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822" activeTab="2"/>
  </bookViews>
  <sheets>
    <sheet name="概要" sheetId="1" r:id="rId1"/>
    <sheet name="Sheet1" sheetId="11" r:id="rId2"/>
    <sheet name="汇总" sheetId="10" r:id="rId3"/>
    <sheet name="承载力理论计算" sheetId="12" r:id="rId4"/>
    <sheet name="承载力理论计算-总结" sheetId="13" r:id="rId5"/>
    <sheet name="90" sheetId="2" r:id="rId6"/>
    <sheet name="75" sheetId="3" r:id="rId7"/>
    <sheet name="60" sheetId="4" r:id="rId8"/>
    <sheet name="45S" sheetId="5" r:id="rId9"/>
    <sheet name="45D" sheetId="6" r:id="rId10"/>
    <sheet name="30" sheetId="7" r:id="rId11"/>
    <sheet name="15" sheetId="8" r:id="rId12"/>
    <sheet name="0" sheetId="9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2" l="1"/>
  <c r="N5" i="13" l="1"/>
  <c r="N8" i="13"/>
  <c r="N11" i="13"/>
  <c r="N15" i="13"/>
  <c r="N18" i="13"/>
  <c r="N21" i="13"/>
  <c r="N24" i="13"/>
  <c r="N2" i="13"/>
  <c r="E60" i="1" l="1"/>
  <c r="W7" i="12" l="1"/>
  <c r="W8" i="12"/>
  <c r="W9" i="12"/>
  <c r="W10" i="12"/>
  <c r="W11" i="12"/>
  <c r="W12" i="12"/>
  <c r="W13" i="12"/>
  <c r="W14" i="12"/>
  <c r="W15" i="12"/>
  <c r="W16" i="12"/>
  <c r="W17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6" i="12"/>
  <c r="V17" i="12"/>
  <c r="V16" i="12"/>
  <c r="V15" i="12"/>
  <c r="V14" i="12"/>
  <c r="V13" i="12"/>
  <c r="V12" i="12"/>
  <c r="V11" i="12"/>
  <c r="V10" i="12"/>
  <c r="V9" i="12"/>
  <c r="V8" i="12"/>
  <c r="V7" i="12"/>
  <c r="AM7" i="12" s="1"/>
  <c r="V6" i="12"/>
  <c r="V22" i="12"/>
  <c r="V23" i="12"/>
  <c r="V24" i="12"/>
  <c r="V25" i="12"/>
  <c r="V26" i="12"/>
  <c r="V27" i="12"/>
  <c r="V28" i="12"/>
  <c r="V29" i="12"/>
  <c r="V30" i="12"/>
  <c r="V31" i="12"/>
  <c r="V32" i="12"/>
  <c r="V21" i="12"/>
  <c r="AD7" i="12"/>
  <c r="AD8" i="12"/>
  <c r="AD9" i="12"/>
  <c r="AD10" i="12"/>
  <c r="AD11" i="12"/>
  <c r="AD12" i="12"/>
  <c r="AD13" i="12"/>
  <c r="AD14" i="12"/>
  <c r="AD15" i="12"/>
  <c r="AD16" i="12"/>
  <c r="AD17" i="12"/>
  <c r="AD6" i="12"/>
  <c r="AB7" i="12"/>
  <c r="AB8" i="12"/>
  <c r="AB9" i="12"/>
  <c r="AB10" i="12"/>
  <c r="AB11" i="12"/>
  <c r="AB12" i="12"/>
  <c r="AB13" i="12"/>
  <c r="AB14" i="12"/>
  <c r="AB15" i="12"/>
  <c r="AB16" i="12"/>
  <c r="AB17" i="12"/>
  <c r="AB6" i="12"/>
  <c r="AE7" i="12"/>
  <c r="AE8" i="12"/>
  <c r="AE9" i="12"/>
  <c r="AE10" i="12"/>
  <c r="AE11" i="12"/>
  <c r="AE12" i="12"/>
  <c r="AE13" i="12"/>
  <c r="AE14" i="12"/>
  <c r="AE15" i="12"/>
  <c r="AE16" i="12"/>
  <c r="AE17" i="12"/>
  <c r="AC7" i="12"/>
  <c r="AC8" i="12"/>
  <c r="AC9" i="12"/>
  <c r="AC10" i="12"/>
  <c r="AC11" i="12"/>
  <c r="AC12" i="12"/>
  <c r="AC13" i="12"/>
  <c r="AC14" i="12"/>
  <c r="AC15" i="12"/>
  <c r="AC16" i="12"/>
  <c r="AC17" i="12"/>
  <c r="AE6" i="12"/>
  <c r="AC6" i="12"/>
  <c r="AA9" i="12"/>
  <c r="AA10" i="12"/>
  <c r="AA11" i="12"/>
  <c r="AA12" i="12"/>
  <c r="AA13" i="12"/>
  <c r="AA14" i="12"/>
  <c r="AA15" i="12"/>
  <c r="AA16" i="12"/>
  <c r="AA17" i="12"/>
  <c r="Z8" i="12"/>
  <c r="Z9" i="12"/>
  <c r="Z10" i="12"/>
  <c r="Z11" i="12"/>
  <c r="Z12" i="12"/>
  <c r="Z13" i="12"/>
  <c r="Z14" i="12"/>
  <c r="Z15" i="12"/>
  <c r="Z16" i="12"/>
  <c r="Z17" i="12"/>
  <c r="Z7" i="12"/>
  <c r="AA7" i="12"/>
  <c r="AA6" i="12"/>
  <c r="Z6" i="12"/>
  <c r="X7" i="12"/>
  <c r="X8" i="12"/>
  <c r="X9" i="12"/>
  <c r="X10" i="12"/>
  <c r="X11" i="12"/>
  <c r="X12" i="12"/>
  <c r="X13" i="12"/>
  <c r="X14" i="12"/>
  <c r="X15" i="12"/>
  <c r="X16" i="12"/>
  <c r="X17" i="12"/>
  <c r="Y7" i="12"/>
  <c r="Y8" i="12"/>
  <c r="Y9" i="12"/>
  <c r="Y10" i="12"/>
  <c r="Y11" i="12"/>
  <c r="Y12" i="12"/>
  <c r="Y13" i="12"/>
  <c r="Y14" i="12"/>
  <c r="Y15" i="12"/>
  <c r="Y16" i="12"/>
  <c r="Y17" i="12"/>
  <c r="Y6" i="12"/>
  <c r="X6" i="12"/>
  <c r="AA22" i="12"/>
  <c r="AA23" i="12"/>
  <c r="AA24" i="12"/>
  <c r="AA25" i="12"/>
  <c r="AA26" i="12"/>
  <c r="AA27" i="12"/>
  <c r="AA28" i="12"/>
  <c r="AA29" i="12"/>
  <c r="AA30" i="12"/>
  <c r="AA31" i="12"/>
  <c r="AA32" i="12"/>
  <c r="AA21" i="12"/>
  <c r="Z22" i="12"/>
  <c r="Z23" i="12"/>
  <c r="Z24" i="12"/>
  <c r="Z25" i="12"/>
  <c r="Z26" i="12"/>
  <c r="Z27" i="12"/>
  <c r="Z28" i="12"/>
  <c r="Z29" i="12"/>
  <c r="Z30" i="12"/>
  <c r="Z31" i="12"/>
  <c r="Z32" i="12"/>
  <c r="Z21" i="12"/>
  <c r="Y22" i="12"/>
  <c r="Y23" i="12"/>
  <c r="AK23" i="12" s="1"/>
  <c r="Y24" i="12"/>
  <c r="AK24" i="12" s="1"/>
  <c r="Y25" i="12"/>
  <c r="AK25" i="12" s="1"/>
  <c r="Y26" i="12"/>
  <c r="AK26" i="12" s="1"/>
  <c r="Y27" i="12"/>
  <c r="AK27" i="12" s="1"/>
  <c r="Y28" i="12"/>
  <c r="AK28" i="12" s="1"/>
  <c r="Y29" i="12"/>
  <c r="AK29" i="12" s="1"/>
  <c r="Y30" i="12"/>
  <c r="AK30" i="12" s="1"/>
  <c r="Y31" i="12"/>
  <c r="AK31" i="12" s="1"/>
  <c r="Y32" i="12"/>
  <c r="AK32" i="12" s="1"/>
  <c r="X22" i="12"/>
  <c r="X23" i="12"/>
  <c r="X24" i="12"/>
  <c r="X25" i="12"/>
  <c r="X26" i="12"/>
  <c r="X27" i="12"/>
  <c r="X28" i="12"/>
  <c r="X29" i="12"/>
  <c r="X30" i="12"/>
  <c r="X31" i="12"/>
  <c r="X32" i="12"/>
  <c r="Y21" i="12"/>
  <c r="X21" i="12"/>
  <c r="AS8" i="12" l="1"/>
  <c r="AJ32" i="12"/>
  <c r="AJ24" i="12"/>
  <c r="AJ21" i="12"/>
  <c r="AS15" i="12"/>
  <c r="AM10" i="12"/>
  <c r="AS14" i="12"/>
  <c r="AK14" i="12"/>
  <c r="AR10" i="12"/>
  <c r="AM14" i="12"/>
  <c r="AJ25" i="12"/>
  <c r="AM25" i="12" s="1"/>
  <c r="AS6" i="12"/>
  <c r="AK13" i="12"/>
  <c r="AS13" i="12"/>
  <c r="AK12" i="12"/>
  <c r="AJ22" i="12"/>
  <c r="AS7" i="12"/>
  <c r="AE26" i="12"/>
  <c r="AS12" i="12"/>
  <c r="AC28" i="12"/>
  <c r="AJ28" i="12"/>
  <c r="AM28" i="12" s="1"/>
  <c r="AM32" i="12"/>
  <c r="AM24" i="12"/>
  <c r="AS17" i="12"/>
  <c r="AS9" i="12"/>
  <c r="AR12" i="12"/>
  <c r="AJ31" i="12"/>
  <c r="AM31" i="12" s="1"/>
  <c r="AJ23" i="12"/>
  <c r="AM23" i="12" s="1"/>
  <c r="AS16" i="12"/>
  <c r="AR11" i="12"/>
  <c r="AC30" i="12"/>
  <c r="AJ30" i="12"/>
  <c r="AM30" i="12" s="1"/>
  <c r="AR9" i="12"/>
  <c r="AG8" i="12"/>
  <c r="AR8" i="12"/>
  <c r="AG15" i="12"/>
  <c r="AR15" i="12"/>
  <c r="AU15" i="12" s="1"/>
  <c r="AG7" i="12"/>
  <c r="AR7" i="12"/>
  <c r="AJ26" i="12"/>
  <c r="AM26" i="12" s="1"/>
  <c r="AE25" i="12"/>
  <c r="AR6" i="12"/>
  <c r="AS11" i="12"/>
  <c r="AG14" i="12"/>
  <c r="AR14" i="12"/>
  <c r="AK6" i="12"/>
  <c r="AC29" i="12"/>
  <c r="AJ29" i="12"/>
  <c r="AM29" i="12" s="1"/>
  <c r="AR17" i="12"/>
  <c r="AG16" i="12"/>
  <c r="AR16" i="12"/>
  <c r="AJ27" i="12"/>
  <c r="AM27" i="12" s="1"/>
  <c r="AC22" i="12"/>
  <c r="AK22" i="12"/>
  <c r="AM15" i="12"/>
  <c r="AK21" i="12"/>
  <c r="AM21" i="12" s="1"/>
  <c r="AS10" i="12"/>
  <c r="AR13" i="12"/>
  <c r="AM17" i="12"/>
  <c r="AM9" i="12"/>
  <c r="AC26" i="12"/>
  <c r="AF26" i="12" s="1"/>
  <c r="AG26" i="12" s="1"/>
  <c r="AC21" i="12"/>
  <c r="AC25" i="12"/>
  <c r="AE32" i="12"/>
  <c r="AE24" i="12"/>
  <c r="AE28" i="12"/>
  <c r="AF28" i="12" s="1"/>
  <c r="AG28" i="12" s="1"/>
  <c r="AG10" i="12"/>
  <c r="AG13" i="12"/>
  <c r="AI6" i="12"/>
  <c r="AI12" i="12"/>
  <c r="AI14" i="12"/>
  <c r="AM6" i="12"/>
  <c r="AK10" i="12"/>
  <c r="AK17" i="12"/>
  <c r="AK9" i="12"/>
  <c r="AM13" i="12"/>
  <c r="AK11" i="12"/>
  <c r="AI13" i="12"/>
  <c r="AC32" i="12"/>
  <c r="AF32" i="12" s="1"/>
  <c r="AG32" i="12" s="1"/>
  <c r="AC24" i="12"/>
  <c r="AF24" i="12" s="1"/>
  <c r="AG24" i="12" s="1"/>
  <c r="AE31" i="12"/>
  <c r="AE23" i="12"/>
  <c r="AE27" i="12"/>
  <c r="AG17" i="12"/>
  <c r="AG9" i="12"/>
  <c r="AG12" i="12"/>
  <c r="AI11" i="12"/>
  <c r="AK16" i="12"/>
  <c r="AK8" i="12"/>
  <c r="AM12" i="12"/>
  <c r="AI15" i="12"/>
  <c r="AM16" i="12"/>
  <c r="AM8" i="12"/>
  <c r="AI8" i="12"/>
  <c r="AC27" i="12"/>
  <c r="AI16" i="12"/>
  <c r="AC31" i="12"/>
  <c r="AF31" i="12" s="1"/>
  <c r="AG31" i="12" s="1"/>
  <c r="AC23" i="12"/>
  <c r="AF23" i="12" s="1"/>
  <c r="AG23" i="12" s="1"/>
  <c r="AE30" i="12"/>
  <c r="AE22" i="12"/>
  <c r="AF22" i="12" s="1"/>
  <c r="AG22" i="12" s="1"/>
  <c r="AG11" i="12"/>
  <c r="AI7" i="12"/>
  <c r="AI10" i="12"/>
  <c r="AK15" i="12"/>
  <c r="AK7" i="12"/>
  <c r="AM11" i="12"/>
  <c r="AE29" i="12"/>
  <c r="AI17" i="12"/>
  <c r="AI9" i="12"/>
  <c r="AE21" i="12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9" i="1"/>
  <c r="I42" i="1"/>
  <c r="I45" i="1"/>
  <c r="I48" i="1"/>
  <c r="I51" i="1"/>
  <c r="I54" i="1"/>
  <c r="I57" i="1"/>
  <c r="I60" i="1"/>
  <c r="I39" i="1"/>
  <c r="AF21" i="12" l="1"/>
  <c r="AG21" i="12" s="1"/>
  <c r="AN16" i="12"/>
  <c r="AO16" i="12" s="1"/>
  <c r="AU16" i="12"/>
  <c r="AM22" i="12"/>
  <c r="AO21" i="12" s="1"/>
  <c r="AF29" i="12"/>
  <c r="AG29" i="12" s="1"/>
  <c r="AU14" i="12"/>
  <c r="AU7" i="12"/>
  <c r="AO27" i="12"/>
  <c r="AU6" i="12"/>
  <c r="AU9" i="12"/>
  <c r="AN17" i="12"/>
  <c r="AO17" i="12" s="1"/>
  <c r="AQ17" i="12" s="1"/>
  <c r="AF30" i="12"/>
  <c r="AG30" i="12" s="1"/>
  <c r="AL30" i="12" s="1"/>
  <c r="AN15" i="12"/>
  <c r="AO15" i="12" s="1"/>
  <c r="AQ15" i="12" s="1"/>
  <c r="AF27" i="12"/>
  <c r="AG27" i="12" s="1"/>
  <c r="AI27" i="12" s="1"/>
  <c r="AN10" i="12"/>
  <c r="AO10" i="12" s="1"/>
  <c r="AQ10" i="12" s="1"/>
  <c r="AU11" i="12"/>
  <c r="AO24" i="12"/>
  <c r="AU17" i="12"/>
  <c r="AW15" i="12" s="1"/>
  <c r="AN7" i="12"/>
  <c r="AO7" i="12" s="1"/>
  <c r="AQ7" i="12" s="1"/>
  <c r="AN8" i="12"/>
  <c r="AO8" i="12" s="1"/>
  <c r="AQ8" i="12" s="1"/>
  <c r="AN12" i="12"/>
  <c r="AO12" i="12" s="1"/>
  <c r="AT12" i="12" s="1"/>
  <c r="AF25" i="12"/>
  <c r="AG25" i="12" s="1"/>
  <c r="AL25" i="12" s="1"/>
  <c r="AU12" i="12"/>
  <c r="AU13" i="12"/>
  <c r="AU8" i="12"/>
  <c r="AN9" i="12"/>
  <c r="AO9" i="12" s="1"/>
  <c r="AT9" i="12" s="1"/>
  <c r="AO30" i="12"/>
  <c r="AU10" i="12"/>
  <c r="AT17" i="12"/>
  <c r="AI29" i="12"/>
  <c r="AL29" i="12"/>
  <c r="AI26" i="12"/>
  <c r="AL26" i="12"/>
  <c r="AI30" i="12"/>
  <c r="AI24" i="12"/>
  <c r="AL24" i="12"/>
  <c r="AT7" i="12"/>
  <c r="AT8" i="12"/>
  <c r="AQ12" i="12"/>
  <c r="AN11" i="12"/>
  <c r="AO11" i="12" s="1"/>
  <c r="AQ16" i="12"/>
  <c r="AT16" i="12"/>
  <c r="AI23" i="12"/>
  <c r="AL23" i="12"/>
  <c r="AI28" i="12"/>
  <c r="AL28" i="12"/>
  <c r="AI22" i="12"/>
  <c r="AL22" i="12"/>
  <c r="AN13" i="12"/>
  <c r="AO13" i="12" s="1"/>
  <c r="AI21" i="12"/>
  <c r="AL21" i="12"/>
  <c r="AI31" i="12"/>
  <c r="AL31" i="12"/>
  <c r="AI32" i="12"/>
  <c r="AL32" i="12"/>
  <c r="AN14" i="12"/>
  <c r="AO14" i="12" s="1"/>
  <c r="AN6" i="12"/>
  <c r="AO6" i="12" s="1"/>
  <c r="U34" i="4"/>
  <c r="U35" i="4"/>
  <c r="U20" i="4"/>
  <c r="U21" i="4"/>
  <c r="U34" i="3"/>
  <c r="U35" i="3"/>
  <c r="U20" i="3"/>
  <c r="U21" i="3"/>
  <c r="U6" i="4"/>
  <c r="U6" i="5"/>
  <c r="U7" i="5"/>
  <c r="U20" i="5"/>
  <c r="U21" i="5"/>
  <c r="U34" i="5"/>
  <c r="U35" i="5"/>
  <c r="U33" i="5"/>
  <c r="U19" i="5"/>
  <c r="U5" i="5"/>
  <c r="U33" i="4"/>
  <c r="U19" i="4"/>
  <c r="U5" i="4"/>
  <c r="U33" i="3"/>
  <c r="U19" i="3"/>
  <c r="O34" i="5"/>
  <c r="O35" i="5"/>
  <c r="O33" i="5"/>
  <c r="O20" i="5"/>
  <c r="O21" i="5"/>
  <c r="O19" i="5"/>
  <c r="O6" i="5"/>
  <c r="O5" i="5"/>
  <c r="O34" i="4"/>
  <c r="O35" i="4"/>
  <c r="O20" i="4"/>
  <c r="O21" i="4"/>
  <c r="O6" i="4"/>
  <c r="O33" i="4"/>
  <c r="O19" i="4"/>
  <c r="O5" i="4"/>
  <c r="O34" i="3"/>
  <c r="O35" i="3"/>
  <c r="O20" i="3"/>
  <c r="O21" i="3"/>
  <c r="O33" i="3"/>
  <c r="O19" i="3"/>
  <c r="U6" i="3"/>
  <c r="U7" i="3"/>
  <c r="O6" i="3"/>
  <c r="O7" i="3"/>
  <c r="U5" i="3"/>
  <c r="O5" i="3"/>
  <c r="O34" i="2"/>
  <c r="O35" i="2"/>
  <c r="O33" i="2"/>
  <c r="U20" i="2"/>
  <c r="U21" i="2"/>
  <c r="U34" i="2"/>
  <c r="U35" i="2"/>
  <c r="U33" i="2"/>
  <c r="U19" i="2"/>
  <c r="O20" i="2"/>
  <c r="O21" i="2"/>
  <c r="O19" i="2"/>
  <c r="U6" i="2"/>
  <c r="U7" i="2"/>
  <c r="U5" i="2"/>
  <c r="O6" i="2"/>
  <c r="O7" i="2"/>
  <c r="O5" i="2"/>
  <c r="M5" i="2"/>
  <c r="AT15" i="12" l="1"/>
  <c r="AV15" i="12" s="1"/>
  <c r="AW6" i="12"/>
  <c r="AW9" i="12"/>
  <c r="AQ9" i="12"/>
  <c r="AN30" i="12"/>
  <c r="AO2" i="12"/>
  <c r="AQ30" i="12" s="1"/>
  <c r="AY9" i="12"/>
  <c r="AV9" i="12"/>
  <c r="AL27" i="12"/>
  <c r="AN27" i="12" s="1"/>
  <c r="AN24" i="12"/>
  <c r="AT10" i="12"/>
  <c r="AI25" i="12"/>
  <c r="AN21" i="12"/>
  <c r="AW12" i="12"/>
  <c r="AY12" i="12" s="1"/>
  <c r="AQ24" i="12"/>
  <c r="AQ13" i="12"/>
  <c r="AT13" i="12"/>
  <c r="AQ11" i="12"/>
  <c r="AT11" i="12"/>
  <c r="AQ6" i="12"/>
  <c r="AT6" i="12"/>
  <c r="AV6" i="12" s="1"/>
  <c r="AQ14" i="12"/>
  <c r="AT14" i="12"/>
  <c r="AV12" i="12" s="1"/>
  <c r="S47" i="10"/>
  <c r="S46" i="10"/>
  <c r="S45" i="10"/>
  <c r="S44" i="10"/>
  <c r="S43" i="10"/>
  <c r="S42" i="10"/>
  <c r="S41" i="10"/>
  <c r="S40" i="10"/>
  <c r="S39" i="10"/>
  <c r="S38" i="10"/>
  <c r="S37" i="10"/>
  <c r="S36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AY15" i="12" l="1"/>
  <c r="AY6" i="12"/>
  <c r="AO1" i="12"/>
  <c r="AX6" i="12" s="1"/>
  <c r="AP24" i="12"/>
  <c r="AQ21" i="12"/>
  <c r="AQ27" i="12"/>
  <c r="T41" i="10"/>
  <c r="T22" i="10"/>
  <c r="T31" i="10"/>
  <c r="T25" i="10"/>
  <c r="T38" i="10"/>
  <c r="T28" i="10"/>
  <c r="T47" i="10"/>
  <c r="T44" i="10"/>
  <c r="T39" i="6"/>
  <c r="S22" i="3"/>
  <c r="T22" i="3" s="1"/>
  <c r="AX15" i="12" l="1"/>
  <c r="AP30" i="12"/>
  <c r="AP21" i="12"/>
  <c r="AP27" i="12"/>
  <c r="AX9" i="12"/>
  <c r="AX12" i="12"/>
  <c r="T46" i="9"/>
  <c r="S46" i="9"/>
  <c r="R46" i="9"/>
  <c r="O46" i="9"/>
  <c r="N46" i="9"/>
  <c r="M46" i="9"/>
  <c r="U45" i="9"/>
  <c r="V45" i="9" s="1"/>
  <c r="P45" i="9"/>
  <c r="Q45" i="9" s="1"/>
  <c r="U44" i="9"/>
  <c r="V44" i="9" s="1"/>
  <c r="P44" i="9"/>
  <c r="Q44" i="9" s="1"/>
  <c r="U43" i="9"/>
  <c r="V43" i="9" s="1"/>
  <c r="P43" i="9"/>
  <c r="Q43" i="9" s="1"/>
  <c r="T40" i="9"/>
  <c r="S40" i="9"/>
  <c r="R40" i="9"/>
  <c r="O40" i="9"/>
  <c r="N40" i="9"/>
  <c r="M40" i="9"/>
  <c r="U39" i="9"/>
  <c r="V39" i="9" s="1"/>
  <c r="P39" i="9"/>
  <c r="Q39" i="9" s="1"/>
  <c r="U38" i="9"/>
  <c r="V38" i="9" s="1"/>
  <c r="P38" i="9"/>
  <c r="Q38" i="9" s="1"/>
  <c r="U37" i="9"/>
  <c r="V37" i="9" s="1"/>
  <c r="P37" i="9"/>
  <c r="Q37" i="9" s="1"/>
  <c r="T29" i="9"/>
  <c r="S29" i="9"/>
  <c r="R29" i="9"/>
  <c r="O29" i="9"/>
  <c r="N29" i="9"/>
  <c r="M29" i="9"/>
  <c r="U28" i="9"/>
  <c r="V28" i="9" s="1"/>
  <c r="P28" i="9"/>
  <c r="Q28" i="9" s="1"/>
  <c r="U27" i="9"/>
  <c r="V27" i="9" s="1"/>
  <c r="P27" i="9"/>
  <c r="Q27" i="9" s="1"/>
  <c r="U26" i="9"/>
  <c r="P26" i="9"/>
  <c r="Q26" i="9" s="1"/>
  <c r="T23" i="9"/>
  <c r="S23" i="9"/>
  <c r="R23" i="9"/>
  <c r="O23" i="9"/>
  <c r="N23" i="9"/>
  <c r="M23" i="9"/>
  <c r="U22" i="9"/>
  <c r="V22" i="9" s="1"/>
  <c r="P22" i="9"/>
  <c r="Q22" i="9" s="1"/>
  <c r="U21" i="9"/>
  <c r="V21" i="9" s="1"/>
  <c r="P21" i="9"/>
  <c r="Q21" i="9" s="1"/>
  <c r="U20" i="9"/>
  <c r="P20" i="9"/>
  <c r="T14" i="9"/>
  <c r="S14" i="9"/>
  <c r="R14" i="9"/>
  <c r="O14" i="9"/>
  <c r="N14" i="9"/>
  <c r="M14" i="9"/>
  <c r="U13" i="9"/>
  <c r="V13" i="9" s="1"/>
  <c r="P13" i="9"/>
  <c r="Q13" i="9" s="1"/>
  <c r="U12" i="9"/>
  <c r="V12" i="9" s="1"/>
  <c r="P12" i="9"/>
  <c r="Q12" i="9" s="1"/>
  <c r="U11" i="9"/>
  <c r="V11" i="9" s="1"/>
  <c r="P11" i="9"/>
  <c r="Q11" i="9" s="1"/>
  <c r="T8" i="9"/>
  <c r="S8" i="9"/>
  <c r="R8" i="9"/>
  <c r="O8" i="9"/>
  <c r="N8" i="9"/>
  <c r="M8" i="9"/>
  <c r="U7" i="9"/>
  <c r="V7" i="9" s="1"/>
  <c r="P7" i="9"/>
  <c r="Q7" i="9" s="1"/>
  <c r="U6" i="9"/>
  <c r="V6" i="9" s="1"/>
  <c r="P6" i="9"/>
  <c r="Q6" i="9" s="1"/>
  <c r="U5" i="9"/>
  <c r="V5" i="9" s="1"/>
  <c r="P5" i="9"/>
  <c r="Q5" i="9" s="1"/>
  <c r="T46" i="8"/>
  <c r="S46" i="8"/>
  <c r="R46" i="8"/>
  <c r="O46" i="8"/>
  <c r="N46" i="8"/>
  <c r="M46" i="8"/>
  <c r="U45" i="8"/>
  <c r="V45" i="8" s="1"/>
  <c r="P45" i="8"/>
  <c r="Q45" i="8" s="1"/>
  <c r="U44" i="8"/>
  <c r="V44" i="8" s="1"/>
  <c r="P44" i="8"/>
  <c r="Q44" i="8" s="1"/>
  <c r="U43" i="8"/>
  <c r="P43" i="8"/>
  <c r="Q43" i="8" s="1"/>
  <c r="Q46" i="8" s="1"/>
  <c r="T40" i="8"/>
  <c r="S40" i="8"/>
  <c r="R40" i="8"/>
  <c r="O40" i="8"/>
  <c r="N40" i="8"/>
  <c r="M40" i="8"/>
  <c r="U39" i="8"/>
  <c r="V39" i="8" s="1"/>
  <c r="P39" i="8"/>
  <c r="Q39" i="8" s="1"/>
  <c r="U38" i="8"/>
  <c r="V38" i="8" s="1"/>
  <c r="P38" i="8"/>
  <c r="Q38" i="8" s="1"/>
  <c r="U37" i="8"/>
  <c r="V37" i="8" s="1"/>
  <c r="V40" i="8" s="1"/>
  <c r="P37" i="8"/>
  <c r="Q37" i="8" s="1"/>
  <c r="T29" i="8"/>
  <c r="S29" i="8"/>
  <c r="R29" i="8"/>
  <c r="O29" i="8"/>
  <c r="N29" i="8"/>
  <c r="M29" i="8"/>
  <c r="U28" i="8"/>
  <c r="V28" i="8" s="1"/>
  <c r="P28" i="8"/>
  <c r="Q28" i="8" s="1"/>
  <c r="U27" i="8"/>
  <c r="V27" i="8" s="1"/>
  <c r="P27" i="8"/>
  <c r="Q27" i="8" s="1"/>
  <c r="U26" i="8"/>
  <c r="P26" i="8"/>
  <c r="Q26" i="8" s="1"/>
  <c r="T23" i="8"/>
  <c r="S23" i="8"/>
  <c r="R23" i="8"/>
  <c r="O23" i="8"/>
  <c r="N23" i="8"/>
  <c r="M23" i="8"/>
  <c r="U22" i="8"/>
  <c r="V22" i="8" s="1"/>
  <c r="P22" i="8"/>
  <c r="Q22" i="8" s="1"/>
  <c r="U21" i="8"/>
  <c r="V21" i="8" s="1"/>
  <c r="P21" i="8"/>
  <c r="Q21" i="8" s="1"/>
  <c r="U20" i="8"/>
  <c r="V20" i="8" s="1"/>
  <c r="P20" i="8"/>
  <c r="T14" i="8"/>
  <c r="S14" i="8"/>
  <c r="R14" i="8"/>
  <c r="O14" i="8"/>
  <c r="N14" i="8"/>
  <c r="M14" i="8"/>
  <c r="U13" i="8"/>
  <c r="V13" i="8" s="1"/>
  <c r="P13" i="8"/>
  <c r="Q13" i="8" s="1"/>
  <c r="U12" i="8"/>
  <c r="V12" i="8" s="1"/>
  <c r="P12" i="8"/>
  <c r="Q12" i="8" s="1"/>
  <c r="U11" i="8"/>
  <c r="V11" i="8" s="1"/>
  <c r="V14" i="8" s="1"/>
  <c r="P11" i="8"/>
  <c r="Q11" i="8" s="1"/>
  <c r="T8" i="8"/>
  <c r="S8" i="8"/>
  <c r="R8" i="8"/>
  <c r="O8" i="8"/>
  <c r="N8" i="8"/>
  <c r="M8" i="8"/>
  <c r="U7" i="8"/>
  <c r="V7" i="8" s="1"/>
  <c r="P7" i="8"/>
  <c r="Q7" i="8" s="1"/>
  <c r="U6" i="8"/>
  <c r="V6" i="8" s="1"/>
  <c r="P6" i="8"/>
  <c r="Q6" i="8" s="1"/>
  <c r="U5" i="8"/>
  <c r="V5" i="8" s="1"/>
  <c r="V8" i="8" s="1"/>
  <c r="P5" i="8"/>
  <c r="Q5" i="8" s="1"/>
  <c r="T46" i="7"/>
  <c r="S46" i="7"/>
  <c r="R46" i="7"/>
  <c r="O46" i="7"/>
  <c r="N46" i="7"/>
  <c r="M46" i="7"/>
  <c r="U45" i="7"/>
  <c r="V45" i="7" s="1"/>
  <c r="P45" i="7"/>
  <c r="Q45" i="7" s="1"/>
  <c r="U44" i="7"/>
  <c r="V44" i="7" s="1"/>
  <c r="P44" i="7"/>
  <c r="Q44" i="7" s="1"/>
  <c r="U43" i="7"/>
  <c r="V43" i="7" s="1"/>
  <c r="P43" i="7"/>
  <c r="Q43" i="7" s="1"/>
  <c r="T40" i="7"/>
  <c r="S40" i="7"/>
  <c r="R40" i="7"/>
  <c r="O40" i="7"/>
  <c r="N40" i="7"/>
  <c r="M40" i="7"/>
  <c r="U39" i="7"/>
  <c r="V39" i="7" s="1"/>
  <c r="P39" i="7"/>
  <c r="Q39" i="7" s="1"/>
  <c r="U38" i="7"/>
  <c r="V38" i="7" s="1"/>
  <c r="P38" i="7"/>
  <c r="Q38" i="7" s="1"/>
  <c r="U37" i="7"/>
  <c r="P37" i="7"/>
  <c r="T29" i="7"/>
  <c r="S29" i="7"/>
  <c r="R29" i="7"/>
  <c r="O29" i="7"/>
  <c r="N29" i="7"/>
  <c r="M29" i="7"/>
  <c r="U28" i="7"/>
  <c r="V28" i="7" s="1"/>
  <c r="P28" i="7"/>
  <c r="Q28" i="7" s="1"/>
  <c r="U27" i="7"/>
  <c r="V27" i="7" s="1"/>
  <c r="P27" i="7"/>
  <c r="Q27" i="7" s="1"/>
  <c r="U26" i="7"/>
  <c r="P26" i="7"/>
  <c r="T23" i="7"/>
  <c r="S23" i="7"/>
  <c r="R23" i="7"/>
  <c r="O23" i="7"/>
  <c r="N23" i="7"/>
  <c r="M23" i="7"/>
  <c r="U22" i="7"/>
  <c r="V22" i="7" s="1"/>
  <c r="P22" i="7"/>
  <c r="Q22" i="7" s="1"/>
  <c r="U21" i="7"/>
  <c r="V21" i="7" s="1"/>
  <c r="P21" i="7"/>
  <c r="Q21" i="7" s="1"/>
  <c r="U20" i="7"/>
  <c r="P20" i="7"/>
  <c r="Q20" i="7" s="1"/>
  <c r="T14" i="7"/>
  <c r="S14" i="7"/>
  <c r="R14" i="7"/>
  <c r="O14" i="7"/>
  <c r="N14" i="7"/>
  <c r="M14" i="7"/>
  <c r="U13" i="7"/>
  <c r="V13" i="7" s="1"/>
  <c r="P13" i="7"/>
  <c r="Q13" i="7" s="1"/>
  <c r="U12" i="7"/>
  <c r="V12" i="7" s="1"/>
  <c r="P12" i="7"/>
  <c r="Q12" i="7" s="1"/>
  <c r="U11" i="7"/>
  <c r="P11" i="7"/>
  <c r="T8" i="7"/>
  <c r="S8" i="7"/>
  <c r="R8" i="7"/>
  <c r="O8" i="7"/>
  <c r="N8" i="7"/>
  <c r="M8" i="7"/>
  <c r="U7" i="7"/>
  <c r="V7" i="7" s="1"/>
  <c r="P7" i="7"/>
  <c r="Q7" i="7" s="1"/>
  <c r="U6" i="7"/>
  <c r="V6" i="7" s="1"/>
  <c r="P6" i="7"/>
  <c r="Q6" i="7" s="1"/>
  <c r="U5" i="7"/>
  <c r="V5" i="7" s="1"/>
  <c r="P5" i="7"/>
  <c r="X46" i="6"/>
  <c r="W46" i="6"/>
  <c r="V46" i="6"/>
  <c r="S46" i="6"/>
  <c r="R46" i="6"/>
  <c r="Q46" i="6"/>
  <c r="X40" i="6"/>
  <c r="W40" i="6"/>
  <c r="V40" i="6"/>
  <c r="S40" i="6"/>
  <c r="R40" i="6"/>
  <c r="Q40" i="6"/>
  <c r="X29" i="6"/>
  <c r="W29" i="6"/>
  <c r="V29" i="6"/>
  <c r="S29" i="6"/>
  <c r="R29" i="6"/>
  <c r="Q29" i="6"/>
  <c r="X23" i="6"/>
  <c r="W23" i="6"/>
  <c r="V23" i="6"/>
  <c r="S23" i="6"/>
  <c r="R23" i="6"/>
  <c r="Q23" i="6"/>
  <c r="X14" i="6"/>
  <c r="W14" i="6"/>
  <c r="V14" i="6"/>
  <c r="S14" i="6"/>
  <c r="R14" i="6"/>
  <c r="Q14" i="6"/>
  <c r="R8" i="6"/>
  <c r="S8" i="6"/>
  <c r="V8" i="6"/>
  <c r="W8" i="6"/>
  <c r="X8" i="6"/>
  <c r="Q8" i="6"/>
  <c r="Y45" i="6"/>
  <c r="Z45" i="6" s="1"/>
  <c r="Y44" i="6"/>
  <c r="Z44" i="6" s="1"/>
  <c r="Y43" i="6"/>
  <c r="Z43" i="6" s="1"/>
  <c r="T45" i="6"/>
  <c r="U45" i="6" s="1"/>
  <c r="T44" i="6"/>
  <c r="U44" i="6" s="1"/>
  <c r="T43" i="6"/>
  <c r="U43" i="6" s="1"/>
  <c r="Y39" i="6"/>
  <c r="Z39" i="6" s="1"/>
  <c r="Y38" i="6"/>
  <c r="Z38" i="6" s="1"/>
  <c r="Y37" i="6"/>
  <c r="Z37" i="6" s="1"/>
  <c r="U39" i="6"/>
  <c r="T38" i="6"/>
  <c r="U38" i="6" s="1"/>
  <c r="T37" i="6"/>
  <c r="U37" i="6" s="1"/>
  <c r="Y28" i="6"/>
  <c r="Z28" i="6" s="1"/>
  <c r="Y27" i="6"/>
  <c r="Z27" i="6" s="1"/>
  <c r="Y26" i="6"/>
  <c r="Z26" i="6" s="1"/>
  <c r="T28" i="6"/>
  <c r="U28" i="6" s="1"/>
  <c r="T27" i="6"/>
  <c r="U27" i="6" s="1"/>
  <c r="T26" i="6"/>
  <c r="U26" i="6" s="1"/>
  <c r="Y22" i="6"/>
  <c r="Z22" i="6" s="1"/>
  <c r="Y21" i="6"/>
  <c r="Z21" i="6" s="1"/>
  <c r="Y20" i="6"/>
  <c r="Z20" i="6" s="1"/>
  <c r="T22" i="6"/>
  <c r="U22" i="6" s="1"/>
  <c r="T21" i="6"/>
  <c r="U21" i="6" s="1"/>
  <c r="T20" i="6"/>
  <c r="U20" i="6" s="1"/>
  <c r="Y13" i="6"/>
  <c r="Z13" i="6" s="1"/>
  <c r="Y12" i="6"/>
  <c r="Z12" i="6" s="1"/>
  <c r="Y11" i="6"/>
  <c r="Z11" i="6" s="1"/>
  <c r="T13" i="6"/>
  <c r="U13" i="6" s="1"/>
  <c r="T12" i="6"/>
  <c r="U12" i="6" s="1"/>
  <c r="T11" i="6"/>
  <c r="U11" i="6" s="1"/>
  <c r="Y7" i="6"/>
  <c r="Z7" i="6" s="1"/>
  <c r="Y6" i="6"/>
  <c r="Z6" i="6" s="1"/>
  <c r="Y5" i="6"/>
  <c r="Z5" i="6" s="1"/>
  <c r="T7" i="6"/>
  <c r="U7" i="6" s="1"/>
  <c r="T6" i="6"/>
  <c r="U6" i="6" s="1"/>
  <c r="T5" i="6"/>
  <c r="U5" i="6" s="1"/>
  <c r="M36" i="5"/>
  <c r="N36" i="5" s="1"/>
  <c r="M22" i="5"/>
  <c r="N22" i="5" s="1"/>
  <c r="R13" i="5"/>
  <c r="S8" i="5"/>
  <c r="T8" i="5" s="1"/>
  <c r="S8" i="3"/>
  <c r="T8" i="3" s="1"/>
  <c r="O13" i="3"/>
  <c r="P13" i="3"/>
  <c r="Q13" i="3"/>
  <c r="R13" i="3"/>
  <c r="U13" i="3"/>
  <c r="S7" i="5"/>
  <c r="T7" i="5" s="1"/>
  <c r="S6" i="5"/>
  <c r="T6" i="5" s="1"/>
  <c r="S5" i="5"/>
  <c r="T5" i="5" s="1"/>
  <c r="S21" i="5"/>
  <c r="T21" i="5" s="1"/>
  <c r="S20" i="5"/>
  <c r="T20" i="5" s="1"/>
  <c r="S19" i="5"/>
  <c r="T19" i="5" s="1"/>
  <c r="S35" i="5"/>
  <c r="T35" i="5" s="1"/>
  <c r="S34" i="5"/>
  <c r="T34" i="5" s="1"/>
  <c r="S33" i="5"/>
  <c r="T33" i="5" s="1"/>
  <c r="M35" i="5"/>
  <c r="N35" i="5" s="1"/>
  <c r="M34" i="5"/>
  <c r="N34" i="5" s="1"/>
  <c r="M33" i="5"/>
  <c r="N33" i="5" s="1"/>
  <c r="M21" i="5"/>
  <c r="N21" i="5" s="1"/>
  <c r="M20" i="5"/>
  <c r="N20" i="5" s="1"/>
  <c r="M19" i="5"/>
  <c r="N19" i="5" s="1"/>
  <c r="M7" i="5"/>
  <c r="N7" i="5" s="1"/>
  <c r="M6" i="5"/>
  <c r="N6" i="5" s="1"/>
  <c r="M5" i="5"/>
  <c r="N5" i="5" s="1"/>
  <c r="S35" i="4"/>
  <c r="T35" i="4" s="1"/>
  <c r="S34" i="4"/>
  <c r="T34" i="4" s="1"/>
  <c r="S33" i="4"/>
  <c r="T33" i="4" s="1"/>
  <c r="M35" i="4"/>
  <c r="N35" i="4" s="1"/>
  <c r="M34" i="4"/>
  <c r="N34" i="4" s="1"/>
  <c r="M33" i="4"/>
  <c r="N33" i="4" s="1"/>
  <c r="M21" i="4"/>
  <c r="N21" i="4" s="1"/>
  <c r="M20" i="4"/>
  <c r="N20" i="4" s="1"/>
  <c r="M19" i="4"/>
  <c r="N19" i="4" s="1"/>
  <c r="S21" i="4"/>
  <c r="T21" i="4" s="1"/>
  <c r="S20" i="4"/>
  <c r="T20" i="4" s="1"/>
  <c r="S19" i="4"/>
  <c r="T19" i="4" s="1"/>
  <c r="S7" i="4"/>
  <c r="T7" i="4" s="1"/>
  <c r="S6" i="4"/>
  <c r="T6" i="4" s="1"/>
  <c r="S5" i="4"/>
  <c r="T5" i="4" s="1"/>
  <c r="M7" i="4"/>
  <c r="N7" i="4" s="1"/>
  <c r="M6" i="4"/>
  <c r="N6" i="4" s="1"/>
  <c r="M5" i="4"/>
  <c r="N5" i="4" s="1"/>
  <c r="S35" i="3"/>
  <c r="T35" i="3" s="1"/>
  <c r="S34" i="3"/>
  <c r="T34" i="3" s="1"/>
  <c r="S33" i="3"/>
  <c r="T33" i="3" s="1"/>
  <c r="M35" i="3"/>
  <c r="N35" i="3" s="1"/>
  <c r="M34" i="3"/>
  <c r="N34" i="3" s="1"/>
  <c r="M33" i="3"/>
  <c r="N33" i="3" s="1"/>
  <c r="M21" i="3"/>
  <c r="N21" i="3" s="1"/>
  <c r="M20" i="3"/>
  <c r="N20" i="3" s="1"/>
  <c r="M19" i="3"/>
  <c r="N19" i="3" s="1"/>
  <c r="S21" i="3"/>
  <c r="T21" i="3" s="1"/>
  <c r="S20" i="3"/>
  <c r="T20" i="3" s="1"/>
  <c r="S19" i="3"/>
  <c r="T19" i="3" s="1"/>
  <c r="S7" i="3"/>
  <c r="T7" i="3" s="1"/>
  <c r="S6" i="3"/>
  <c r="T6" i="3" s="1"/>
  <c r="S5" i="3"/>
  <c r="T5" i="3" s="1"/>
  <c r="M7" i="3"/>
  <c r="N7" i="3" s="1"/>
  <c r="M6" i="3"/>
  <c r="N6" i="3" s="1"/>
  <c r="M5" i="3"/>
  <c r="N5" i="3" s="1"/>
  <c r="O41" i="2"/>
  <c r="P41" i="2"/>
  <c r="Q41" i="2"/>
  <c r="R41" i="2"/>
  <c r="U41" i="2"/>
  <c r="S35" i="2"/>
  <c r="T35" i="2" s="1"/>
  <c r="S34" i="2"/>
  <c r="T34" i="2" s="1"/>
  <c r="S33" i="2"/>
  <c r="T33" i="2" s="1"/>
  <c r="M35" i="2"/>
  <c r="N35" i="2" s="1"/>
  <c r="M34" i="2"/>
  <c r="N34" i="2" s="1"/>
  <c r="M33" i="2"/>
  <c r="N33" i="2" s="1"/>
  <c r="S21" i="2"/>
  <c r="T21" i="2" s="1"/>
  <c r="S20" i="2"/>
  <c r="T20" i="2" s="1"/>
  <c r="S19" i="2"/>
  <c r="T19" i="2" s="1"/>
  <c r="M21" i="2"/>
  <c r="N21" i="2" s="1"/>
  <c r="M20" i="2"/>
  <c r="N20" i="2" s="1"/>
  <c r="M19" i="2"/>
  <c r="N19" i="2" s="1"/>
  <c r="S6" i="2"/>
  <c r="T6" i="2" s="1"/>
  <c r="S7" i="2"/>
  <c r="T7" i="2" s="1"/>
  <c r="M6" i="2"/>
  <c r="N6" i="2" s="1"/>
  <c r="M7" i="2"/>
  <c r="N7" i="2" s="1"/>
  <c r="S5" i="2"/>
  <c r="T5" i="2" s="1"/>
  <c r="N5" i="2"/>
  <c r="V8" i="9" l="1"/>
  <c r="P14" i="7"/>
  <c r="P29" i="7"/>
  <c r="U46" i="6"/>
  <c r="N27" i="2"/>
  <c r="P46" i="8"/>
  <c r="U29" i="7"/>
  <c r="V46" i="7"/>
  <c r="Z14" i="6"/>
  <c r="N13" i="3"/>
  <c r="Q8" i="9"/>
  <c r="Q29" i="9"/>
  <c r="U29" i="8"/>
  <c r="U46" i="8"/>
  <c r="Q23" i="7"/>
  <c r="U29" i="6"/>
  <c r="Y29" i="6"/>
  <c r="V46" i="9"/>
  <c r="Q46" i="9"/>
  <c r="P46" i="9"/>
  <c r="V40" i="9"/>
  <c r="Q40" i="9"/>
  <c r="P40" i="9"/>
  <c r="U29" i="9"/>
  <c r="U23" i="9"/>
  <c r="P23" i="9"/>
  <c r="V14" i="9"/>
  <c r="U14" i="9"/>
  <c r="P14" i="9"/>
  <c r="Q14" i="9"/>
  <c r="U8" i="9"/>
  <c r="Q40" i="8"/>
  <c r="Q29" i="8"/>
  <c r="U23" i="8"/>
  <c r="V23" i="8"/>
  <c r="P23" i="8"/>
  <c r="Q14" i="8"/>
  <c r="Q8" i="8"/>
  <c r="P8" i="8"/>
  <c r="Q46" i="7"/>
  <c r="U40" i="7"/>
  <c r="P40" i="7"/>
  <c r="U23" i="7"/>
  <c r="V20" i="7"/>
  <c r="V23" i="7" s="1"/>
  <c r="P23" i="7"/>
  <c r="U14" i="7"/>
  <c r="V11" i="7"/>
  <c r="V14" i="7" s="1"/>
  <c r="V8" i="7"/>
  <c r="P8" i="7"/>
  <c r="Z46" i="6"/>
  <c r="T46" i="6"/>
  <c r="Z40" i="6"/>
  <c r="U40" i="6"/>
  <c r="T40" i="6"/>
  <c r="Z29" i="6"/>
  <c r="Z23" i="6"/>
  <c r="U23" i="6"/>
  <c r="T23" i="6"/>
  <c r="U14" i="6"/>
  <c r="T14" i="6"/>
  <c r="Z8" i="6"/>
  <c r="U8" i="6"/>
  <c r="T41" i="2"/>
  <c r="S41" i="2"/>
  <c r="N41" i="2"/>
  <c r="V20" i="9"/>
  <c r="V23" i="9" s="1"/>
  <c r="P8" i="9"/>
  <c r="U40" i="9"/>
  <c r="U46" i="9"/>
  <c r="P14" i="8"/>
  <c r="P40" i="8"/>
  <c r="U8" i="8"/>
  <c r="P29" i="8"/>
  <c r="U40" i="8"/>
  <c r="P46" i="7"/>
  <c r="Q11" i="7"/>
  <c r="Q14" i="7" s="1"/>
  <c r="Q37" i="7"/>
  <c r="Q40" i="7" s="1"/>
  <c r="U46" i="7"/>
  <c r="Q5" i="7"/>
  <c r="Q8" i="7" s="1"/>
  <c r="Y8" i="6"/>
  <c r="Y14" i="6"/>
  <c r="Y46" i="6"/>
  <c r="Y23" i="6"/>
  <c r="T8" i="6"/>
  <c r="Y40" i="6"/>
  <c r="T29" i="6"/>
  <c r="T13" i="5"/>
  <c r="M13" i="3"/>
  <c r="M41" i="2"/>
  <c r="M27" i="2"/>
  <c r="Q20" i="9"/>
  <c r="Q23" i="9" s="1"/>
  <c r="V26" i="9"/>
  <c r="V29" i="9" s="1"/>
  <c r="P29" i="9"/>
  <c r="Q20" i="8"/>
  <c r="Q23" i="8" s="1"/>
  <c r="V26" i="8"/>
  <c r="V29" i="8" s="1"/>
  <c r="V43" i="8"/>
  <c r="V46" i="8" s="1"/>
  <c r="U14" i="8"/>
  <c r="Q26" i="7"/>
  <c r="Q29" i="7" s="1"/>
  <c r="V37" i="7"/>
  <c r="V40" i="7" s="1"/>
  <c r="V26" i="7"/>
  <c r="V29" i="7" s="1"/>
  <c r="U8" i="7"/>
  <c r="T13" i="3"/>
  <c r="S13" i="3"/>
  <c r="S27" i="2"/>
  <c r="S13" i="2"/>
  <c r="M13" i="2"/>
  <c r="I51" i="9"/>
  <c r="H51" i="9"/>
  <c r="G51" i="9"/>
  <c r="D51" i="9"/>
  <c r="C51" i="9"/>
  <c r="B51" i="9"/>
  <c r="I45" i="9"/>
  <c r="H45" i="9"/>
  <c r="G45" i="9"/>
  <c r="D45" i="9"/>
  <c r="C45" i="9"/>
  <c r="B45" i="9"/>
  <c r="I31" i="9"/>
  <c r="H31" i="9"/>
  <c r="G31" i="9"/>
  <c r="D31" i="9"/>
  <c r="C31" i="9"/>
  <c r="B31" i="9"/>
  <c r="I25" i="9"/>
  <c r="H25" i="9"/>
  <c r="G25" i="9"/>
  <c r="D25" i="9"/>
  <c r="C25" i="9"/>
  <c r="B25" i="9"/>
  <c r="D14" i="9"/>
  <c r="C14" i="9"/>
  <c r="B14" i="9"/>
  <c r="I14" i="9"/>
  <c r="H14" i="9"/>
  <c r="G14" i="9"/>
  <c r="I8" i="9"/>
  <c r="H8" i="9"/>
  <c r="G8" i="9"/>
  <c r="D8" i="9"/>
  <c r="C8" i="9"/>
  <c r="B8" i="9"/>
  <c r="D54" i="8"/>
  <c r="C54" i="8"/>
  <c r="B54" i="8"/>
  <c r="I54" i="8"/>
  <c r="H54" i="8"/>
  <c r="G54" i="8"/>
  <c r="I48" i="8"/>
  <c r="H48" i="8"/>
  <c r="G48" i="8"/>
  <c r="D48" i="8"/>
  <c r="C48" i="8"/>
  <c r="B48" i="8"/>
  <c r="D34" i="8"/>
  <c r="C34" i="8"/>
  <c r="B34" i="8"/>
  <c r="I34" i="8"/>
  <c r="H34" i="8"/>
  <c r="G34" i="8"/>
  <c r="I28" i="8"/>
  <c r="H28" i="8"/>
  <c r="G28" i="8"/>
  <c r="D28" i="8"/>
  <c r="C28" i="8"/>
  <c r="B28" i="8"/>
  <c r="D14" i="8"/>
  <c r="C14" i="8"/>
  <c r="B14" i="8"/>
  <c r="I14" i="8"/>
  <c r="H14" i="8"/>
  <c r="G14" i="8"/>
  <c r="I8" i="8"/>
  <c r="H8" i="8"/>
  <c r="G8" i="8"/>
  <c r="D8" i="8"/>
  <c r="C8" i="8"/>
  <c r="B8" i="8"/>
  <c r="I54" i="7"/>
  <c r="H54" i="7"/>
  <c r="G54" i="7"/>
  <c r="D54" i="7"/>
  <c r="C54" i="7"/>
  <c r="B54" i="7"/>
  <c r="I48" i="7"/>
  <c r="H48" i="7"/>
  <c r="G48" i="7"/>
  <c r="D48" i="7"/>
  <c r="C48" i="7"/>
  <c r="B48" i="7"/>
  <c r="I34" i="7"/>
  <c r="H34" i="7"/>
  <c r="G34" i="7"/>
  <c r="D34" i="7"/>
  <c r="C34" i="7"/>
  <c r="B34" i="7"/>
  <c r="I28" i="7"/>
  <c r="H28" i="7"/>
  <c r="G28" i="7"/>
  <c r="D28" i="7"/>
  <c r="C28" i="7"/>
  <c r="B28" i="7"/>
  <c r="D14" i="7"/>
  <c r="C14" i="7"/>
  <c r="B14" i="7"/>
  <c r="I14" i="7"/>
  <c r="H14" i="7"/>
  <c r="G14" i="7"/>
  <c r="I8" i="7"/>
  <c r="H8" i="7"/>
  <c r="G8" i="7"/>
  <c r="D8" i="7"/>
  <c r="C8" i="7"/>
  <c r="B8" i="7"/>
  <c r="I54" i="6"/>
  <c r="H54" i="6"/>
  <c r="G54" i="6"/>
  <c r="D54" i="6"/>
  <c r="C54" i="6"/>
  <c r="B54" i="6"/>
  <c r="I48" i="6"/>
  <c r="H48" i="6"/>
  <c r="G48" i="6"/>
  <c r="D48" i="6"/>
  <c r="C48" i="6"/>
  <c r="B48" i="6"/>
  <c r="I34" i="6"/>
  <c r="H34" i="6"/>
  <c r="G34" i="6"/>
  <c r="D34" i="6"/>
  <c r="C34" i="6"/>
  <c r="B34" i="6"/>
  <c r="I28" i="6"/>
  <c r="H28" i="6"/>
  <c r="G28" i="6"/>
  <c r="D28" i="6"/>
  <c r="C28" i="6"/>
  <c r="B28" i="6"/>
  <c r="I14" i="6"/>
  <c r="H14" i="6"/>
  <c r="G14" i="6"/>
  <c r="D14" i="6"/>
  <c r="C14" i="6"/>
  <c r="B14" i="6"/>
  <c r="I8" i="6"/>
  <c r="H8" i="6"/>
  <c r="G8" i="6"/>
  <c r="C8" i="6"/>
  <c r="D8" i="6"/>
  <c r="B8" i="6"/>
  <c r="U41" i="5"/>
  <c r="T41" i="5"/>
  <c r="R41" i="5"/>
  <c r="Q41" i="5"/>
  <c r="P41" i="5"/>
  <c r="O41" i="5"/>
  <c r="N41" i="5"/>
  <c r="L41" i="5"/>
  <c r="K41" i="5"/>
  <c r="J41" i="5"/>
  <c r="I41" i="5"/>
  <c r="H41" i="5"/>
  <c r="G41" i="5"/>
  <c r="F41" i="5"/>
  <c r="E41" i="5"/>
  <c r="D41" i="5"/>
  <c r="C41" i="5"/>
  <c r="B41" i="5"/>
  <c r="U27" i="5"/>
  <c r="T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D27" i="5"/>
  <c r="C27" i="5"/>
  <c r="B27" i="5"/>
  <c r="U13" i="5"/>
  <c r="Q13" i="5"/>
  <c r="P13" i="5"/>
  <c r="O13" i="5"/>
  <c r="N13" i="5"/>
  <c r="L13" i="5"/>
  <c r="K13" i="5"/>
  <c r="J13" i="5"/>
  <c r="I13" i="5"/>
  <c r="H13" i="5"/>
  <c r="G13" i="5"/>
  <c r="F13" i="5"/>
  <c r="E13" i="5"/>
  <c r="D13" i="5"/>
  <c r="C13" i="5"/>
  <c r="B13" i="5"/>
  <c r="U41" i="4"/>
  <c r="T41" i="4"/>
  <c r="R41" i="4"/>
  <c r="Q41" i="4"/>
  <c r="P41" i="4"/>
  <c r="O41" i="4"/>
  <c r="N41" i="4"/>
  <c r="L41" i="4"/>
  <c r="K41" i="4"/>
  <c r="J41" i="4"/>
  <c r="I41" i="4"/>
  <c r="H41" i="4"/>
  <c r="G41" i="4"/>
  <c r="F41" i="4"/>
  <c r="E41" i="4"/>
  <c r="D41" i="4"/>
  <c r="C41" i="4"/>
  <c r="B41" i="4"/>
  <c r="U27" i="4"/>
  <c r="T27" i="4"/>
  <c r="R27" i="4"/>
  <c r="Q27" i="4"/>
  <c r="P27" i="4"/>
  <c r="O27" i="4"/>
  <c r="N27" i="4"/>
  <c r="L27" i="4"/>
  <c r="K27" i="4"/>
  <c r="J27" i="4"/>
  <c r="I27" i="4"/>
  <c r="H27" i="4"/>
  <c r="G27" i="4"/>
  <c r="F27" i="4"/>
  <c r="E27" i="4"/>
  <c r="D27" i="4"/>
  <c r="C27" i="4"/>
  <c r="B27" i="4"/>
  <c r="U13" i="4"/>
  <c r="T13" i="4"/>
  <c r="R13" i="4"/>
  <c r="Q13" i="4"/>
  <c r="P13" i="4"/>
  <c r="O13" i="4"/>
  <c r="N13" i="4"/>
  <c r="L13" i="4"/>
  <c r="K13" i="4"/>
  <c r="J13" i="4"/>
  <c r="I13" i="4"/>
  <c r="H13" i="4"/>
  <c r="G13" i="4"/>
  <c r="F13" i="4"/>
  <c r="E13" i="4"/>
  <c r="D13" i="4"/>
  <c r="C13" i="4"/>
  <c r="B13" i="4"/>
  <c r="U41" i="3"/>
  <c r="T41" i="3"/>
  <c r="R41" i="3"/>
  <c r="Q41" i="3"/>
  <c r="P41" i="3"/>
  <c r="O41" i="3"/>
  <c r="N41" i="3"/>
  <c r="L41" i="3"/>
  <c r="K41" i="3"/>
  <c r="J41" i="3"/>
  <c r="I41" i="3"/>
  <c r="H41" i="3"/>
  <c r="G41" i="3"/>
  <c r="F41" i="3"/>
  <c r="E41" i="3"/>
  <c r="D41" i="3"/>
  <c r="C41" i="3"/>
  <c r="B41" i="3"/>
  <c r="U27" i="3"/>
  <c r="T27" i="3"/>
  <c r="R27" i="3"/>
  <c r="Q27" i="3"/>
  <c r="P27" i="3"/>
  <c r="O27" i="3"/>
  <c r="N27" i="3"/>
  <c r="L27" i="3"/>
  <c r="K27" i="3"/>
  <c r="J27" i="3"/>
  <c r="I27" i="3"/>
  <c r="H27" i="3"/>
  <c r="G27" i="3"/>
  <c r="F27" i="3"/>
  <c r="E27" i="3"/>
  <c r="D27" i="3"/>
  <c r="C27" i="3"/>
  <c r="B27" i="3"/>
  <c r="L13" i="3"/>
  <c r="K13" i="3"/>
  <c r="J13" i="3"/>
  <c r="I13" i="3"/>
  <c r="H13" i="3"/>
  <c r="G13" i="3"/>
  <c r="F13" i="3"/>
  <c r="E13" i="3"/>
  <c r="D13" i="3"/>
  <c r="C13" i="3"/>
  <c r="B13" i="3"/>
  <c r="L41" i="2"/>
  <c r="K41" i="2"/>
  <c r="J41" i="2"/>
  <c r="I41" i="2"/>
  <c r="H41" i="2"/>
  <c r="G41" i="2"/>
  <c r="F41" i="2"/>
  <c r="E41" i="2"/>
  <c r="D41" i="2"/>
  <c r="C41" i="2"/>
  <c r="B41" i="2"/>
  <c r="J27" i="2"/>
  <c r="K27" i="2"/>
  <c r="L27" i="2"/>
  <c r="O27" i="2"/>
  <c r="P27" i="2"/>
  <c r="Q27" i="2"/>
  <c r="R27" i="2"/>
  <c r="T27" i="2"/>
  <c r="U27" i="2"/>
  <c r="J13" i="2"/>
  <c r="K13" i="2"/>
  <c r="L13" i="2"/>
  <c r="N13" i="2"/>
  <c r="O13" i="2"/>
  <c r="P13" i="2"/>
  <c r="Q13" i="2"/>
  <c r="R13" i="2"/>
  <c r="T13" i="2"/>
  <c r="U13" i="2"/>
  <c r="I27" i="2"/>
  <c r="H27" i="2"/>
  <c r="G27" i="2"/>
  <c r="F27" i="2"/>
  <c r="E27" i="2"/>
  <c r="D27" i="2"/>
  <c r="C27" i="2"/>
  <c r="B27" i="2"/>
  <c r="I13" i="2"/>
  <c r="H13" i="2"/>
  <c r="E13" i="2"/>
  <c r="F13" i="2"/>
  <c r="G13" i="2"/>
  <c r="C13" i="2"/>
  <c r="D13" i="2"/>
  <c r="B13" i="2"/>
  <c r="E34" i="1" l="1"/>
</calcChain>
</file>

<file path=xl/sharedStrings.xml><?xml version="1.0" encoding="utf-8"?>
<sst xmlns="http://schemas.openxmlformats.org/spreadsheetml/2006/main" count="1958" uniqueCount="253">
  <si>
    <t>编号</t>
    <phoneticPr fontId="1" type="noConversion"/>
  </si>
  <si>
    <t>数目</t>
    <phoneticPr fontId="1" type="noConversion"/>
  </si>
  <si>
    <t>试件类型</t>
    <phoneticPr fontId="1" type="noConversion"/>
  </si>
  <si>
    <t>0-1</t>
    <phoneticPr fontId="1" type="noConversion"/>
  </si>
  <si>
    <t>0-2</t>
  </si>
  <si>
    <t>0-3</t>
  </si>
  <si>
    <t>1-1</t>
    <phoneticPr fontId="1" type="noConversion"/>
  </si>
  <si>
    <t>1-2</t>
    <phoneticPr fontId="1" type="noConversion"/>
  </si>
  <si>
    <t>1-3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</si>
  <si>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</si>
  <si>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</si>
  <si>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</si>
  <si>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0°</t>
    <phoneticPr fontId="1" type="noConversion"/>
  </si>
  <si>
    <t>15°</t>
    <phoneticPr fontId="1" type="noConversion"/>
  </si>
  <si>
    <t>30°</t>
    <phoneticPr fontId="1" type="noConversion"/>
  </si>
  <si>
    <t>4-1</t>
    <phoneticPr fontId="1" type="noConversion"/>
  </si>
  <si>
    <t>4-2</t>
  </si>
  <si>
    <t>4-3</t>
  </si>
  <si>
    <t>4-4</t>
  </si>
  <si>
    <t>4-5</t>
  </si>
  <si>
    <t>4-6</t>
  </si>
  <si>
    <t>4-7</t>
  </si>
  <si>
    <t>4-8</t>
  </si>
  <si>
    <t>45°</t>
    <phoneticPr fontId="1" type="noConversion"/>
  </si>
  <si>
    <t>6-1</t>
    <phoneticPr fontId="1" type="noConversion"/>
  </si>
  <si>
    <t>6-2</t>
  </si>
  <si>
    <t>6-3</t>
  </si>
  <si>
    <t>6-4</t>
  </si>
  <si>
    <t>6-5</t>
  </si>
  <si>
    <t>7-1</t>
    <phoneticPr fontId="1" type="noConversion"/>
  </si>
  <si>
    <t>7-2</t>
  </si>
  <si>
    <t>7-3</t>
  </si>
  <si>
    <t>7-4</t>
  </si>
  <si>
    <t>7-5</t>
  </si>
  <si>
    <t>9-1</t>
    <phoneticPr fontId="1" type="noConversion"/>
  </si>
  <si>
    <t>9-2</t>
  </si>
  <si>
    <t>9-3</t>
  </si>
  <si>
    <t>9-4</t>
  </si>
  <si>
    <t>9-5</t>
  </si>
  <si>
    <t>60°</t>
    <phoneticPr fontId="1" type="noConversion"/>
  </si>
  <si>
    <t>75°</t>
    <phoneticPr fontId="1" type="noConversion"/>
  </si>
  <si>
    <t>90°</t>
    <phoneticPr fontId="1" type="noConversion"/>
  </si>
  <si>
    <t>总共</t>
    <phoneticPr fontId="1" type="noConversion"/>
  </si>
  <si>
    <t>废</t>
    <phoneticPr fontId="1" type="noConversion"/>
  </si>
  <si>
    <t>切平</t>
    <phoneticPr fontId="1" type="noConversion"/>
  </si>
  <si>
    <t>试件编号</t>
    <phoneticPr fontId="1" type="noConversion"/>
  </si>
  <si>
    <t>测量位置</t>
    <phoneticPr fontId="1" type="noConversion"/>
  </si>
  <si>
    <t>破坏前</t>
    <phoneticPr fontId="1" type="noConversion"/>
  </si>
  <si>
    <t>破坏后</t>
    <phoneticPr fontId="1" type="noConversion"/>
  </si>
  <si>
    <t>有字的一边</t>
    <phoneticPr fontId="1" type="noConversion"/>
  </si>
  <si>
    <t>无字的一边</t>
    <phoneticPr fontId="1" type="noConversion"/>
  </si>
  <si>
    <t>无字的一边（断）</t>
    <phoneticPr fontId="1" type="noConversion"/>
  </si>
  <si>
    <t>剪切边mm</t>
    <phoneticPr fontId="1" type="noConversion"/>
  </si>
  <si>
    <t>受拉边mm</t>
    <phoneticPr fontId="1" type="noConversion"/>
  </si>
  <si>
    <t>斜边mm</t>
    <phoneticPr fontId="1" type="noConversion"/>
  </si>
  <si>
    <t>焊缝长度mm</t>
    <phoneticPr fontId="1" type="noConversion"/>
  </si>
  <si>
    <t>断裂面的尺寸mm</t>
    <phoneticPr fontId="1" type="noConversion"/>
  </si>
  <si>
    <t>断裂角度°</t>
    <phoneticPr fontId="1" type="noConversion"/>
  </si>
  <si>
    <t>焊根熔透mm</t>
    <phoneticPr fontId="1" type="noConversion"/>
  </si>
  <si>
    <t>剪切边</t>
    <phoneticPr fontId="1" type="noConversion"/>
  </si>
  <si>
    <t>受拉边</t>
    <phoneticPr fontId="1" type="noConversion"/>
  </si>
  <si>
    <t>斜边</t>
    <phoneticPr fontId="1" type="noConversion"/>
  </si>
  <si>
    <t>焊缝长度</t>
    <phoneticPr fontId="1" type="noConversion"/>
  </si>
  <si>
    <t>断裂面的尺寸</t>
    <phoneticPr fontId="1" type="noConversion"/>
  </si>
  <si>
    <t>断裂角度</t>
    <phoneticPr fontId="1" type="noConversion"/>
  </si>
  <si>
    <t>焊根熔透</t>
    <phoneticPr fontId="1" type="noConversion"/>
  </si>
  <si>
    <t>890-120-90-1</t>
    <phoneticPr fontId="1" type="noConversion"/>
  </si>
  <si>
    <t>890-120-90-2</t>
  </si>
  <si>
    <t>890-120-90-3</t>
  </si>
  <si>
    <t>890-120-75-1</t>
    <phoneticPr fontId="1" type="noConversion"/>
  </si>
  <si>
    <t>890-120-75-2</t>
  </si>
  <si>
    <t>890-120-75-3</t>
  </si>
  <si>
    <t>890-120-60-1</t>
    <phoneticPr fontId="1" type="noConversion"/>
  </si>
  <si>
    <t>890-120-60-2</t>
  </si>
  <si>
    <t>890-120-60-3</t>
  </si>
  <si>
    <t>890-120-45-1s</t>
    <phoneticPr fontId="1" type="noConversion"/>
  </si>
  <si>
    <t>890-120-45-2s</t>
  </si>
  <si>
    <t>890-120-45-3s</t>
  </si>
  <si>
    <t>890-120-45-1d</t>
    <phoneticPr fontId="1" type="noConversion"/>
  </si>
  <si>
    <t>890-120-45-2d</t>
    <phoneticPr fontId="1" type="noConversion"/>
  </si>
  <si>
    <t>890-120-45-3d</t>
    <phoneticPr fontId="1" type="noConversion"/>
  </si>
  <si>
    <t>890-120-30-1</t>
    <phoneticPr fontId="1" type="noConversion"/>
  </si>
  <si>
    <t>890-120-30-2</t>
  </si>
  <si>
    <t>890-120-30-3</t>
  </si>
  <si>
    <t>890-120-00-1</t>
    <phoneticPr fontId="1" type="noConversion"/>
  </si>
  <si>
    <t>890-120-00-2</t>
  </si>
  <si>
    <t>890-120-00-3</t>
  </si>
  <si>
    <t>890-120-15-1</t>
    <phoneticPr fontId="1" type="noConversion"/>
  </si>
  <si>
    <t>890-120-15-2</t>
  </si>
  <si>
    <t>890-120-15-3</t>
  </si>
  <si>
    <t>1号边</t>
    <phoneticPr fontId="1" type="noConversion"/>
  </si>
  <si>
    <t>2号边</t>
    <phoneticPr fontId="1" type="noConversion"/>
  </si>
  <si>
    <t>3号边</t>
    <phoneticPr fontId="1" type="noConversion"/>
  </si>
  <si>
    <t>4号边</t>
    <phoneticPr fontId="1" type="noConversion"/>
  </si>
  <si>
    <t>斜边长度</t>
    <phoneticPr fontId="1" type="noConversion"/>
  </si>
  <si>
    <t>焊缝长度（焊缝）</t>
    <phoneticPr fontId="1" type="noConversion"/>
  </si>
  <si>
    <t>焊缝长度（板板）</t>
    <phoneticPr fontId="1" type="noConversion"/>
  </si>
  <si>
    <t>试件编号</t>
    <phoneticPr fontId="1" type="noConversion"/>
  </si>
  <si>
    <t>测量位置</t>
    <phoneticPr fontId="1" type="noConversion"/>
  </si>
  <si>
    <t>破坏后</t>
    <phoneticPr fontId="1" type="noConversion"/>
  </si>
  <si>
    <t>1号边</t>
    <phoneticPr fontId="1" type="noConversion"/>
  </si>
  <si>
    <t>2号边</t>
    <phoneticPr fontId="1" type="noConversion"/>
  </si>
  <si>
    <t>剪切边</t>
    <phoneticPr fontId="1" type="noConversion"/>
  </si>
  <si>
    <t>断裂面的尺寸</t>
    <phoneticPr fontId="1" type="noConversion"/>
  </si>
  <si>
    <t>自由边长度</t>
    <phoneticPr fontId="1" type="noConversion"/>
  </si>
  <si>
    <t>破坏角度</t>
    <phoneticPr fontId="1" type="noConversion"/>
  </si>
  <si>
    <t>平均值</t>
    <phoneticPr fontId="1" type="noConversion"/>
  </si>
  <si>
    <t>平均值</t>
    <phoneticPr fontId="1" type="noConversion"/>
  </si>
  <si>
    <t>平均值</t>
    <phoneticPr fontId="1" type="noConversion"/>
  </si>
  <si>
    <t>3号边</t>
    <phoneticPr fontId="1" type="noConversion"/>
  </si>
  <si>
    <t>3号边</t>
    <phoneticPr fontId="1" type="noConversion"/>
  </si>
  <si>
    <t>4号边</t>
    <phoneticPr fontId="1" type="noConversion"/>
  </si>
  <si>
    <t>破坏前</t>
    <phoneticPr fontId="1" type="noConversion"/>
  </si>
  <si>
    <t>890-120-45-1D</t>
  </si>
  <si>
    <t>890-120-45-2D</t>
    <phoneticPr fontId="1" type="noConversion"/>
  </si>
  <si>
    <t>890-120-45-3D</t>
    <phoneticPr fontId="1" type="noConversion"/>
  </si>
  <si>
    <t>890-120-30-1</t>
    <phoneticPr fontId="1" type="noConversion"/>
  </si>
  <si>
    <t>890-120-30-2</t>
    <phoneticPr fontId="1" type="noConversion"/>
  </si>
  <si>
    <t>890-120-30-3</t>
    <phoneticPr fontId="1" type="noConversion"/>
  </si>
  <si>
    <t>890-120-15-1</t>
    <phoneticPr fontId="1" type="noConversion"/>
  </si>
  <si>
    <t>890-120-15-2</t>
    <phoneticPr fontId="1" type="noConversion"/>
  </si>
  <si>
    <t>890-120-15-3</t>
    <phoneticPr fontId="1" type="noConversion"/>
  </si>
  <si>
    <t>890-120-0-1</t>
    <phoneticPr fontId="1" type="noConversion"/>
  </si>
  <si>
    <t>890-120-0-2</t>
    <phoneticPr fontId="1" type="noConversion"/>
  </si>
  <si>
    <t>890-120-0-3</t>
    <phoneticPr fontId="1" type="noConversion"/>
  </si>
  <si>
    <t>破坏前</t>
    <phoneticPr fontId="2" type="noConversion"/>
  </si>
  <si>
    <t>1号边</t>
    <phoneticPr fontId="2" type="noConversion"/>
  </si>
  <si>
    <t>2号边</t>
    <phoneticPr fontId="2" type="noConversion"/>
  </si>
  <si>
    <t>3号边</t>
    <phoneticPr fontId="2" type="noConversion"/>
  </si>
  <si>
    <t>4号边</t>
    <phoneticPr fontId="2" type="noConversion"/>
  </si>
  <si>
    <t>剪切边</t>
    <phoneticPr fontId="2" type="noConversion"/>
  </si>
  <si>
    <t>受拉边</t>
    <phoneticPr fontId="2" type="noConversion"/>
  </si>
  <si>
    <t>斜边长度/45°</t>
    <phoneticPr fontId="2" type="noConversion"/>
  </si>
  <si>
    <t>焊缝长度</t>
    <phoneticPr fontId="2" type="noConversion"/>
  </si>
  <si>
    <t>890-120-0-1</t>
    <phoneticPr fontId="2" type="noConversion"/>
  </si>
  <si>
    <t>890-120-0-2</t>
  </si>
  <si>
    <t>890-120-0-3</t>
    <phoneticPr fontId="2" type="noConversion"/>
  </si>
  <si>
    <t>890-120-15-1</t>
    <phoneticPr fontId="2" type="noConversion"/>
  </si>
  <si>
    <t>890-120-30-1</t>
    <phoneticPr fontId="2" type="noConversion"/>
  </si>
  <si>
    <t>890-120-45D-1</t>
    <phoneticPr fontId="2" type="noConversion"/>
  </si>
  <si>
    <t>890-120-45D-2</t>
    <phoneticPr fontId="2" type="noConversion"/>
  </si>
  <si>
    <t>890-120-45D-3</t>
    <phoneticPr fontId="2" type="noConversion"/>
  </si>
  <si>
    <t>破坏后</t>
    <phoneticPr fontId="2" type="noConversion"/>
  </si>
  <si>
    <t>2号边</t>
    <phoneticPr fontId="2" type="noConversion"/>
  </si>
  <si>
    <t>断裂面</t>
    <phoneticPr fontId="2" type="noConversion"/>
  </si>
  <si>
    <t>断裂角度</t>
    <phoneticPr fontId="2" type="noConversion"/>
  </si>
  <si>
    <t>890-120-45D-1</t>
    <phoneticPr fontId="2" type="noConversion"/>
  </si>
  <si>
    <t>890-120-45D-2</t>
    <phoneticPr fontId="2" type="noConversion"/>
  </si>
  <si>
    <t>890-120-45D-3</t>
    <phoneticPr fontId="2" type="noConversion"/>
  </si>
  <si>
    <t>破坏后</t>
    <phoneticPr fontId="2" type="noConversion"/>
  </si>
  <si>
    <t>有字的一边</t>
    <phoneticPr fontId="2" type="noConversion"/>
  </si>
  <si>
    <t>无字的一边</t>
    <phoneticPr fontId="2" type="noConversion"/>
  </si>
  <si>
    <t>有字的一边</t>
    <phoneticPr fontId="2" type="noConversion"/>
  </si>
  <si>
    <t>890-120-45S-1</t>
    <phoneticPr fontId="2" type="noConversion"/>
  </si>
  <si>
    <t>890-120-45S-2</t>
  </si>
  <si>
    <t>890-120-45S-3</t>
  </si>
  <si>
    <t>890-120-60-1</t>
    <phoneticPr fontId="2" type="noConversion"/>
  </si>
  <si>
    <t>890-120-75-1</t>
    <phoneticPr fontId="2" type="noConversion"/>
  </si>
  <si>
    <t>890-120-90-1</t>
    <phoneticPr fontId="2" type="noConversion"/>
  </si>
  <si>
    <t xml:space="preserve">            </t>
    <phoneticPr fontId="1" type="noConversion"/>
  </si>
  <si>
    <t>60°</t>
    <phoneticPr fontId="1" type="noConversion"/>
  </si>
  <si>
    <t>75°</t>
    <phoneticPr fontId="1" type="noConversion"/>
  </si>
  <si>
    <t>90°</t>
    <phoneticPr fontId="1" type="noConversion"/>
  </si>
  <si>
    <t>45°D</t>
    <phoneticPr fontId="1" type="noConversion"/>
  </si>
  <si>
    <t>45°S</t>
    <phoneticPr fontId="1" type="noConversion"/>
  </si>
  <si>
    <t>平均值</t>
    <phoneticPr fontId="1" type="noConversion"/>
  </si>
  <si>
    <t>极限强度Kn</t>
    <phoneticPr fontId="1" type="noConversion"/>
  </si>
  <si>
    <t>状态</t>
    <phoneticPr fontId="1" type="noConversion"/>
  </si>
  <si>
    <t>断裂角度</t>
    <phoneticPr fontId="1" type="noConversion"/>
  </si>
  <si>
    <t>试件类型</t>
    <phoneticPr fontId="1" type="noConversion"/>
  </si>
  <si>
    <t>0°</t>
    <phoneticPr fontId="1" type="noConversion"/>
  </si>
  <si>
    <t>母材</t>
    <phoneticPr fontId="1" type="noConversion"/>
  </si>
  <si>
    <t>焊材</t>
    <phoneticPr fontId="1" type="noConversion"/>
  </si>
  <si>
    <t>Q690</t>
    <phoneticPr fontId="1" type="noConversion"/>
  </si>
  <si>
    <t>ER50</t>
    <phoneticPr fontId="1" type="noConversion"/>
  </si>
  <si>
    <t>ER76(ER110g-S）</t>
    <phoneticPr fontId="1" type="noConversion"/>
  </si>
  <si>
    <t>欠强匹配</t>
    <phoneticPr fontId="1" type="noConversion"/>
  </si>
  <si>
    <t>等强匹配</t>
    <phoneticPr fontId="1" type="noConversion"/>
  </si>
  <si>
    <t>超强匹配</t>
    <phoneticPr fontId="1" type="noConversion"/>
  </si>
  <si>
    <t>ER96(ER120g-S）</t>
    <phoneticPr fontId="1" type="noConversion"/>
  </si>
  <si>
    <t>890-120-90-1</t>
    <phoneticPr fontId="1" type="noConversion"/>
  </si>
  <si>
    <t>890-120-90-2</t>
    <phoneticPr fontId="1" type="noConversion"/>
  </si>
  <si>
    <t>890-120-90-3</t>
    <phoneticPr fontId="1" type="noConversion"/>
  </si>
  <si>
    <t>890-120-90-1</t>
    <phoneticPr fontId="1" type="noConversion"/>
  </si>
  <si>
    <t>890-120-75-1</t>
    <phoneticPr fontId="1" type="noConversion"/>
  </si>
  <si>
    <t>890-120-75-2</t>
    <phoneticPr fontId="1" type="noConversion"/>
  </si>
  <si>
    <t>890-120-75-3</t>
    <phoneticPr fontId="1" type="noConversion"/>
  </si>
  <si>
    <t>890-120-75-1</t>
    <phoneticPr fontId="1" type="noConversion"/>
  </si>
  <si>
    <t>890-120-75-2</t>
    <phoneticPr fontId="1" type="noConversion"/>
  </si>
  <si>
    <t>890-120-75-3</t>
    <phoneticPr fontId="1" type="noConversion"/>
  </si>
  <si>
    <t>890-120-60-1</t>
    <phoneticPr fontId="1" type="noConversion"/>
  </si>
  <si>
    <t>890-120-60-2</t>
    <phoneticPr fontId="1" type="noConversion"/>
  </si>
  <si>
    <t>890-120-60-3</t>
    <phoneticPr fontId="1" type="noConversion"/>
  </si>
  <si>
    <t>890-120-60-1</t>
    <phoneticPr fontId="1" type="noConversion"/>
  </si>
  <si>
    <t>890-120-60-2</t>
    <phoneticPr fontId="1" type="noConversion"/>
  </si>
  <si>
    <t>890-120-60-3</t>
    <phoneticPr fontId="1" type="noConversion"/>
  </si>
  <si>
    <t>890-120-45-1S</t>
  </si>
  <si>
    <t>890-120-45-2S</t>
  </si>
  <si>
    <t>890-120-45-3S</t>
  </si>
  <si>
    <t>890-120-45-2D</t>
  </si>
  <si>
    <t>890-120-45-3D</t>
  </si>
  <si>
    <t>890-120-30-1</t>
  </si>
  <si>
    <t>890-120-15-1</t>
  </si>
  <si>
    <t>890-120-0-1</t>
  </si>
  <si>
    <t>890-120-0-3</t>
  </si>
  <si>
    <t>状态</t>
    <phoneticPr fontId="1" type="noConversion"/>
  </si>
  <si>
    <t>废</t>
    <phoneticPr fontId="1" type="noConversion"/>
  </si>
  <si>
    <t>用时/min</t>
    <phoneticPr fontId="1" type="noConversion"/>
  </si>
  <si>
    <t>用时/s</t>
    <phoneticPr fontId="1" type="noConversion"/>
  </si>
  <si>
    <t>焊缝ER120极限强度</t>
    <phoneticPr fontId="1" type="noConversion"/>
  </si>
  <si>
    <t>焊脚尺寸</t>
    <phoneticPr fontId="1" type="noConversion"/>
  </si>
  <si>
    <t>有字的一边</t>
    <phoneticPr fontId="1" type="noConversion"/>
  </si>
  <si>
    <t>无字的一边</t>
    <phoneticPr fontId="1" type="noConversion"/>
  </si>
  <si>
    <t>1号边</t>
    <phoneticPr fontId="1" type="noConversion"/>
  </si>
  <si>
    <t>2号边</t>
  </si>
  <si>
    <t>3号边</t>
  </si>
  <si>
    <t>4号边</t>
  </si>
  <si>
    <t>角度</t>
    <phoneticPr fontId="1" type="noConversion"/>
  </si>
  <si>
    <t>SIN</t>
    <phoneticPr fontId="1" type="noConversion"/>
  </si>
  <si>
    <t>COS</t>
    <phoneticPr fontId="1" type="noConversion"/>
  </si>
  <si>
    <t>焊脚尺寸hf</t>
    <phoneticPr fontId="1" type="noConversion"/>
  </si>
  <si>
    <t>焊缝长度Lw</t>
    <phoneticPr fontId="2" type="noConversion"/>
  </si>
  <si>
    <t>Bf</t>
    <phoneticPr fontId="1" type="noConversion"/>
  </si>
  <si>
    <t>试验值</t>
    <phoneticPr fontId="1" type="noConversion"/>
  </si>
  <si>
    <t>焊缝承载力1</t>
    <phoneticPr fontId="1" type="noConversion"/>
  </si>
  <si>
    <t>焊缝承载力2</t>
    <phoneticPr fontId="1" type="noConversion"/>
  </si>
  <si>
    <t>焊缝承载力min</t>
    <phoneticPr fontId="1" type="noConversion"/>
  </si>
  <si>
    <t>焊缝承载力3</t>
    <phoneticPr fontId="1" type="noConversion"/>
  </si>
  <si>
    <t>焊缝承载力4</t>
    <phoneticPr fontId="1" type="noConversion"/>
  </si>
  <si>
    <t>试件理论承载力</t>
    <phoneticPr fontId="1" type="noConversion"/>
  </si>
  <si>
    <t>试件实际承载力</t>
    <phoneticPr fontId="1" type="noConversion"/>
  </si>
  <si>
    <t>平均剪切边</t>
    <phoneticPr fontId="1" type="noConversion"/>
  </si>
  <si>
    <t>平均焊缝长度</t>
    <phoneticPr fontId="1" type="noConversion"/>
  </si>
  <si>
    <t>试件理论强度</t>
    <phoneticPr fontId="1" type="noConversion"/>
  </si>
  <si>
    <t>试件实际强度</t>
    <phoneticPr fontId="1" type="noConversion"/>
  </si>
  <si>
    <t>试件理论强度平均值</t>
    <phoneticPr fontId="1" type="noConversion"/>
  </si>
  <si>
    <t>试件实际强度平均值</t>
    <phoneticPr fontId="1" type="noConversion"/>
  </si>
  <si>
    <t>试件理论强度平均值-相较侧面角焊缝比值</t>
    <phoneticPr fontId="1" type="noConversion"/>
  </si>
  <si>
    <t>试件实际强度平均值-相较侧面角焊缝比值</t>
    <phoneticPr fontId="1" type="noConversion"/>
  </si>
  <si>
    <t>理论-侧面角焊缝</t>
    <phoneticPr fontId="1" type="noConversion"/>
  </si>
  <si>
    <t>试验-侧面角焊缝</t>
    <phoneticPr fontId="1" type="noConversion"/>
  </si>
  <si>
    <t>试件理论承载力</t>
  </si>
  <si>
    <t>试件实际承载力</t>
  </si>
  <si>
    <t>平均剪切边</t>
  </si>
  <si>
    <t>平均焊缝长度</t>
  </si>
  <si>
    <t>试件理论强度</t>
  </si>
  <si>
    <t>试件实际强度</t>
  </si>
  <si>
    <t>试件理论强度平均值</t>
  </si>
  <si>
    <t>试件实际强度平均值</t>
  </si>
  <si>
    <t>试件理论强度平均值-相较侧面角焊缝比值</t>
  </si>
  <si>
    <t>试件实际强度平均值-相较侧面角焊缝比值</t>
  </si>
  <si>
    <t>公式</t>
    <phoneticPr fontId="1" type="noConversion"/>
  </si>
  <si>
    <t>试件理论强度平均值-相较侧面角焊缝比值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</si>
</sst>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2" fontId="0" fillId="0" borderId="1" xfId="0" applyNumberForma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/>
    <xf numFmtId="176" fontId="4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 applyAlignment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0" xfId="0" applyFill="1" applyBorder="1" applyAlignment="1">
      <alignment horizontal="center"/>
    </xf>
    <xf numFmtId="1" fontId="0" fillId="0" borderId="1" xfId="0" applyNumberFormat="1" applyBorder="1"/>
    <xf numFmtId="4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 applyAlignment="1">
      <alignment vertical="center"/>
    </xf>
    <xf numFmtId="177" fontId="0" fillId="0" borderId="1" xfId="0" applyNumberFormat="1" applyBorder="1"/>
    <xf numFmtId="2" fontId="0" fillId="5" borderId="1" xfId="0" applyNumberFormat="1" applyFill="1" applyBorder="1"/>
    <xf numFmtId="0" fontId="0" fillId="4" borderId="1" xfId="0" applyFill="1" applyBorder="1" applyAlignment="1">
      <alignment vertical="center" wrapText="1"/>
    </xf>
    <xf numFmtId="2" fontId="0" fillId="4" borderId="1" xfId="0" applyNumberFormat="1" applyFill="1" applyBorder="1" applyAlignment="1"/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vertical="center"/>
    </xf>
    <xf numFmtId="2" fontId="0" fillId="0" borderId="1" xfId="0" applyNumberFormat="1" applyBorder="1"/>
    <xf numFmtId="2" fontId="0" fillId="4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58" workbookViewId="0">
      <selection activeCell="E39" sqref="E39:E41"/>
    </sheetView>
  </sheetViews>
  <sheetFormatPr defaultRowHeight="13.5"/>
  <cols>
    <col min="1" max="1" width="9" style="1" bestFit="1" customWidth="1"/>
    <col min="2" max="2" width="14.375" style="5" customWidth="1"/>
    <col min="3" max="3" width="7.875" style="5" customWidth="1"/>
    <col min="4" max="4" width="9" style="5" bestFit="1" customWidth="1"/>
    <col min="5" max="5" width="8.125" style="1" customWidth="1"/>
    <col min="6" max="6" width="9" bestFit="1" customWidth="1"/>
    <col min="7" max="7" width="15" bestFit="1" customWidth="1"/>
    <col min="8" max="8" width="11" customWidth="1"/>
    <col min="9" max="9" width="7.75" customWidth="1"/>
  </cols>
  <sheetData>
    <row r="1" spans="1:5">
      <c r="A1" s="2" t="s">
        <v>2</v>
      </c>
      <c r="B1" s="3" t="s">
        <v>0</v>
      </c>
      <c r="C1" s="3"/>
      <c r="D1" s="3"/>
      <c r="E1" s="2" t="s">
        <v>1</v>
      </c>
    </row>
    <row r="2" spans="1:5">
      <c r="A2" s="53" t="s">
        <v>12</v>
      </c>
      <c r="B2" s="3" t="s">
        <v>3</v>
      </c>
      <c r="C2" s="3" t="s">
        <v>84</v>
      </c>
      <c r="D2" s="3" t="s">
        <v>44</v>
      </c>
      <c r="E2" s="53">
        <v>3</v>
      </c>
    </row>
    <row r="3" spans="1:5">
      <c r="A3" s="53"/>
      <c r="B3" s="3" t="s">
        <v>4</v>
      </c>
      <c r="C3" s="3" t="s">
        <v>85</v>
      </c>
      <c r="D3" s="3" t="s">
        <v>44</v>
      </c>
      <c r="E3" s="53"/>
    </row>
    <row r="4" spans="1:5">
      <c r="A4" s="53"/>
      <c r="B4" s="3" t="s">
        <v>5</v>
      </c>
      <c r="C4" s="3" t="s">
        <v>86</v>
      </c>
      <c r="D4" s="3"/>
      <c r="E4" s="53"/>
    </row>
    <row r="5" spans="1:5">
      <c r="A5" s="53" t="s">
        <v>13</v>
      </c>
      <c r="B5" s="3" t="s">
        <v>6</v>
      </c>
      <c r="C5" s="3" t="s">
        <v>87</v>
      </c>
      <c r="D5" s="3" t="s">
        <v>44</v>
      </c>
      <c r="E5" s="53">
        <v>3</v>
      </c>
    </row>
    <row r="6" spans="1:5">
      <c r="A6" s="53"/>
      <c r="B6" s="3" t="s">
        <v>7</v>
      </c>
      <c r="C6" s="3" t="s">
        <v>88</v>
      </c>
      <c r="D6" s="3" t="s">
        <v>44</v>
      </c>
      <c r="E6" s="53"/>
    </row>
    <row r="7" spans="1:5">
      <c r="A7" s="53"/>
      <c r="B7" s="3" t="s">
        <v>8</v>
      </c>
      <c r="C7" s="3" t="s">
        <v>89</v>
      </c>
      <c r="D7" s="3"/>
      <c r="E7" s="53"/>
    </row>
    <row r="8" spans="1:5">
      <c r="A8" s="53" t="s">
        <v>14</v>
      </c>
      <c r="B8" s="3" t="s">
        <v>9</v>
      </c>
      <c r="C8" s="3" t="s">
        <v>81</v>
      </c>
      <c r="D8" s="3" t="s">
        <v>44</v>
      </c>
      <c r="E8" s="53">
        <v>3</v>
      </c>
    </row>
    <row r="9" spans="1:5">
      <c r="A9" s="53"/>
      <c r="B9" s="3" t="s">
        <v>10</v>
      </c>
      <c r="C9" s="3" t="s">
        <v>82</v>
      </c>
      <c r="D9" s="3" t="s">
        <v>44</v>
      </c>
      <c r="E9" s="53"/>
    </row>
    <row r="10" spans="1:5">
      <c r="A10" s="53"/>
      <c r="B10" s="3" t="s">
        <v>11</v>
      </c>
      <c r="C10" s="3" t="s">
        <v>83</v>
      </c>
      <c r="D10" s="3"/>
      <c r="E10" s="53"/>
    </row>
    <row r="11" spans="1:5">
      <c r="A11" s="53" t="s">
        <v>23</v>
      </c>
      <c r="B11" s="3" t="s">
        <v>15</v>
      </c>
      <c r="C11" s="3"/>
      <c r="D11" s="3" t="s">
        <v>43</v>
      </c>
      <c r="E11" s="53">
        <v>8</v>
      </c>
    </row>
    <row r="12" spans="1:5">
      <c r="A12" s="53"/>
      <c r="B12" s="3" t="s">
        <v>16</v>
      </c>
      <c r="C12" s="3" t="s">
        <v>78</v>
      </c>
      <c r="D12" s="3" t="s">
        <v>44</v>
      </c>
      <c r="E12" s="53"/>
    </row>
    <row r="13" spans="1:5">
      <c r="A13" s="53"/>
      <c r="B13" s="3" t="s">
        <v>17</v>
      </c>
      <c r="C13" s="3" t="s">
        <v>79</v>
      </c>
      <c r="D13" s="3" t="s">
        <v>44</v>
      </c>
      <c r="E13" s="53"/>
    </row>
    <row r="14" spans="1:5">
      <c r="A14" s="53"/>
      <c r="B14" s="3" t="s">
        <v>18</v>
      </c>
      <c r="C14" s="3" t="s">
        <v>80</v>
      </c>
      <c r="D14" s="3"/>
      <c r="E14" s="53"/>
    </row>
    <row r="15" spans="1:5">
      <c r="A15" s="53"/>
      <c r="B15" s="3" t="s">
        <v>19</v>
      </c>
      <c r="D15" s="3" t="s">
        <v>43</v>
      </c>
      <c r="E15" s="53"/>
    </row>
    <row r="16" spans="1:5">
      <c r="A16" s="53"/>
      <c r="B16" s="3" t="s">
        <v>20</v>
      </c>
      <c r="C16" s="3" t="s">
        <v>75</v>
      </c>
      <c r="D16" s="3" t="s">
        <v>44</v>
      </c>
      <c r="E16" s="53"/>
    </row>
    <row r="17" spans="1:5">
      <c r="A17" s="53"/>
      <c r="B17" s="3" t="s">
        <v>21</v>
      </c>
      <c r="C17" s="3" t="s">
        <v>76</v>
      </c>
      <c r="D17" s="3" t="s">
        <v>44</v>
      </c>
      <c r="E17" s="53"/>
    </row>
    <row r="18" spans="1:5">
      <c r="A18" s="53"/>
      <c r="B18" s="3" t="s">
        <v>22</v>
      </c>
      <c r="C18" s="3" t="s">
        <v>77</v>
      </c>
      <c r="D18" s="3"/>
      <c r="E18" s="53"/>
    </row>
    <row r="19" spans="1:5">
      <c r="A19" s="53" t="s">
        <v>39</v>
      </c>
      <c r="B19" s="3" t="s">
        <v>24</v>
      </c>
      <c r="C19" s="3"/>
      <c r="D19" s="3" t="s">
        <v>43</v>
      </c>
      <c r="E19" s="53">
        <v>5</v>
      </c>
    </row>
    <row r="20" spans="1:5">
      <c r="A20" s="53"/>
      <c r="B20" s="3" t="s">
        <v>25</v>
      </c>
      <c r="C20" s="3" t="s">
        <v>72</v>
      </c>
      <c r="D20" s="3" t="s">
        <v>44</v>
      </c>
      <c r="E20" s="53"/>
    </row>
    <row r="21" spans="1:5">
      <c r="A21" s="53"/>
      <c r="B21" s="3" t="s">
        <v>26</v>
      </c>
      <c r="C21" s="3" t="s">
        <v>73</v>
      </c>
      <c r="D21" s="3" t="s">
        <v>44</v>
      </c>
      <c r="E21" s="53"/>
    </row>
    <row r="22" spans="1:5">
      <c r="A22" s="53"/>
      <c r="B22" s="3" t="s">
        <v>27</v>
      </c>
      <c r="C22" s="3" t="s">
        <v>74</v>
      </c>
      <c r="D22" s="3"/>
      <c r="E22" s="53"/>
    </row>
    <row r="23" spans="1:5">
      <c r="A23" s="53"/>
      <c r="B23" s="3" t="s">
        <v>28</v>
      </c>
      <c r="C23" s="3"/>
      <c r="D23" s="3" t="s">
        <v>43</v>
      </c>
      <c r="E23" s="53"/>
    </row>
    <row r="24" spans="1:5">
      <c r="A24" s="53" t="s">
        <v>40</v>
      </c>
      <c r="B24" s="3" t="s">
        <v>29</v>
      </c>
      <c r="C24" s="3"/>
      <c r="D24" s="3" t="s">
        <v>43</v>
      </c>
      <c r="E24" s="53">
        <v>5</v>
      </c>
    </row>
    <row r="25" spans="1:5">
      <c r="A25" s="53"/>
      <c r="B25" s="3" t="s">
        <v>30</v>
      </c>
      <c r="C25" s="3" t="s">
        <v>69</v>
      </c>
      <c r="D25" s="3" t="s">
        <v>44</v>
      </c>
      <c r="E25" s="53"/>
    </row>
    <row r="26" spans="1:5">
      <c r="A26" s="53"/>
      <c r="B26" s="3" t="s">
        <v>31</v>
      </c>
      <c r="C26" s="3" t="s">
        <v>70</v>
      </c>
      <c r="D26" s="3" t="s">
        <v>44</v>
      </c>
      <c r="E26" s="53"/>
    </row>
    <row r="27" spans="1:5">
      <c r="A27" s="53"/>
      <c r="B27" s="3" t="s">
        <v>32</v>
      </c>
      <c r="C27" s="3" t="s">
        <v>71</v>
      </c>
      <c r="D27" s="3"/>
      <c r="E27" s="53"/>
    </row>
    <row r="28" spans="1:5">
      <c r="A28" s="53"/>
      <c r="B28" s="3" t="s">
        <v>33</v>
      </c>
      <c r="C28" s="3"/>
      <c r="D28" s="3" t="s">
        <v>43</v>
      </c>
      <c r="E28" s="53"/>
    </row>
    <row r="29" spans="1:5">
      <c r="A29" s="53" t="s">
        <v>41</v>
      </c>
      <c r="B29" s="3" t="s">
        <v>34</v>
      </c>
      <c r="C29" s="3"/>
      <c r="D29" s="3" t="s">
        <v>43</v>
      </c>
      <c r="E29" s="53">
        <v>5</v>
      </c>
    </row>
    <row r="30" spans="1:5">
      <c r="A30" s="53"/>
      <c r="B30" s="3" t="s">
        <v>35</v>
      </c>
      <c r="C30" s="3" t="s">
        <v>66</v>
      </c>
      <c r="D30" s="3" t="s">
        <v>44</v>
      </c>
      <c r="E30" s="53"/>
    </row>
    <row r="31" spans="1:5">
      <c r="A31" s="53"/>
      <c r="B31" s="3" t="s">
        <v>36</v>
      </c>
      <c r="C31" s="3" t="s">
        <v>67</v>
      </c>
      <c r="D31" s="3" t="s">
        <v>44</v>
      </c>
      <c r="E31" s="53"/>
    </row>
    <row r="32" spans="1:5">
      <c r="A32" s="53"/>
      <c r="B32" s="3" t="s">
        <v>37</v>
      </c>
      <c r="C32" s="3" t="s">
        <v>68</v>
      </c>
      <c r="D32" s="3"/>
      <c r="E32" s="53"/>
    </row>
    <row r="33" spans="1:12">
      <c r="A33" s="53"/>
      <c r="B33" s="3" t="s">
        <v>38</v>
      </c>
      <c r="C33" s="3"/>
      <c r="D33" s="3" t="s">
        <v>43</v>
      </c>
      <c r="E33" s="53"/>
    </row>
    <row r="34" spans="1:12">
      <c r="A34" s="2" t="s">
        <v>42</v>
      </c>
      <c r="B34" s="3"/>
      <c r="C34" s="3"/>
      <c r="D34" s="3"/>
      <c r="E34" s="4">
        <f>SUM(E2:E33)</f>
        <v>32</v>
      </c>
    </row>
    <row r="37" spans="1:12">
      <c r="A37" s="1" t="s">
        <v>223</v>
      </c>
    </row>
    <row r="38" spans="1:12">
      <c r="A38" s="30" t="s">
        <v>169</v>
      </c>
      <c r="B38" s="3" t="s">
        <v>0</v>
      </c>
      <c r="C38" s="3" t="s">
        <v>167</v>
      </c>
      <c r="D38" s="3" t="s">
        <v>168</v>
      </c>
      <c r="E38" s="30" t="s">
        <v>165</v>
      </c>
      <c r="F38" s="30" t="s">
        <v>2</v>
      </c>
      <c r="G38" s="3" t="s">
        <v>0</v>
      </c>
      <c r="H38" s="24" t="s">
        <v>166</v>
      </c>
      <c r="I38" s="30" t="s">
        <v>106</v>
      </c>
      <c r="J38" s="24" t="s">
        <v>208</v>
      </c>
      <c r="K38" s="24" t="s">
        <v>207</v>
      </c>
      <c r="L38" s="34" t="s">
        <v>205</v>
      </c>
    </row>
    <row r="39" spans="1:12">
      <c r="A39" s="53" t="s">
        <v>170</v>
      </c>
      <c r="B39" s="3" t="s">
        <v>84</v>
      </c>
      <c r="C39" s="3" t="s">
        <v>44</v>
      </c>
      <c r="D39" s="31">
        <v>44.35057038560398</v>
      </c>
      <c r="E39" s="54">
        <v>47.198278726078122</v>
      </c>
      <c r="F39" s="53" t="s">
        <v>12</v>
      </c>
      <c r="G39" s="3" t="s">
        <v>84</v>
      </c>
      <c r="H39" s="8">
        <v>295.59500000000003</v>
      </c>
      <c r="I39" s="54">
        <f>AVERAGE(H39:H41)</f>
        <v>327.77433333333335</v>
      </c>
      <c r="J39" s="8">
        <v>898</v>
      </c>
      <c r="K39" s="35">
        <f>J39/60</f>
        <v>14.966666666666667</v>
      </c>
    </row>
    <row r="40" spans="1:12">
      <c r="A40" s="53"/>
      <c r="B40" s="3" t="s">
        <v>85</v>
      </c>
      <c r="C40" s="3" t="s">
        <v>44</v>
      </c>
      <c r="D40" s="31">
        <v>50.639256940784918</v>
      </c>
      <c r="E40" s="54"/>
      <c r="F40" s="53"/>
      <c r="G40" s="3" t="s">
        <v>85</v>
      </c>
      <c r="H40" s="8">
        <v>327.98099999999999</v>
      </c>
      <c r="I40" s="54"/>
      <c r="J40" s="8">
        <v>964.5</v>
      </c>
      <c r="K40" s="35">
        <f t="shared" ref="K40:K62" si="0">J40/60</f>
        <v>16.074999999999999</v>
      </c>
    </row>
    <row r="41" spans="1:12">
      <c r="A41" s="53"/>
      <c r="B41" s="3" t="s">
        <v>86</v>
      </c>
      <c r="C41" s="3"/>
      <c r="D41" s="31">
        <v>46.605008851845476</v>
      </c>
      <c r="E41" s="54"/>
      <c r="F41" s="53"/>
      <c r="G41" s="3" t="s">
        <v>86</v>
      </c>
      <c r="H41" s="8">
        <v>359.74700000000001</v>
      </c>
      <c r="I41" s="54"/>
      <c r="J41" s="8">
        <v>1020.9</v>
      </c>
      <c r="K41" s="35">
        <f t="shared" si="0"/>
        <v>17.015000000000001</v>
      </c>
      <c r="L41" t="s">
        <v>206</v>
      </c>
    </row>
    <row r="42" spans="1:12">
      <c r="A42" s="53" t="s">
        <v>13</v>
      </c>
      <c r="B42" s="3" t="s">
        <v>87</v>
      </c>
      <c r="C42" s="3" t="s">
        <v>44</v>
      </c>
      <c r="D42" s="31">
        <v>37.146499888155837</v>
      </c>
      <c r="E42" s="54">
        <v>42.949929294412932</v>
      </c>
      <c r="F42" s="53" t="s">
        <v>13</v>
      </c>
      <c r="G42" s="3" t="s">
        <v>87</v>
      </c>
      <c r="H42" s="8">
        <v>339.04</v>
      </c>
      <c r="I42" s="54">
        <f t="shared" ref="I42" si="1">AVERAGE(H42:H44)</f>
        <v>453.93233333333336</v>
      </c>
      <c r="J42" s="8">
        <v>1022</v>
      </c>
      <c r="K42" s="35">
        <f t="shared" si="0"/>
        <v>17.033333333333335</v>
      </c>
    </row>
    <row r="43" spans="1:12">
      <c r="A43" s="53"/>
      <c r="B43" s="3" t="s">
        <v>88</v>
      </c>
      <c r="C43" s="3" t="s">
        <v>44</v>
      </c>
      <c r="D43" s="31">
        <v>45.08260721254608</v>
      </c>
      <c r="E43" s="54"/>
      <c r="F43" s="53"/>
      <c r="G43" s="3" t="s">
        <v>88</v>
      </c>
      <c r="H43" s="8">
        <v>492.15100000000001</v>
      </c>
      <c r="I43" s="54"/>
      <c r="J43" s="8">
        <v>1149</v>
      </c>
      <c r="K43" s="35">
        <f t="shared" si="0"/>
        <v>19.149999999999999</v>
      </c>
    </row>
    <row r="44" spans="1:12">
      <c r="A44" s="53"/>
      <c r="B44" s="3" t="s">
        <v>89</v>
      </c>
      <c r="C44" s="3"/>
      <c r="D44" s="31">
        <v>46.62068078253688</v>
      </c>
      <c r="E44" s="54"/>
      <c r="F44" s="53"/>
      <c r="G44" s="3" t="s">
        <v>89</v>
      </c>
      <c r="H44" s="8">
        <v>530.60599999999999</v>
      </c>
      <c r="I44" s="54"/>
      <c r="J44" s="8">
        <v>1193</v>
      </c>
      <c r="K44" s="35">
        <f t="shared" si="0"/>
        <v>19.883333333333333</v>
      </c>
    </row>
    <row r="45" spans="1:12">
      <c r="A45" s="53" t="s">
        <v>14</v>
      </c>
      <c r="B45" s="3" t="s">
        <v>81</v>
      </c>
      <c r="C45" s="3" t="s">
        <v>44</v>
      </c>
      <c r="D45" s="31">
        <v>49.110642689131069</v>
      </c>
      <c r="E45" s="54">
        <v>51.590080307602967</v>
      </c>
      <c r="F45" s="53" t="s">
        <v>14</v>
      </c>
      <c r="G45" s="3" t="s">
        <v>81</v>
      </c>
      <c r="H45" s="8">
        <v>426.76900000000001</v>
      </c>
      <c r="I45" s="54">
        <f t="shared" ref="I45" si="2">AVERAGE(H45:H47)</f>
        <v>504.79400000000004</v>
      </c>
      <c r="J45" s="8">
        <v>1006.2</v>
      </c>
      <c r="K45" s="35">
        <f t="shared" si="0"/>
        <v>16.77</v>
      </c>
    </row>
    <row r="46" spans="1:12">
      <c r="A46" s="53"/>
      <c r="B46" s="3" t="s">
        <v>82</v>
      </c>
      <c r="C46" s="3" t="s">
        <v>44</v>
      </c>
      <c r="D46" s="31">
        <v>57.391327006593379</v>
      </c>
      <c r="E46" s="54"/>
      <c r="F46" s="53"/>
      <c r="G46" s="3" t="s">
        <v>82</v>
      </c>
      <c r="H46" s="8">
        <v>446.81299999999999</v>
      </c>
      <c r="I46" s="54"/>
      <c r="J46" s="8">
        <v>1070.5999999999999</v>
      </c>
      <c r="K46" s="35">
        <f t="shared" si="0"/>
        <v>17.84333333333333</v>
      </c>
    </row>
    <row r="47" spans="1:12">
      <c r="A47" s="53"/>
      <c r="B47" s="3" t="s">
        <v>83</v>
      </c>
      <c r="C47" s="3"/>
      <c r="D47" s="31">
        <v>48.268271227084469</v>
      </c>
      <c r="E47" s="54"/>
      <c r="F47" s="53"/>
      <c r="G47" s="3" t="s">
        <v>83</v>
      </c>
      <c r="H47" s="8">
        <v>640.79999999999995</v>
      </c>
      <c r="I47" s="54"/>
      <c r="J47" s="8">
        <v>641</v>
      </c>
      <c r="K47" s="35">
        <f t="shared" si="0"/>
        <v>10.683333333333334</v>
      </c>
      <c r="L47" t="s">
        <v>43</v>
      </c>
    </row>
    <row r="48" spans="1:12">
      <c r="A48" s="53" t="s">
        <v>163</v>
      </c>
      <c r="B48" s="3" t="s">
        <v>78</v>
      </c>
      <c r="C48" s="3" t="s">
        <v>44</v>
      </c>
      <c r="D48" s="31">
        <v>41.437366140161522</v>
      </c>
      <c r="E48" s="54">
        <v>31.090729735654389</v>
      </c>
      <c r="F48" s="53" t="s">
        <v>163</v>
      </c>
      <c r="G48" s="3" t="s">
        <v>78</v>
      </c>
      <c r="H48" s="8">
        <v>428.97800000000001</v>
      </c>
      <c r="I48" s="54">
        <f t="shared" ref="I48" si="3">AVERAGE(H48:H50)</f>
        <v>494.47133333333335</v>
      </c>
      <c r="J48" s="8">
        <v>1085</v>
      </c>
      <c r="K48" s="35">
        <f t="shared" si="0"/>
        <v>18.083333333333332</v>
      </c>
    </row>
    <row r="49" spans="1:12">
      <c r="A49" s="53"/>
      <c r="B49" s="3" t="s">
        <v>79</v>
      </c>
      <c r="C49" s="3" t="s">
        <v>44</v>
      </c>
      <c r="D49" s="31">
        <v>31.351563948124756</v>
      </c>
      <c r="E49" s="54"/>
      <c r="F49" s="53"/>
      <c r="G49" s="3" t="s">
        <v>79</v>
      </c>
      <c r="H49" s="8">
        <v>381.108</v>
      </c>
      <c r="I49" s="54"/>
      <c r="J49" s="8">
        <v>1022</v>
      </c>
      <c r="K49" s="35">
        <f t="shared" si="0"/>
        <v>17.033333333333335</v>
      </c>
    </row>
    <row r="50" spans="1:12">
      <c r="A50" s="53"/>
      <c r="B50" s="3" t="s">
        <v>80</v>
      </c>
      <c r="C50" s="3"/>
      <c r="D50" s="31">
        <v>20.48325911867688</v>
      </c>
      <c r="E50" s="54"/>
      <c r="F50" s="53"/>
      <c r="G50" s="3" t="s">
        <v>80</v>
      </c>
      <c r="H50" s="8">
        <v>673.32799999999997</v>
      </c>
      <c r="I50" s="54"/>
      <c r="J50" s="8">
        <v>1334</v>
      </c>
      <c r="K50" s="35">
        <f t="shared" si="0"/>
        <v>22.233333333333334</v>
      </c>
    </row>
    <row r="51" spans="1:12">
      <c r="A51" s="53" t="s">
        <v>164</v>
      </c>
      <c r="B51" s="3" t="s">
        <v>75</v>
      </c>
      <c r="C51" s="3" t="s">
        <v>44</v>
      </c>
      <c r="D51" s="31">
        <v>23.011133388497015</v>
      </c>
      <c r="E51" s="54">
        <v>31.588855943850277</v>
      </c>
      <c r="F51" s="53" t="s">
        <v>164</v>
      </c>
      <c r="G51" s="3" t="s">
        <v>75</v>
      </c>
      <c r="H51" s="8">
        <v>570.22699999999998</v>
      </c>
      <c r="I51" s="54">
        <f t="shared" ref="I51" si="4">AVERAGE(H51:H53)</f>
        <v>583.74800000000005</v>
      </c>
      <c r="J51" s="8">
        <v>1389.2</v>
      </c>
      <c r="K51" s="35">
        <f t="shared" si="0"/>
        <v>23.153333333333332</v>
      </c>
      <c r="L51" t="s">
        <v>206</v>
      </c>
    </row>
    <row r="52" spans="1:12">
      <c r="A52" s="53"/>
      <c r="B52" s="3" t="s">
        <v>76</v>
      </c>
      <c r="C52" s="3" t="s">
        <v>44</v>
      </c>
      <c r="D52" s="31">
        <v>23.53699432492067</v>
      </c>
      <c r="E52" s="54"/>
      <c r="F52" s="53"/>
      <c r="G52" s="3" t="s">
        <v>76</v>
      </c>
      <c r="H52" s="8">
        <v>561.08600000000001</v>
      </c>
      <c r="I52" s="54"/>
      <c r="J52" s="8">
        <v>1353.3</v>
      </c>
      <c r="K52" s="35">
        <f t="shared" si="0"/>
        <v>22.555</v>
      </c>
      <c r="L52" t="s">
        <v>206</v>
      </c>
    </row>
    <row r="53" spans="1:12">
      <c r="A53" s="53"/>
      <c r="B53" s="3" t="s">
        <v>77</v>
      </c>
      <c r="C53" s="3"/>
      <c r="D53" s="31">
        <v>48.218440118133145</v>
      </c>
      <c r="E53" s="54"/>
      <c r="F53" s="53"/>
      <c r="G53" s="3" t="s">
        <v>77</v>
      </c>
      <c r="H53" s="8">
        <v>619.93100000000004</v>
      </c>
      <c r="I53" s="54"/>
      <c r="J53" s="8">
        <v>1503.8</v>
      </c>
      <c r="K53" s="35">
        <f t="shared" si="0"/>
        <v>25.063333333333333</v>
      </c>
    </row>
    <row r="54" spans="1:12">
      <c r="A54" s="53" t="s">
        <v>160</v>
      </c>
      <c r="B54" s="3" t="s">
        <v>72</v>
      </c>
      <c r="C54" s="3" t="s">
        <v>44</v>
      </c>
      <c r="D54" s="31">
        <v>34.060527271715152</v>
      </c>
      <c r="E54" s="54">
        <v>29.618761730916408</v>
      </c>
      <c r="F54" s="53" t="s">
        <v>160</v>
      </c>
      <c r="G54" s="3" t="s">
        <v>72</v>
      </c>
      <c r="H54" s="8">
        <v>413.899</v>
      </c>
      <c r="I54" s="54">
        <f t="shared" ref="I54" si="5">AVERAGE(H54:H56)</f>
        <v>411.25833333333338</v>
      </c>
      <c r="J54" s="8">
        <v>1166</v>
      </c>
      <c r="K54" s="35">
        <f t="shared" si="0"/>
        <v>19.433333333333334</v>
      </c>
      <c r="L54" t="s">
        <v>206</v>
      </c>
    </row>
    <row r="55" spans="1:12">
      <c r="A55" s="53"/>
      <c r="B55" s="3" t="s">
        <v>73</v>
      </c>
      <c r="C55" s="3" t="s">
        <v>44</v>
      </c>
      <c r="D55" s="31">
        <v>21.51185587670679</v>
      </c>
      <c r="E55" s="54"/>
      <c r="F55" s="53"/>
      <c r="G55" s="3" t="s">
        <v>73</v>
      </c>
      <c r="H55" s="8">
        <v>388.803</v>
      </c>
      <c r="I55" s="54"/>
      <c r="J55" s="8">
        <v>1117</v>
      </c>
      <c r="K55" s="35">
        <f t="shared" si="0"/>
        <v>18.616666666666667</v>
      </c>
    </row>
    <row r="56" spans="1:12">
      <c r="A56" s="53"/>
      <c r="B56" s="3" t="s">
        <v>74</v>
      </c>
      <c r="C56" s="3"/>
      <c r="D56" s="31">
        <v>33.283902044327277</v>
      </c>
      <c r="E56" s="54"/>
      <c r="F56" s="53"/>
      <c r="G56" s="3" t="s">
        <v>74</v>
      </c>
      <c r="H56" s="8">
        <v>431.07299999999998</v>
      </c>
      <c r="I56" s="54"/>
      <c r="J56" s="8">
        <v>1210</v>
      </c>
      <c r="K56" s="35">
        <f t="shared" si="0"/>
        <v>20.166666666666668</v>
      </c>
    </row>
    <row r="57" spans="1:12">
      <c r="A57" s="53" t="s">
        <v>161</v>
      </c>
      <c r="B57" s="3" t="s">
        <v>69</v>
      </c>
      <c r="C57" s="3" t="s">
        <v>44</v>
      </c>
      <c r="D57" s="31">
        <v>21.609991530800784</v>
      </c>
      <c r="E57" s="54">
        <v>19.89295780385191</v>
      </c>
      <c r="F57" s="53" t="s">
        <v>161</v>
      </c>
      <c r="G57" s="3" t="s">
        <v>69</v>
      </c>
      <c r="H57" s="8">
        <v>421.58100000000002</v>
      </c>
      <c r="I57" s="54">
        <f t="shared" ref="I57" si="6">AVERAGE(H57:H59)</f>
        <v>409.24533333333329</v>
      </c>
      <c r="J57" s="8">
        <v>1204</v>
      </c>
      <c r="K57" s="35">
        <f t="shared" si="0"/>
        <v>20.066666666666666</v>
      </c>
    </row>
    <row r="58" spans="1:12">
      <c r="A58" s="53"/>
      <c r="B58" s="3" t="s">
        <v>70</v>
      </c>
      <c r="C58" s="3" t="s">
        <v>44</v>
      </c>
      <c r="D58" s="31">
        <v>17.609708092331093</v>
      </c>
      <c r="E58" s="54"/>
      <c r="F58" s="53"/>
      <c r="G58" s="3" t="s">
        <v>70</v>
      </c>
      <c r="H58" s="8">
        <v>357.05799999999999</v>
      </c>
      <c r="I58" s="54"/>
      <c r="J58" s="8">
        <v>1018</v>
      </c>
      <c r="K58" s="35">
        <f t="shared" si="0"/>
        <v>16.966666666666665</v>
      </c>
    </row>
    <row r="59" spans="1:12">
      <c r="A59" s="53"/>
      <c r="B59" s="3" t="s">
        <v>71</v>
      </c>
      <c r="C59" s="3"/>
      <c r="D59" s="31">
        <v>20.459173788423861</v>
      </c>
      <c r="E59" s="54"/>
      <c r="F59" s="53"/>
      <c r="G59" s="3" t="s">
        <v>71</v>
      </c>
      <c r="H59" s="8">
        <v>449.09699999999998</v>
      </c>
      <c r="I59" s="54"/>
      <c r="J59" s="8">
        <v>1225</v>
      </c>
      <c r="K59" s="35">
        <f t="shared" si="0"/>
        <v>20.416666666666668</v>
      </c>
    </row>
    <row r="60" spans="1:12">
      <c r="A60" s="53" t="s">
        <v>162</v>
      </c>
      <c r="B60" s="3" t="s">
        <v>66</v>
      </c>
      <c r="C60" s="3" t="s">
        <v>44</v>
      </c>
      <c r="D60" s="31">
        <v>24.651359597784982</v>
      </c>
      <c r="E60" s="54">
        <f>AVERAGE(D60:D62)</f>
        <v>22.144862515353733</v>
      </c>
      <c r="F60" s="53" t="s">
        <v>162</v>
      </c>
      <c r="G60" s="3" t="s">
        <v>66</v>
      </c>
      <c r="H60" s="8">
        <v>404.38799999999998</v>
      </c>
      <c r="I60" s="54">
        <f t="shared" ref="I60" si="7">AVERAGE(H60:H62)</f>
        <v>376.76866666666666</v>
      </c>
      <c r="J60" s="8">
        <v>1088</v>
      </c>
      <c r="K60" s="35">
        <f t="shared" si="0"/>
        <v>18.133333333333333</v>
      </c>
    </row>
    <row r="61" spans="1:12">
      <c r="A61" s="53"/>
      <c r="B61" s="3" t="s">
        <v>67</v>
      </c>
      <c r="C61" s="3" t="s">
        <v>44</v>
      </c>
      <c r="D61" s="31">
        <v>22.00875335485739</v>
      </c>
      <c r="E61" s="54"/>
      <c r="F61" s="53"/>
      <c r="G61" s="3" t="s">
        <v>67</v>
      </c>
      <c r="H61" s="8">
        <v>329.40699999999998</v>
      </c>
      <c r="I61" s="54"/>
      <c r="J61" s="8">
        <v>1046</v>
      </c>
      <c r="K61" s="35">
        <f t="shared" si="0"/>
        <v>17.433333333333334</v>
      </c>
    </row>
    <row r="62" spans="1:12">
      <c r="A62" s="53"/>
      <c r="B62" s="3" t="s">
        <v>68</v>
      </c>
      <c r="C62" s="3"/>
      <c r="D62" s="31">
        <v>19.774474593418823</v>
      </c>
      <c r="E62" s="54"/>
      <c r="F62" s="53"/>
      <c r="G62" s="3" t="s">
        <v>68</v>
      </c>
      <c r="H62" s="8">
        <v>396.51100000000002</v>
      </c>
      <c r="I62" s="54"/>
      <c r="J62" s="8">
        <v>1094.9000000000001</v>
      </c>
      <c r="K62" s="35">
        <f t="shared" si="0"/>
        <v>18.248333333333335</v>
      </c>
    </row>
    <row r="66" spans="1:7">
      <c r="A66" s="30" t="s">
        <v>2</v>
      </c>
      <c r="B66" s="3" t="s">
        <v>0</v>
      </c>
      <c r="C66" s="3" t="s">
        <v>167</v>
      </c>
      <c r="D66" s="30" t="s">
        <v>2</v>
      </c>
      <c r="E66" s="3" t="s">
        <v>0</v>
      </c>
      <c r="F66" s="3" t="s">
        <v>167</v>
      </c>
      <c r="G66" s="36"/>
    </row>
    <row r="67" spans="1:7">
      <c r="A67" s="53" t="s">
        <v>12</v>
      </c>
      <c r="B67" s="3" t="s">
        <v>84</v>
      </c>
      <c r="C67" s="3" t="s">
        <v>44</v>
      </c>
      <c r="D67" s="53" t="s">
        <v>164</v>
      </c>
      <c r="E67" s="3" t="s">
        <v>75</v>
      </c>
      <c r="F67" s="3" t="s">
        <v>44</v>
      </c>
      <c r="G67" s="36"/>
    </row>
    <row r="68" spans="1:7">
      <c r="A68" s="53"/>
      <c r="B68" s="3" t="s">
        <v>85</v>
      </c>
      <c r="C68" s="3" t="s">
        <v>44</v>
      </c>
      <c r="D68" s="53"/>
      <c r="E68" s="3" t="s">
        <v>76</v>
      </c>
      <c r="F68" s="3" t="s">
        <v>44</v>
      </c>
      <c r="G68" s="36"/>
    </row>
    <row r="69" spans="1:7">
      <c r="A69" s="53"/>
      <c r="B69" s="3" t="s">
        <v>86</v>
      </c>
      <c r="C69" s="3"/>
      <c r="D69" s="53"/>
      <c r="E69" s="3" t="s">
        <v>77</v>
      </c>
      <c r="F69" s="3"/>
      <c r="G69" s="36"/>
    </row>
    <row r="70" spans="1:7">
      <c r="A70" s="53" t="s">
        <v>13</v>
      </c>
      <c r="B70" s="3" t="s">
        <v>87</v>
      </c>
      <c r="C70" s="3" t="s">
        <v>44</v>
      </c>
      <c r="D70" s="53" t="s">
        <v>39</v>
      </c>
      <c r="E70" s="3" t="s">
        <v>72</v>
      </c>
      <c r="F70" s="3" t="s">
        <v>44</v>
      </c>
      <c r="G70" s="36"/>
    </row>
    <row r="71" spans="1:7">
      <c r="A71" s="53"/>
      <c r="B71" s="3" t="s">
        <v>88</v>
      </c>
      <c r="C71" s="3" t="s">
        <v>44</v>
      </c>
      <c r="D71" s="53"/>
      <c r="E71" s="3" t="s">
        <v>73</v>
      </c>
      <c r="F71" s="3" t="s">
        <v>44</v>
      </c>
      <c r="G71" s="36"/>
    </row>
    <row r="72" spans="1:7">
      <c r="A72" s="53"/>
      <c r="B72" s="3" t="s">
        <v>89</v>
      </c>
      <c r="C72" s="3"/>
      <c r="D72" s="53"/>
      <c r="E72" s="3" t="s">
        <v>74</v>
      </c>
      <c r="F72" s="3"/>
      <c r="G72" s="36"/>
    </row>
    <row r="73" spans="1:7">
      <c r="A73" s="53" t="s">
        <v>14</v>
      </c>
      <c r="B73" s="3" t="s">
        <v>81</v>
      </c>
      <c r="C73" s="3" t="s">
        <v>44</v>
      </c>
      <c r="D73" s="53" t="s">
        <v>161</v>
      </c>
      <c r="E73" s="3" t="s">
        <v>69</v>
      </c>
      <c r="F73" s="3" t="s">
        <v>44</v>
      </c>
      <c r="G73" s="36"/>
    </row>
    <row r="74" spans="1:7">
      <c r="A74" s="53"/>
      <c r="B74" s="3" t="s">
        <v>82</v>
      </c>
      <c r="C74" s="3" t="s">
        <v>44</v>
      </c>
      <c r="D74" s="53"/>
      <c r="E74" s="3" t="s">
        <v>70</v>
      </c>
      <c r="F74" s="3" t="s">
        <v>44</v>
      </c>
      <c r="G74" s="36"/>
    </row>
    <row r="75" spans="1:7">
      <c r="A75" s="53"/>
      <c r="B75" s="3" t="s">
        <v>83</v>
      </c>
      <c r="C75" s="3"/>
      <c r="D75" s="53"/>
      <c r="E75" s="3" t="s">
        <v>71</v>
      </c>
      <c r="F75" s="3"/>
      <c r="G75" s="36"/>
    </row>
    <row r="76" spans="1:7">
      <c r="A76" s="53" t="s">
        <v>163</v>
      </c>
      <c r="B76" s="3" t="s">
        <v>78</v>
      </c>
      <c r="C76" s="3" t="s">
        <v>44</v>
      </c>
      <c r="D76" s="53" t="s">
        <v>162</v>
      </c>
      <c r="E76" s="3" t="s">
        <v>66</v>
      </c>
      <c r="F76" s="3" t="s">
        <v>44</v>
      </c>
      <c r="G76" s="36"/>
    </row>
    <row r="77" spans="1:7">
      <c r="A77" s="53"/>
      <c r="B77" s="3" t="s">
        <v>79</v>
      </c>
      <c r="C77" s="3" t="s">
        <v>44</v>
      </c>
      <c r="D77" s="53"/>
      <c r="E77" s="3" t="s">
        <v>67</v>
      </c>
      <c r="F77" s="3" t="s">
        <v>44</v>
      </c>
      <c r="G77" s="36"/>
    </row>
    <row r="78" spans="1:7">
      <c r="A78" s="53"/>
      <c r="B78" s="3" t="s">
        <v>80</v>
      </c>
      <c r="C78" s="3"/>
      <c r="D78" s="53"/>
      <c r="E78" s="3" t="s">
        <v>68</v>
      </c>
      <c r="F78" s="3"/>
      <c r="G78" s="36"/>
    </row>
  </sheetData>
  <mergeCells count="54">
    <mergeCell ref="I54:I56"/>
    <mergeCell ref="I57:I59"/>
    <mergeCell ref="I60:I62"/>
    <mergeCell ref="F39:F41"/>
    <mergeCell ref="F42:F44"/>
    <mergeCell ref="F45:F47"/>
    <mergeCell ref="F48:F50"/>
    <mergeCell ref="F51:F53"/>
    <mergeCell ref="I39:I41"/>
    <mergeCell ref="I42:I44"/>
    <mergeCell ref="I45:I47"/>
    <mergeCell ref="I48:I50"/>
    <mergeCell ref="I51:I53"/>
    <mergeCell ref="F54:F56"/>
    <mergeCell ref="F57:F59"/>
    <mergeCell ref="F60:F62"/>
    <mergeCell ref="A67:A69"/>
    <mergeCell ref="A70:A72"/>
    <mergeCell ref="A73:A75"/>
    <mergeCell ref="A76:A78"/>
    <mergeCell ref="D67:D69"/>
    <mergeCell ref="D70:D72"/>
    <mergeCell ref="D73:D75"/>
    <mergeCell ref="D76:D78"/>
    <mergeCell ref="A57:A59"/>
    <mergeCell ref="A60:A62"/>
    <mergeCell ref="E54:E56"/>
    <mergeCell ref="E57:E59"/>
    <mergeCell ref="E60:E62"/>
    <mergeCell ref="A54:A56"/>
    <mergeCell ref="A48:A50"/>
    <mergeCell ref="A51:A53"/>
    <mergeCell ref="E39:E41"/>
    <mergeCell ref="E42:E44"/>
    <mergeCell ref="E45:E47"/>
    <mergeCell ref="E48:E50"/>
    <mergeCell ref="E51:E53"/>
    <mergeCell ref="A39:A41"/>
    <mergeCell ref="A42:A44"/>
    <mergeCell ref="A45:A47"/>
    <mergeCell ref="A29:A33"/>
    <mergeCell ref="E2:E4"/>
    <mergeCell ref="E5:E7"/>
    <mergeCell ref="E8:E10"/>
    <mergeCell ref="E11:E18"/>
    <mergeCell ref="E19:E23"/>
    <mergeCell ref="E24:E28"/>
    <mergeCell ref="E29:E33"/>
    <mergeCell ref="A2:A4"/>
    <mergeCell ref="A5:A7"/>
    <mergeCell ref="A8:A10"/>
    <mergeCell ref="A11:A18"/>
    <mergeCell ref="A19:A23"/>
    <mergeCell ref="A24:A2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zoomScale="70" zoomScaleNormal="70" workbookViewId="0">
      <selection activeCell="Z5" sqref="Z5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16384" width="9" style="9"/>
  </cols>
  <sheetData>
    <row r="1" spans="1:26" ht="18.75">
      <c r="A1" s="53" t="s">
        <v>45</v>
      </c>
      <c r="B1" s="53"/>
      <c r="C1" s="53"/>
      <c r="D1" s="53"/>
      <c r="E1" s="70" t="s">
        <v>113</v>
      </c>
      <c r="F1" s="71"/>
      <c r="G1" s="71"/>
      <c r="H1" s="71"/>
      <c r="I1" s="71"/>
      <c r="J1" s="71"/>
      <c r="K1" s="72"/>
      <c r="P1" s="86" t="s">
        <v>97</v>
      </c>
      <c r="Q1" s="87"/>
      <c r="R1" s="88"/>
      <c r="S1" s="89" t="s">
        <v>113</v>
      </c>
      <c r="T1" s="90"/>
      <c r="U1" s="90"/>
      <c r="V1" s="90"/>
      <c r="W1" s="90"/>
      <c r="X1" s="90"/>
      <c r="Y1" s="90"/>
      <c r="Z1" s="91"/>
    </row>
    <row r="2" spans="1:26" ht="18.75" customHeight="1">
      <c r="A2" s="73" t="s">
        <v>46</v>
      </c>
      <c r="B2" s="74" t="s">
        <v>47</v>
      </c>
      <c r="C2" s="75"/>
      <c r="D2" s="75"/>
      <c r="E2" s="75"/>
      <c r="F2" s="75"/>
      <c r="G2" s="75"/>
      <c r="H2" s="75"/>
      <c r="I2" s="75"/>
      <c r="J2" s="75"/>
      <c r="K2" s="76"/>
      <c r="P2" s="79" t="s">
        <v>46</v>
      </c>
      <c r="Q2" s="82" t="s">
        <v>48</v>
      </c>
      <c r="R2" s="83"/>
      <c r="S2" s="83"/>
      <c r="T2" s="83"/>
      <c r="U2" s="83"/>
      <c r="V2" s="83"/>
      <c r="W2" s="83"/>
      <c r="X2" s="83"/>
      <c r="Y2" s="83"/>
      <c r="Z2" s="84"/>
    </row>
    <row r="3" spans="1:26" ht="18.75">
      <c r="A3" s="73"/>
      <c r="B3" s="73" t="s">
        <v>90</v>
      </c>
      <c r="C3" s="73"/>
      <c r="D3" s="73"/>
      <c r="E3" s="73"/>
      <c r="F3" s="73"/>
      <c r="G3" s="73" t="s">
        <v>91</v>
      </c>
      <c r="H3" s="73"/>
      <c r="I3" s="73"/>
      <c r="J3" s="73"/>
      <c r="K3" s="73"/>
      <c r="P3" s="80"/>
      <c r="Q3" s="82" t="s">
        <v>90</v>
      </c>
      <c r="R3" s="83"/>
      <c r="S3" s="83"/>
      <c r="T3" s="83"/>
      <c r="U3" s="84"/>
      <c r="V3" s="82" t="s">
        <v>101</v>
      </c>
      <c r="W3" s="83"/>
      <c r="X3" s="83"/>
      <c r="Y3" s="83"/>
      <c r="Z3" s="84"/>
    </row>
    <row r="4" spans="1:26" ht="42">
      <c r="A4" s="7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P4" s="81"/>
      <c r="Q4" s="11" t="s">
        <v>59</v>
      </c>
      <c r="R4" s="11" t="s">
        <v>63</v>
      </c>
      <c r="S4" s="11" t="s">
        <v>104</v>
      </c>
      <c r="T4" s="11"/>
      <c r="U4" s="12" t="s">
        <v>105</v>
      </c>
      <c r="V4" s="11" t="s">
        <v>59</v>
      </c>
      <c r="W4" s="11" t="s">
        <v>63</v>
      </c>
      <c r="X4" s="11" t="s">
        <v>104</v>
      </c>
      <c r="Y4" s="11"/>
      <c r="Z4" s="12" t="s">
        <v>105</v>
      </c>
    </row>
    <row r="5" spans="1:26" ht="18.75">
      <c r="A5" s="6">
        <v>1</v>
      </c>
      <c r="B5" s="10">
        <v>5</v>
      </c>
      <c r="C5" s="10">
        <v>4.7</v>
      </c>
      <c r="D5" s="6">
        <v>7.16</v>
      </c>
      <c r="E5" s="85">
        <v>47.86</v>
      </c>
      <c r="F5" s="85">
        <v>50.02</v>
      </c>
      <c r="G5" s="10">
        <v>5.0999999999999996</v>
      </c>
      <c r="H5" s="10">
        <v>5.0999999999999996</v>
      </c>
      <c r="I5" s="6">
        <v>7.28</v>
      </c>
      <c r="J5" s="85">
        <v>45.12</v>
      </c>
      <c r="K5" s="57">
        <v>49.2</v>
      </c>
      <c r="P5" s="11">
        <v>1</v>
      </c>
      <c r="Q5" s="13">
        <v>4.75</v>
      </c>
      <c r="R5" s="11">
        <v>2.4300000000000002</v>
      </c>
      <c r="S5" s="11">
        <v>4.26</v>
      </c>
      <c r="T5" s="6">
        <f>(Q5^2+R5^2-S5^2)/(2*Q5*R5)</f>
        <v>0.44703487112843854</v>
      </c>
      <c r="U5" s="10">
        <f>ACOS(T5)/PI()*180</f>
        <v>63.446397089320726</v>
      </c>
      <c r="V5" s="13">
        <v>5.61</v>
      </c>
      <c r="W5" s="13">
        <v>3.71</v>
      </c>
      <c r="X5" s="13">
        <v>4.09</v>
      </c>
      <c r="Y5" s="6">
        <f>(V5^2+W5^2-X5^2)/(2*V5*W5)</f>
        <v>0.68485953558095625</v>
      </c>
      <c r="Z5" s="10">
        <f>ACOS(Y5)/PI()*180</f>
        <v>46.775438579769521</v>
      </c>
    </row>
    <row r="6" spans="1:26" ht="18.75">
      <c r="A6" s="6">
        <v>2</v>
      </c>
      <c r="B6" s="10">
        <v>5</v>
      </c>
      <c r="C6" s="10">
        <v>5.2</v>
      </c>
      <c r="D6" s="6">
        <v>7.36</v>
      </c>
      <c r="E6" s="85"/>
      <c r="F6" s="85"/>
      <c r="G6" s="10">
        <v>5.6</v>
      </c>
      <c r="H6" s="10">
        <v>4.9000000000000004</v>
      </c>
      <c r="I6" s="6">
        <v>7.29</v>
      </c>
      <c r="J6" s="85"/>
      <c r="K6" s="57"/>
      <c r="P6" s="11">
        <v>2</v>
      </c>
      <c r="Q6" s="13">
        <v>5.4219999999999997</v>
      </c>
      <c r="R6" s="11">
        <v>3.4</v>
      </c>
      <c r="S6" s="11">
        <v>4.8</v>
      </c>
      <c r="T6" s="6">
        <f t="shared" ref="T6:T7" si="0">(Q6^2+R6^2-S6^2)/(2*Q6*R6)</f>
        <v>0.48598531039121662</v>
      </c>
      <c r="U6" s="10">
        <f t="shared" ref="U6:U7" si="1">ACOS(T6)/PI()*180</f>
        <v>60.922952549335498</v>
      </c>
      <c r="V6" s="13">
        <v>5.46</v>
      </c>
      <c r="W6" s="13">
        <v>4.2300000000000004</v>
      </c>
      <c r="X6" s="13">
        <v>4.45</v>
      </c>
      <c r="Y6" s="6">
        <f t="shared" ref="Y6:Y7" si="2">(V6^2+W6^2-X6^2)/(2*V6*W6)</f>
        <v>0.60404922107049763</v>
      </c>
      <c r="Z6" s="10">
        <f t="shared" ref="Z6:Z7" si="3">ACOS(Y6)/PI()*180</f>
        <v>52.839544459826428</v>
      </c>
    </row>
    <row r="7" spans="1:26" ht="18.75">
      <c r="A7" s="6">
        <v>3</v>
      </c>
      <c r="B7" s="10">
        <v>5.0999999999999996</v>
      </c>
      <c r="C7" s="10">
        <v>4.8</v>
      </c>
      <c r="D7" s="6">
        <v>7.33</v>
      </c>
      <c r="E7" s="85"/>
      <c r="F7" s="85"/>
      <c r="G7" s="10">
        <v>4.9000000000000004</v>
      </c>
      <c r="H7" s="10">
        <v>4.4000000000000004</v>
      </c>
      <c r="I7" s="6">
        <v>7.17</v>
      </c>
      <c r="J7" s="85"/>
      <c r="K7" s="57"/>
      <c r="P7" s="11">
        <v>3</v>
      </c>
      <c r="Q7" s="13">
        <v>5.08</v>
      </c>
      <c r="R7" s="11">
        <v>2.68</v>
      </c>
      <c r="S7" s="11">
        <v>4.26</v>
      </c>
      <c r="T7" s="6">
        <f t="shared" si="0"/>
        <v>0.54505523563285929</v>
      </c>
      <c r="U7" s="10">
        <f t="shared" si="1"/>
        <v>56.971561678026625</v>
      </c>
      <c r="V7" s="13">
        <v>5.28</v>
      </c>
      <c r="W7" s="13">
        <v>2.61</v>
      </c>
      <c r="X7" s="13">
        <v>4.46</v>
      </c>
      <c r="Y7" s="6">
        <f t="shared" si="2"/>
        <v>0.5369390746545919</v>
      </c>
      <c r="Z7" s="10">
        <f t="shared" si="3"/>
        <v>57.524489515053403</v>
      </c>
    </row>
    <row r="8" spans="1:26" ht="28.5">
      <c r="A8" s="6" t="s">
        <v>107</v>
      </c>
      <c r="B8" s="10">
        <f>AVERAGE(B5:B7)</f>
        <v>5.0333333333333332</v>
      </c>
      <c r="C8" s="10">
        <f t="shared" ref="C8:D8" si="4">AVERAGE(C5:C7)</f>
        <v>4.8999999999999995</v>
      </c>
      <c r="D8" s="10">
        <f t="shared" si="4"/>
        <v>7.2833333333333341</v>
      </c>
      <c r="E8" s="85"/>
      <c r="F8" s="85"/>
      <c r="G8" s="10">
        <f>AVERAGE(G5:G7)</f>
        <v>5.2</v>
      </c>
      <c r="H8" s="10">
        <f t="shared" ref="H8" si="5">AVERAGE(H5:H7)</f>
        <v>4.8</v>
      </c>
      <c r="I8" s="10">
        <f t="shared" ref="I8" si="6">AVERAGE(I5:I7)</f>
        <v>7.246666666666667</v>
      </c>
      <c r="J8" s="85"/>
      <c r="K8" s="57"/>
      <c r="P8" s="12" t="s">
        <v>106</v>
      </c>
      <c r="Q8" s="10">
        <f>AVERAGE(Q5:Q7)</f>
        <v>5.0840000000000005</v>
      </c>
      <c r="R8" s="10">
        <f t="shared" ref="R8:Z8" si="7">AVERAGE(R5:R7)</f>
        <v>2.8366666666666664</v>
      </c>
      <c r="S8" s="10">
        <f t="shared" si="7"/>
        <v>4.4399999999999995</v>
      </c>
      <c r="T8" s="10">
        <f t="shared" si="7"/>
        <v>0.49269180571750476</v>
      </c>
      <c r="U8" s="10">
        <f t="shared" si="7"/>
        <v>60.446970438894283</v>
      </c>
      <c r="V8" s="10">
        <f t="shared" si="7"/>
        <v>5.45</v>
      </c>
      <c r="W8" s="10">
        <f t="shared" si="7"/>
        <v>3.5166666666666671</v>
      </c>
      <c r="X8" s="10">
        <f t="shared" si="7"/>
        <v>4.333333333333333</v>
      </c>
      <c r="Y8" s="10">
        <f t="shared" si="7"/>
        <v>0.60861594376868189</v>
      </c>
      <c r="Z8" s="10">
        <f t="shared" si="7"/>
        <v>52.37982418488312</v>
      </c>
    </row>
    <row r="9" spans="1:26" ht="18.75" customHeight="1">
      <c r="A9" s="67" t="s">
        <v>46</v>
      </c>
      <c r="B9" s="73" t="s">
        <v>109</v>
      </c>
      <c r="C9" s="73"/>
      <c r="D9" s="73"/>
      <c r="E9" s="73"/>
      <c r="F9" s="73"/>
      <c r="G9" s="73" t="s">
        <v>93</v>
      </c>
      <c r="H9" s="73"/>
      <c r="I9" s="73"/>
      <c r="J9" s="73"/>
      <c r="K9" s="73"/>
      <c r="P9" s="79" t="s">
        <v>46</v>
      </c>
      <c r="Q9" s="82" t="s">
        <v>92</v>
      </c>
      <c r="R9" s="83"/>
      <c r="S9" s="83"/>
      <c r="T9" s="83"/>
      <c r="U9" s="84"/>
      <c r="V9" s="82" t="s">
        <v>93</v>
      </c>
      <c r="W9" s="83"/>
      <c r="X9" s="83"/>
      <c r="Y9" s="83"/>
      <c r="Z9" s="84"/>
    </row>
    <row r="10" spans="1:26" ht="42">
      <c r="A10" s="69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P10" s="81"/>
      <c r="Q10" s="11" t="s">
        <v>59</v>
      </c>
      <c r="R10" s="11" t="s">
        <v>63</v>
      </c>
      <c r="S10" s="11" t="s">
        <v>104</v>
      </c>
      <c r="T10" s="11"/>
      <c r="U10" s="12" t="s">
        <v>105</v>
      </c>
      <c r="V10" s="11" t="s">
        <v>59</v>
      </c>
      <c r="W10" s="11" t="s">
        <v>63</v>
      </c>
      <c r="X10" s="11" t="s">
        <v>104</v>
      </c>
      <c r="Y10" s="11"/>
      <c r="Z10" s="12" t="s">
        <v>105</v>
      </c>
    </row>
    <row r="11" spans="1:26" ht="21" customHeight="1">
      <c r="A11" s="6">
        <v>1</v>
      </c>
      <c r="B11" s="10">
        <v>4.9000000000000004</v>
      </c>
      <c r="C11" s="10">
        <v>4.8</v>
      </c>
      <c r="D11" s="6">
        <v>7.18</v>
      </c>
      <c r="E11" s="85">
        <v>46.5</v>
      </c>
      <c r="F11" s="85">
        <v>49.75</v>
      </c>
      <c r="G11" s="10">
        <v>4.8</v>
      </c>
      <c r="H11" s="10">
        <v>5.0999999999999996</v>
      </c>
      <c r="I11" s="6">
        <v>7.26</v>
      </c>
      <c r="J11" s="85">
        <v>47.68</v>
      </c>
      <c r="K11" s="57">
        <v>49.61</v>
      </c>
      <c r="P11" s="11">
        <v>1</v>
      </c>
      <c r="Q11" s="13">
        <v>5.35</v>
      </c>
      <c r="R11" s="11">
        <v>3.57</v>
      </c>
      <c r="S11" s="11">
        <v>2.74</v>
      </c>
      <c r="T11" s="6">
        <f>(Q11^2+R11^2-S11^2)/(2*Q11*R11)</f>
        <v>0.88640540328280826</v>
      </c>
      <c r="U11" s="10">
        <f>ACOS(T11)/PI()*180</f>
        <v>27.575030028888943</v>
      </c>
      <c r="V11" s="13">
        <v>6.47</v>
      </c>
      <c r="W11" s="13">
        <v>5.4</v>
      </c>
      <c r="X11" s="13">
        <v>1.67</v>
      </c>
      <c r="Y11" s="6">
        <f>(V11^2+W11^2-X11^2)/(2*V11*W11)</f>
        <v>0.97647260862098562</v>
      </c>
      <c r="Z11" s="10">
        <f>ACOS(Y11)/PI()*180</f>
        <v>12.453163790673656</v>
      </c>
    </row>
    <row r="12" spans="1:26" ht="21.75" customHeight="1">
      <c r="A12" s="6">
        <v>2</v>
      </c>
      <c r="B12" s="10">
        <v>5</v>
      </c>
      <c r="C12" s="10">
        <v>4.2</v>
      </c>
      <c r="D12" s="6">
        <v>7.12</v>
      </c>
      <c r="E12" s="85"/>
      <c r="F12" s="85"/>
      <c r="G12" s="10">
        <v>4.9000000000000004</v>
      </c>
      <c r="H12" s="10">
        <v>5.3</v>
      </c>
      <c r="I12" s="6">
        <v>7.52</v>
      </c>
      <c r="J12" s="85"/>
      <c r="K12" s="57"/>
      <c r="P12" s="11">
        <v>2</v>
      </c>
      <c r="Q12" s="13">
        <v>4.46</v>
      </c>
      <c r="R12" s="11">
        <v>3.25</v>
      </c>
      <c r="S12" s="11">
        <v>2.4700000000000002</v>
      </c>
      <c r="T12" s="6">
        <f t="shared" ref="T12:T13" si="8">(Q12^2+R12^2-S12^2)/(2*Q12*R12)</f>
        <v>0.84005519144532603</v>
      </c>
      <c r="U12" s="10">
        <f t="shared" ref="U12:U13" si="9">ACOS(T12)/PI()*180</f>
        <v>32.854051840019523</v>
      </c>
      <c r="V12" s="13">
        <v>5.17</v>
      </c>
      <c r="W12" s="13">
        <v>4.2699999999999996</v>
      </c>
      <c r="X12" s="13">
        <v>2.17</v>
      </c>
      <c r="Y12" s="6">
        <f t="shared" ref="Y12:Y13" si="10">(V12^2+W12^2-X12^2)/(2*V12*W12)</f>
        <v>0.9116932944976196</v>
      </c>
      <c r="Z12" s="10">
        <f t="shared" ref="Z12:Z13" si="11">ACOS(Y12)/PI()*180</f>
        <v>24.259588799052931</v>
      </c>
    </row>
    <row r="13" spans="1:26" ht="21.75" customHeight="1">
      <c r="A13" s="6">
        <v>3</v>
      </c>
      <c r="B13" s="10">
        <v>4.8</v>
      </c>
      <c r="C13" s="10">
        <v>4.5999999999999996</v>
      </c>
      <c r="D13" s="6">
        <v>7.14</v>
      </c>
      <c r="E13" s="85"/>
      <c r="F13" s="85"/>
      <c r="G13" s="10">
        <v>4.7</v>
      </c>
      <c r="H13" s="10">
        <v>5.8</v>
      </c>
      <c r="I13" s="6">
        <v>7.24</v>
      </c>
      <c r="J13" s="85"/>
      <c r="K13" s="57"/>
      <c r="P13" s="11">
        <v>3</v>
      </c>
      <c r="Q13" s="13">
        <v>5</v>
      </c>
      <c r="R13" s="11">
        <v>2.85</v>
      </c>
      <c r="S13" s="11">
        <v>3.96</v>
      </c>
      <c r="T13" s="6">
        <f t="shared" si="8"/>
        <v>0.61196140350877204</v>
      </c>
      <c r="U13" s="10">
        <f t="shared" si="9"/>
        <v>52.268539271874708</v>
      </c>
      <c r="V13" s="13">
        <v>6.49</v>
      </c>
      <c r="W13" s="13">
        <v>4.3600000000000003</v>
      </c>
      <c r="X13" s="19">
        <v>2.2999999999999998</v>
      </c>
      <c r="Y13" s="6">
        <f t="shared" si="10"/>
        <v>0.98669265348242174</v>
      </c>
      <c r="Z13" s="10">
        <f t="shared" si="11"/>
        <v>9.357636080096297</v>
      </c>
    </row>
    <row r="14" spans="1:26" ht="28.5">
      <c r="A14" s="6" t="s">
        <v>107</v>
      </c>
      <c r="B14" s="10">
        <f>AVERAGE(B11:B13)</f>
        <v>4.8999999999999995</v>
      </c>
      <c r="C14" s="10">
        <f t="shared" ref="C14" si="12">AVERAGE(C11:C13)</f>
        <v>4.5333333333333332</v>
      </c>
      <c r="D14" s="10">
        <f t="shared" ref="D14" si="13">AVERAGE(D11:D13)</f>
        <v>7.1466666666666674</v>
      </c>
      <c r="E14" s="85"/>
      <c r="F14" s="85"/>
      <c r="G14" s="10">
        <f>AVERAGE(G11:G13)</f>
        <v>4.8</v>
      </c>
      <c r="H14" s="10">
        <f t="shared" ref="H14" si="14">AVERAGE(H11:H13)</f>
        <v>5.3999999999999995</v>
      </c>
      <c r="I14" s="10">
        <f t="shared" ref="I14" si="15">AVERAGE(I11:I13)</f>
        <v>7.34</v>
      </c>
      <c r="J14" s="85"/>
      <c r="K14" s="57"/>
      <c r="P14" s="12" t="s">
        <v>106</v>
      </c>
      <c r="Q14" s="10">
        <f>AVERAGE(Q11:Q13)</f>
        <v>4.9366666666666665</v>
      </c>
      <c r="R14" s="10">
        <f t="shared" ref="R14" si="16">AVERAGE(R11:R13)</f>
        <v>3.2233333333333332</v>
      </c>
      <c r="S14" s="10">
        <f t="shared" ref="S14" si="17">AVERAGE(S11:S13)</f>
        <v>3.0566666666666671</v>
      </c>
      <c r="T14" s="10">
        <f t="shared" ref="T14" si="18">AVERAGE(T11:T13)</f>
        <v>0.77947399941230211</v>
      </c>
      <c r="U14" s="10">
        <f t="shared" ref="U14" si="19">AVERAGE(U11:U13)</f>
        <v>37.565873713594392</v>
      </c>
      <c r="V14" s="10">
        <f t="shared" ref="V14" si="20">AVERAGE(V11:V13)</f>
        <v>6.0433333333333339</v>
      </c>
      <c r="W14" s="10">
        <f t="shared" ref="W14" si="21">AVERAGE(W11:W13)</f>
        <v>4.6766666666666667</v>
      </c>
      <c r="X14" s="10">
        <f t="shared" ref="X14" si="22">AVERAGE(X11:X13)</f>
        <v>2.0466666666666664</v>
      </c>
      <c r="Y14" s="10">
        <f t="shared" ref="Y14" si="23">AVERAGE(Y11:Y13)</f>
        <v>0.95828618553367562</v>
      </c>
      <c r="Z14" s="10">
        <f t="shared" ref="Z14" si="24">AVERAGE(Z11:Z13)</f>
        <v>15.356796223274296</v>
      </c>
    </row>
    <row r="15" spans="1:26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6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P16" s="86" t="s">
        <v>45</v>
      </c>
      <c r="Q16" s="87"/>
      <c r="R16" s="88"/>
      <c r="S16" s="89" t="s">
        <v>199</v>
      </c>
      <c r="T16" s="90"/>
      <c r="U16" s="90"/>
      <c r="V16" s="90"/>
      <c r="W16" s="90"/>
      <c r="X16" s="90"/>
      <c r="Y16" s="90"/>
      <c r="Z16" s="91"/>
    </row>
    <row r="17" spans="1:26" ht="18.75" customHeight="1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P17" s="79" t="s">
        <v>46</v>
      </c>
      <c r="Q17" s="82" t="s">
        <v>48</v>
      </c>
      <c r="R17" s="83"/>
      <c r="S17" s="83"/>
      <c r="T17" s="83"/>
      <c r="U17" s="83"/>
      <c r="V17" s="83"/>
      <c r="W17" s="83"/>
      <c r="X17" s="83"/>
      <c r="Y17" s="83"/>
      <c r="Z17" s="84"/>
    </row>
    <row r="18" spans="1:26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P18" s="80"/>
      <c r="Q18" s="82" t="s">
        <v>90</v>
      </c>
      <c r="R18" s="83"/>
      <c r="S18" s="83"/>
      <c r="T18" s="83"/>
      <c r="U18" s="84"/>
      <c r="V18" s="82" t="s">
        <v>91</v>
      </c>
      <c r="W18" s="83"/>
      <c r="X18" s="83"/>
      <c r="Y18" s="83"/>
      <c r="Z18" s="84"/>
    </row>
    <row r="19" spans="1:26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P19" s="81"/>
      <c r="Q19" s="11" t="s">
        <v>59</v>
      </c>
      <c r="R19" s="11" t="s">
        <v>63</v>
      </c>
      <c r="S19" s="11" t="s">
        <v>104</v>
      </c>
      <c r="T19" s="11"/>
      <c r="U19" s="12" t="s">
        <v>105</v>
      </c>
      <c r="V19" s="11" t="s">
        <v>59</v>
      </c>
      <c r="W19" s="11" t="s">
        <v>63</v>
      </c>
      <c r="X19" s="11" t="s">
        <v>104</v>
      </c>
      <c r="Y19" s="11"/>
      <c r="Z19" s="12" t="s">
        <v>105</v>
      </c>
    </row>
    <row r="20" spans="1:26" ht="18.75">
      <c r="P20" s="11">
        <v>1</v>
      </c>
      <c r="Q20" s="13">
        <v>5.39</v>
      </c>
      <c r="R20" s="11">
        <v>3.35</v>
      </c>
      <c r="S20" s="11">
        <v>2.2599999999999998</v>
      </c>
      <c r="T20" s="6">
        <f>(Q20^2+R20^2-S20^2)/(2*Q20*R20)</f>
        <v>0.97380444715199499</v>
      </c>
      <c r="U20" s="10">
        <f>ACOS(T20)/PI()*180</f>
        <v>13.143288754843455</v>
      </c>
      <c r="V20" s="13">
        <v>5.0599999999999996</v>
      </c>
      <c r="W20" s="13">
        <v>3.58</v>
      </c>
      <c r="X20" s="13">
        <v>2.4</v>
      </c>
      <c r="Y20" s="6">
        <f>(V20^2+W20^2-X20^2)/(2*V20*W20)</f>
        <v>0.90147282884713054</v>
      </c>
      <c r="Z20" s="10">
        <f>ACOS(Y20)/PI()*180</f>
        <v>25.647655543595555</v>
      </c>
    </row>
    <row r="21" spans="1:26" ht="18.75">
      <c r="A21" s="53" t="s">
        <v>45</v>
      </c>
      <c r="B21" s="53"/>
      <c r="C21" s="53"/>
      <c r="D21" s="53"/>
      <c r="E21" s="70" t="s">
        <v>199</v>
      </c>
      <c r="F21" s="71"/>
      <c r="G21" s="71"/>
      <c r="H21" s="71"/>
      <c r="I21" s="71"/>
      <c r="J21" s="71"/>
      <c r="K21" s="72"/>
      <c r="P21" s="11">
        <v>2</v>
      </c>
      <c r="Q21" s="13">
        <v>6.11</v>
      </c>
      <c r="R21" s="11">
        <v>4.51</v>
      </c>
      <c r="S21" s="11">
        <v>2.69</v>
      </c>
      <c r="T21" s="6">
        <f t="shared" ref="T21:T22" si="25">(Q21^2+R21^2-S21^2)/(2*Q21*R21)</f>
        <v>0.91515308770108983</v>
      </c>
      <c r="U21" s="10">
        <f t="shared" ref="U21:U22" si="26">ACOS(T21)/PI()*180</f>
        <v>23.772523109964279</v>
      </c>
      <c r="V21" s="13">
        <v>5.72</v>
      </c>
      <c r="W21" s="13">
        <v>4.37</v>
      </c>
      <c r="X21" s="13">
        <v>2.19</v>
      </c>
      <c r="Y21" s="6">
        <f t="shared" ref="Y21:Y22" si="27">(V21^2+W21^2-X21^2)/(2*V21*W21)</f>
        <v>0.94051943479861078</v>
      </c>
      <c r="Z21" s="10">
        <f t="shared" ref="Z21:Z22" si="28">ACOS(Y21)/PI()*180</f>
        <v>19.861027552691667</v>
      </c>
    </row>
    <row r="22" spans="1:26" ht="18.75">
      <c r="A22" s="73" t="s">
        <v>46</v>
      </c>
      <c r="B22" s="74" t="s">
        <v>47</v>
      </c>
      <c r="C22" s="75"/>
      <c r="D22" s="75"/>
      <c r="E22" s="75"/>
      <c r="F22" s="75"/>
      <c r="G22" s="75"/>
      <c r="H22" s="75"/>
      <c r="I22" s="75"/>
      <c r="J22" s="75"/>
      <c r="K22" s="76"/>
      <c r="P22" s="11">
        <v>3</v>
      </c>
      <c r="Q22" s="13">
        <v>6.57</v>
      </c>
      <c r="R22" s="11">
        <v>4.51</v>
      </c>
      <c r="S22" s="11">
        <v>2.6</v>
      </c>
      <c r="T22" s="6">
        <f t="shared" si="25"/>
        <v>0.95753728396561677</v>
      </c>
      <c r="U22" s="10">
        <f t="shared" si="26"/>
        <v>16.756773424574003</v>
      </c>
      <c r="V22" s="13">
        <v>4.92</v>
      </c>
      <c r="W22" s="13">
        <v>3.21</v>
      </c>
      <c r="X22" s="13">
        <v>2.5299999999999998</v>
      </c>
      <c r="Y22" s="6">
        <f t="shared" si="27"/>
        <v>0.88992731048805818</v>
      </c>
      <c r="Z22" s="10">
        <f t="shared" si="28"/>
        <v>27.135885825586605</v>
      </c>
    </row>
    <row r="23" spans="1:26" ht="18.75">
      <c r="A23" s="73"/>
      <c r="B23" s="73" t="s">
        <v>90</v>
      </c>
      <c r="C23" s="73"/>
      <c r="D23" s="73"/>
      <c r="E23" s="73"/>
      <c r="F23" s="73"/>
      <c r="G23" s="73" t="s">
        <v>91</v>
      </c>
      <c r="H23" s="73"/>
      <c r="I23" s="73"/>
      <c r="J23" s="73"/>
      <c r="K23" s="73"/>
      <c r="P23" s="12" t="s">
        <v>106</v>
      </c>
      <c r="Q23" s="10">
        <f>AVERAGE(Q20:Q22)</f>
        <v>6.0233333333333334</v>
      </c>
      <c r="R23" s="10">
        <f t="shared" ref="R23" si="29">AVERAGE(R20:R22)</f>
        <v>4.1233333333333331</v>
      </c>
      <c r="S23" s="10">
        <f t="shared" ref="S23" si="30">AVERAGE(S20:S22)</f>
        <v>2.5166666666666662</v>
      </c>
      <c r="T23" s="10">
        <f t="shared" ref="T23" si="31">AVERAGE(T20:T22)</f>
        <v>0.94883160627290053</v>
      </c>
      <c r="U23" s="10">
        <f t="shared" ref="U23" si="32">AVERAGE(U20:U22)</f>
        <v>17.890861763127248</v>
      </c>
      <c r="V23" s="10">
        <f t="shared" ref="V23" si="33">AVERAGE(V20:V22)</f>
        <v>5.2333333333333334</v>
      </c>
      <c r="W23" s="10">
        <f t="shared" ref="W23" si="34">AVERAGE(W20:W22)</f>
        <v>3.72</v>
      </c>
      <c r="X23" s="10">
        <f t="shared" ref="X23" si="35">AVERAGE(X20:X22)</f>
        <v>2.3733333333333331</v>
      </c>
      <c r="Y23" s="10">
        <f t="shared" ref="Y23" si="36">AVERAGE(Y20:Y22)</f>
        <v>0.9106398580445999</v>
      </c>
      <c r="Z23" s="10">
        <f t="shared" ref="Z23" si="37">AVERAGE(Z20:Z22)</f>
        <v>24.214856307291274</v>
      </c>
    </row>
    <row r="24" spans="1:26" ht="42">
      <c r="A24" s="73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P24" s="79" t="s">
        <v>46</v>
      </c>
      <c r="Q24" s="82" t="s">
        <v>92</v>
      </c>
      <c r="R24" s="83"/>
      <c r="S24" s="83"/>
      <c r="T24" s="83"/>
      <c r="U24" s="84"/>
      <c r="V24" s="82" t="s">
        <v>93</v>
      </c>
      <c r="W24" s="83"/>
      <c r="X24" s="83"/>
      <c r="Y24" s="83"/>
      <c r="Z24" s="84"/>
    </row>
    <row r="25" spans="1:26" ht="37.5">
      <c r="A25" s="6">
        <v>1</v>
      </c>
      <c r="B25" s="10">
        <v>5.3</v>
      </c>
      <c r="C25" s="10">
        <v>5</v>
      </c>
      <c r="D25" s="6">
        <v>7.49</v>
      </c>
      <c r="E25" s="85">
        <v>47.33</v>
      </c>
      <c r="F25" s="85">
        <v>49.88</v>
      </c>
      <c r="G25" s="10">
        <v>4.5999999999999996</v>
      </c>
      <c r="H25" s="10">
        <v>4.4000000000000004</v>
      </c>
      <c r="I25" s="6">
        <v>7.75</v>
      </c>
      <c r="J25" s="85">
        <v>44.88</v>
      </c>
      <c r="K25" s="57">
        <v>47.05</v>
      </c>
      <c r="P25" s="81"/>
      <c r="Q25" s="11" t="s">
        <v>59</v>
      </c>
      <c r="R25" s="11" t="s">
        <v>63</v>
      </c>
      <c r="S25" s="11" t="s">
        <v>104</v>
      </c>
      <c r="T25" s="11"/>
      <c r="U25" s="12" t="s">
        <v>105</v>
      </c>
      <c r="V25" s="11" t="s">
        <v>59</v>
      </c>
      <c r="W25" s="11" t="s">
        <v>63</v>
      </c>
      <c r="X25" s="11" t="s">
        <v>104</v>
      </c>
      <c r="Y25" s="11"/>
      <c r="Z25" s="12" t="s">
        <v>105</v>
      </c>
    </row>
    <row r="26" spans="1:26" ht="24.75" customHeight="1">
      <c r="A26" s="6">
        <v>2</v>
      </c>
      <c r="B26" s="10">
        <v>5</v>
      </c>
      <c r="C26" s="10">
        <v>4.5</v>
      </c>
      <c r="D26" s="6">
        <v>7.28</v>
      </c>
      <c r="E26" s="85"/>
      <c r="F26" s="85"/>
      <c r="G26" s="10">
        <v>4.8</v>
      </c>
      <c r="H26" s="10">
        <v>4.5</v>
      </c>
      <c r="I26" s="6">
        <v>7.52</v>
      </c>
      <c r="J26" s="85"/>
      <c r="K26" s="57"/>
      <c r="P26" s="11">
        <v>1</v>
      </c>
      <c r="Q26" s="13">
        <v>6.14</v>
      </c>
      <c r="R26" s="11">
        <v>4.9000000000000004</v>
      </c>
      <c r="S26" s="11">
        <v>3.73</v>
      </c>
      <c r="T26" s="6">
        <f>(Q26^2+R26^2-S26^2)/(2*Q26*R26)</f>
        <v>0.79433457422056764</v>
      </c>
      <c r="U26" s="10">
        <f>ACOS(T26)/PI()*180</f>
        <v>37.407550383972378</v>
      </c>
      <c r="V26" s="13">
        <v>5.68</v>
      </c>
      <c r="W26" s="13">
        <v>4.1900000000000004</v>
      </c>
      <c r="X26" s="13">
        <v>3.88</v>
      </c>
      <c r="Y26" s="6">
        <f>(V26^2+W26^2-X26^2)/(2*V26*W26)</f>
        <v>0.73036278530370757</v>
      </c>
      <c r="Z26" s="10">
        <f>ACOS(Y26)/PI()*180</f>
        <v>43.083183748925322</v>
      </c>
    </row>
    <row r="27" spans="1:26" ht="20.25" customHeight="1">
      <c r="A27" s="6">
        <v>3</v>
      </c>
      <c r="B27" s="10">
        <v>5.7</v>
      </c>
      <c r="C27" s="10">
        <v>4.3</v>
      </c>
      <c r="D27" s="6">
        <v>7.31</v>
      </c>
      <c r="E27" s="85"/>
      <c r="F27" s="85"/>
      <c r="G27" s="10">
        <v>5.4</v>
      </c>
      <c r="H27" s="10">
        <v>4.7</v>
      </c>
      <c r="I27" s="6">
        <v>7.11</v>
      </c>
      <c r="J27" s="85"/>
      <c r="K27" s="57"/>
      <c r="P27" s="11">
        <v>2</v>
      </c>
      <c r="Q27" s="13">
        <v>5.39</v>
      </c>
      <c r="R27" s="11">
        <v>4.3099999999999996</v>
      </c>
      <c r="S27" s="11">
        <v>4.43</v>
      </c>
      <c r="T27" s="6">
        <f t="shared" ref="T27:T28" si="38">(Q27^2+R27^2-S27^2)/(2*Q27*R27)</f>
        <v>0.60271664033679284</v>
      </c>
      <c r="U27" s="10">
        <f t="shared" ref="U27:U28" si="39">ACOS(T27)/PI()*180</f>
        <v>52.935288548831451</v>
      </c>
      <c r="V27" s="13">
        <v>5.74</v>
      </c>
      <c r="W27" s="13">
        <v>3.57</v>
      </c>
      <c r="X27" s="13">
        <v>3.81</v>
      </c>
      <c r="Y27" s="6">
        <f t="shared" ref="Y27:Y28" si="40">(V27^2+W27^2-X27^2)/(2*V27*W27)</f>
        <v>0.760704281712685</v>
      </c>
      <c r="Z27" s="10">
        <f t="shared" ref="Z27:Z28" si="41">ACOS(Y27)/PI()*180</f>
        <v>40.473674794195425</v>
      </c>
    </row>
    <row r="28" spans="1:26" ht="28.5">
      <c r="A28" s="6" t="s">
        <v>107</v>
      </c>
      <c r="B28" s="10">
        <f>AVERAGE(B25:B27)</f>
        <v>5.333333333333333</v>
      </c>
      <c r="C28" s="10">
        <f t="shared" ref="C28" si="42">AVERAGE(C25:C27)</f>
        <v>4.6000000000000005</v>
      </c>
      <c r="D28" s="10">
        <f t="shared" ref="D28" si="43">AVERAGE(D25:D27)</f>
        <v>7.3599999999999994</v>
      </c>
      <c r="E28" s="85"/>
      <c r="F28" s="85"/>
      <c r="G28" s="10">
        <f>AVERAGE(G25:G27)</f>
        <v>4.9333333333333327</v>
      </c>
      <c r="H28" s="10">
        <f t="shared" ref="H28" si="44">AVERAGE(H25:H27)</f>
        <v>4.5333333333333341</v>
      </c>
      <c r="I28" s="10">
        <f t="shared" ref="I28" si="45">AVERAGE(I25:I27)</f>
        <v>7.46</v>
      </c>
      <c r="J28" s="85"/>
      <c r="K28" s="57"/>
      <c r="P28" s="11">
        <v>3</v>
      </c>
      <c r="Q28" s="13">
        <v>6</v>
      </c>
      <c r="R28" s="11">
        <v>4.96</v>
      </c>
      <c r="S28" s="11">
        <v>4.32</v>
      </c>
      <c r="T28" s="6">
        <f t="shared" si="38"/>
        <v>0.70462365591397857</v>
      </c>
      <c r="U28" s="10">
        <f t="shared" si="39"/>
        <v>45.20085220261052</v>
      </c>
      <c r="V28" s="13">
        <v>5.71</v>
      </c>
      <c r="W28" s="13">
        <v>2.67</v>
      </c>
      <c r="X28" s="13">
        <v>3.68</v>
      </c>
      <c r="Y28" s="6">
        <f t="shared" si="40"/>
        <v>0.85895039256970829</v>
      </c>
      <c r="Z28" s="10">
        <f t="shared" si="41"/>
        <v>30.801063487706418</v>
      </c>
    </row>
    <row r="29" spans="1:26" ht="18.75">
      <c r="A29" s="67" t="s">
        <v>46</v>
      </c>
      <c r="B29" s="73" t="s">
        <v>92</v>
      </c>
      <c r="C29" s="73"/>
      <c r="D29" s="73"/>
      <c r="E29" s="73"/>
      <c r="F29" s="73"/>
      <c r="G29" s="73" t="s">
        <v>93</v>
      </c>
      <c r="H29" s="73"/>
      <c r="I29" s="73"/>
      <c r="J29" s="73"/>
      <c r="K29" s="73"/>
      <c r="P29" s="12" t="s">
        <v>106</v>
      </c>
      <c r="Q29" s="10">
        <f>AVERAGE(Q26:Q28)</f>
        <v>5.8433333333333337</v>
      </c>
      <c r="R29" s="10">
        <f t="shared" ref="R29" si="46">AVERAGE(R26:R28)</f>
        <v>4.7233333333333336</v>
      </c>
      <c r="S29" s="10">
        <f t="shared" ref="S29" si="47">AVERAGE(S26:S28)</f>
        <v>4.16</v>
      </c>
      <c r="T29" s="10">
        <f t="shared" ref="T29" si="48">AVERAGE(T26:T28)</f>
        <v>0.70055829015711302</v>
      </c>
      <c r="U29" s="10">
        <f t="shared" ref="U29" si="49">AVERAGE(U26:U28)</f>
        <v>45.181230378471447</v>
      </c>
      <c r="V29" s="10">
        <f t="shared" ref="V29" si="50">AVERAGE(V26:V28)</f>
        <v>5.71</v>
      </c>
      <c r="W29" s="10">
        <f t="shared" ref="W29" si="51">AVERAGE(W26:W28)</f>
        <v>3.4766666666666666</v>
      </c>
      <c r="X29" s="10">
        <f t="shared" ref="X29" si="52">AVERAGE(X26:X28)</f>
        <v>3.7899999999999996</v>
      </c>
      <c r="Y29" s="10">
        <f t="shared" ref="Y29" si="53">AVERAGE(Y26:Y28)</f>
        <v>0.78333915319536696</v>
      </c>
      <c r="Z29" s="10">
        <f t="shared" ref="Z29" si="54">AVERAGE(Z26:Z28)</f>
        <v>38.119307343609051</v>
      </c>
    </row>
    <row r="30" spans="1:26" ht="40.5">
      <c r="A30" s="69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6" ht="23.25" customHeight="1">
      <c r="A31" s="6">
        <v>1</v>
      </c>
      <c r="B31" s="10">
        <v>5.8</v>
      </c>
      <c r="C31" s="10">
        <v>4.5</v>
      </c>
      <c r="D31" s="6">
        <v>6.65</v>
      </c>
      <c r="E31" s="85">
        <v>44.96</v>
      </c>
      <c r="F31" s="85">
        <v>48.22</v>
      </c>
      <c r="G31" s="10">
        <v>4.8</v>
      </c>
      <c r="H31" s="10">
        <v>5.0999999999999996</v>
      </c>
      <c r="I31" s="6">
        <v>6.66</v>
      </c>
      <c r="J31" s="85">
        <v>46.2</v>
      </c>
      <c r="K31" s="57">
        <v>48</v>
      </c>
    </row>
    <row r="32" spans="1:26" ht="20.25" customHeight="1">
      <c r="A32" s="6">
        <v>2</v>
      </c>
      <c r="B32" s="10">
        <v>5.6</v>
      </c>
      <c r="C32" s="10">
        <v>4.3</v>
      </c>
      <c r="D32" s="6">
        <v>7.24</v>
      </c>
      <c r="E32" s="85"/>
      <c r="F32" s="85"/>
      <c r="G32" s="10">
        <v>4.9000000000000004</v>
      </c>
      <c r="H32" s="10">
        <v>4.5999999999999996</v>
      </c>
      <c r="I32" s="6">
        <v>7.11</v>
      </c>
      <c r="J32" s="85"/>
      <c r="K32" s="57"/>
    </row>
    <row r="33" spans="1:26" ht="20.25" customHeight="1">
      <c r="A33" s="6">
        <v>3</v>
      </c>
      <c r="B33" s="10">
        <v>5.9</v>
      </c>
      <c r="C33" s="10">
        <v>4.4000000000000004</v>
      </c>
      <c r="D33" s="6">
        <v>7.52</v>
      </c>
      <c r="E33" s="85"/>
      <c r="F33" s="85"/>
      <c r="G33" s="10">
        <v>4.7</v>
      </c>
      <c r="H33" s="10">
        <v>4.4000000000000004</v>
      </c>
      <c r="I33" s="6">
        <v>6.89</v>
      </c>
      <c r="J33" s="85"/>
      <c r="K33" s="57"/>
      <c r="P33" s="86" t="s">
        <v>45</v>
      </c>
      <c r="Q33" s="87"/>
      <c r="R33" s="88"/>
      <c r="S33" s="89" t="s">
        <v>200</v>
      </c>
      <c r="T33" s="90"/>
      <c r="U33" s="90"/>
      <c r="V33" s="90"/>
      <c r="W33" s="90"/>
      <c r="X33" s="90"/>
      <c r="Y33" s="90"/>
      <c r="Z33" s="91"/>
    </row>
    <row r="34" spans="1:26" ht="28.5" customHeight="1">
      <c r="A34" s="6" t="s">
        <v>107</v>
      </c>
      <c r="B34" s="10">
        <f>AVERAGE(B31:B33)</f>
        <v>5.7666666666666657</v>
      </c>
      <c r="C34" s="10">
        <f t="shared" ref="C34" si="55">AVERAGE(C31:C33)</f>
        <v>4.4000000000000004</v>
      </c>
      <c r="D34" s="10">
        <f t="shared" ref="D34" si="56">AVERAGE(D31:D33)</f>
        <v>7.1366666666666667</v>
      </c>
      <c r="E34" s="85"/>
      <c r="F34" s="85"/>
      <c r="G34" s="10">
        <f>AVERAGE(G31:G33)</f>
        <v>4.8</v>
      </c>
      <c r="H34" s="10">
        <f t="shared" ref="H34" si="57">AVERAGE(H31:H33)</f>
        <v>4.7</v>
      </c>
      <c r="I34" s="10">
        <f t="shared" ref="I34" si="58">AVERAGE(I31:I33)</f>
        <v>6.8866666666666667</v>
      </c>
      <c r="J34" s="85"/>
      <c r="K34" s="57"/>
      <c r="P34" s="79" t="s">
        <v>46</v>
      </c>
      <c r="Q34" s="82" t="s">
        <v>48</v>
      </c>
      <c r="R34" s="83"/>
      <c r="S34" s="83"/>
      <c r="T34" s="83"/>
      <c r="U34" s="83"/>
      <c r="V34" s="83"/>
      <c r="W34" s="83"/>
      <c r="X34" s="83"/>
      <c r="Y34" s="83"/>
      <c r="Z34" s="84"/>
    </row>
    <row r="35" spans="1:26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P35" s="80"/>
      <c r="Q35" s="82" t="s">
        <v>90</v>
      </c>
      <c r="R35" s="83"/>
      <c r="S35" s="83"/>
      <c r="T35" s="83"/>
      <c r="U35" s="84"/>
      <c r="V35" s="82" t="s">
        <v>91</v>
      </c>
      <c r="W35" s="83"/>
      <c r="X35" s="83"/>
      <c r="Y35" s="83"/>
      <c r="Z35" s="84"/>
    </row>
    <row r="36" spans="1:26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P36" s="81"/>
      <c r="Q36" s="11" t="s">
        <v>59</v>
      </c>
      <c r="R36" s="11" t="s">
        <v>63</v>
      </c>
      <c r="S36" s="11" t="s">
        <v>104</v>
      </c>
      <c r="T36" s="11"/>
      <c r="U36" s="12" t="s">
        <v>105</v>
      </c>
      <c r="V36" s="11" t="s">
        <v>59</v>
      </c>
      <c r="W36" s="11" t="s">
        <v>63</v>
      </c>
      <c r="X36" s="11" t="s">
        <v>104</v>
      </c>
      <c r="Y36" s="11"/>
      <c r="Z36" s="12" t="s">
        <v>105</v>
      </c>
    </row>
    <row r="37" spans="1:26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P37" s="11">
        <v>1</v>
      </c>
      <c r="Q37" s="13">
        <v>5.72</v>
      </c>
      <c r="R37" s="11">
        <v>6.44</v>
      </c>
      <c r="S37" s="11">
        <v>3</v>
      </c>
      <c r="T37" s="6">
        <f>(Q37^2+R37^2-S37^2)/(2*Q37*R37)</f>
        <v>0.8848759935716457</v>
      </c>
      <c r="U37" s="10">
        <f>ACOS(T37)/PI()*180</f>
        <v>27.763735110490053</v>
      </c>
      <c r="V37" s="9">
        <v>6.68</v>
      </c>
      <c r="W37" s="9">
        <v>4.3899999999999997</v>
      </c>
      <c r="X37" s="9">
        <v>2.98</v>
      </c>
      <c r="Y37" s="6">
        <f>(Q39^2+R39^2-S39^2)/(2*Q39*R39)</f>
        <v>0.91762705245568144</v>
      </c>
      <c r="Z37" s="10">
        <f>ACOS(Y37)/PI()*180</f>
        <v>23.418397924224525</v>
      </c>
    </row>
    <row r="38" spans="1:26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P38" s="11">
        <v>2</v>
      </c>
      <c r="Q38" s="13">
        <v>5.49</v>
      </c>
      <c r="R38" s="11">
        <v>5.57</v>
      </c>
      <c r="S38" s="11">
        <v>2.37</v>
      </c>
      <c r="T38" s="6">
        <f t="shared" ref="T38:T39" si="59">(Q38^2+R38^2-S38^2)/(2*Q38*R38)</f>
        <v>0.90826310608810534</v>
      </c>
      <c r="U38" s="10">
        <f t="shared" ref="U38:U39" si="60">ACOS(T38)/PI()*180</f>
        <v>24.733581538184662</v>
      </c>
      <c r="V38" s="13">
        <v>5.21</v>
      </c>
      <c r="W38" s="13">
        <v>4.72</v>
      </c>
      <c r="X38" s="13">
        <v>2.44</v>
      </c>
      <c r="Y38" s="6">
        <f t="shared" ref="Y38:Y39" si="61">(V38^2+W38^2-X38^2)/(2*V38*W38)</f>
        <v>0.88383039461270707</v>
      </c>
      <c r="Z38" s="10">
        <f t="shared" ref="Z38:Z39" si="62">ACOS(Y38)/PI()*180</f>
        <v>27.892068855382224</v>
      </c>
    </row>
    <row r="39" spans="1:26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P39" s="11">
        <v>3</v>
      </c>
      <c r="Q39" s="13">
        <v>5.92</v>
      </c>
      <c r="R39" s="13">
        <v>3.72</v>
      </c>
      <c r="S39" s="13">
        <v>2.91</v>
      </c>
      <c r="T39" s="6">
        <f t="shared" si="59"/>
        <v>0.91762705245568144</v>
      </c>
      <c r="U39" s="10">
        <f t="shared" si="60"/>
        <v>23.418397924224525</v>
      </c>
      <c r="V39" s="13">
        <v>6.52</v>
      </c>
      <c r="W39" s="13">
        <v>5.23</v>
      </c>
      <c r="X39" s="13">
        <v>2.21</v>
      </c>
      <c r="Y39" s="6">
        <f t="shared" si="61"/>
        <v>0.95278536991636265</v>
      </c>
      <c r="Z39" s="10">
        <f t="shared" si="62"/>
        <v>17.676637951512237</v>
      </c>
    </row>
    <row r="40" spans="1:26" ht="18.75">
      <c r="P40" s="12" t="s">
        <v>106</v>
      </c>
      <c r="Q40" s="10">
        <f>AVERAGE(Q37:Q39)</f>
        <v>5.7100000000000009</v>
      </c>
      <c r="R40" s="10">
        <f>AVERAGE(R37:R39)</f>
        <v>5.2433333333333341</v>
      </c>
      <c r="S40" s="10">
        <f>AVERAGE(S37:S39)</f>
        <v>2.7600000000000002</v>
      </c>
      <c r="T40" s="10">
        <f t="shared" ref="T40" si="63">AVERAGE(T37:T39)</f>
        <v>0.9035887173718109</v>
      </c>
      <c r="U40" s="10">
        <f t="shared" ref="U40" si="64">AVERAGE(U37:U39)</f>
        <v>25.30523819096641</v>
      </c>
      <c r="V40" s="10">
        <f t="shared" ref="V40" si="65">AVERAGE(V37:V39)</f>
        <v>6.1366666666666667</v>
      </c>
      <c r="W40" s="10">
        <f t="shared" ref="W40" si="66">AVERAGE(W37:W39)</f>
        <v>4.78</v>
      </c>
      <c r="X40" s="10">
        <f t="shared" ref="X40" si="67">AVERAGE(X37:X39)</f>
        <v>2.5433333333333334</v>
      </c>
      <c r="Y40" s="10">
        <f t="shared" ref="Y40" si="68">AVERAGE(Y37:Y39)</f>
        <v>0.91808093899491716</v>
      </c>
      <c r="Z40" s="10">
        <f t="shared" ref="Z40" si="69">AVERAGE(Z37:Z39)</f>
        <v>22.995701577039664</v>
      </c>
    </row>
    <row r="41" spans="1:26" ht="18.75" customHeight="1">
      <c r="A41" s="53" t="s">
        <v>45</v>
      </c>
      <c r="B41" s="53"/>
      <c r="C41" s="53"/>
      <c r="D41" s="53"/>
      <c r="E41" s="70" t="s">
        <v>200</v>
      </c>
      <c r="F41" s="71"/>
      <c r="G41" s="71"/>
      <c r="H41" s="71"/>
      <c r="I41" s="71"/>
      <c r="J41" s="71"/>
      <c r="K41" s="72"/>
      <c r="P41" s="79" t="s">
        <v>46</v>
      </c>
      <c r="Q41" s="82" t="s">
        <v>92</v>
      </c>
      <c r="R41" s="83"/>
      <c r="S41" s="83"/>
      <c r="T41" s="83"/>
      <c r="U41" s="84"/>
      <c r="V41" s="82" t="s">
        <v>93</v>
      </c>
      <c r="W41" s="83"/>
      <c r="X41" s="83"/>
      <c r="Y41" s="83"/>
      <c r="Z41" s="84"/>
    </row>
    <row r="42" spans="1:26" ht="37.5">
      <c r="A42" s="73" t="s">
        <v>46</v>
      </c>
      <c r="B42" s="74" t="s">
        <v>47</v>
      </c>
      <c r="C42" s="75"/>
      <c r="D42" s="75"/>
      <c r="E42" s="75"/>
      <c r="F42" s="75"/>
      <c r="G42" s="75"/>
      <c r="H42" s="75"/>
      <c r="I42" s="75"/>
      <c r="J42" s="75"/>
      <c r="K42" s="76"/>
      <c r="P42" s="81"/>
      <c r="Q42" s="11" t="s">
        <v>59</v>
      </c>
      <c r="R42" s="11" t="s">
        <v>63</v>
      </c>
      <c r="S42" s="11" t="s">
        <v>104</v>
      </c>
      <c r="T42" s="11"/>
      <c r="U42" s="12" t="s">
        <v>105</v>
      </c>
      <c r="V42" s="11" t="s">
        <v>59</v>
      </c>
      <c r="W42" s="11" t="s">
        <v>63</v>
      </c>
      <c r="X42" s="11" t="s">
        <v>104</v>
      </c>
      <c r="Y42" s="11"/>
      <c r="Z42" s="12" t="s">
        <v>105</v>
      </c>
    </row>
    <row r="43" spans="1:26" ht="18.75">
      <c r="A43" s="73"/>
      <c r="B43" s="73" t="s">
        <v>90</v>
      </c>
      <c r="C43" s="73"/>
      <c r="D43" s="73"/>
      <c r="E43" s="73"/>
      <c r="F43" s="73"/>
      <c r="G43" s="73" t="s">
        <v>91</v>
      </c>
      <c r="H43" s="73"/>
      <c r="I43" s="73"/>
      <c r="J43" s="73"/>
      <c r="K43" s="73"/>
      <c r="P43" s="11">
        <v>1</v>
      </c>
      <c r="Q43" s="13">
        <v>6.4</v>
      </c>
      <c r="R43" s="20">
        <v>4.4000000000000004</v>
      </c>
      <c r="S43" s="11">
        <v>2.27</v>
      </c>
      <c r="T43" s="6">
        <f>(Q43^2+R43^2-S43^2)/(2*Q43*R43)</f>
        <v>0.97952947443181815</v>
      </c>
      <c r="U43" s="10">
        <f>ACOS(T43)/PI()*180</f>
        <v>11.613036096647321</v>
      </c>
      <c r="V43" s="13">
        <v>6.34</v>
      </c>
      <c r="W43" s="13">
        <v>4.51</v>
      </c>
      <c r="X43" s="13">
        <v>2.54</v>
      </c>
      <c r="Y43" s="6">
        <f>(V43^2+W43^2-X43^2)/(2*V43*W43)</f>
        <v>0.94574447250064697</v>
      </c>
      <c r="Z43" s="10">
        <f>ACOS(Y43)/PI()*180</f>
        <v>18.960204931234689</v>
      </c>
    </row>
    <row r="44" spans="1:26" ht="42">
      <c r="A44" s="73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P44" s="11">
        <v>2</v>
      </c>
      <c r="Q44" s="13">
        <v>5.91</v>
      </c>
      <c r="R44" s="11">
        <v>5.18</v>
      </c>
      <c r="S44" s="11">
        <v>1.94</v>
      </c>
      <c r="T44" s="6">
        <f t="shared" ref="T44:T45" si="70">(Q44^2+R44^2-S44^2)/(2*Q44*R44)</f>
        <v>0.94723458048331144</v>
      </c>
      <c r="U44" s="10">
        <f t="shared" ref="U44:U45" si="71">ACOS(T44)/PI()*180</f>
        <v>18.69565644478293</v>
      </c>
      <c r="V44" s="13">
        <v>6.44</v>
      </c>
      <c r="W44" s="13">
        <v>4.99</v>
      </c>
      <c r="X44" s="13">
        <v>2.8</v>
      </c>
      <c r="Y44" s="6">
        <f t="shared" ref="Y44:Y45" si="72">(V44^2+W44^2-X44^2)/(2*V44*W44)</f>
        <v>0.91072984478273333</v>
      </c>
      <c r="Z44" s="10">
        <f t="shared" ref="Z44:Z45" si="73">ACOS(Y44)/PI()*180</f>
        <v>24.393593694688644</v>
      </c>
    </row>
    <row r="45" spans="1:26" ht="25.5" customHeight="1">
      <c r="A45" s="6">
        <v>1</v>
      </c>
      <c r="B45" s="10">
        <v>6.8</v>
      </c>
      <c r="C45" s="10">
        <v>4.9000000000000004</v>
      </c>
      <c r="D45" s="6">
        <v>7.2</v>
      </c>
      <c r="E45" s="85">
        <v>46.76</v>
      </c>
      <c r="F45" s="85">
        <v>48.52</v>
      </c>
      <c r="G45" s="10">
        <v>5.8</v>
      </c>
      <c r="H45" s="10">
        <v>5.6</v>
      </c>
      <c r="I45" s="6">
        <v>6.9</v>
      </c>
      <c r="J45" s="85">
        <v>50.57</v>
      </c>
      <c r="K45" s="57">
        <v>49.29</v>
      </c>
      <c r="P45" s="11">
        <v>3</v>
      </c>
      <c r="Q45" s="13">
        <v>6.95</v>
      </c>
      <c r="R45" s="11">
        <v>4.84</v>
      </c>
      <c r="S45" s="11">
        <v>2.38</v>
      </c>
      <c r="T45" s="6">
        <f t="shared" si="70"/>
        <v>0.98198020096319638</v>
      </c>
      <c r="U45" s="10">
        <f t="shared" si="71"/>
        <v>10.893487148821977</v>
      </c>
      <c r="V45" s="13">
        <v>6.61</v>
      </c>
      <c r="W45" s="13">
        <v>4.8899999999999997</v>
      </c>
      <c r="X45" s="13">
        <v>2.36</v>
      </c>
      <c r="Y45" s="6">
        <f t="shared" si="72"/>
        <v>0.95960758471548024</v>
      </c>
      <c r="Z45" s="10">
        <f t="shared" si="73"/>
        <v>16.340311803928767</v>
      </c>
    </row>
    <row r="46" spans="1:26" ht="23.25" customHeight="1">
      <c r="A46" s="6">
        <v>2</v>
      </c>
      <c r="B46" s="10">
        <v>6.9</v>
      </c>
      <c r="C46" s="10">
        <v>4.8</v>
      </c>
      <c r="D46" s="6">
        <v>7.5</v>
      </c>
      <c r="E46" s="85"/>
      <c r="F46" s="85"/>
      <c r="G46" s="10">
        <v>5.5</v>
      </c>
      <c r="H46" s="10">
        <v>5.5</v>
      </c>
      <c r="I46" s="6">
        <v>7.3</v>
      </c>
      <c r="J46" s="85"/>
      <c r="K46" s="57"/>
      <c r="P46" s="12" t="s">
        <v>106</v>
      </c>
      <c r="Q46" s="10">
        <f>AVERAGE(Q43:Q45)</f>
        <v>6.4200000000000008</v>
      </c>
      <c r="R46" s="10">
        <f t="shared" ref="R46" si="74">AVERAGE(R43:R45)</f>
        <v>4.8066666666666666</v>
      </c>
      <c r="S46" s="10">
        <f t="shared" ref="S46" si="75">AVERAGE(S43:S45)</f>
        <v>2.1966666666666668</v>
      </c>
      <c r="T46" s="10">
        <f t="shared" ref="T46" si="76">AVERAGE(T43:T45)</f>
        <v>0.96958141862610869</v>
      </c>
      <c r="U46" s="10">
        <f t="shared" ref="U46" si="77">AVERAGE(U43:U45)</f>
        <v>13.734059896750743</v>
      </c>
      <c r="V46" s="10">
        <f t="shared" ref="V46" si="78">AVERAGE(V43:V45)</f>
        <v>6.4633333333333338</v>
      </c>
      <c r="W46" s="10">
        <f t="shared" ref="W46" si="79">AVERAGE(W43:W45)</f>
        <v>4.7966666666666669</v>
      </c>
      <c r="X46" s="10">
        <f t="shared" ref="X46" si="80">AVERAGE(X43:X45)</f>
        <v>2.5666666666666664</v>
      </c>
      <c r="Y46" s="10">
        <f t="shared" ref="Y46" si="81">AVERAGE(Y43:Y45)</f>
        <v>0.93869396733295352</v>
      </c>
      <c r="Z46" s="10">
        <f t="shared" ref="Z46" si="82">AVERAGE(Z43:Z45)</f>
        <v>19.8980368099507</v>
      </c>
    </row>
    <row r="47" spans="1:26" ht="23.25" customHeight="1">
      <c r="A47" s="6">
        <v>3</v>
      </c>
      <c r="B47" s="10">
        <v>5</v>
      </c>
      <c r="C47" s="10">
        <v>4.8</v>
      </c>
      <c r="D47" s="6">
        <v>6</v>
      </c>
      <c r="E47" s="85"/>
      <c r="F47" s="85"/>
      <c r="G47" s="10">
        <v>6.1</v>
      </c>
      <c r="H47" s="10">
        <v>6.1</v>
      </c>
      <c r="I47" s="6">
        <v>8.1999999999999993</v>
      </c>
      <c r="J47" s="85"/>
      <c r="K47" s="57"/>
    </row>
    <row r="48" spans="1:26" ht="27">
      <c r="A48" s="6" t="s">
        <v>107</v>
      </c>
      <c r="B48" s="10">
        <f>AVERAGE(B45:B47)</f>
        <v>6.2333333333333334</v>
      </c>
      <c r="C48" s="10">
        <f t="shared" ref="C48" si="83">AVERAGE(C45:C47)</f>
        <v>4.833333333333333</v>
      </c>
      <c r="D48" s="10">
        <f t="shared" ref="D48" si="84">AVERAGE(D45:D47)</f>
        <v>6.8999999999999995</v>
      </c>
      <c r="E48" s="85"/>
      <c r="F48" s="85"/>
      <c r="G48" s="10">
        <f>AVERAGE(G45:G47)</f>
        <v>5.8</v>
      </c>
      <c r="H48" s="10">
        <f t="shared" ref="H48" si="85">AVERAGE(H45:H47)</f>
        <v>5.7333333333333334</v>
      </c>
      <c r="I48" s="10">
        <f t="shared" ref="I48" si="86">AVERAGE(I45:I47)</f>
        <v>7.4666666666666659</v>
      </c>
      <c r="J48" s="85"/>
      <c r="K48" s="57"/>
    </row>
    <row r="49" spans="1:11">
      <c r="A49" s="67" t="s">
        <v>46</v>
      </c>
      <c r="B49" s="73" t="s">
        <v>92</v>
      </c>
      <c r="C49" s="73"/>
      <c r="D49" s="73"/>
      <c r="E49" s="73"/>
      <c r="F49" s="73"/>
      <c r="G49" s="73" t="s">
        <v>93</v>
      </c>
      <c r="H49" s="73"/>
      <c r="I49" s="73"/>
      <c r="J49" s="73"/>
      <c r="K49" s="73"/>
    </row>
    <row r="50" spans="1:11" ht="40.5">
      <c r="A50" s="69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 ht="24.75" customHeight="1">
      <c r="A51" s="6">
        <v>1</v>
      </c>
      <c r="B51" s="10">
        <v>6</v>
      </c>
      <c r="C51" s="10">
        <v>6.3</v>
      </c>
      <c r="D51" s="6">
        <v>7.6</v>
      </c>
      <c r="E51" s="85">
        <v>45.96</v>
      </c>
      <c r="F51" s="85">
        <v>48.63</v>
      </c>
      <c r="G51" s="10">
        <v>6.1</v>
      </c>
      <c r="H51" s="10">
        <v>4.9000000000000004</v>
      </c>
      <c r="I51" s="6">
        <v>7.3</v>
      </c>
      <c r="J51" s="85">
        <v>45.65</v>
      </c>
      <c r="K51" s="85">
        <v>49</v>
      </c>
    </row>
    <row r="52" spans="1:11" ht="28.5" customHeight="1">
      <c r="A52" s="6">
        <v>2</v>
      </c>
      <c r="B52" s="10">
        <v>4.9000000000000004</v>
      </c>
      <c r="C52" s="10">
        <v>4.4000000000000004</v>
      </c>
      <c r="D52" s="6">
        <v>7.5</v>
      </c>
      <c r="E52" s="85"/>
      <c r="F52" s="85"/>
      <c r="G52" s="10">
        <v>6</v>
      </c>
      <c r="H52" s="10">
        <v>5.2</v>
      </c>
      <c r="I52" s="6">
        <v>7.7</v>
      </c>
      <c r="J52" s="85"/>
      <c r="K52" s="85"/>
    </row>
    <row r="53" spans="1:11" ht="24.75" customHeight="1">
      <c r="A53" s="6">
        <v>3</v>
      </c>
      <c r="B53" s="10">
        <v>5.9</v>
      </c>
      <c r="C53" s="10">
        <v>5.2</v>
      </c>
      <c r="D53" s="6">
        <v>7</v>
      </c>
      <c r="E53" s="85"/>
      <c r="F53" s="85"/>
      <c r="G53" s="10">
        <v>6.4</v>
      </c>
      <c r="H53" s="10">
        <v>6.4</v>
      </c>
      <c r="I53" s="6">
        <v>8.9</v>
      </c>
      <c r="J53" s="85"/>
      <c r="K53" s="85"/>
    </row>
    <row r="54" spans="1:11" ht="27">
      <c r="A54" s="6" t="s">
        <v>107</v>
      </c>
      <c r="B54" s="10">
        <f>AVERAGE(B51:B53)</f>
        <v>5.6000000000000005</v>
      </c>
      <c r="C54" s="10">
        <f t="shared" ref="C54" si="87">AVERAGE(C51:C53)</f>
        <v>5.3</v>
      </c>
      <c r="D54" s="10">
        <f t="shared" ref="D54" si="88">AVERAGE(D51:D53)</f>
        <v>7.3666666666666671</v>
      </c>
      <c r="E54" s="85"/>
      <c r="F54" s="85"/>
      <c r="G54" s="10">
        <f>AVERAGE(G51:G53)</f>
        <v>6.166666666666667</v>
      </c>
      <c r="H54" s="10">
        <f t="shared" ref="H54" si="89">AVERAGE(H51:H53)</f>
        <v>5.5</v>
      </c>
      <c r="I54" s="10">
        <f t="shared" ref="I54" si="90">AVERAGE(I51:I53)</f>
        <v>7.9666666666666659</v>
      </c>
      <c r="J54" s="85"/>
      <c r="K54" s="85"/>
    </row>
    <row r="81" spans="1:9" ht="18.75">
      <c r="A81" s="92" t="s">
        <v>97</v>
      </c>
      <c r="B81" s="92"/>
      <c r="C81" s="92"/>
      <c r="D81" s="93" t="s">
        <v>113</v>
      </c>
      <c r="E81" s="93"/>
      <c r="F81" s="93"/>
      <c r="G81" s="93"/>
      <c r="H81" s="93"/>
      <c r="I81" s="93"/>
    </row>
    <row r="82" spans="1:9" ht="18.75">
      <c r="A82" s="94" t="s">
        <v>98</v>
      </c>
      <c r="B82" s="94" t="s">
        <v>99</v>
      </c>
      <c r="C82" s="94"/>
      <c r="D82" s="94"/>
      <c r="E82" s="94"/>
      <c r="F82" s="94"/>
      <c r="G82" s="94"/>
      <c r="H82" s="94"/>
      <c r="I82" s="94"/>
    </row>
    <row r="83" spans="1:9" ht="18.75">
      <c r="A83" s="94"/>
      <c r="B83" s="94" t="s">
        <v>100</v>
      </c>
      <c r="C83" s="94"/>
      <c r="D83" s="94"/>
      <c r="E83" s="94"/>
      <c r="F83" s="94" t="s">
        <v>101</v>
      </c>
      <c r="G83" s="94"/>
      <c r="H83" s="94"/>
      <c r="I83" s="94"/>
    </row>
    <row r="84" spans="1:9" ht="37.5">
      <c r="A84" s="94"/>
      <c r="B84" s="11" t="s">
        <v>102</v>
      </c>
      <c r="C84" s="11" t="s">
        <v>103</v>
      </c>
      <c r="D84" s="11" t="s">
        <v>104</v>
      </c>
      <c r="E84" s="12" t="s">
        <v>105</v>
      </c>
      <c r="F84" s="11" t="s">
        <v>102</v>
      </c>
      <c r="G84" s="11" t="s">
        <v>103</v>
      </c>
      <c r="H84" s="11" t="s">
        <v>104</v>
      </c>
      <c r="I84" s="12" t="s">
        <v>105</v>
      </c>
    </row>
    <row r="85" spans="1:9" ht="18.75">
      <c r="A85" s="11">
        <v>1</v>
      </c>
      <c r="B85" s="13"/>
      <c r="C85" s="11"/>
      <c r="D85" s="11"/>
      <c r="E85" s="14"/>
      <c r="F85" s="13"/>
      <c r="G85" s="13"/>
      <c r="H85" s="13"/>
      <c r="I85" s="14"/>
    </row>
    <row r="86" spans="1:9" ht="18.75">
      <c r="A86" s="11">
        <v>2</v>
      </c>
      <c r="B86" s="13"/>
      <c r="C86" s="11"/>
      <c r="D86" s="11"/>
      <c r="E86" s="14"/>
      <c r="F86" s="13"/>
      <c r="G86" s="13"/>
      <c r="H86" s="13"/>
      <c r="I86" s="14"/>
    </row>
    <row r="87" spans="1:9" ht="18.75">
      <c r="A87" s="11">
        <v>3</v>
      </c>
      <c r="B87" s="13"/>
      <c r="C87" s="11"/>
      <c r="D87" s="11"/>
      <c r="E87" s="14"/>
      <c r="F87" s="13"/>
      <c r="G87" s="13"/>
      <c r="H87" s="13"/>
      <c r="I87" s="14"/>
    </row>
    <row r="88" spans="1:9" ht="37.5">
      <c r="A88" s="12" t="s">
        <v>106</v>
      </c>
      <c r="B88" s="13"/>
      <c r="C88" s="13"/>
      <c r="D88" s="13"/>
      <c r="E88" s="14"/>
      <c r="F88" s="13"/>
      <c r="G88" s="13"/>
      <c r="H88" s="13"/>
      <c r="I88" s="14"/>
    </row>
    <row r="89" spans="1:9" ht="18.75">
      <c r="A89" s="94" t="s">
        <v>98</v>
      </c>
      <c r="B89" s="94" t="s">
        <v>92</v>
      </c>
      <c r="C89" s="94"/>
      <c r="D89" s="94"/>
      <c r="E89" s="94"/>
      <c r="F89" s="94" t="s">
        <v>93</v>
      </c>
      <c r="G89" s="94"/>
      <c r="H89" s="94"/>
      <c r="I89" s="94"/>
    </row>
    <row r="90" spans="1:9" ht="37.5">
      <c r="A90" s="94"/>
      <c r="B90" s="11" t="s">
        <v>59</v>
      </c>
      <c r="C90" s="11" t="s">
        <v>63</v>
      </c>
      <c r="D90" s="11" t="s">
        <v>104</v>
      </c>
      <c r="E90" s="12" t="s">
        <v>105</v>
      </c>
      <c r="F90" s="11" t="s">
        <v>59</v>
      </c>
      <c r="G90" s="11" t="s">
        <v>63</v>
      </c>
      <c r="H90" s="11" t="s">
        <v>104</v>
      </c>
      <c r="I90" s="12" t="s">
        <v>105</v>
      </c>
    </row>
    <row r="91" spans="1:9" ht="18.75">
      <c r="A91" s="11">
        <v>1</v>
      </c>
      <c r="B91" s="13"/>
      <c r="C91" s="11"/>
      <c r="D91" s="11"/>
      <c r="E91" s="14"/>
      <c r="F91" s="13"/>
      <c r="G91" s="13"/>
      <c r="H91" s="13"/>
      <c r="I91" s="14"/>
    </row>
    <row r="92" spans="1:9" ht="18.75">
      <c r="A92" s="11">
        <v>2</v>
      </c>
      <c r="B92" s="13"/>
      <c r="C92" s="11"/>
      <c r="D92" s="11"/>
      <c r="E92" s="14"/>
      <c r="F92" s="13"/>
      <c r="G92" s="13"/>
      <c r="H92" s="13"/>
      <c r="I92" s="14"/>
    </row>
    <row r="93" spans="1:9" ht="18.75">
      <c r="A93" s="11">
        <v>3</v>
      </c>
      <c r="B93" s="13"/>
      <c r="C93" s="11"/>
      <c r="D93" s="11"/>
      <c r="E93" s="14"/>
      <c r="F93" s="13"/>
      <c r="G93" s="13"/>
      <c r="H93" s="13"/>
      <c r="I93" s="14"/>
    </row>
    <row r="94" spans="1:9" ht="36" customHeight="1">
      <c r="A94" s="12" t="s">
        <v>106</v>
      </c>
      <c r="B94" s="13"/>
      <c r="C94" s="13"/>
      <c r="D94" s="13"/>
      <c r="E94" s="14"/>
      <c r="F94" s="13"/>
      <c r="G94" s="13"/>
      <c r="H94" s="13"/>
      <c r="I94" s="14"/>
    </row>
    <row r="96" spans="1:9" ht="18.75">
      <c r="A96" s="92" t="s">
        <v>45</v>
      </c>
      <c r="B96" s="92"/>
      <c r="C96" s="92"/>
      <c r="D96" s="93" t="s">
        <v>114</v>
      </c>
      <c r="E96" s="93"/>
      <c r="F96" s="93"/>
      <c r="G96" s="93"/>
      <c r="H96" s="93"/>
      <c r="I96" s="93"/>
    </row>
    <row r="97" spans="1:9" ht="18.75">
      <c r="A97" s="94" t="s">
        <v>98</v>
      </c>
      <c r="B97" s="94" t="s">
        <v>48</v>
      </c>
      <c r="C97" s="94"/>
      <c r="D97" s="94"/>
      <c r="E97" s="94"/>
      <c r="F97" s="94"/>
      <c r="G97" s="94"/>
      <c r="H97" s="94"/>
      <c r="I97" s="94"/>
    </row>
    <row r="98" spans="1:9" ht="18.75">
      <c r="A98" s="94"/>
      <c r="B98" s="94" t="s">
        <v>90</v>
      </c>
      <c r="C98" s="94"/>
      <c r="D98" s="94"/>
      <c r="E98" s="94"/>
      <c r="F98" s="94" t="s">
        <v>91</v>
      </c>
      <c r="G98" s="94"/>
      <c r="H98" s="94"/>
      <c r="I98" s="94"/>
    </row>
    <row r="99" spans="1:9" ht="37.5">
      <c r="A99" s="94"/>
      <c r="B99" s="11" t="s">
        <v>59</v>
      </c>
      <c r="C99" s="11" t="s">
        <v>63</v>
      </c>
      <c r="D99" s="11" t="s">
        <v>104</v>
      </c>
      <c r="E99" s="12" t="s">
        <v>105</v>
      </c>
      <c r="F99" s="11" t="s">
        <v>59</v>
      </c>
      <c r="G99" s="11" t="s">
        <v>63</v>
      </c>
      <c r="H99" s="11" t="s">
        <v>104</v>
      </c>
      <c r="I99" s="12" t="s">
        <v>105</v>
      </c>
    </row>
    <row r="100" spans="1:9" ht="18.75">
      <c r="A100" s="11">
        <v>1</v>
      </c>
      <c r="B100" s="13"/>
      <c r="C100" s="11"/>
      <c r="D100" s="11"/>
      <c r="E100" s="14"/>
      <c r="F100" s="13"/>
      <c r="G100" s="13"/>
      <c r="H100" s="13"/>
      <c r="I100" s="14"/>
    </row>
    <row r="101" spans="1:9" ht="18.75">
      <c r="A101" s="11">
        <v>2</v>
      </c>
      <c r="B101" s="13"/>
      <c r="C101" s="11"/>
      <c r="D101" s="11"/>
      <c r="E101" s="14"/>
      <c r="F101" s="13"/>
      <c r="G101" s="13"/>
      <c r="H101" s="13"/>
      <c r="I101" s="14"/>
    </row>
    <row r="102" spans="1:9" ht="18.75">
      <c r="A102" s="11">
        <v>3</v>
      </c>
      <c r="B102" s="13"/>
      <c r="C102" s="11"/>
      <c r="D102" s="11"/>
      <c r="E102" s="14"/>
      <c r="F102" s="13"/>
      <c r="G102" s="13"/>
      <c r="H102" s="13"/>
      <c r="I102" s="14"/>
    </row>
    <row r="103" spans="1:9" ht="37.5">
      <c r="A103" s="12" t="s">
        <v>106</v>
      </c>
      <c r="B103" s="13"/>
      <c r="C103" s="13"/>
      <c r="D103" s="13"/>
      <c r="E103" s="14"/>
      <c r="F103" s="13"/>
      <c r="G103" s="13"/>
      <c r="H103" s="13"/>
      <c r="I103" s="14"/>
    </row>
    <row r="104" spans="1:9" ht="18.75">
      <c r="A104" s="94" t="s">
        <v>98</v>
      </c>
      <c r="B104" s="94" t="s">
        <v>92</v>
      </c>
      <c r="C104" s="94"/>
      <c r="D104" s="94"/>
      <c r="E104" s="94"/>
      <c r="F104" s="94" t="s">
        <v>93</v>
      </c>
      <c r="G104" s="94"/>
      <c r="H104" s="94"/>
      <c r="I104" s="94"/>
    </row>
    <row r="105" spans="1:9" ht="37.5">
      <c r="A105" s="94"/>
      <c r="B105" s="11" t="s">
        <v>59</v>
      </c>
      <c r="C105" s="11" t="s">
        <v>63</v>
      </c>
      <c r="D105" s="11" t="s">
        <v>104</v>
      </c>
      <c r="E105" s="12" t="s">
        <v>105</v>
      </c>
      <c r="F105" s="11" t="s">
        <v>59</v>
      </c>
      <c r="G105" s="11" t="s">
        <v>63</v>
      </c>
      <c r="H105" s="11" t="s">
        <v>104</v>
      </c>
      <c r="I105" s="12" t="s">
        <v>105</v>
      </c>
    </row>
    <row r="106" spans="1:9" ht="18.75">
      <c r="A106" s="11">
        <v>1</v>
      </c>
      <c r="B106" s="13"/>
      <c r="C106" s="11"/>
      <c r="D106" s="11"/>
      <c r="E106" s="14"/>
      <c r="F106" s="13"/>
      <c r="G106" s="13"/>
      <c r="H106" s="13"/>
      <c r="I106" s="14"/>
    </row>
    <row r="107" spans="1:9" ht="18.75">
      <c r="A107" s="11">
        <v>2</v>
      </c>
      <c r="B107" s="13"/>
      <c r="C107" s="11"/>
      <c r="D107" s="11"/>
      <c r="E107" s="14"/>
      <c r="F107" s="13"/>
      <c r="G107" s="13"/>
      <c r="H107" s="13"/>
      <c r="I107" s="14"/>
    </row>
    <row r="108" spans="1:9" ht="18.75">
      <c r="A108" s="11">
        <v>3</v>
      </c>
      <c r="B108" s="13"/>
      <c r="C108" s="11"/>
      <c r="D108" s="11"/>
      <c r="E108" s="14"/>
      <c r="F108" s="13"/>
      <c r="G108" s="13"/>
      <c r="H108" s="13"/>
      <c r="I108" s="14"/>
    </row>
    <row r="109" spans="1:9" ht="37.5">
      <c r="A109" s="12" t="s">
        <v>106</v>
      </c>
      <c r="B109" s="13"/>
      <c r="C109" s="13"/>
      <c r="D109" s="13"/>
      <c r="E109" s="14"/>
      <c r="F109" s="13"/>
      <c r="G109" s="13"/>
      <c r="H109" s="13"/>
      <c r="I109" s="14"/>
    </row>
    <row r="113" spans="1:9" ht="18.75">
      <c r="A113" s="92" t="s">
        <v>45</v>
      </c>
      <c r="B113" s="92"/>
      <c r="C113" s="92"/>
      <c r="D113" s="93" t="s">
        <v>115</v>
      </c>
      <c r="E113" s="93"/>
      <c r="F113" s="93"/>
      <c r="G113" s="93"/>
      <c r="H113" s="93"/>
      <c r="I113" s="93"/>
    </row>
    <row r="114" spans="1:9" ht="18.75">
      <c r="A114" s="94" t="s">
        <v>98</v>
      </c>
      <c r="B114" s="94" t="s">
        <v>48</v>
      </c>
      <c r="C114" s="94"/>
      <c r="D114" s="94"/>
      <c r="E114" s="94"/>
      <c r="F114" s="94"/>
      <c r="G114" s="94"/>
      <c r="H114" s="94"/>
      <c r="I114" s="94"/>
    </row>
    <row r="115" spans="1:9" ht="18.75">
      <c r="A115" s="94"/>
      <c r="B115" s="94" t="s">
        <v>90</v>
      </c>
      <c r="C115" s="94"/>
      <c r="D115" s="94"/>
      <c r="E115" s="94"/>
      <c r="F115" s="94" t="s">
        <v>91</v>
      </c>
      <c r="G115" s="94"/>
      <c r="H115" s="94"/>
      <c r="I115" s="94"/>
    </row>
    <row r="116" spans="1:9" ht="37.5">
      <c r="A116" s="94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1" spans="1:9" ht="18.75">
      <c r="A121" s="94" t="s">
        <v>98</v>
      </c>
      <c r="B121" s="94" t="s">
        <v>92</v>
      </c>
      <c r="C121" s="94"/>
      <c r="D121" s="94"/>
      <c r="E121" s="94"/>
      <c r="F121" s="94" t="s">
        <v>93</v>
      </c>
      <c r="G121" s="94"/>
      <c r="H121" s="94"/>
      <c r="I121" s="94"/>
    </row>
    <row r="122" spans="1:9" ht="37.5">
      <c r="A122" s="94"/>
      <c r="B122" s="11" t="s">
        <v>59</v>
      </c>
      <c r="C122" s="11" t="s">
        <v>63</v>
      </c>
      <c r="D122" s="11" t="s">
        <v>104</v>
      </c>
      <c r="E122" s="12" t="s">
        <v>105</v>
      </c>
      <c r="F122" s="11" t="s">
        <v>59</v>
      </c>
      <c r="G122" s="11" t="s">
        <v>63</v>
      </c>
      <c r="H122" s="11" t="s">
        <v>104</v>
      </c>
      <c r="I122" s="12" t="s">
        <v>105</v>
      </c>
    </row>
    <row r="123" spans="1:9" ht="18.75">
      <c r="A123" s="11">
        <v>1</v>
      </c>
      <c r="B123" s="13"/>
      <c r="C123" s="11"/>
      <c r="D123" s="11"/>
      <c r="E123" s="14"/>
      <c r="F123" s="13"/>
      <c r="G123" s="13"/>
      <c r="H123" s="13"/>
      <c r="I123" s="14"/>
    </row>
    <row r="124" spans="1:9" ht="18.75">
      <c r="A124" s="11">
        <v>2</v>
      </c>
      <c r="B124" s="13"/>
      <c r="C124" s="11"/>
      <c r="D124" s="11"/>
      <c r="E124" s="14"/>
      <c r="F124" s="13"/>
      <c r="G124" s="13"/>
      <c r="H124" s="13"/>
      <c r="I124" s="14"/>
    </row>
    <row r="125" spans="1:9" ht="18.75">
      <c r="A125" s="11">
        <v>3</v>
      </c>
      <c r="B125" s="13"/>
      <c r="C125" s="11"/>
      <c r="D125" s="11"/>
      <c r="E125" s="14"/>
      <c r="F125" s="13"/>
      <c r="G125" s="13"/>
      <c r="H125" s="13"/>
      <c r="I125" s="14"/>
    </row>
    <row r="126" spans="1:9" ht="37.5">
      <c r="A126" s="12" t="s">
        <v>106</v>
      </c>
      <c r="B126" s="13"/>
      <c r="C126" s="13"/>
      <c r="D126" s="13"/>
      <c r="E126" s="14"/>
      <c r="F126" s="13"/>
      <c r="G126" s="13"/>
      <c r="H126" s="13"/>
      <c r="I126" s="14"/>
    </row>
  </sheetData>
  <mergeCells count="105">
    <mergeCell ref="A97:A99"/>
    <mergeCell ref="B97:I97"/>
    <mergeCell ref="B98:E98"/>
    <mergeCell ref="F98:I98"/>
    <mergeCell ref="A104:A105"/>
    <mergeCell ref="B104:E104"/>
    <mergeCell ref="F104:I104"/>
    <mergeCell ref="A121:A122"/>
    <mergeCell ref="B121:E121"/>
    <mergeCell ref="F121:I121"/>
    <mergeCell ref="A113:C113"/>
    <mergeCell ref="D113:I113"/>
    <mergeCell ref="A114:A116"/>
    <mergeCell ref="B114:I114"/>
    <mergeCell ref="B115:E115"/>
    <mergeCell ref="F115:I115"/>
    <mergeCell ref="E51:E54"/>
    <mergeCell ref="F51:F54"/>
    <mergeCell ref="J51:J54"/>
    <mergeCell ref="K51:K54"/>
    <mergeCell ref="A42:A44"/>
    <mergeCell ref="A1:D1"/>
    <mergeCell ref="A2:A4"/>
    <mergeCell ref="B3:F3"/>
    <mergeCell ref="G3:K3"/>
    <mergeCell ref="B9:F9"/>
    <mergeCell ref="G9:K9"/>
    <mergeCell ref="B2:K2"/>
    <mergeCell ref="E1:K1"/>
    <mergeCell ref="A9:A10"/>
    <mergeCell ref="E5:E8"/>
    <mergeCell ref="F5:F8"/>
    <mergeCell ref="J5:J8"/>
    <mergeCell ref="K5:K8"/>
    <mergeCell ref="A49:A50"/>
    <mergeCell ref="B49:F49"/>
    <mergeCell ref="G49:K49"/>
    <mergeCell ref="E31:E34"/>
    <mergeCell ref="F31:F34"/>
    <mergeCell ref="J31:J34"/>
    <mergeCell ref="P41:P42"/>
    <mergeCell ref="Q41:U41"/>
    <mergeCell ref="V41:Z41"/>
    <mergeCell ref="P33:R33"/>
    <mergeCell ref="S33:Z33"/>
    <mergeCell ref="K11:K14"/>
    <mergeCell ref="A96:C96"/>
    <mergeCell ref="D96:I96"/>
    <mergeCell ref="A82:A84"/>
    <mergeCell ref="B83:E83"/>
    <mergeCell ref="F83:I83"/>
    <mergeCell ref="A21:D21"/>
    <mergeCell ref="E21:K21"/>
    <mergeCell ref="A22:A24"/>
    <mergeCell ref="B22:K22"/>
    <mergeCell ref="B23:F23"/>
    <mergeCell ref="G23:K23"/>
    <mergeCell ref="E25:E28"/>
    <mergeCell ref="B89:E89"/>
    <mergeCell ref="F89:I89"/>
    <mergeCell ref="A81:C81"/>
    <mergeCell ref="D81:I81"/>
    <mergeCell ref="B82:I82"/>
    <mergeCell ref="A89:A90"/>
    <mergeCell ref="P1:R1"/>
    <mergeCell ref="S1:Z1"/>
    <mergeCell ref="P2:P4"/>
    <mergeCell ref="Q2:Z2"/>
    <mergeCell ref="Q3:U3"/>
    <mergeCell ref="V3:Z3"/>
    <mergeCell ref="F25:F28"/>
    <mergeCell ref="J25:J28"/>
    <mergeCell ref="K25:K28"/>
    <mergeCell ref="P9:P10"/>
    <mergeCell ref="Q9:U9"/>
    <mergeCell ref="V9:Z9"/>
    <mergeCell ref="A41:D41"/>
    <mergeCell ref="E41:K41"/>
    <mergeCell ref="B42:K42"/>
    <mergeCell ref="B43:F43"/>
    <mergeCell ref="G43:K43"/>
    <mergeCell ref="E45:E48"/>
    <mergeCell ref="F45:F48"/>
    <mergeCell ref="J45:J48"/>
    <mergeCell ref="K45:K48"/>
    <mergeCell ref="P34:P36"/>
    <mergeCell ref="Q34:Z34"/>
    <mergeCell ref="Q35:U35"/>
    <mergeCell ref="V35:Z35"/>
    <mergeCell ref="A29:A30"/>
    <mergeCell ref="B29:F29"/>
    <mergeCell ref="G29:K29"/>
    <mergeCell ref="E11:E14"/>
    <mergeCell ref="F11:F14"/>
    <mergeCell ref="J11:J14"/>
    <mergeCell ref="P17:P19"/>
    <mergeCell ref="Q17:Z17"/>
    <mergeCell ref="Q18:U18"/>
    <mergeCell ref="V18:Z18"/>
    <mergeCell ref="P24:P25"/>
    <mergeCell ref="Q24:U24"/>
    <mergeCell ref="V24:Z24"/>
    <mergeCell ref="P16:R16"/>
    <mergeCell ref="S16:Z16"/>
    <mergeCell ref="K31:K3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A25" zoomScale="85" zoomScaleNormal="85" workbookViewId="0">
      <selection activeCell="O33" sqref="O33:V33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53" t="s">
        <v>45</v>
      </c>
      <c r="B1" s="53"/>
      <c r="C1" s="53"/>
      <c r="D1" s="53"/>
      <c r="E1" s="70" t="s">
        <v>201</v>
      </c>
      <c r="F1" s="71"/>
      <c r="G1" s="71"/>
      <c r="H1" s="71"/>
      <c r="I1" s="71"/>
      <c r="J1" s="71"/>
      <c r="K1" s="72"/>
      <c r="L1" s="86" t="s">
        <v>97</v>
      </c>
      <c r="M1" s="87"/>
      <c r="N1" s="88"/>
      <c r="O1" s="89" t="s">
        <v>201</v>
      </c>
      <c r="P1" s="90"/>
      <c r="Q1" s="90"/>
      <c r="R1" s="90"/>
      <c r="S1" s="90"/>
      <c r="T1" s="90"/>
      <c r="U1" s="90"/>
      <c r="V1" s="91"/>
    </row>
    <row r="2" spans="1:22" ht="18.75">
      <c r="A2" s="73" t="s">
        <v>46</v>
      </c>
      <c r="B2" s="74" t="s">
        <v>47</v>
      </c>
      <c r="C2" s="75"/>
      <c r="D2" s="75"/>
      <c r="E2" s="75"/>
      <c r="F2" s="75"/>
      <c r="G2" s="75"/>
      <c r="H2" s="75"/>
      <c r="I2" s="75"/>
      <c r="J2" s="75"/>
      <c r="K2" s="76"/>
      <c r="L2" s="79" t="s">
        <v>46</v>
      </c>
      <c r="M2" s="82" t="s">
        <v>48</v>
      </c>
      <c r="N2" s="83"/>
      <c r="O2" s="83"/>
      <c r="P2" s="83"/>
      <c r="Q2" s="83"/>
      <c r="R2" s="83"/>
      <c r="S2" s="83"/>
      <c r="T2" s="83"/>
      <c r="U2" s="83"/>
      <c r="V2" s="84"/>
    </row>
    <row r="3" spans="1:22" ht="18.75">
      <c r="A3" s="73"/>
      <c r="B3" s="73" t="s">
        <v>90</v>
      </c>
      <c r="C3" s="73"/>
      <c r="D3" s="73"/>
      <c r="E3" s="73"/>
      <c r="F3" s="73"/>
      <c r="G3" s="73" t="s">
        <v>91</v>
      </c>
      <c r="H3" s="73"/>
      <c r="I3" s="73"/>
      <c r="J3" s="73"/>
      <c r="K3" s="73"/>
      <c r="L3" s="80"/>
      <c r="M3" s="82" t="s">
        <v>90</v>
      </c>
      <c r="N3" s="83"/>
      <c r="O3" s="83"/>
      <c r="P3" s="83"/>
      <c r="Q3" s="84"/>
      <c r="R3" s="82" t="s">
        <v>101</v>
      </c>
      <c r="S3" s="83"/>
      <c r="T3" s="83"/>
      <c r="U3" s="83"/>
      <c r="V3" s="84"/>
    </row>
    <row r="4" spans="1:22" ht="42">
      <c r="A4" s="7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81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18.75">
      <c r="A5" s="6">
        <v>1</v>
      </c>
      <c r="B5" s="10">
        <v>5</v>
      </c>
      <c r="C5" s="10">
        <v>4.0999999999999996</v>
      </c>
      <c r="D5" s="6">
        <v>7.86</v>
      </c>
      <c r="E5" s="85">
        <v>53.46</v>
      </c>
      <c r="F5" s="85">
        <v>59.25</v>
      </c>
      <c r="G5" s="10">
        <v>4.8</v>
      </c>
      <c r="H5" s="10">
        <v>4.9000000000000004</v>
      </c>
      <c r="I5" s="6">
        <v>7.52</v>
      </c>
      <c r="J5" s="85">
        <v>54.02</v>
      </c>
      <c r="K5" s="57">
        <v>58.73</v>
      </c>
      <c r="L5" s="11">
        <v>1</v>
      </c>
      <c r="M5" s="13">
        <v>4.7300000000000004</v>
      </c>
      <c r="N5" s="11">
        <v>4.42</v>
      </c>
      <c r="O5" s="11">
        <v>3.23</v>
      </c>
      <c r="P5" s="6">
        <f>(M5^2+N5^2-O5^2)/(2*M5*N5)</f>
        <v>0.75278620148661191</v>
      </c>
      <c r="Q5" s="10">
        <f>ACOS(P5)/PI()*180</f>
        <v>41.167692889961238</v>
      </c>
      <c r="R5" s="13">
        <v>4.97</v>
      </c>
      <c r="S5" s="13">
        <v>3.45</v>
      </c>
      <c r="T5" s="13">
        <v>4.53</v>
      </c>
      <c r="U5" s="6">
        <f>(R5^2+S5^2-T5^2)/(2*R5*S5)</f>
        <v>0.46897325984894878</v>
      </c>
      <c r="V5" s="10">
        <f>ACOS(U5)/PI()*180</f>
        <v>62.032330768594811</v>
      </c>
    </row>
    <row r="6" spans="1:22" ht="18.75">
      <c r="A6" s="6">
        <v>2</v>
      </c>
      <c r="B6" s="10">
        <v>4.9000000000000004</v>
      </c>
      <c r="C6" s="10">
        <v>4.2</v>
      </c>
      <c r="D6" s="6">
        <v>7.58</v>
      </c>
      <c r="E6" s="85"/>
      <c r="F6" s="85"/>
      <c r="G6" s="10">
        <v>5.2</v>
      </c>
      <c r="H6" s="10">
        <v>5</v>
      </c>
      <c r="I6" s="6">
        <v>7.85</v>
      </c>
      <c r="J6" s="85"/>
      <c r="K6" s="57"/>
      <c r="L6" s="11">
        <v>2</v>
      </c>
      <c r="M6" s="13">
        <v>5.76</v>
      </c>
      <c r="N6" s="11">
        <v>4.99</v>
      </c>
      <c r="O6" s="11">
        <v>3.42</v>
      </c>
      <c r="P6" s="6">
        <f t="shared" ref="P6:P7" si="0">(M6^2+N6^2-O6^2)/(2*M6*N6)</f>
        <v>0.80684459196170122</v>
      </c>
      <c r="Q6" s="10">
        <f t="shared" ref="Q6:Q7" si="1">ACOS(P6)/PI()*180</f>
        <v>36.211224732818117</v>
      </c>
      <c r="R6" s="13">
        <v>5.31</v>
      </c>
      <c r="S6" s="13">
        <v>3.55</v>
      </c>
      <c r="T6" s="13">
        <v>4.63</v>
      </c>
      <c r="U6" s="6">
        <f t="shared" ref="U6:U7" si="2">(R6^2+S6^2-T6^2)/(2*R6*S6)</f>
        <v>0.51355932203389831</v>
      </c>
      <c r="V6" s="10">
        <f t="shared" ref="V6:V7" si="3">ACOS(U6)/PI()*180</f>
        <v>59.098793401451537</v>
      </c>
    </row>
    <row r="7" spans="1:22" ht="18.75">
      <c r="A7" s="6">
        <v>3</v>
      </c>
      <c r="B7" s="10">
        <v>4.4000000000000004</v>
      </c>
      <c r="C7" s="10">
        <v>4.0999999999999996</v>
      </c>
      <c r="D7" s="6">
        <v>7.83</v>
      </c>
      <c r="E7" s="85"/>
      <c r="F7" s="85"/>
      <c r="G7" s="10">
        <v>5</v>
      </c>
      <c r="H7" s="10">
        <v>4.8</v>
      </c>
      <c r="I7" s="6">
        <v>8.15</v>
      </c>
      <c r="J7" s="85"/>
      <c r="K7" s="57"/>
      <c r="L7" s="11">
        <v>3</v>
      </c>
      <c r="M7" s="13">
        <v>3.94</v>
      </c>
      <c r="N7" s="11">
        <v>3.66</v>
      </c>
      <c r="O7" s="11">
        <v>2.61</v>
      </c>
      <c r="P7" s="6">
        <f t="shared" si="0"/>
        <v>0.76652173310033012</v>
      </c>
      <c r="Q7" s="10">
        <f t="shared" si="1"/>
        <v>39.957437240379363</v>
      </c>
      <c r="R7" s="13">
        <v>5.21</v>
      </c>
      <c r="S7" s="13">
        <v>3.4</v>
      </c>
      <c r="T7" s="13">
        <v>4.66</v>
      </c>
      <c r="U7" s="6">
        <f t="shared" si="2"/>
        <v>0.47952184712656643</v>
      </c>
      <c r="V7" s="10">
        <f t="shared" si="3"/>
        <v>61.345822245570908</v>
      </c>
    </row>
    <row r="8" spans="1:22" ht="28.5">
      <c r="A8" s="6" t="s">
        <v>107</v>
      </c>
      <c r="B8" s="10">
        <f>AVERAGE(B5:B7)</f>
        <v>4.7666666666666666</v>
      </c>
      <c r="C8" s="10">
        <f t="shared" ref="C8:D8" si="4">AVERAGE(C5:C7)</f>
        <v>4.1333333333333337</v>
      </c>
      <c r="D8" s="10">
        <f t="shared" si="4"/>
        <v>7.7566666666666677</v>
      </c>
      <c r="E8" s="85"/>
      <c r="F8" s="85"/>
      <c r="G8" s="10">
        <f>AVERAGE(G5:G7)</f>
        <v>5</v>
      </c>
      <c r="H8" s="10">
        <f t="shared" ref="H8:I8" si="5">AVERAGE(H5:H7)</f>
        <v>4.8999999999999995</v>
      </c>
      <c r="I8" s="10">
        <f t="shared" si="5"/>
        <v>7.84</v>
      </c>
      <c r="J8" s="85"/>
      <c r="K8" s="57"/>
      <c r="L8" s="12" t="s">
        <v>106</v>
      </c>
      <c r="M8" s="10">
        <f>AVERAGE(M5:M7)</f>
        <v>4.8099999999999996</v>
      </c>
      <c r="N8" s="10">
        <f t="shared" ref="N8:V8" si="6">AVERAGE(N5:N7)</f>
        <v>4.3566666666666665</v>
      </c>
      <c r="O8" s="10">
        <f t="shared" si="6"/>
        <v>3.0866666666666664</v>
      </c>
      <c r="P8" s="10">
        <f t="shared" si="6"/>
        <v>0.77538417551621441</v>
      </c>
      <c r="Q8" s="10">
        <f t="shared" si="6"/>
        <v>39.112118287719575</v>
      </c>
      <c r="R8" s="10">
        <f t="shared" si="6"/>
        <v>5.1633333333333331</v>
      </c>
      <c r="S8" s="10">
        <f t="shared" si="6"/>
        <v>3.4666666666666668</v>
      </c>
      <c r="T8" s="10">
        <f t="shared" si="6"/>
        <v>4.6066666666666665</v>
      </c>
      <c r="U8" s="10">
        <f t="shared" si="6"/>
        <v>0.48735147633647119</v>
      </c>
      <c r="V8" s="10">
        <f t="shared" si="6"/>
        <v>60.825648805205752</v>
      </c>
    </row>
    <row r="9" spans="1:22" ht="18.75">
      <c r="A9" s="67" t="s">
        <v>46</v>
      </c>
      <c r="B9" s="73" t="s">
        <v>92</v>
      </c>
      <c r="C9" s="73"/>
      <c r="D9" s="73"/>
      <c r="E9" s="73"/>
      <c r="F9" s="73"/>
      <c r="G9" s="73" t="s">
        <v>93</v>
      </c>
      <c r="H9" s="73"/>
      <c r="I9" s="73"/>
      <c r="J9" s="73"/>
      <c r="K9" s="73"/>
      <c r="L9" s="79" t="s">
        <v>46</v>
      </c>
      <c r="M9" s="82" t="s">
        <v>92</v>
      </c>
      <c r="N9" s="83"/>
      <c r="O9" s="83"/>
      <c r="P9" s="83"/>
      <c r="Q9" s="84"/>
      <c r="R9" s="82" t="s">
        <v>93</v>
      </c>
      <c r="S9" s="83"/>
      <c r="T9" s="83"/>
      <c r="U9" s="83"/>
      <c r="V9" s="84"/>
    </row>
    <row r="10" spans="1:22" ht="42">
      <c r="A10" s="69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81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18.75">
      <c r="A11" s="6">
        <v>1</v>
      </c>
      <c r="B11" s="10">
        <v>5.8</v>
      </c>
      <c r="C11" s="10">
        <v>4.5</v>
      </c>
      <c r="D11" s="6">
        <v>8.3000000000000007</v>
      </c>
      <c r="E11" s="85">
        <v>55.6</v>
      </c>
      <c r="F11" s="85">
        <v>60.58</v>
      </c>
      <c r="G11" s="10">
        <v>5.0999999999999996</v>
      </c>
      <c r="H11" s="10">
        <v>6.2</v>
      </c>
      <c r="I11" s="6">
        <v>8.31</v>
      </c>
      <c r="J11" s="85">
        <v>53.81</v>
      </c>
      <c r="K11" s="57">
        <v>60.79</v>
      </c>
      <c r="L11" s="11">
        <v>1</v>
      </c>
      <c r="M11" s="13">
        <v>6.32</v>
      </c>
      <c r="N11" s="11">
        <v>3.6</v>
      </c>
      <c r="O11" s="11">
        <v>4.6100000000000003</v>
      </c>
      <c r="P11" s="6">
        <f>(M11^2+N11^2-O11^2)/(2*M11*N11)</f>
        <v>0.69554984177215196</v>
      </c>
      <c r="Q11" s="10">
        <f>ACOS(P11)/PI()*180</f>
        <v>45.928951300151375</v>
      </c>
      <c r="R11" s="13">
        <v>5.45</v>
      </c>
      <c r="S11" s="13">
        <v>4.3099999999999996</v>
      </c>
      <c r="T11" s="13">
        <v>4.5199999999999996</v>
      </c>
      <c r="U11" s="6">
        <f>(R11^2+S11^2-T11^2)/(2*R11*S11)</f>
        <v>0.59277975265544181</v>
      </c>
      <c r="V11" s="10">
        <f>ACOS(U11)/PI()*180</f>
        <v>53.645482980309389</v>
      </c>
    </row>
    <row r="12" spans="1:22" ht="18.75">
      <c r="A12" s="6">
        <v>2</v>
      </c>
      <c r="B12" s="10">
        <v>6</v>
      </c>
      <c r="C12" s="10">
        <v>5.22</v>
      </c>
      <c r="D12" s="6">
        <v>8.31</v>
      </c>
      <c r="E12" s="85"/>
      <c r="F12" s="85"/>
      <c r="G12" s="10">
        <v>5.2</v>
      </c>
      <c r="H12" s="10">
        <v>5.2</v>
      </c>
      <c r="I12" s="6">
        <v>8.49</v>
      </c>
      <c r="J12" s="85"/>
      <c r="K12" s="57"/>
      <c r="L12" s="11">
        <v>2</v>
      </c>
      <c r="M12" s="13">
        <v>6.47</v>
      </c>
      <c r="N12" s="11">
        <v>3.6</v>
      </c>
      <c r="O12" s="11">
        <v>4.82</v>
      </c>
      <c r="P12" s="6">
        <f t="shared" ref="P12:P13" si="7">(M12^2+N12^2-O12^2)/(2*M12*N12)</f>
        <v>0.67809763008758361</v>
      </c>
      <c r="Q12" s="10">
        <f t="shared" ref="Q12:Q13" si="8">ACOS(P12)/PI()*180</f>
        <v>47.304836588050911</v>
      </c>
      <c r="R12" s="13">
        <v>5.85</v>
      </c>
      <c r="S12" s="13">
        <v>5.19</v>
      </c>
      <c r="T12" s="13">
        <v>4.54</v>
      </c>
      <c r="U12" s="6">
        <f t="shared" ref="U12:U13" si="9">(R12^2+S12^2-T12^2)/(2*R12*S12)</f>
        <v>0.66773710126311281</v>
      </c>
      <c r="V12" s="10">
        <f t="shared" ref="V12:V13" si="10">ACOS(U12)/PI()*180</f>
        <v>48.107347472534506</v>
      </c>
    </row>
    <row r="13" spans="1:22" ht="18.75">
      <c r="A13" s="6">
        <v>3</v>
      </c>
      <c r="B13" s="10">
        <v>6.5</v>
      </c>
      <c r="C13" s="10">
        <v>5.8</v>
      </c>
      <c r="D13" s="6">
        <v>7.84</v>
      </c>
      <c r="E13" s="85"/>
      <c r="F13" s="85"/>
      <c r="G13" s="10">
        <v>4.7</v>
      </c>
      <c r="H13" s="10">
        <v>5.4</v>
      </c>
      <c r="I13" s="6">
        <v>8.23</v>
      </c>
      <c r="J13" s="85"/>
      <c r="K13" s="57"/>
      <c r="L13" s="11">
        <v>3</v>
      </c>
      <c r="M13" s="13">
        <v>6.09</v>
      </c>
      <c r="N13" s="11">
        <v>3.37</v>
      </c>
      <c r="O13" s="11">
        <v>4.41</v>
      </c>
      <c r="P13" s="6">
        <f t="shared" si="7"/>
        <v>0.70643853571306758</v>
      </c>
      <c r="Q13" s="10">
        <f t="shared" si="8"/>
        <v>45.054121353915399</v>
      </c>
      <c r="R13" s="13">
        <v>5.56</v>
      </c>
      <c r="S13" s="13">
        <v>4.3499999999999996</v>
      </c>
      <c r="T13" s="13">
        <v>4.29</v>
      </c>
      <c r="U13" s="6">
        <f t="shared" si="9"/>
        <v>0.64979740345654491</v>
      </c>
      <c r="V13" s="10">
        <f t="shared" si="10"/>
        <v>49.473671295835267</v>
      </c>
    </row>
    <row r="14" spans="1:22" ht="28.5">
      <c r="A14" s="6" t="s">
        <v>107</v>
      </c>
      <c r="B14" s="10">
        <f>AVERAGE(B11:B13)</f>
        <v>6.1000000000000005</v>
      </c>
      <c r="C14" s="10">
        <f t="shared" ref="C14:D14" si="11">AVERAGE(C11:C13)</f>
        <v>5.1733333333333329</v>
      </c>
      <c r="D14" s="10">
        <f t="shared" si="11"/>
        <v>8.15</v>
      </c>
      <c r="E14" s="85"/>
      <c r="F14" s="85"/>
      <c r="G14" s="10">
        <f>AVERAGE(G11:G13)</f>
        <v>5</v>
      </c>
      <c r="H14" s="10">
        <f t="shared" ref="H14:I14" si="12">AVERAGE(H11:H13)</f>
        <v>5.6000000000000005</v>
      </c>
      <c r="I14" s="10">
        <f t="shared" si="12"/>
        <v>8.3433333333333337</v>
      </c>
      <c r="J14" s="85"/>
      <c r="K14" s="57"/>
      <c r="L14" s="12" t="s">
        <v>106</v>
      </c>
      <c r="M14" s="10">
        <f>AVERAGE(M11:M13)</f>
        <v>6.293333333333333</v>
      </c>
      <c r="N14" s="10">
        <f t="shared" ref="N14:V14" si="13">AVERAGE(N11:N13)</f>
        <v>3.5233333333333334</v>
      </c>
      <c r="O14" s="10">
        <f t="shared" si="13"/>
        <v>4.6133333333333333</v>
      </c>
      <c r="P14" s="10">
        <f t="shared" si="13"/>
        <v>0.69336200252426783</v>
      </c>
      <c r="Q14" s="10">
        <f t="shared" si="13"/>
        <v>46.095969747372557</v>
      </c>
      <c r="R14" s="10">
        <f t="shared" si="13"/>
        <v>5.62</v>
      </c>
      <c r="S14" s="10">
        <f t="shared" si="13"/>
        <v>4.6166666666666663</v>
      </c>
      <c r="T14" s="10">
        <f t="shared" si="13"/>
        <v>4.4499999999999993</v>
      </c>
      <c r="U14" s="10">
        <f t="shared" si="13"/>
        <v>0.63677141912503321</v>
      </c>
      <c r="V14" s="10">
        <f t="shared" si="13"/>
        <v>50.408833916226392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86" t="s">
        <v>45</v>
      </c>
      <c r="M16" s="87"/>
      <c r="N16" s="88"/>
      <c r="O16" s="89" t="s">
        <v>82</v>
      </c>
      <c r="P16" s="90"/>
      <c r="Q16" s="90"/>
      <c r="R16" s="90"/>
      <c r="S16" s="90"/>
      <c r="T16" s="90"/>
      <c r="U16" s="90"/>
      <c r="V16" s="91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79" t="s">
        <v>46</v>
      </c>
      <c r="M17" s="82" t="s">
        <v>48</v>
      </c>
      <c r="N17" s="83"/>
      <c r="O17" s="83"/>
      <c r="P17" s="83"/>
      <c r="Q17" s="83"/>
      <c r="R17" s="83"/>
      <c r="S17" s="83"/>
      <c r="T17" s="83"/>
      <c r="U17" s="83"/>
      <c r="V17" s="84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80"/>
      <c r="M18" s="82" t="s">
        <v>90</v>
      </c>
      <c r="N18" s="83"/>
      <c r="O18" s="83"/>
      <c r="P18" s="83"/>
      <c r="Q18" s="84"/>
      <c r="R18" s="82" t="s">
        <v>91</v>
      </c>
      <c r="S18" s="83"/>
      <c r="T18" s="83"/>
      <c r="U18" s="83"/>
      <c r="V18" s="84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81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L20" s="11">
        <v>1</v>
      </c>
      <c r="M20" s="13">
        <v>5.23</v>
      </c>
      <c r="N20" s="11">
        <v>4.62</v>
      </c>
      <c r="O20" s="11">
        <v>3.67</v>
      </c>
      <c r="P20" s="6">
        <f>(M20^2+N20^2-O20^2)/(2*M20*N20)</f>
        <v>0.72898611904348054</v>
      </c>
      <c r="Q20" s="10">
        <f>ACOS(P20)/PI()*180</f>
        <v>43.198535952094176</v>
      </c>
      <c r="R20" s="13">
        <v>4.82</v>
      </c>
      <c r="S20" s="13">
        <v>3</v>
      </c>
      <c r="T20" s="13">
        <v>5.44</v>
      </c>
      <c r="U20" s="6">
        <f>(R20^2+S20^2-T20^2)/(2*R20*S20)</f>
        <v>9.1244813278008041E-2</v>
      </c>
      <c r="V20" s="10">
        <f>ACOS(U20)/PI()*180</f>
        <v>84.764775675602209</v>
      </c>
    </row>
    <row r="21" spans="1:22" ht="18.75">
      <c r="A21" s="53" t="s">
        <v>45</v>
      </c>
      <c r="B21" s="53"/>
      <c r="C21" s="53"/>
      <c r="D21" s="53"/>
      <c r="E21" s="70" t="s">
        <v>82</v>
      </c>
      <c r="F21" s="71"/>
      <c r="G21" s="71"/>
      <c r="H21" s="71"/>
      <c r="I21" s="71"/>
      <c r="J21" s="71"/>
      <c r="K21" s="72"/>
      <c r="L21" s="11">
        <v>2</v>
      </c>
      <c r="M21" s="13">
        <v>5.84</v>
      </c>
      <c r="N21" s="11">
        <v>5.42</v>
      </c>
      <c r="O21" s="11">
        <v>3.16</v>
      </c>
      <c r="P21" s="6">
        <f t="shared" ref="P21:P22" si="14">(M21^2+N21^2-O21^2)/(2*M21*N21)</f>
        <v>0.84505004296618302</v>
      </c>
      <c r="Q21" s="10">
        <f t="shared" ref="Q21:Q22" si="15">ACOS(P21)/PI()*180</f>
        <v>32.322702036413318</v>
      </c>
      <c r="R21" s="13">
        <v>4.3499999999999996</v>
      </c>
      <c r="S21" s="13">
        <v>2.83</v>
      </c>
      <c r="T21" s="19">
        <v>4</v>
      </c>
      <c r="U21" s="6">
        <f t="shared" ref="U21:U22" si="16">(R21^2+S21^2-T21^2)/(2*R21*S21)</f>
        <v>0.44398684050201037</v>
      </c>
      <c r="V21" s="10">
        <f t="shared" ref="V21:V22" si="17">ACOS(U21)/PI()*180</f>
        <v>63.641464680779521</v>
      </c>
    </row>
    <row r="22" spans="1:22" ht="18.75">
      <c r="A22" s="73" t="s">
        <v>46</v>
      </c>
      <c r="B22" s="74" t="s">
        <v>47</v>
      </c>
      <c r="C22" s="75"/>
      <c r="D22" s="75"/>
      <c r="E22" s="75"/>
      <c r="F22" s="75"/>
      <c r="G22" s="75"/>
      <c r="H22" s="75"/>
      <c r="I22" s="75"/>
      <c r="J22" s="75"/>
      <c r="K22" s="76"/>
      <c r="L22" s="11">
        <v>3</v>
      </c>
      <c r="M22" s="13">
        <v>6.1</v>
      </c>
      <c r="N22" s="11">
        <v>4.0199999999999996</v>
      </c>
      <c r="O22" s="11">
        <v>3.78</v>
      </c>
      <c r="P22" s="6">
        <f t="shared" si="14"/>
        <v>0.7968762743658756</v>
      </c>
      <c r="Q22" s="10">
        <f t="shared" si="15"/>
        <v>37.167164602899774</v>
      </c>
      <c r="R22" s="13">
        <v>6.27</v>
      </c>
      <c r="S22" s="13">
        <v>3.41</v>
      </c>
      <c r="T22" s="13">
        <v>5.55</v>
      </c>
      <c r="U22" s="6">
        <f t="shared" si="16"/>
        <v>0.4709504366087171</v>
      </c>
      <c r="V22" s="10">
        <f t="shared" si="17"/>
        <v>61.903990867458276</v>
      </c>
    </row>
    <row r="23" spans="1:22" ht="18.75">
      <c r="A23" s="73"/>
      <c r="B23" s="73" t="s">
        <v>90</v>
      </c>
      <c r="C23" s="73"/>
      <c r="D23" s="73"/>
      <c r="E23" s="73"/>
      <c r="F23" s="73"/>
      <c r="G23" s="73" t="s">
        <v>91</v>
      </c>
      <c r="H23" s="73"/>
      <c r="I23" s="73"/>
      <c r="J23" s="73"/>
      <c r="K23" s="73"/>
      <c r="L23" s="12" t="s">
        <v>106</v>
      </c>
      <c r="M23" s="10">
        <f>AVERAGE(M20:M22)</f>
        <v>5.7233333333333336</v>
      </c>
      <c r="N23" s="10">
        <f t="shared" ref="N23:V23" si="18">AVERAGE(N20:N22)</f>
        <v>4.6866666666666665</v>
      </c>
      <c r="O23" s="10">
        <f t="shared" si="18"/>
        <v>3.5366666666666666</v>
      </c>
      <c r="P23" s="10">
        <f t="shared" si="18"/>
        <v>0.79030414545851302</v>
      </c>
      <c r="Q23" s="10">
        <f t="shared" si="18"/>
        <v>37.562800863802423</v>
      </c>
      <c r="R23" s="10">
        <f t="shared" si="18"/>
        <v>5.1466666666666665</v>
      </c>
      <c r="S23" s="10">
        <f t="shared" si="18"/>
        <v>3.08</v>
      </c>
      <c r="T23" s="10">
        <f t="shared" si="18"/>
        <v>4.996666666666667</v>
      </c>
      <c r="U23" s="10">
        <f t="shared" si="18"/>
        <v>0.33539403012957852</v>
      </c>
      <c r="V23" s="10">
        <f t="shared" si="18"/>
        <v>70.103410407946669</v>
      </c>
    </row>
    <row r="24" spans="1:22" ht="42">
      <c r="A24" s="73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L24" s="79" t="s">
        <v>46</v>
      </c>
      <c r="M24" s="82" t="s">
        <v>92</v>
      </c>
      <c r="N24" s="83"/>
      <c r="O24" s="83"/>
      <c r="P24" s="83"/>
      <c r="Q24" s="84"/>
      <c r="R24" s="82" t="s">
        <v>93</v>
      </c>
      <c r="S24" s="83"/>
      <c r="T24" s="83"/>
      <c r="U24" s="83"/>
      <c r="V24" s="84"/>
    </row>
    <row r="25" spans="1:22" ht="37.5">
      <c r="A25" s="6">
        <v>1</v>
      </c>
      <c r="B25" s="10">
        <v>4.7</v>
      </c>
      <c r="C25" s="10">
        <v>4</v>
      </c>
      <c r="D25" s="6">
        <v>8.44</v>
      </c>
      <c r="E25" s="85">
        <v>55.71</v>
      </c>
      <c r="F25" s="85">
        <v>59.4</v>
      </c>
      <c r="G25" s="10">
        <v>5.3</v>
      </c>
      <c r="H25" s="10">
        <v>4.9000000000000004</v>
      </c>
      <c r="I25" s="6">
        <v>7.97</v>
      </c>
      <c r="J25" s="85">
        <v>52.88</v>
      </c>
      <c r="K25" s="57">
        <v>59.09</v>
      </c>
      <c r="L25" s="81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">
        <v>2</v>
      </c>
      <c r="B26" s="10">
        <v>5</v>
      </c>
      <c r="C26" s="10">
        <v>4.0999999999999996</v>
      </c>
      <c r="D26" s="6">
        <v>8.14</v>
      </c>
      <c r="E26" s="85"/>
      <c r="F26" s="85"/>
      <c r="G26" s="10">
        <v>4.7</v>
      </c>
      <c r="H26" s="10">
        <v>5.7</v>
      </c>
      <c r="I26" s="6">
        <v>7.81</v>
      </c>
      <c r="J26" s="85"/>
      <c r="K26" s="57"/>
      <c r="L26" s="11">
        <v>1</v>
      </c>
      <c r="M26" s="13">
        <v>5.86</v>
      </c>
      <c r="N26" s="11">
        <v>3.02</v>
      </c>
      <c r="O26" s="11">
        <v>5.95</v>
      </c>
      <c r="P26" s="6">
        <f>(M26^2+N26^2-O26^2)/(2*M26*N26)</f>
        <v>0.22764900662251666</v>
      </c>
      <c r="Q26" s="10">
        <f>ACOS(P26)/PI()*180</f>
        <v>76.841301654918922</v>
      </c>
      <c r="R26" s="13">
        <v>5.63</v>
      </c>
      <c r="S26" s="13">
        <v>4.22</v>
      </c>
      <c r="T26" s="13">
        <v>4.42</v>
      </c>
      <c r="U26" s="6">
        <f>(R26^2+S26^2-T26^2)/(2*R26*S26)</f>
        <v>0.63069583224600778</v>
      </c>
      <c r="V26" s="10">
        <f>ACOS(U26)/PI()*180</f>
        <v>50.898521545375559</v>
      </c>
    </row>
    <row r="27" spans="1:22" ht="18.75">
      <c r="A27" s="6">
        <v>3</v>
      </c>
      <c r="B27" s="10">
        <v>5</v>
      </c>
      <c r="C27" s="10">
        <v>4.2</v>
      </c>
      <c r="D27" s="6">
        <v>7.77</v>
      </c>
      <c r="E27" s="85"/>
      <c r="F27" s="85"/>
      <c r="G27" s="10">
        <v>5</v>
      </c>
      <c r="H27" s="10">
        <v>5.5</v>
      </c>
      <c r="I27" s="6">
        <v>7.89</v>
      </c>
      <c r="J27" s="85"/>
      <c r="K27" s="57"/>
      <c r="L27" s="11">
        <v>2</v>
      </c>
      <c r="M27" s="13">
        <v>4.8</v>
      </c>
      <c r="N27" s="11">
        <v>2.93</v>
      </c>
      <c r="O27" s="20">
        <v>4.8600000000000003</v>
      </c>
      <c r="P27" s="6">
        <f t="shared" ref="P27:P28" si="19">(M27^2+N27^2-O27^2)/(2*M27*N27)</f>
        <v>0.28460253128555169</v>
      </c>
      <c r="Q27" s="10">
        <f t="shared" ref="Q27:Q28" si="20">ACOS(P27)/PI()*180</f>
        <v>73.464908558049416</v>
      </c>
      <c r="R27" s="13">
        <v>5.32</v>
      </c>
      <c r="S27" s="13">
        <v>4.76</v>
      </c>
      <c r="T27" s="13">
        <v>4.16</v>
      </c>
      <c r="U27" s="6">
        <f t="shared" ref="U27:U28" si="21">(R27^2+S27^2-T27^2)/(2*R27*S27)</f>
        <v>0.6644973778985277</v>
      </c>
      <c r="V27" s="10">
        <f t="shared" ref="V27:V28" si="22">ACOS(U27)/PI()*180</f>
        <v>48.356222855912478</v>
      </c>
    </row>
    <row r="28" spans="1:22" ht="28.5">
      <c r="A28" s="6" t="s">
        <v>107</v>
      </c>
      <c r="B28" s="10">
        <f>AVERAGE(B25:B27)</f>
        <v>4.8999999999999995</v>
      </c>
      <c r="C28" s="10">
        <f t="shared" ref="C28:D28" si="23">AVERAGE(C25:C27)</f>
        <v>4.1000000000000005</v>
      </c>
      <c r="D28" s="10">
        <f t="shared" si="23"/>
        <v>8.1166666666666654</v>
      </c>
      <c r="E28" s="85"/>
      <c r="F28" s="85"/>
      <c r="G28" s="10">
        <f>AVERAGE(G25:G27)</f>
        <v>5</v>
      </c>
      <c r="H28" s="10">
        <f t="shared" ref="H28:I28" si="24">AVERAGE(H25:H27)</f>
        <v>5.3666666666666671</v>
      </c>
      <c r="I28" s="10">
        <f t="shared" si="24"/>
        <v>7.89</v>
      </c>
      <c r="J28" s="85"/>
      <c r="K28" s="57"/>
      <c r="L28" s="11">
        <v>3</v>
      </c>
      <c r="M28" s="13">
        <v>5.72</v>
      </c>
      <c r="N28" s="11">
        <v>2.98</v>
      </c>
      <c r="O28" s="11">
        <v>5.83</v>
      </c>
      <c r="P28" s="6">
        <f t="shared" si="19"/>
        <v>0.22322182850706329</v>
      </c>
      <c r="Q28" s="10">
        <f t="shared" si="20"/>
        <v>77.101662714118632</v>
      </c>
      <c r="R28" s="13">
        <v>5.66</v>
      </c>
      <c r="S28" s="13">
        <v>4.9000000000000004</v>
      </c>
      <c r="T28" s="13">
        <v>3.6</v>
      </c>
      <c r="U28" s="6">
        <f t="shared" si="21"/>
        <v>0.77676498161101903</v>
      </c>
      <c r="V28" s="10">
        <f t="shared" si="22"/>
        <v>39.034672935498207</v>
      </c>
    </row>
    <row r="29" spans="1:22" ht="18.75">
      <c r="A29" s="67" t="s">
        <v>46</v>
      </c>
      <c r="B29" s="73" t="s">
        <v>92</v>
      </c>
      <c r="C29" s="73"/>
      <c r="D29" s="73"/>
      <c r="E29" s="73"/>
      <c r="F29" s="73"/>
      <c r="G29" s="73" t="s">
        <v>93</v>
      </c>
      <c r="H29" s="73"/>
      <c r="I29" s="73"/>
      <c r="J29" s="73"/>
      <c r="K29" s="73"/>
      <c r="L29" s="12" t="s">
        <v>106</v>
      </c>
      <c r="M29" s="10">
        <f>AVERAGE(M26:M28)</f>
        <v>5.46</v>
      </c>
      <c r="N29" s="10">
        <f t="shared" ref="N29:V29" si="25">AVERAGE(N26:N28)</f>
        <v>2.9766666666666666</v>
      </c>
      <c r="O29" s="10">
        <f t="shared" si="25"/>
        <v>5.5466666666666669</v>
      </c>
      <c r="P29" s="10">
        <f t="shared" si="25"/>
        <v>0.24515778880504388</v>
      </c>
      <c r="Q29" s="10">
        <f t="shared" si="25"/>
        <v>75.802624309028985</v>
      </c>
      <c r="R29" s="10">
        <f t="shared" si="25"/>
        <v>5.5366666666666662</v>
      </c>
      <c r="S29" s="10">
        <f t="shared" si="25"/>
        <v>4.6266666666666669</v>
      </c>
      <c r="T29" s="10">
        <f t="shared" si="25"/>
        <v>4.0599999999999996</v>
      </c>
      <c r="U29" s="10">
        <f t="shared" si="25"/>
        <v>0.69065273058518484</v>
      </c>
      <c r="V29" s="10">
        <f t="shared" si="25"/>
        <v>46.096472445595417</v>
      </c>
    </row>
    <row r="30" spans="1:22" ht="40.5">
      <c r="A30" s="69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2">
      <c r="A31" s="6">
        <v>1</v>
      </c>
      <c r="B31" s="10">
        <v>5.9</v>
      </c>
      <c r="C31" s="10">
        <v>5.04</v>
      </c>
      <c r="D31" s="6">
        <v>8.43</v>
      </c>
      <c r="E31" s="85">
        <v>55.1</v>
      </c>
      <c r="F31" s="85">
        <v>58.49</v>
      </c>
      <c r="G31" s="10">
        <v>5</v>
      </c>
      <c r="H31" s="10">
        <v>5</v>
      </c>
      <c r="I31" s="6">
        <v>8.16</v>
      </c>
      <c r="J31" s="85">
        <v>55</v>
      </c>
      <c r="K31" s="57">
        <v>58.34</v>
      </c>
    </row>
    <row r="32" spans="1:22">
      <c r="A32" s="6">
        <v>2</v>
      </c>
      <c r="B32" s="10">
        <v>5.5</v>
      </c>
      <c r="C32" s="10">
        <v>5.03</v>
      </c>
      <c r="D32" s="6">
        <v>8.4499999999999993</v>
      </c>
      <c r="E32" s="85"/>
      <c r="F32" s="85"/>
      <c r="G32" s="10">
        <v>5.2</v>
      </c>
      <c r="H32" s="10">
        <v>5.2</v>
      </c>
      <c r="I32" s="6">
        <v>8.09</v>
      </c>
      <c r="J32" s="85"/>
      <c r="K32" s="57"/>
    </row>
    <row r="33" spans="1:22" ht="18.75">
      <c r="A33" s="6">
        <v>3</v>
      </c>
      <c r="B33" s="10">
        <v>5.8</v>
      </c>
      <c r="C33" s="10">
        <v>5.08</v>
      </c>
      <c r="D33" s="6">
        <v>8.48</v>
      </c>
      <c r="E33" s="85"/>
      <c r="F33" s="85"/>
      <c r="G33" s="10">
        <v>5.0999999999999996</v>
      </c>
      <c r="H33" s="10">
        <v>5.4</v>
      </c>
      <c r="I33" s="6">
        <v>7.99</v>
      </c>
      <c r="J33" s="85"/>
      <c r="K33" s="57"/>
      <c r="L33" s="86" t="s">
        <v>45</v>
      </c>
      <c r="M33" s="87"/>
      <c r="N33" s="88"/>
      <c r="O33" s="89" t="s">
        <v>83</v>
      </c>
      <c r="P33" s="90"/>
      <c r="Q33" s="90"/>
      <c r="R33" s="90"/>
      <c r="S33" s="90"/>
      <c r="T33" s="90"/>
      <c r="U33" s="90"/>
      <c r="V33" s="91"/>
    </row>
    <row r="34" spans="1:22" ht="28.5">
      <c r="A34" s="6" t="s">
        <v>107</v>
      </c>
      <c r="B34" s="10">
        <f>AVERAGE(B31:B33)</f>
        <v>5.7333333333333334</v>
      </c>
      <c r="C34" s="10">
        <f t="shared" ref="C34:D34" si="26">AVERAGE(C31:C33)</f>
        <v>5.05</v>
      </c>
      <c r="D34" s="10">
        <f t="shared" si="26"/>
        <v>8.4533333333333331</v>
      </c>
      <c r="E34" s="85"/>
      <c r="F34" s="85"/>
      <c r="G34" s="10">
        <f>AVERAGE(G31:G33)</f>
        <v>5.0999999999999996</v>
      </c>
      <c r="H34" s="10">
        <f t="shared" ref="H34:I34" si="27">AVERAGE(H31:H33)</f>
        <v>5.2</v>
      </c>
      <c r="I34" s="10">
        <f t="shared" si="27"/>
        <v>8.08</v>
      </c>
      <c r="J34" s="85"/>
      <c r="K34" s="57"/>
      <c r="L34" s="79" t="s">
        <v>46</v>
      </c>
      <c r="M34" s="82" t="s">
        <v>48</v>
      </c>
      <c r="N34" s="83"/>
      <c r="O34" s="83"/>
      <c r="P34" s="83"/>
      <c r="Q34" s="83"/>
      <c r="R34" s="83"/>
      <c r="S34" s="83"/>
      <c r="T34" s="83"/>
      <c r="U34" s="83"/>
      <c r="V34" s="84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80"/>
      <c r="M35" s="82" t="s">
        <v>90</v>
      </c>
      <c r="N35" s="83"/>
      <c r="O35" s="83"/>
      <c r="P35" s="83"/>
      <c r="Q35" s="84"/>
      <c r="R35" s="82" t="s">
        <v>91</v>
      </c>
      <c r="S35" s="83"/>
      <c r="T35" s="83"/>
      <c r="U35" s="83"/>
      <c r="V35" s="84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81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5.89</v>
      </c>
      <c r="N37" s="11">
        <v>4.88</v>
      </c>
      <c r="O37" s="11">
        <v>4.22</v>
      </c>
      <c r="P37" s="6">
        <f>(M37^2+N37^2-O37^2)/(2*M37*N37)</f>
        <v>0.707960491524952</v>
      </c>
      <c r="Q37" s="10">
        <f>ACOS(P37)/PI()*180</f>
        <v>44.930783333045255</v>
      </c>
      <c r="R37" s="13">
        <v>4.82</v>
      </c>
      <c r="S37" s="13">
        <v>3.37</v>
      </c>
      <c r="T37" s="13">
        <v>2.65</v>
      </c>
      <c r="U37" s="6">
        <f>(R37^2+S37^2-T37^2)/(2*R37*S37)</f>
        <v>0.84855387418890127</v>
      </c>
      <c r="V37" s="10">
        <f>ACOS(U37)/PI()*180</f>
        <v>31.945272575438352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5.36</v>
      </c>
      <c r="N38" s="11">
        <v>4.4400000000000004</v>
      </c>
      <c r="O38" s="11">
        <v>4.33</v>
      </c>
      <c r="P38" s="6">
        <f t="shared" ref="P38:P39" si="28">(M38^2+N38^2-O38^2)/(2*M38*N38)</f>
        <v>0.62387177289229523</v>
      </c>
      <c r="Q38" s="10">
        <f t="shared" ref="Q38:Q39" si="29">ACOS(P38)/PI()*180</f>
        <v>51.400573586903498</v>
      </c>
      <c r="R38" s="13">
        <v>4.78</v>
      </c>
      <c r="S38" s="13">
        <v>4.57</v>
      </c>
      <c r="T38" s="13">
        <v>3.42</v>
      </c>
      <c r="U38" s="6">
        <f t="shared" ref="U38:U39" si="30">(R38^2+S38^2-T38^2)/(2*R38*S38)</f>
        <v>0.73329106506871256</v>
      </c>
      <c r="V38" s="10">
        <f t="shared" ref="V38:V39" si="31">ACOS(U38)/PI()*180</f>
        <v>42.836990092013117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4.79</v>
      </c>
      <c r="N39" s="11">
        <v>3.79</v>
      </c>
      <c r="O39" s="11">
        <v>3.46</v>
      </c>
      <c r="P39" s="6">
        <f t="shared" si="28"/>
        <v>0.69782032708864661</v>
      </c>
      <c r="Q39" s="10">
        <f t="shared" si="29"/>
        <v>45.747610920967965</v>
      </c>
      <c r="R39" s="13">
        <v>5.05</v>
      </c>
      <c r="S39" s="13">
        <v>4.67</v>
      </c>
      <c r="T39" s="13">
        <v>3.85</v>
      </c>
      <c r="U39" s="6">
        <f t="shared" si="30"/>
        <v>0.68880573282167601</v>
      </c>
      <c r="V39" s="10">
        <f t="shared" si="31"/>
        <v>46.464353532491579</v>
      </c>
    </row>
    <row r="40" spans="1:22" ht="18.75">
      <c r="L40" s="12" t="s">
        <v>106</v>
      </c>
      <c r="M40" s="10">
        <f>AVERAGE(M37:M39)</f>
        <v>5.3466666666666667</v>
      </c>
      <c r="N40" s="10">
        <f t="shared" ref="N40:V40" si="32">AVERAGE(N37:N39)</f>
        <v>4.37</v>
      </c>
      <c r="O40" s="10">
        <f t="shared" si="32"/>
        <v>4.0033333333333339</v>
      </c>
      <c r="P40" s="10">
        <f t="shared" si="32"/>
        <v>0.67655086383529783</v>
      </c>
      <c r="Q40" s="10">
        <f t="shared" si="32"/>
        <v>47.359655946972232</v>
      </c>
      <c r="R40" s="10">
        <f t="shared" si="32"/>
        <v>4.8833333333333337</v>
      </c>
      <c r="S40" s="10">
        <f t="shared" si="32"/>
        <v>4.2033333333333331</v>
      </c>
      <c r="T40" s="10">
        <f t="shared" si="32"/>
        <v>3.3066666666666666</v>
      </c>
      <c r="U40" s="10">
        <f t="shared" si="32"/>
        <v>0.75688355735976331</v>
      </c>
      <c r="V40" s="10">
        <f t="shared" si="32"/>
        <v>40.415538733314349</v>
      </c>
    </row>
    <row r="41" spans="1:22" ht="18.75">
      <c r="A41" s="53" t="s">
        <v>45</v>
      </c>
      <c r="B41" s="53"/>
      <c r="C41" s="53"/>
      <c r="D41" s="53"/>
      <c r="E41" s="70" t="s">
        <v>83</v>
      </c>
      <c r="F41" s="71"/>
      <c r="G41" s="71"/>
      <c r="H41" s="71"/>
      <c r="I41" s="71"/>
      <c r="J41" s="71"/>
      <c r="K41" s="72"/>
      <c r="L41" s="79" t="s">
        <v>46</v>
      </c>
      <c r="M41" s="82" t="s">
        <v>92</v>
      </c>
      <c r="N41" s="83"/>
      <c r="O41" s="83"/>
      <c r="P41" s="83"/>
      <c r="Q41" s="84"/>
      <c r="R41" s="82" t="s">
        <v>93</v>
      </c>
      <c r="S41" s="83"/>
      <c r="T41" s="83"/>
      <c r="U41" s="83"/>
      <c r="V41" s="84"/>
    </row>
    <row r="42" spans="1:22" ht="37.5">
      <c r="A42" s="73" t="s">
        <v>46</v>
      </c>
      <c r="B42" s="74" t="s">
        <v>47</v>
      </c>
      <c r="C42" s="75"/>
      <c r="D42" s="75"/>
      <c r="E42" s="75"/>
      <c r="F42" s="75"/>
      <c r="G42" s="75"/>
      <c r="H42" s="75"/>
      <c r="I42" s="75"/>
      <c r="J42" s="75"/>
      <c r="K42" s="76"/>
      <c r="L42" s="81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18.75">
      <c r="A43" s="73"/>
      <c r="B43" s="73" t="s">
        <v>90</v>
      </c>
      <c r="C43" s="73"/>
      <c r="D43" s="73"/>
      <c r="E43" s="73"/>
      <c r="F43" s="73"/>
      <c r="G43" s="73" t="s">
        <v>91</v>
      </c>
      <c r="H43" s="73"/>
      <c r="I43" s="73"/>
      <c r="J43" s="73"/>
      <c r="K43" s="73"/>
      <c r="L43" s="11">
        <v>1</v>
      </c>
      <c r="M43" s="13">
        <v>6.89</v>
      </c>
      <c r="N43" s="11">
        <v>6.66</v>
      </c>
      <c r="O43" s="11">
        <v>4.66</v>
      </c>
      <c r="P43" s="6">
        <f>(M43^2+N43^2-O43^2)/(2*M43*N43)</f>
        <v>0.76395807999581589</v>
      </c>
      <c r="Q43" s="10">
        <f>ACOS(P43)/PI()*180</f>
        <v>40.185612939494334</v>
      </c>
      <c r="R43" s="13">
        <v>5.83</v>
      </c>
      <c r="S43" s="13">
        <v>3.39</v>
      </c>
      <c r="T43" s="13">
        <v>4.9800000000000004</v>
      </c>
      <c r="U43" s="6">
        <f>(R43^2+S43^2-T43^2)/(2*R43*S43)</f>
        <v>0.52319656744435505</v>
      </c>
      <c r="V43" s="10">
        <f>ACOS(U43)/PI()*180</f>
        <v>58.453083782608665</v>
      </c>
    </row>
    <row r="44" spans="1:22" ht="42">
      <c r="A44" s="73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L44" s="11">
        <v>2</v>
      </c>
      <c r="M44" s="13">
        <v>5.74</v>
      </c>
      <c r="N44" s="11">
        <v>5.42</v>
      </c>
      <c r="O44" s="11">
        <v>3.94</v>
      </c>
      <c r="P44" s="6">
        <f t="shared" ref="P44:P45" si="33">(M44^2+N44^2-O44^2)/(2*M44*N44)</f>
        <v>0.75215680728235845</v>
      </c>
      <c r="Q44" s="10">
        <f t="shared" ref="Q44:Q45" si="34">ACOS(P44)/PI()*180</f>
        <v>41.22244582056765</v>
      </c>
      <c r="R44" s="13">
        <v>5.69</v>
      </c>
      <c r="S44" s="13">
        <v>2.94</v>
      </c>
      <c r="T44" s="13">
        <v>5.8</v>
      </c>
      <c r="U44" s="6">
        <f t="shared" ref="U44:U45" si="35">(R44^2+S44^2-T44^2)/(2*R44*S44)</f>
        <v>0.22057135683799001</v>
      </c>
      <c r="V44" s="10">
        <f t="shared" ref="V44:V45" si="36">ACOS(U44)/PI()*180</f>
        <v>77.257406263450832</v>
      </c>
    </row>
    <row r="45" spans="1:22" ht="18.75">
      <c r="A45" s="6">
        <v>1</v>
      </c>
      <c r="B45" s="10">
        <v>5.5</v>
      </c>
      <c r="C45" s="10">
        <v>4.7</v>
      </c>
      <c r="D45" s="6">
        <v>6</v>
      </c>
      <c r="E45" s="85">
        <v>55.19</v>
      </c>
      <c r="F45" s="85">
        <v>57.39</v>
      </c>
      <c r="G45" s="10">
        <v>3.9</v>
      </c>
      <c r="H45" s="10">
        <v>4.5999999999999996</v>
      </c>
      <c r="I45" s="6">
        <v>4.2</v>
      </c>
      <c r="J45" s="85">
        <v>61.55</v>
      </c>
      <c r="K45" s="57">
        <v>58.4</v>
      </c>
      <c r="L45" s="11">
        <v>3</v>
      </c>
      <c r="M45" s="13">
        <v>5.92</v>
      </c>
      <c r="N45" s="11">
        <v>4.83</v>
      </c>
      <c r="O45" s="11">
        <v>4.18</v>
      </c>
      <c r="P45" s="6">
        <f t="shared" si="33"/>
        <v>0.71524571932180636</v>
      </c>
      <c r="Q45" s="10">
        <f t="shared" si="34"/>
        <v>44.336659629466496</v>
      </c>
      <c r="R45" s="13">
        <v>6.64</v>
      </c>
      <c r="S45" s="13">
        <v>3.56</v>
      </c>
      <c r="T45" s="13">
        <v>5.41</v>
      </c>
      <c r="U45" s="6">
        <f t="shared" si="35"/>
        <v>0.5815770102883443</v>
      </c>
      <c r="V45" s="10">
        <f t="shared" si="36"/>
        <v>54.438462248565934</v>
      </c>
    </row>
    <row r="46" spans="1:22" ht="18.75">
      <c r="A46" s="6">
        <v>2</v>
      </c>
      <c r="B46" s="10">
        <v>5.2</v>
      </c>
      <c r="C46" s="10">
        <v>4.3</v>
      </c>
      <c r="D46" s="6">
        <v>6.5</v>
      </c>
      <c r="E46" s="85"/>
      <c r="F46" s="85"/>
      <c r="G46" s="10">
        <v>4.2</v>
      </c>
      <c r="H46" s="10">
        <v>4.4000000000000004</v>
      </c>
      <c r="I46" s="6">
        <v>4.7</v>
      </c>
      <c r="J46" s="85"/>
      <c r="K46" s="57"/>
      <c r="L46" s="12" t="s">
        <v>106</v>
      </c>
      <c r="M46" s="10">
        <f>AVERAGE(M43:M45)</f>
        <v>6.1833333333333327</v>
      </c>
      <c r="N46" s="10">
        <f t="shared" ref="N46:V46" si="37">AVERAGE(N43:N45)</f>
        <v>5.6366666666666667</v>
      </c>
      <c r="O46" s="10">
        <f t="shared" si="37"/>
        <v>4.26</v>
      </c>
      <c r="P46" s="10">
        <f t="shared" si="37"/>
        <v>0.74378686886666034</v>
      </c>
      <c r="Q46" s="10">
        <f t="shared" si="37"/>
        <v>41.914906129842826</v>
      </c>
      <c r="R46" s="10">
        <f t="shared" si="37"/>
        <v>6.0533333333333337</v>
      </c>
      <c r="S46" s="10">
        <f t="shared" si="37"/>
        <v>3.2966666666666669</v>
      </c>
      <c r="T46" s="10">
        <f t="shared" si="37"/>
        <v>5.3966666666666674</v>
      </c>
      <c r="U46" s="10">
        <f t="shared" si="37"/>
        <v>0.44178164485689647</v>
      </c>
      <c r="V46" s="10">
        <f t="shared" si="37"/>
        <v>63.382984098208482</v>
      </c>
    </row>
    <row r="47" spans="1:22">
      <c r="A47" s="6">
        <v>3</v>
      </c>
      <c r="B47" s="10">
        <v>4.9000000000000004</v>
      </c>
      <c r="C47" s="10">
        <v>3.5</v>
      </c>
      <c r="D47" s="6">
        <v>5.9</v>
      </c>
      <c r="E47" s="85"/>
      <c r="F47" s="85"/>
      <c r="G47" s="10">
        <v>5.8</v>
      </c>
      <c r="H47" s="10">
        <v>5.7</v>
      </c>
      <c r="I47" s="6">
        <v>5.6</v>
      </c>
      <c r="J47" s="85"/>
      <c r="K47" s="57"/>
    </row>
    <row r="48" spans="1:22" ht="27">
      <c r="A48" s="6" t="s">
        <v>107</v>
      </c>
      <c r="B48" s="10">
        <f>AVERAGE(B45:B47)</f>
        <v>5.2</v>
      </c>
      <c r="C48" s="10">
        <f t="shared" ref="C48:D48" si="38">AVERAGE(C45:C47)</f>
        <v>4.166666666666667</v>
      </c>
      <c r="D48" s="10">
        <f t="shared" si="38"/>
        <v>6.1333333333333329</v>
      </c>
      <c r="E48" s="85"/>
      <c r="F48" s="85"/>
      <c r="G48" s="10">
        <f>AVERAGE(G45:G47)</f>
        <v>4.6333333333333329</v>
      </c>
      <c r="H48" s="10">
        <f t="shared" ref="H48:I48" si="39">AVERAGE(H45:H47)</f>
        <v>4.8999999999999995</v>
      </c>
      <c r="I48" s="10">
        <f t="shared" si="39"/>
        <v>4.833333333333333</v>
      </c>
      <c r="J48" s="85"/>
      <c r="K48" s="57"/>
    </row>
    <row r="49" spans="1:11">
      <c r="A49" s="67" t="s">
        <v>46</v>
      </c>
      <c r="B49" s="73" t="s">
        <v>110</v>
      </c>
      <c r="C49" s="73"/>
      <c r="D49" s="73"/>
      <c r="E49" s="73"/>
      <c r="F49" s="73"/>
      <c r="G49" s="73" t="s">
        <v>93</v>
      </c>
      <c r="H49" s="73"/>
      <c r="I49" s="73"/>
      <c r="J49" s="73"/>
      <c r="K49" s="73"/>
    </row>
    <row r="50" spans="1:11" ht="40.5">
      <c r="A50" s="69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>
      <c r="A51" s="6">
        <v>1</v>
      </c>
      <c r="B51" s="10">
        <v>7</v>
      </c>
      <c r="C51" s="10">
        <v>6</v>
      </c>
      <c r="D51" s="6">
        <v>6.5</v>
      </c>
      <c r="E51" s="85">
        <v>58.56</v>
      </c>
      <c r="F51" s="85">
        <v>58.25</v>
      </c>
      <c r="G51" s="10">
        <v>7</v>
      </c>
      <c r="H51" s="10">
        <v>6</v>
      </c>
      <c r="I51" s="6">
        <v>8</v>
      </c>
      <c r="J51" s="85">
        <v>57.29</v>
      </c>
      <c r="K51" s="85">
        <v>57.85</v>
      </c>
    </row>
    <row r="52" spans="1:11">
      <c r="A52" s="6">
        <v>2</v>
      </c>
      <c r="B52" s="10">
        <v>6</v>
      </c>
      <c r="C52" s="10">
        <v>5.8</v>
      </c>
      <c r="D52" s="6">
        <v>5.5</v>
      </c>
      <c r="E52" s="85"/>
      <c r="F52" s="85"/>
      <c r="G52" s="10">
        <v>6</v>
      </c>
      <c r="H52" s="10">
        <v>5.6</v>
      </c>
      <c r="I52" s="6">
        <v>7.2</v>
      </c>
      <c r="J52" s="85"/>
      <c r="K52" s="85"/>
    </row>
    <row r="53" spans="1:11">
      <c r="A53" s="6">
        <v>3</v>
      </c>
      <c r="B53" s="10">
        <v>5</v>
      </c>
      <c r="C53" s="10">
        <v>6</v>
      </c>
      <c r="D53" s="6">
        <v>5</v>
      </c>
      <c r="E53" s="85"/>
      <c r="F53" s="85"/>
      <c r="G53" s="10">
        <v>6.1</v>
      </c>
      <c r="H53" s="10">
        <v>5</v>
      </c>
      <c r="I53" s="6">
        <v>6.8</v>
      </c>
      <c r="J53" s="85"/>
      <c r="K53" s="85"/>
    </row>
    <row r="54" spans="1:11" ht="27">
      <c r="A54" s="6" t="s">
        <v>107</v>
      </c>
      <c r="B54" s="10">
        <f>AVERAGE(B51:B53)</f>
        <v>6</v>
      </c>
      <c r="C54" s="10">
        <f t="shared" ref="C54:D54" si="40">AVERAGE(C51:C53)</f>
        <v>5.9333333333333336</v>
      </c>
      <c r="D54" s="10">
        <f t="shared" si="40"/>
        <v>5.666666666666667</v>
      </c>
      <c r="E54" s="85"/>
      <c r="F54" s="85"/>
      <c r="G54" s="10">
        <f>AVERAGE(G51:G53)</f>
        <v>6.3666666666666671</v>
      </c>
      <c r="H54" s="10">
        <f t="shared" ref="H54:I54" si="41">AVERAGE(H51:H53)</f>
        <v>5.5333333333333341</v>
      </c>
      <c r="I54" s="10">
        <f t="shared" si="41"/>
        <v>7.333333333333333</v>
      </c>
      <c r="J54" s="85"/>
      <c r="K54" s="85"/>
    </row>
    <row r="92" spans="1:9" ht="18.75">
      <c r="A92" s="92" t="s">
        <v>45</v>
      </c>
      <c r="B92" s="92"/>
      <c r="C92" s="92"/>
      <c r="D92" s="93" t="s">
        <v>116</v>
      </c>
      <c r="E92" s="93"/>
      <c r="F92" s="93"/>
      <c r="G92" s="93"/>
      <c r="H92" s="93"/>
      <c r="I92" s="93"/>
    </row>
    <row r="93" spans="1:9" ht="18.75">
      <c r="A93" s="94" t="s">
        <v>98</v>
      </c>
      <c r="B93" s="94" t="s">
        <v>48</v>
      </c>
      <c r="C93" s="94"/>
      <c r="D93" s="94"/>
      <c r="E93" s="94"/>
      <c r="F93" s="94"/>
      <c r="G93" s="94"/>
      <c r="H93" s="94"/>
      <c r="I93" s="94"/>
    </row>
    <row r="94" spans="1:9" ht="18.75">
      <c r="A94" s="94"/>
      <c r="B94" s="94" t="s">
        <v>90</v>
      </c>
      <c r="C94" s="94"/>
      <c r="D94" s="94"/>
      <c r="E94" s="94"/>
      <c r="F94" s="94" t="s">
        <v>91</v>
      </c>
      <c r="G94" s="94"/>
      <c r="H94" s="94"/>
      <c r="I94" s="94"/>
    </row>
    <row r="95" spans="1:9" ht="37.5">
      <c r="A95" s="94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94" t="s">
        <v>98</v>
      </c>
      <c r="B100" s="94" t="s">
        <v>92</v>
      </c>
      <c r="C100" s="94"/>
      <c r="D100" s="94"/>
      <c r="E100" s="94"/>
      <c r="F100" s="94" t="s">
        <v>93</v>
      </c>
      <c r="G100" s="94"/>
      <c r="H100" s="94"/>
      <c r="I100" s="94"/>
    </row>
    <row r="101" spans="1:9" ht="37.5">
      <c r="A101" s="94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92" t="s">
        <v>45</v>
      </c>
      <c r="B107" s="92"/>
      <c r="C107" s="92"/>
      <c r="D107" s="93" t="s">
        <v>117</v>
      </c>
      <c r="E107" s="93"/>
      <c r="F107" s="93"/>
      <c r="G107" s="93"/>
      <c r="H107" s="93"/>
      <c r="I107" s="93"/>
    </row>
    <row r="108" spans="1:9" ht="18.75">
      <c r="A108" s="94" t="s">
        <v>98</v>
      </c>
      <c r="B108" s="94" t="s">
        <v>48</v>
      </c>
      <c r="C108" s="94"/>
      <c r="D108" s="94"/>
      <c r="E108" s="94"/>
      <c r="F108" s="94"/>
      <c r="G108" s="94"/>
      <c r="H108" s="94"/>
      <c r="I108" s="94"/>
    </row>
    <row r="109" spans="1:9" ht="18.75">
      <c r="A109" s="94"/>
      <c r="B109" s="94" t="s">
        <v>90</v>
      </c>
      <c r="C109" s="94"/>
      <c r="D109" s="94"/>
      <c r="E109" s="94"/>
      <c r="F109" s="94" t="s">
        <v>91</v>
      </c>
      <c r="G109" s="94"/>
      <c r="H109" s="94"/>
      <c r="I109" s="94"/>
    </row>
    <row r="110" spans="1:9" ht="37.5">
      <c r="A110" s="94"/>
      <c r="B110" s="11" t="s">
        <v>59</v>
      </c>
      <c r="C110" s="11" t="s">
        <v>63</v>
      </c>
      <c r="D110" s="11" t="s">
        <v>104</v>
      </c>
      <c r="E110" s="12" t="s">
        <v>105</v>
      </c>
      <c r="F110" s="11" t="s">
        <v>59</v>
      </c>
      <c r="G110" s="11" t="s">
        <v>63</v>
      </c>
      <c r="H110" s="11" t="s">
        <v>104</v>
      </c>
      <c r="I110" s="12" t="s">
        <v>105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106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94" t="s">
        <v>98</v>
      </c>
      <c r="B115" s="94" t="s">
        <v>92</v>
      </c>
      <c r="C115" s="94"/>
      <c r="D115" s="94"/>
      <c r="E115" s="94"/>
      <c r="F115" s="94" t="s">
        <v>93</v>
      </c>
      <c r="G115" s="94"/>
      <c r="H115" s="94"/>
      <c r="I115" s="94"/>
    </row>
    <row r="116" spans="1:9" ht="37.5">
      <c r="A116" s="94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92" t="s">
        <v>45</v>
      </c>
      <c r="B124" s="92"/>
      <c r="C124" s="92"/>
      <c r="D124" s="93" t="s">
        <v>118</v>
      </c>
      <c r="E124" s="93"/>
      <c r="F124" s="93"/>
      <c r="G124" s="93"/>
      <c r="H124" s="93"/>
      <c r="I124" s="93"/>
    </row>
    <row r="125" spans="1:9" ht="18.75">
      <c r="A125" s="94" t="s">
        <v>98</v>
      </c>
      <c r="B125" s="94" t="s">
        <v>48</v>
      </c>
      <c r="C125" s="94"/>
      <c r="D125" s="94"/>
      <c r="E125" s="94"/>
      <c r="F125" s="94"/>
      <c r="G125" s="94"/>
      <c r="H125" s="94"/>
      <c r="I125" s="94"/>
    </row>
    <row r="126" spans="1:9" ht="18.75">
      <c r="A126" s="94"/>
      <c r="B126" s="94" t="s">
        <v>90</v>
      </c>
      <c r="C126" s="94"/>
      <c r="D126" s="94"/>
      <c r="E126" s="94"/>
      <c r="F126" s="94" t="s">
        <v>91</v>
      </c>
      <c r="G126" s="94"/>
      <c r="H126" s="94"/>
      <c r="I126" s="94"/>
    </row>
    <row r="127" spans="1:9" ht="37.5">
      <c r="A127" s="94"/>
      <c r="B127" s="11" t="s">
        <v>59</v>
      </c>
      <c r="C127" s="11" t="s">
        <v>63</v>
      </c>
      <c r="D127" s="11" t="s">
        <v>104</v>
      </c>
      <c r="E127" s="12" t="s">
        <v>105</v>
      </c>
      <c r="F127" s="11" t="s">
        <v>59</v>
      </c>
      <c r="G127" s="11" t="s">
        <v>63</v>
      </c>
      <c r="H127" s="11" t="s">
        <v>104</v>
      </c>
      <c r="I127" s="12" t="s">
        <v>105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106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94" t="s">
        <v>98</v>
      </c>
      <c r="B132" s="94" t="s">
        <v>92</v>
      </c>
      <c r="C132" s="94"/>
      <c r="D132" s="94"/>
      <c r="E132" s="94"/>
      <c r="F132" s="94" t="s">
        <v>93</v>
      </c>
      <c r="G132" s="94"/>
      <c r="H132" s="94"/>
      <c r="I132" s="94"/>
    </row>
    <row r="133" spans="1:9" ht="37.5">
      <c r="A133" s="94"/>
      <c r="B133" s="11" t="s">
        <v>59</v>
      </c>
      <c r="C133" s="11" t="s">
        <v>63</v>
      </c>
      <c r="D133" s="11" t="s">
        <v>104</v>
      </c>
      <c r="E133" s="12" t="s">
        <v>105</v>
      </c>
      <c r="F133" s="11" t="s">
        <v>59</v>
      </c>
      <c r="G133" s="11" t="s">
        <v>63</v>
      </c>
      <c r="H133" s="11" t="s">
        <v>104</v>
      </c>
      <c r="I133" s="12" t="s">
        <v>105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106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A115:A116"/>
    <mergeCell ref="B115:E115"/>
    <mergeCell ref="F115:I115"/>
    <mergeCell ref="A108:A110"/>
    <mergeCell ref="B108:I108"/>
    <mergeCell ref="A132:A133"/>
    <mergeCell ref="B132:E132"/>
    <mergeCell ref="F132:I132"/>
    <mergeCell ref="A124:C124"/>
    <mergeCell ref="D124:I124"/>
    <mergeCell ref="A125:A127"/>
    <mergeCell ref="B125:I125"/>
    <mergeCell ref="B126:E126"/>
    <mergeCell ref="F126:I126"/>
    <mergeCell ref="A107:C107"/>
    <mergeCell ref="D107:I107"/>
    <mergeCell ref="A92:C92"/>
    <mergeCell ref="D92:I92"/>
    <mergeCell ref="A93:A95"/>
    <mergeCell ref="B93:I93"/>
    <mergeCell ref="B94:E94"/>
    <mergeCell ref="F94:I94"/>
    <mergeCell ref="B109:E109"/>
    <mergeCell ref="F109:I109"/>
    <mergeCell ref="A1:D1"/>
    <mergeCell ref="E1:K1"/>
    <mergeCell ref="A2:A4"/>
    <mergeCell ref="B2:K2"/>
    <mergeCell ref="B3:F3"/>
    <mergeCell ref="G3:K3"/>
    <mergeCell ref="A100:A101"/>
    <mergeCell ref="B100:E100"/>
    <mergeCell ref="F100:I100"/>
    <mergeCell ref="A21:D21"/>
    <mergeCell ref="E21:K21"/>
    <mergeCell ref="E5:E8"/>
    <mergeCell ref="F5:F8"/>
    <mergeCell ref="J5:J8"/>
    <mergeCell ref="K5:K8"/>
    <mergeCell ref="A9:A10"/>
    <mergeCell ref="B9:F9"/>
    <mergeCell ref="G9:K9"/>
    <mergeCell ref="A29:A30"/>
    <mergeCell ref="B29:F29"/>
    <mergeCell ref="G29:K29"/>
    <mergeCell ref="E31:E34"/>
    <mergeCell ref="F31:F34"/>
    <mergeCell ref="J31:J34"/>
    <mergeCell ref="K31:K34"/>
    <mergeCell ref="A22:A24"/>
    <mergeCell ref="B22:K22"/>
    <mergeCell ref="B23:F23"/>
    <mergeCell ref="G23:K23"/>
    <mergeCell ref="E25:E28"/>
    <mergeCell ref="F25:F28"/>
    <mergeCell ref="J25:J28"/>
    <mergeCell ref="K25:K28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zoomScale="70" zoomScaleNormal="70" workbookViewId="0">
      <selection activeCell="E41" sqref="E41:K41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53" t="s">
        <v>45</v>
      </c>
      <c r="B1" s="53"/>
      <c r="C1" s="53"/>
      <c r="D1" s="53"/>
      <c r="E1" s="70" t="s">
        <v>202</v>
      </c>
      <c r="F1" s="71"/>
      <c r="G1" s="71"/>
      <c r="H1" s="71"/>
      <c r="I1" s="71"/>
      <c r="J1" s="71"/>
      <c r="K1" s="72"/>
      <c r="L1" s="86" t="s">
        <v>97</v>
      </c>
      <c r="M1" s="87"/>
      <c r="N1" s="88"/>
      <c r="O1" s="89" t="s">
        <v>202</v>
      </c>
      <c r="P1" s="90"/>
      <c r="Q1" s="90"/>
      <c r="R1" s="90"/>
      <c r="S1" s="90"/>
      <c r="T1" s="90"/>
      <c r="U1" s="90"/>
      <c r="V1" s="91"/>
    </row>
    <row r="2" spans="1:22" ht="18.75">
      <c r="A2" s="73" t="s">
        <v>46</v>
      </c>
      <c r="B2" s="74" t="s">
        <v>47</v>
      </c>
      <c r="C2" s="75"/>
      <c r="D2" s="75"/>
      <c r="E2" s="75"/>
      <c r="F2" s="75"/>
      <c r="G2" s="75"/>
      <c r="H2" s="75"/>
      <c r="I2" s="75"/>
      <c r="J2" s="75"/>
      <c r="K2" s="76"/>
      <c r="L2" s="79" t="s">
        <v>46</v>
      </c>
      <c r="M2" s="82" t="s">
        <v>48</v>
      </c>
      <c r="N2" s="83"/>
      <c r="O2" s="83"/>
      <c r="P2" s="83"/>
      <c r="Q2" s="83"/>
      <c r="R2" s="83"/>
      <c r="S2" s="83"/>
      <c r="T2" s="83"/>
      <c r="U2" s="83"/>
      <c r="V2" s="84"/>
    </row>
    <row r="3" spans="1:22" ht="18.75">
      <c r="A3" s="73"/>
      <c r="B3" s="73" t="s">
        <v>90</v>
      </c>
      <c r="C3" s="73"/>
      <c r="D3" s="73"/>
      <c r="E3" s="73"/>
      <c r="F3" s="73"/>
      <c r="G3" s="73" t="s">
        <v>91</v>
      </c>
      <c r="H3" s="73"/>
      <c r="I3" s="73"/>
      <c r="J3" s="73"/>
      <c r="K3" s="73"/>
      <c r="L3" s="80"/>
      <c r="M3" s="82" t="s">
        <v>90</v>
      </c>
      <c r="N3" s="83"/>
      <c r="O3" s="83"/>
      <c r="P3" s="83"/>
      <c r="Q3" s="84"/>
      <c r="R3" s="82" t="s">
        <v>101</v>
      </c>
      <c r="S3" s="83"/>
      <c r="T3" s="83"/>
      <c r="U3" s="83"/>
      <c r="V3" s="84"/>
    </row>
    <row r="4" spans="1:22" ht="42">
      <c r="A4" s="7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81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18.75">
      <c r="A5" s="6">
        <v>1</v>
      </c>
      <c r="B5" s="10">
        <v>5</v>
      </c>
      <c r="C5" s="10">
        <v>4.8</v>
      </c>
      <c r="D5" s="6">
        <v>7.75</v>
      </c>
      <c r="E5" s="85">
        <v>42.02</v>
      </c>
      <c r="F5" s="85">
        <v>46.75</v>
      </c>
      <c r="G5" s="10">
        <v>5</v>
      </c>
      <c r="H5" s="10">
        <v>4.5</v>
      </c>
      <c r="I5" s="6">
        <v>7.52</v>
      </c>
      <c r="J5" s="85">
        <v>42.11</v>
      </c>
      <c r="K5" s="57">
        <v>49.18</v>
      </c>
      <c r="L5" s="11">
        <v>1</v>
      </c>
      <c r="M5" s="13">
        <v>6.13</v>
      </c>
      <c r="N5" s="11">
        <v>3.8</v>
      </c>
      <c r="O5" s="11">
        <v>3.36</v>
      </c>
      <c r="P5" s="6">
        <f>(M5^2+N5^2-O5^2)/(2*M5*N5)</f>
        <v>0.87420151111874311</v>
      </c>
      <c r="Q5" s="10">
        <f>ACOS(P5)/PI()*180</f>
        <v>29.049384860228663</v>
      </c>
      <c r="R5" s="13"/>
      <c r="S5" s="13"/>
      <c r="T5" s="13"/>
      <c r="U5" s="6" t="e">
        <f>(R5^2+S5^2-T5^2)/(2*R5*S5)</f>
        <v>#DIV/0!</v>
      </c>
      <c r="V5" s="10" t="e">
        <f>ACOS(U5)/PI()*180</f>
        <v>#DIV/0!</v>
      </c>
    </row>
    <row r="6" spans="1:22" ht="18.75">
      <c r="A6" s="6">
        <v>2</v>
      </c>
      <c r="B6" s="10">
        <v>4.5</v>
      </c>
      <c r="C6" s="10">
        <v>4.9000000000000004</v>
      </c>
      <c r="D6" s="6">
        <v>7.57</v>
      </c>
      <c r="E6" s="85"/>
      <c r="F6" s="85"/>
      <c r="G6" s="10">
        <v>5.7</v>
      </c>
      <c r="H6" s="10">
        <v>4.7</v>
      </c>
      <c r="I6" s="6">
        <v>7.65</v>
      </c>
      <c r="J6" s="85"/>
      <c r="K6" s="57"/>
      <c r="L6" s="11">
        <v>2</v>
      </c>
      <c r="M6" s="13">
        <v>6.33</v>
      </c>
      <c r="N6" s="11">
        <v>3.43</v>
      </c>
      <c r="O6" s="11">
        <v>4.0199999999999996</v>
      </c>
      <c r="P6" s="6">
        <f t="shared" ref="P6:P7" si="0">(M6^2+N6^2-O6^2)/(2*M6*N6)</f>
        <v>0.8215172324854112</v>
      </c>
      <c r="Q6" s="10">
        <f t="shared" ref="Q6:Q7" si="1">ACOS(P6)/PI()*180</f>
        <v>34.763035787841119</v>
      </c>
      <c r="R6" s="13"/>
      <c r="S6" s="13"/>
      <c r="T6" s="13"/>
      <c r="U6" s="6" t="e">
        <f t="shared" ref="U6:U7" si="2">(R6^2+S6^2-T6^2)/(2*R6*S6)</f>
        <v>#DIV/0!</v>
      </c>
      <c r="V6" s="10" t="e">
        <f t="shared" ref="V6:V7" si="3">ACOS(U6)/PI()*180</f>
        <v>#DIV/0!</v>
      </c>
    </row>
    <row r="7" spans="1:22" ht="18.75">
      <c r="A7" s="6">
        <v>3</v>
      </c>
      <c r="B7" s="10">
        <v>4.9000000000000004</v>
      </c>
      <c r="C7" s="10">
        <v>4.7</v>
      </c>
      <c r="D7" s="6">
        <v>8.1300000000000008</v>
      </c>
      <c r="E7" s="85"/>
      <c r="F7" s="85"/>
      <c r="G7" s="10">
        <v>5.9</v>
      </c>
      <c r="H7" s="10">
        <v>4.7</v>
      </c>
      <c r="I7" s="6">
        <v>7.58</v>
      </c>
      <c r="J7" s="85"/>
      <c r="K7" s="57"/>
      <c r="L7" s="11">
        <v>3</v>
      </c>
      <c r="M7" s="13">
        <v>5.8</v>
      </c>
      <c r="N7" s="11">
        <v>3.48</v>
      </c>
      <c r="O7" s="11">
        <v>3.03</v>
      </c>
      <c r="P7" s="6">
        <f t="shared" si="0"/>
        <v>0.90590319064605618</v>
      </c>
      <c r="Q7" s="10">
        <f t="shared" si="1"/>
        <v>25.054796309787424</v>
      </c>
      <c r="R7" s="13"/>
      <c r="S7" s="13"/>
      <c r="T7" s="13"/>
      <c r="U7" s="6" t="e">
        <f t="shared" si="2"/>
        <v>#DIV/0!</v>
      </c>
      <c r="V7" s="10" t="e">
        <f t="shared" si="3"/>
        <v>#DIV/0!</v>
      </c>
    </row>
    <row r="8" spans="1:22" ht="28.5">
      <c r="A8" s="6" t="s">
        <v>107</v>
      </c>
      <c r="B8" s="10">
        <f>AVERAGE(B5:B7)</f>
        <v>4.8</v>
      </c>
      <c r="C8" s="10">
        <f t="shared" ref="C8:D8" si="4">AVERAGE(C5:C7)</f>
        <v>4.8</v>
      </c>
      <c r="D8" s="10">
        <f t="shared" si="4"/>
        <v>7.8166666666666673</v>
      </c>
      <c r="E8" s="85"/>
      <c r="F8" s="85"/>
      <c r="G8" s="10">
        <f>AVERAGE(G5:G7)</f>
        <v>5.5333333333333341</v>
      </c>
      <c r="H8" s="10">
        <f t="shared" ref="H8:I8" si="5">AVERAGE(H5:H7)</f>
        <v>4.6333333333333329</v>
      </c>
      <c r="I8" s="10">
        <f t="shared" si="5"/>
        <v>7.583333333333333</v>
      </c>
      <c r="J8" s="85"/>
      <c r="K8" s="57"/>
      <c r="L8" s="12" t="s">
        <v>106</v>
      </c>
      <c r="M8" s="10">
        <f>AVERAGE(M5:M7)</f>
        <v>6.0866666666666669</v>
      </c>
      <c r="N8" s="10">
        <f t="shared" ref="N8:V8" si="6">AVERAGE(N5:N7)</f>
        <v>3.5700000000000003</v>
      </c>
      <c r="O8" s="10">
        <f t="shared" si="6"/>
        <v>3.4699999999999993</v>
      </c>
      <c r="P8" s="10">
        <f t="shared" si="6"/>
        <v>0.86720731141673679</v>
      </c>
      <c r="Q8" s="10">
        <f t="shared" si="6"/>
        <v>29.622405652619069</v>
      </c>
      <c r="R8" s="10" t="e">
        <f t="shared" si="6"/>
        <v>#DIV/0!</v>
      </c>
      <c r="S8" s="10" t="e">
        <f t="shared" si="6"/>
        <v>#DIV/0!</v>
      </c>
      <c r="T8" s="10" t="e">
        <f t="shared" si="6"/>
        <v>#DIV/0!</v>
      </c>
      <c r="U8" s="10" t="e">
        <f t="shared" si="6"/>
        <v>#DIV/0!</v>
      </c>
      <c r="V8" s="10" t="e">
        <f t="shared" si="6"/>
        <v>#DIV/0!</v>
      </c>
    </row>
    <row r="9" spans="1:22" ht="18.75">
      <c r="A9" s="67" t="s">
        <v>46</v>
      </c>
      <c r="B9" s="73" t="s">
        <v>92</v>
      </c>
      <c r="C9" s="73"/>
      <c r="D9" s="73"/>
      <c r="E9" s="73"/>
      <c r="F9" s="73"/>
      <c r="G9" s="73" t="s">
        <v>111</v>
      </c>
      <c r="H9" s="73"/>
      <c r="I9" s="73"/>
      <c r="J9" s="73"/>
      <c r="K9" s="73"/>
      <c r="L9" s="79" t="s">
        <v>46</v>
      </c>
      <c r="M9" s="82" t="s">
        <v>92</v>
      </c>
      <c r="N9" s="83"/>
      <c r="O9" s="83"/>
      <c r="P9" s="83"/>
      <c r="Q9" s="84"/>
      <c r="R9" s="82" t="s">
        <v>93</v>
      </c>
      <c r="S9" s="83"/>
      <c r="T9" s="83"/>
      <c r="U9" s="83"/>
      <c r="V9" s="84"/>
    </row>
    <row r="10" spans="1:22" ht="42">
      <c r="A10" s="69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81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18.75">
      <c r="A11" s="6">
        <v>1</v>
      </c>
      <c r="B11" s="10">
        <v>6</v>
      </c>
      <c r="C11" s="10">
        <v>6.2</v>
      </c>
      <c r="D11" s="6">
        <v>7.87</v>
      </c>
      <c r="E11" s="85">
        <v>42.33</v>
      </c>
      <c r="F11" s="85">
        <v>49.48</v>
      </c>
      <c r="G11" s="10">
        <v>4.2</v>
      </c>
      <c r="H11" s="10">
        <v>4</v>
      </c>
      <c r="I11" s="6">
        <v>7.73</v>
      </c>
      <c r="J11" s="85">
        <v>41.41</v>
      </c>
      <c r="K11" s="57">
        <v>48.42</v>
      </c>
      <c r="L11" s="11">
        <v>1</v>
      </c>
      <c r="M11" s="13">
        <v>5.82</v>
      </c>
      <c r="N11" s="11">
        <v>2.96</v>
      </c>
      <c r="O11" s="11">
        <v>3.41</v>
      </c>
      <c r="P11" s="6">
        <f>(M11^2+N11^2-O11^2)/(2*M11*N11)</f>
        <v>0.89991118696015615</v>
      </c>
      <c r="Q11" s="10">
        <f>ACOS(P11)/PI()*180</f>
        <v>25.853604386040789</v>
      </c>
      <c r="R11" s="13"/>
      <c r="S11" s="13"/>
      <c r="T11" s="13"/>
      <c r="U11" s="6" t="e">
        <f>(R11^2+S11^2-T11^2)/(2*R11*S11)</f>
        <v>#DIV/0!</v>
      </c>
      <c r="V11" s="10" t="e">
        <f>ACOS(U11)/PI()*180</f>
        <v>#DIV/0!</v>
      </c>
    </row>
    <row r="12" spans="1:22" ht="18.75">
      <c r="A12" s="6">
        <v>2</v>
      </c>
      <c r="B12" s="10">
        <v>6</v>
      </c>
      <c r="C12" s="10">
        <v>5.5</v>
      </c>
      <c r="D12" s="6">
        <v>7.71</v>
      </c>
      <c r="E12" s="85"/>
      <c r="F12" s="85"/>
      <c r="G12" s="10">
        <v>4.8</v>
      </c>
      <c r="H12" s="10">
        <v>4.0999999999999996</v>
      </c>
      <c r="I12" s="6">
        <v>8.36</v>
      </c>
      <c r="J12" s="85"/>
      <c r="K12" s="57"/>
      <c r="L12" s="11">
        <v>2</v>
      </c>
      <c r="M12" s="13">
        <v>5.91</v>
      </c>
      <c r="N12" s="11">
        <v>2.87</v>
      </c>
      <c r="O12" s="11">
        <v>4.18</v>
      </c>
      <c r="P12" s="6">
        <f t="shared" ref="P12:P13" si="7">(M12^2+N12^2-O12^2)/(2*M12*N12)</f>
        <v>0.75737101823520048</v>
      </c>
      <c r="Q12" s="10">
        <f t="shared" ref="Q12:Q13" si="8">ACOS(P12)/PI()*180</f>
        <v>40.767022382592067</v>
      </c>
      <c r="R12" s="13"/>
      <c r="S12" s="13"/>
      <c r="T12" s="13"/>
      <c r="U12" s="6" t="e">
        <f t="shared" ref="U12:U13" si="9">(R12^2+S12^2-T12^2)/(2*R12*S12)</f>
        <v>#DIV/0!</v>
      </c>
      <c r="V12" s="10" t="e">
        <f t="shared" ref="V12:V13" si="10">ACOS(U12)/PI()*180</f>
        <v>#DIV/0!</v>
      </c>
    </row>
    <row r="13" spans="1:22" ht="18.75">
      <c r="A13" s="6">
        <v>3</v>
      </c>
      <c r="B13" s="10">
        <v>5.8</v>
      </c>
      <c r="C13" s="10">
        <v>5.7</v>
      </c>
      <c r="D13" s="6">
        <v>7.85</v>
      </c>
      <c r="E13" s="85"/>
      <c r="F13" s="85"/>
      <c r="G13" s="10">
        <v>4.5</v>
      </c>
      <c r="H13" s="10">
        <v>4.0999999999999996</v>
      </c>
      <c r="I13" s="6">
        <v>8.1999999999999993</v>
      </c>
      <c r="J13" s="85"/>
      <c r="K13" s="57"/>
      <c r="L13" s="11">
        <v>3</v>
      </c>
      <c r="M13" s="13">
        <v>5.71</v>
      </c>
      <c r="N13" s="11">
        <v>2.5</v>
      </c>
      <c r="O13" s="11">
        <v>5.28</v>
      </c>
      <c r="P13" s="6">
        <f t="shared" si="7"/>
        <v>0.38443782837127843</v>
      </c>
      <c r="Q13" s="10">
        <f t="shared" si="8"/>
        <v>67.391155602444925</v>
      </c>
      <c r="R13" s="13"/>
      <c r="S13" s="13"/>
      <c r="T13" s="13"/>
      <c r="U13" s="6" t="e">
        <f t="shared" si="9"/>
        <v>#DIV/0!</v>
      </c>
      <c r="V13" s="10" t="e">
        <f t="shared" si="10"/>
        <v>#DIV/0!</v>
      </c>
    </row>
    <row r="14" spans="1:22" ht="28.5">
      <c r="A14" s="6" t="s">
        <v>107</v>
      </c>
      <c r="B14" s="10">
        <f>AVERAGE(B11:B13)</f>
        <v>5.9333333333333336</v>
      </c>
      <c r="C14" s="10">
        <f t="shared" ref="C14:D14" si="11">AVERAGE(C11:C13)</f>
        <v>5.8</v>
      </c>
      <c r="D14" s="10">
        <f t="shared" si="11"/>
        <v>7.81</v>
      </c>
      <c r="E14" s="85"/>
      <c r="F14" s="85"/>
      <c r="G14" s="10">
        <f>AVERAGE(G11:G13)</f>
        <v>4.5</v>
      </c>
      <c r="H14" s="10">
        <f t="shared" ref="H14:I14" si="12">AVERAGE(H11:H13)</f>
        <v>4.0666666666666664</v>
      </c>
      <c r="I14" s="10">
        <f t="shared" si="12"/>
        <v>8.0966666666666658</v>
      </c>
      <c r="J14" s="85"/>
      <c r="K14" s="57"/>
      <c r="L14" s="12" t="s">
        <v>106</v>
      </c>
      <c r="M14" s="10">
        <f>AVERAGE(M11:M13)</f>
        <v>5.8133333333333335</v>
      </c>
      <c r="N14" s="10">
        <f t="shared" ref="N14:V14" si="13">AVERAGE(N11:N13)</f>
        <v>2.7766666666666668</v>
      </c>
      <c r="O14" s="10">
        <f t="shared" si="13"/>
        <v>4.29</v>
      </c>
      <c r="P14" s="10">
        <f t="shared" si="13"/>
        <v>0.68057334452221163</v>
      </c>
      <c r="Q14" s="10">
        <f t="shared" si="13"/>
        <v>44.670594123692602</v>
      </c>
      <c r="R14" s="10" t="e">
        <f t="shared" si="13"/>
        <v>#DIV/0!</v>
      </c>
      <c r="S14" s="10" t="e">
        <f t="shared" si="13"/>
        <v>#DIV/0!</v>
      </c>
      <c r="T14" s="10" t="e">
        <f t="shared" si="13"/>
        <v>#DIV/0!</v>
      </c>
      <c r="U14" s="10" t="e">
        <f t="shared" si="13"/>
        <v>#DIV/0!</v>
      </c>
      <c r="V14" s="10" t="e">
        <f t="shared" si="13"/>
        <v>#DIV/0!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86" t="s">
        <v>45</v>
      </c>
      <c r="M16" s="87"/>
      <c r="N16" s="88"/>
      <c r="O16" s="89" t="s">
        <v>88</v>
      </c>
      <c r="P16" s="90"/>
      <c r="Q16" s="90"/>
      <c r="R16" s="90"/>
      <c r="S16" s="90"/>
      <c r="T16" s="90"/>
      <c r="U16" s="90"/>
      <c r="V16" s="91"/>
    </row>
    <row r="17" spans="1:22" ht="18.75">
      <c r="A17" s="15"/>
      <c r="B17" s="15"/>
      <c r="C17" s="15"/>
      <c r="D17" s="15"/>
      <c r="E17" s="16"/>
      <c r="F17" s="16"/>
      <c r="G17" s="15"/>
      <c r="H17" s="15"/>
      <c r="I17" s="15"/>
      <c r="J17" s="16"/>
      <c r="K17" s="17"/>
      <c r="L17" s="79" t="s">
        <v>46</v>
      </c>
      <c r="M17" s="82" t="s">
        <v>48</v>
      </c>
      <c r="N17" s="83"/>
      <c r="O17" s="83"/>
      <c r="P17" s="83"/>
      <c r="Q17" s="83"/>
      <c r="R17" s="83"/>
      <c r="S17" s="83"/>
      <c r="T17" s="83"/>
      <c r="U17" s="83"/>
      <c r="V17" s="84"/>
    </row>
    <row r="18" spans="1:22" ht="18.75">
      <c r="A18" s="15"/>
      <c r="B18" s="15"/>
      <c r="C18" s="15"/>
      <c r="D18" s="15"/>
      <c r="E18" s="16"/>
      <c r="F18" s="16"/>
      <c r="G18" s="15"/>
      <c r="H18" s="15"/>
      <c r="I18" s="15"/>
      <c r="J18" s="16"/>
      <c r="K18" s="17"/>
      <c r="L18" s="80"/>
      <c r="M18" s="82" t="s">
        <v>90</v>
      </c>
      <c r="N18" s="83"/>
      <c r="O18" s="83"/>
      <c r="P18" s="83"/>
      <c r="Q18" s="84"/>
      <c r="R18" s="82" t="s">
        <v>91</v>
      </c>
      <c r="S18" s="83"/>
      <c r="T18" s="83"/>
      <c r="U18" s="83"/>
      <c r="V18" s="84"/>
    </row>
    <row r="19" spans="1:22" ht="37.5">
      <c r="A19" s="15"/>
      <c r="B19" s="15"/>
      <c r="C19" s="15"/>
      <c r="D19" s="15"/>
      <c r="E19" s="16"/>
      <c r="F19" s="16"/>
      <c r="G19" s="15"/>
      <c r="H19" s="15"/>
      <c r="I19" s="15"/>
      <c r="J19" s="16"/>
      <c r="K19" s="17"/>
      <c r="L19" s="81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L20" s="11">
        <v>1</v>
      </c>
      <c r="M20" s="13">
        <v>3.92</v>
      </c>
      <c r="N20" s="11">
        <v>3.48</v>
      </c>
      <c r="O20" s="11">
        <v>2.48</v>
      </c>
      <c r="P20" s="6">
        <f>(M20^2+N20^2-O20^2)/(2*M20*N20)</f>
        <v>0.78166783954961283</v>
      </c>
      <c r="Q20" s="10">
        <f>ACOS(P20)/PI()*180</f>
        <v>38.586464112100501</v>
      </c>
      <c r="R20" s="13">
        <v>4.91</v>
      </c>
      <c r="S20" s="13">
        <v>3.34</v>
      </c>
      <c r="T20" s="13">
        <v>4.09</v>
      </c>
      <c r="U20" s="6">
        <f>(R20^2+S20^2-T20^2)/(2*R20*S20)</f>
        <v>0.56513043160115617</v>
      </c>
      <c r="V20" s="10">
        <f>ACOS(U20)/PI()*180</f>
        <v>55.588650797894282</v>
      </c>
    </row>
    <row r="21" spans="1:22" ht="18.75">
      <c r="A21" s="53" t="s">
        <v>45</v>
      </c>
      <c r="B21" s="53"/>
      <c r="C21" s="53"/>
      <c r="D21" s="53"/>
      <c r="E21" s="70" t="s">
        <v>88</v>
      </c>
      <c r="F21" s="71"/>
      <c r="G21" s="71"/>
      <c r="H21" s="71"/>
      <c r="I21" s="71"/>
      <c r="J21" s="71"/>
      <c r="K21" s="72"/>
      <c r="L21" s="11">
        <v>2</v>
      </c>
      <c r="M21" s="13">
        <v>4.5199999999999996</v>
      </c>
      <c r="N21" s="11">
        <v>3.87</v>
      </c>
      <c r="O21" s="11">
        <v>3.22</v>
      </c>
      <c r="P21" s="6">
        <f t="shared" ref="P21:P22" si="14">(M21^2+N21^2-O21^2)/(2*M21*N21)</f>
        <v>0.71570796460176966</v>
      </c>
      <c r="Q21" s="10">
        <f t="shared" ref="Q21:Q22" si="15">ACOS(P21)/PI()*180</f>
        <v>44.298750491369695</v>
      </c>
      <c r="R21" s="13">
        <v>6</v>
      </c>
      <c r="S21" s="13">
        <v>3.8</v>
      </c>
      <c r="T21" s="13">
        <v>4.21</v>
      </c>
      <c r="U21" s="6">
        <f t="shared" ref="U21:U22" si="16">(R21^2+S21^2-T21^2)/(2*R21*S21)</f>
        <v>0.71745394736842105</v>
      </c>
      <c r="V21" s="10">
        <f t="shared" ref="V21:V22" si="17">ACOS(U21)/PI()*180</f>
        <v>44.155328285376335</v>
      </c>
    </row>
    <row r="22" spans="1:22" ht="18.75">
      <c r="A22" s="73" t="s">
        <v>46</v>
      </c>
      <c r="B22" s="74" t="s">
        <v>47</v>
      </c>
      <c r="C22" s="75"/>
      <c r="D22" s="75"/>
      <c r="E22" s="75"/>
      <c r="F22" s="75"/>
      <c r="G22" s="75"/>
      <c r="H22" s="75"/>
      <c r="I22" s="75"/>
      <c r="J22" s="75"/>
      <c r="K22" s="76"/>
      <c r="L22" s="11">
        <v>3</v>
      </c>
      <c r="M22" s="13">
        <v>5.31</v>
      </c>
      <c r="N22" s="11">
        <v>3.99</v>
      </c>
      <c r="O22" s="11">
        <v>2.84</v>
      </c>
      <c r="P22" s="6">
        <f t="shared" si="14"/>
        <v>0.85077571518249462</v>
      </c>
      <c r="Q22" s="10">
        <f t="shared" si="15"/>
        <v>31.703859066584613</v>
      </c>
      <c r="R22" s="13">
        <v>5.04</v>
      </c>
      <c r="S22" s="13">
        <v>3.19</v>
      </c>
      <c r="T22" s="13">
        <v>4.1900000000000004</v>
      </c>
      <c r="U22" s="6">
        <f t="shared" si="16"/>
        <v>0.56045678459471548</v>
      </c>
      <c r="V22" s="10">
        <f t="shared" si="17"/>
        <v>55.912606671608025</v>
      </c>
    </row>
    <row r="23" spans="1:22" ht="18.75">
      <c r="A23" s="73"/>
      <c r="B23" s="73" t="s">
        <v>90</v>
      </c>
      <c r="C23" s="73"/>
      <c r="D23" s="73"/>
      <c r="E23" s="73"/>
      <c r="F23" s="73"/>
      <c r="G23" s="73" t="s">
        <v>91</v>
      </c>
      <c r="H23" s="73"/>
      <c r="I23" s="73"/>
      <c r="J23" s="73"/>
      <c r="K23" s="73"/>
      <c r="L23" s="12" t="s">
        <v>106</v>
      </c>
      <c r="M23" s="10">
        <f>AVERAGE(M20:M22)</f>
        <v>4.583333333333333</v>
      </c>
      <c r="N23" s="10">
        <f t="shared" ref="N23:V23" si="18">AVERAGE(N20:N22)</f>
        <v>3.78</v>
      </c>
      <c r="O23" s="10">
        <f t="shared" si="18"/>
        <v>2.8466666666666662</v>
      </c>
      <c r="P23" s="10">
        <f t="shared" si="18"/>
        <v>0.7827171731112923</v>
      </c>
      <c r="Q23" s="10">
        <f t="shared" si="18"/>
        <v>38.19635789001827</v>
      </c>
      <c r="R23" s="10">
        <f t="shared" si="18"/>
        <v>5.3166666666666664</v>
      </c>
      <c r="S23" s="10">
        <f t="shared" si="18"/>
        <v>3.4433333333333334</v>
      </c>
      <c r="T23" s="10">
        <f t="shared" si="18"/>
        <v>4.163333333333334</v>
      </c>
      <c r="U23" s="10">
        <f t="shared" si="18"/>
        <v>0.6143470545214309</v>
      </c>
      <c r="V23" s="10">
        <f t="shared" si="18"/>
        <v>51.885528584959552</v>
      </c>
    </row>
    <row r="24" spans="1:22" ht="42">
      <c r="A24" s="73"/>
      <c r="B24" s="6" t="s">
        <v>59</v>
      </c>
      <c r="C24" s="6" t="s">
        <v>60</v>
      </c>
      <c r="D24" s="6" t="s">
        <v>94</v>
      </c>
      <c r="E24" s="6" t="s">
        <v>95</v>
      </c>
      <c r="F24" s="6" t="s">
        <v>96</v>
      </c>
      <c r="G24" s="6" t="s">
        <v>59</v>
      </c>
      <c r="H24" s="6" t="s">
        <v>60</v>
      </c>
      <c r="I24" s="6" t="s">
        <v>94</v>
      </c>
      <c r="J24" s="6" t="s">
        <v>95</v>
      </c>
      <c r="K24" s="6" t="s">
        <v>96</v>
      </c>
      <c r="L24" s="79" t="s">
        <v>46</v>
      </c>
      <c r="M24" s="82" t="s">
        <v>92</v>
      </c>
      <c r="N24" s="83"/>
      <c r="O24" s="83"/>
      <c r="P24" s="83"/>
      <c r="Q24" s="84"/>
      <c r="R24" s="82" t="s">
        <v>93</v>
      </c>
      <c r="S24" s="83"/>
      <c r="T24" s="83"/>
      <c r="U24" s="83"/>
      <c r="V24" s="84"/>
    </row>
    <row r="25" spans="1:22" ht="37.5">
      <c r="A25" s="6">
        <v>1</v>
      </c>
      <c r="B25" s="10">
        <v>5</v>
      </c>
      <c r="C25" s="10">
        <v>4.2</v>
      </c>
      <c r="D25" s="6">
        <v>7.48</v>
      </c>
      <c r="E25" s="85">
        <v>44.68</v>
      </c>
      <c r="F25" s="85">
        <v>47.66</v>
      </c>
      <c r="G25" s="10">
        <v>5.8</v>
      </c>
      <c r="H25" s="10">
        <v>5.5</v>
      </c>
      <c r="I25" s="6">
        <v>7.39</v>
      </c>
      <c r="J25" s="85">
        <v>44.61</v>
      </c>
      <c r="K25" s="57">
        <v>49.25</v>
      </c>
      <c r="L25" s="81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">
        <v>2</v>
      </c>
      <c r="B26" s="10">
        <v>4.3</v>
      </c>
      <c r="C26" s="10">
        <v>4.4000000000000004</v>
      </c>
      <c r="D26" s="6">
        <v>7.15</v>
      </c>
      <c r="E26" s="85"/>
      <c r="F26" s="85"/>
      <c r="G26" s="10">
        <v>4.9000000000000004</v>
      </c>
      <c r="H26" s="10">
        <v>5.4</v>
      </c>
      <c r="I26" s="6">
        <v>7.56</v>
      </c>
      <c r="J26" s="85"/>
      <c r="K26" s="57"/>
      <c r="L26" s="11">
        <v>1</v>
      </c>
      <c r="M26" s="13">
        <v>3.9</v>
      </c>
      <c r="N26" s="11">
        <v>2.78</v>
      </c>
      <c r="O26" s="11">
        <v>2.9</v>
      </c>
      <c r="P26" s="6">
        <f>(M26^2+N26^2-O26^2)/(2*M26*N26)</f>
        <v>0.67000553403431096</v>
      </c>
      <c r="Q26" s="10">
        <f>ACOS(P26)/PI()*180</f>
        <v>47.932508076691036</v>
      </c>
      <c r="R26" s="13">
        <v>3.74</v>
      </c>
      <c r="S26" s="13">
        <v>3.94</v>
      </c>
      <c r="T26" s="13">
        <v>2.68</v>
      </c>
      <c r="U26" s="6">
        <f>(R26^2+S26^2-T26^2)/(2*R26*S26)</f>
        <v>0.75764814462933305</v>
      </c>
      <c r="V26" s="10">
        <f>ACOS(U26)/PI()*180</f>
        <v>40.742700096223892</v>
      </c>
    </row>
    <row r="27" spans="1:22" ht="18.75">
      <c r="A27" s="6">
        <v>3</v>
      </c>
      <c r="B27" s="10">
        <v>4.4000000000000004</v>
      </c>
      <c r="C27" s="10">
        <v>4.5</v>
      </c>
      <c r="D27" s="6">
        <v>7.49</v>
      </c>
      <c r="E27" s="85"/>
      <c r="F27" s="85"/>
      <c r="G27" s="10">
        <v>4.3</v>
      </c>
      <c r="H27" s="10"/>
      <c r="I27" s="6">
        <v>7.69</v>
      </c>
      <c r="J27" s="85"/>
      <c r="K27" s="57"/>
      <c r="L27" s="11">
        <v>2</v>
      </c>
      <c r="M27" s="13">
        <v>4.88</v>
      </c>
      <c r="N27" s="11">
        <v>3.28</v>
      </c>
      <c r="O27" s="11">
        <v>3.81</v>
      </c>
      <c r="P27" s="6">
        <f t="shared" ref="P27:P28" si="19">(M27^2+N27^2-O27^2)/(2*M27*N27)</f>
        <v>0.62652126649340267</v>
      </c>
      <c r="Q27" s="10">
        <f t="shared" ref="Q27:Q28" si="20">ACOS(P27)/PI()*180</f>
        <v>51.20606831899876</v>
      </c>
      <c r="R27" s="13">
        <v>4.4400000000000004</v>
      </c>
      <c r="S27" s="13">
        <v>3.86</v>
      </c>
      <c r="T27" s="13">
        <v>2.96</v>
      </c>
      <c r="U27" s="6">
        <f t="shared" ref="U27:U28" si="21">(R27^2+S27^2-T27^2)/(2*R27*S27)</f>
        <v>0.7542010922839939</v>
      </c>
      <c r="V27" s="10">
        <f t="shared" ref="V27:V28" si="22">ACOS(U27)/PI()*180</f>
        <v>41.044388138637885</v>
      </c>
    </row>
    <row r="28" spans="1:22" ht="28.5">
      <c r="A28" s="6" t="s">
        <v>107</v>
      </c>
      <c r="B28" s="10">
        <f>AVERAGE(B25:B27)</f>
        <v>4.5666666666666673</v>
      </c>
      <c r="C28" s="10">
        <f t="shared" ref="C28:D28" si="23">AVERAGE(C25:C27)</f>
        <v>4.3666666666666671</v>
      </c>
      <c r="D28" s="10">
        <f t="shared" si="23"/>
        <v>7.373333333333334</v>
      </c>
      <c r="E28" s="85"/>
      <c r="F28" s="85"/>
      <c r="G28" s="10">
        <f>AVERAGE(G25:G27)</f>
        <v>5</v>
      </c>
      <c r="H28" s="10">
        <f t="shared" ref="H28:I28" si="24">AVERAGE(H25:H27)</f>
        <v>5.45</v>
      </c>
      <c r="I28" s="10">
        <f t="shared" si="24"/>
        <v>7.5466666666666669</v>
      </c>
      <c r="J28" s="85"/>
      <c r="K28" s="57"/>
      <c r="L28" s="11">
        <v>3</v>
      </c>
      <c r="M28" s="13">
        <v>5.34</v>
      </c>
      <c r="N28" s="11">
        <v>3.75</v>
      </c>
      <c r="O28" s="11">
        <v>3.75</v>
      </c>
      <c r="P28" s="6">
        <f t="shared" si="19"/>
        <v>0.71200000000000008</v>
      </c>
      <c r="Q28" s="10">
        <f t="shared" si="20"/>
        <v>44.602125316246457</v>
      </c>
      <c r="R28" s="13">
        <v>4.8099999999999996</v>
      </c>
      <c r="S28" s="13">
        <v>3.95</v>
      </c>
      <c r="T28" s="13">
        <v>3.46</v>
      </c>
      <c r="U28" s="6">
        <f t="shared" si="21"/>
        <v>0.70441327403352716</v>
      </c>
      <c r="V28" s="10">
        <f t="shared" si="22"/>
        <v>45.217837178821512</v>
      </c>
    </row>
    <row r="29" spans="1:22" ht="18.75">
      <c r="A29" s="67" t="s">
        <v>46</v>
      </c>
      <c r="B29" s="73" t="s">
        <v>92</v>
      </c>
      <c r="C29" s="73"/>
      <c r="D29" s="73"/>
      <c r="E29" s="73"/>
      <c r="F29" s="73"/>
      <c r="G29" s="73" t="s">
        <v>93</v>
      </c>
      <c r="H29" s="73"/>
      <c r="I29" s="73"/>
      <c r="J29" s="73"/>
      <c r="K29" s="73"/>
      <c r="L29" s="12" t="s">
        <v>106</v>
      </c>
      <c r="M29" s="10">
        <f>AVERAGE(M26:M28)</f>
        <v>4.7066666666666661</v>
      </c>
      <c r="N29" s="10">
        <f t="shared" ref="N29:V29" si="25">AVERAGE(N26:N28)</f>
        <v>3.2699999999999996</v>
      </c>
      <c r="O29" s="10">
        <f t="shared" si="25"/>
        <v>3.4866666666666668</v>
      </c>
      <c r="P29" s="10">
        <f t="shared" si="25"/>
        <v>0.6695089335092379</v>
      </c>
      <c r="Q29" s="10">
        <f t="shared" si="25"/>
        <v>47.913567237312087</v>
      </c>
      <c r="R29" s="10">
        <f t="shared" si="25"/>
        <v>4.3299999999999992</v>
      </c>
      <c r="S29" s="10">
        <f t="shared" si="25"/>
        <v>3.9166666666666665</v>
      </c>
      <c r="T29" s="10">
        <f t="shared" si="25"/>
        <v>3.0333333333333337</v>
      </c>
      <c r="U29" s="10">
        <f t="shared" si="25"/>
        <v>0.73875417031561808</v>
      </c>
      <c r="V29" s="10">
        <f t="shared" si="25"/>
        <v>42.334975137894432</v>
      </c>
    </row>
    <row r="30" spans="1:22" ht="40.5">
      <c r="A30" s="69"/>
      <c r="B30" s="6" t="s">
        <v>59</v>
      </c>
      <c r="C30" s="6" t="s">
        <v>60</v>
      </c>
      <c r="D30" s="6" t="s">
        <v>94</v>
      </c>
      <c r="E30" s="6" t="s">
        <v>95</v>
      </c>
      <c r="F30" s="6" t="s">
        <v>96</v>
      </c>
      <c r="G30" s="6" t="s">
        <v>59</v>
      </c>
      <c r="H30" s="6" t="s">
        <v>60</v>
      </c>
      <c r="I30" s="6" t="s">
        <v>94</v>
      </c>
      <c r="J30" s="6" t="s">
        <v>95</v>
      </c>
      <c r="K30" s="6" t="s">
        <v>96</v>
      </c>
    </row>
    <row r="31" spans="1:22">
      <c r="A31" s="6">
        <v>1</v>
      </c>
      <c r="B31" s="10">
        <v>6</v>
      </c>
      <c r="C31" s="10">
        <v>4.8</v>
      </c>
      <c r="D31" s="6">
        <v>7.86</v>
      </c>
      <c r="E31" s="85">
        <v>42.67</v>
      </c>
      <c r="F31" s="85">
        <v>48</v>
      </c>
      <c r="G31" s="10">
        <v>5</v>
      </c>
      <c r="H31" s="10">
        <v>4.8</v>
      </c>
      <c r="I31" s="6">
        <v>7.51</v>
      </c>
      <c r="J31" s="85">
        <v>43.46</v>
      </c>
      <c r="K31" s="57">
        <v>48.29</v>
      </c>
    </row>
    <row r="32" spans="1:22">
      <c r="A32" s="6">
        <v>2</v>
      </c>
      <c r="B32" s="10">
        <v>5.9</v>
      </c>
      <c r="C32" s="10">
        <v>4.7</v>
      </c>
      <c r="D32" s="6">
        <v>7.87</v>
      </c>
      <c r="E32" s="85"/>
      <c r="F32" s="85"/>
      <c r="G32" s="10">
        <v>5.05</v>
      </c>
      <c r="H32" s="10">
        <v>4.9000000000000004</v>
      </c>
      <c r="I32" s="6">
        <v>7.6</v>
      </c>
      <c r="J32" s="85"/>
      <c r="K32" s="57"/>
    </row>
    <row r="33" spans="1:22" ht="18.75">
      <c r="A33" s="6">
        <v>3</v>
      </c>
      <c r="B33" s="10">
        <v>6.1</v>
      </c>
      <c r="C33" s="10"/>
      <c r="D33" s="6"/>
      <c r="E33" s="85"/>
      <c r="F33" s="85"/>
      <c r="G33" s="10">
        <v>4.0999999999999996</v>
      </c>
      <c r="H33" s="10">
        <v>4.7</v>
      </c>
      <c r="I33" s="6"/>
      <c r="J33" s="85"/>
      <c r="K33" s="57"/>
      <c r="L33" s="86" t="s">
        <v>45</v>
      </c>
      <c r="M33" s="87"/>
      <c r="N33" s="88"/>
      <c r="O33" s="89" t="s">
        <v>89</v>
      </c>
      <c r="P33" s="90"/>
      <c r="Q33" s="90"/>
      <c r="R33" s="90"/>
      <c r="S33" s="90"/>
      <c r="T33" s="90"/>
      <c r="U33" s="90"/>
      <c r="V33" s="91"/>
    </row>
    <row r="34" spans="1:22" ht="28.5">
      <c r="A34" s="6" t="s">
        <v>107</v>
      </c>
      <c r="B34" s="10">
        <f>AVERAGE(B31:B33)</f>
        <v>6</v>
      </c>
      <c r="C34" s="10">
        <f t="shared" ref="C34:D34" si="26">AVERAGE(C31:C33)</f>
        <v>4.75</v>
      </c>
      <c r="D34" s="10">
        <f t="shared" si="26"/>
        <v>7.8650000000000002</v>
      </c>
      <c r="E34" s="85"/>
      <c r="F34" s="85"/>
      <c r="G34" s="10">
        <f>AVERAGE(G31:G33)</f>
        <v>4.7166666666666668</v>
      </c>
      <c r="H34" s="10">
        <f t="shared" ref="H34:I34" si="27">AVERAGE(H31:H33)</f>
        <v>4.8</v>
      </c>
      <c r="I34" s="10">
        <f t="shared" si="27"/>
        <v>7.5549999999999997</v>
      </c>
      <c r="J34" s="85"/>
      <c r="K34" s="57"/>
      <c r="L34" s="79" t="s">
        <v>46</v>
      </c>
      <c r="M34" s="82" t="s">
        <v>48</v>
      </c>
      <c r="N34" s="83"/>
      <c r="O34" s="83"/>
      <c r="P34" s="83"/>
      <c r="Q34" s="83"/>
      <c r="R34" s="83"/>
      <c r="S34" s="83"/>
      <c r="T34" s="83"/>
      <c r="U34" s="83"/>
      <c r="V34" s="84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80"/>
      <c r="M35" s="82" t="s">
        <v>90</v>
      </c>
      <c r="N35" s="83"/>
      <c r="O35" s="83"/>
      <c r="P35" s="83"/>
      <c r="Q35" s="84"/>
      <c r="R35" s="82" t="s">
        <v>91</v>
      </c>
      <c r="S35" s="83"/>
      <c r="T35" s="83"/>
      <c r="U35" s="83"/>
      <c r="V35" s="84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81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A37" s="15"/>
      <c r="B37" s="15"/>
      <c r="C37" s="15"/>
      <c r="D37" s="15"/>
      <c r="E37" s="16"/>
      <c r="F37" s="16"/>
      <c r="G37" s="15"/>
      <c r="H37" s="15"/>
      <c r="I37" s="15"/>
      <c r="J37" s="16"/>
      <c r="K37" s="17"/>
      <c r="L37" s="11">
        <v>1</v>
      </c>
      <c r="M37" s="13">
        <v>5.42</v>
      </c>
      <c r="N37" s="11">
        <v>4.17</v>
      </c>
      <c r="O37" s="11">
        <v>1.99</v>
      </c>
      <c r="P37" s="6">
        <f>(M37^2+N37^2-O37^2)/(2*M37*N37)</f>
        <v>0.94695903793570313</v>
      </c>
      <c r="Q37" s="10">
        <f>ACOS(P37)/PI()*180</f>
        <v>18.744846460094951</v>
      </c>
      <c r="R37" s="13"/>
      <c r="S37" s="13"/>
      <c r="T37" s="13"/>
      <c r="U37" s="6" t="e">
        <f>(R37^2+S37^2-T37^2)/(2*R37*S37)</f>
        <v>#DIV/0!</v>
      </c>
      <c r="V37" s="10" t="e">
        <f>ACOS(U37)/PI()*180</f>
        <v>#DIV/0!</v>
      </c>
    </row>
    <row r="38" spans="1:22" ht="18.75">
      <c r="A38" s="15"/>
      <c r="B38" s="15"/>
      <c r="C38" s="15"/>
      <c r="D38" s="15"/>
      <c r="E38" s="16"/>
      <c r="F38" s="16"/>
      <c r="G38" s="15"/>
      <c r="H38" s="15"/>
      <c r="I38" s="15"/>
      <c r="J38" s="16"/>
      <c r="K38" s="17"/>
      <c r="L38" s="11">
        <v>2</v>
      </c>
      <c r="M38" s="13">
        <v>5.29</v>
      </c>
      <c r="N38" s="11">
        <v>3.9</v>
      </c>
      <c r="O38" s="11">
        <v>2.4300000000000002</v>
      </c>
      <c r="P38" s="6">
        <f t="shared" ref="P38:P39" si="28">(M38^2+N38^2-O38^2)/(2*M38*N38)</f>
        <v>0.90371770636420923</v>
      </c>
      <c r="Q38" s="10">
        <f t="shared" ref="Q38:Q39" si="29">ACOS(P38)/PI()*180</f>
        <v>25.348870378990657</v>
      </c>
      <c r="R38" s="13"/>
      <c r="S38" s="13"/>
      <c r="T38" s="13"/>
      <c r="U38" s="6" t="e">
        <f t="shared" ref="U38:U39" si="30">(R38^2+S38^2-T38^2)/(2*R38*S38)</f>
        <v>#DIV/0!</v>
      </c>
      <c r="V38" s="10" t="e">
        <f t="shared" ref="V38:V39" si="31">ACOS(U38)/PI()*180</f>
        <v>#DIV/0!</v>
      </c>
    </row>
    <row r="39" spans="1:22" ht="18.75">
      <c r="A39" s="15"/>
      <c r="B39" s="15"/>
      <c r="C39" s="15"/>
      <c r="D39" s="15"/>
      <c r="E39" s="16"/>
      <c r="F39" s="16"/>
      <c r="G39" s="15"/>
      <c r="H39" s="15"/>
      <c r="I39" s="15"/>
      <c r="J39" s="16"/>
      <c r="K39" s="17"/>
      <c r="L39" s="11">
        <v>3</v>
      </c>
      <c r="M39" s="13">
        <v>5.83</v>
      </c>
      <c r="N39" s="11">
        <v>4.8600000000000003</v>
      </c>
      <c r="O39" s="11">
        <v>2.29</v>
      </c>
      <c r="P39" s="6">
        <f t="shared" si="28"/>
        <v>0.92406242720708121</v>
      </c>
      <c r="Q39" s="10">
        <f t="shared" si="29"/>
        <v>22.472600990415799</v>
      </c>
      <c r="R39" s="13"/>
      <c r="S39" s="13"/>
      <c r="T39" s="13"/>
      <c r="U39" s="6" t="e">
        <f t="shared" si="30"/>
        <v>#DIV/0!</v>
      </c>
      <c r="V39" s="10" t="e">
        <f t="shared" si="31"/>
        <v>#DIV/0!</v>
      </c>
    </row>
    <row r="40" spans="1:22" ht="18.75">
      <c r="L40" s="12" t="s">
        <v>106</v>
      </c>
      <c r="M40" s="10">
        <f>AVERAGE(M37:M39)</f>
        <v>5.5133333333333328</v>
      </c>
      <c r="N40" s="10">
        <f t="shared" ref="N40:V40" si="32">AVERAGE(N37:N39)</f>
        <v>4.3099999999999996</v>
      </c>
      <c r="O40" s="10">
        <f t="shared" si="32"/>
        <v>2.2366666666666668</v>
      </c>
      <c r="P40" s="10">
        <f t="shared" si="32"/>
        <v>0.92491305716899797</v>
      </c>
      <c r="Q40" s="10">
        <f t="shared" si="32"/>
        <v>22.188772609833801</v>
      </c>
      <c r="R40" s="10" t="e">
        <f t="shared" si="32"/>
        <v>#DIV/0!</v>
      </c>
      <c r="S40" s="10" t="e">
        <f t="shared" si="32"/>
        <v>#DIV/0!</v>
      </c>
      <c r="T40" s="10" t="e">
        <f t="shared" si="32"/>
        <v>#DIV/0!</v>
      </c>
      <c r="U40" s="10" t="e">
        <f t="shared" si="32"/>
        <v>#DIV/0!</v>
      </c>
      <c r="V40" s="10" t="e">
        <f t="shared" si="32"/>
        <v>#DIV/0!</v>
      </c>
    </row>
    <row r="41" spans="1:22" ht="18.75">
      <c r="A41" s="53" t="s">
        <v>45</v>
      </c>
      <c r="B41" s="53"/>
      <c r="C41" s="53"/>
      <c r="D41" s="53"/>
      <c r="E41" s="70" t="s">
        <v>89</v>
      </c>
      <c r="F41" s="71"/>
      <c r="G41" s="71"/>
      <c r="H41" s="71"/>
      <c r="I41" s="71"/>
      <c r="J41" s="71"/>
      <c r="K41" s="72"/>
      <c r="L41" s="79" t="s">
        <v>46</v>
      </c>
      <c r="M41" s="82" t="s">
        <v>92</v>
      </c>
      <c r="N41" s="83"/>
      <c r="O41" s="83"/>
      <c r="P41" s="83"/>
      <c r="Q41" s="84"/>
      <c r="R41" s="82" t="s">
        <v>93</v>
      </c>
      <c r="S41" s="83"/>
      <c r="T41" s="83"/>
      <c r="U41" s="83"/>
      <c r="V41" s="84"/>
    </row>
    <row r="42" spans="1:22" ht="37.5">
      <c r="A42" s="73" t="s">
        <v>46</v>
      </c>
      <c r="B42" s="74" t="s">
        <v>47</v>
      </c>
      <c r="C42" s="75"/>
      <c r="D42" s="75"/>
      <c r="E42" s="75"/>
      <c r="F42" s="75"/>
      <c r="G42" s="75"/>
      <c r="H42" s="75"/>
      <c r="I42" s="75"/>
      <c r="J42" s="75"/>
      <c r="K42" s="76"/>
      <c r="L42" s="81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18.75">
      <c r="A43" s="73"/>
      <c r="B43" s="73" t="s">
        <v>90</v>
      </c>
      <c r="C43" s="73"/>
      <c r="D43" s="73"/>
      <c r="E43" s="73"/>
      <c r="F43" s="73"/>
      <c r="G43" s="73" t="s">
        <v>91</v>
      </c>
      <c r="H43" s="73"/>
      <c r="I43" s="73"/>
      <c r="J43" s="73"/>
      <c r="K43" s="73"/>
      <c r="L43" s="11">
        <v>1</v>
      </c>
      <c r="M43" s="13"/>
      <c r="N43" s="11"/>
      <c r="O43" s="11"/>
      <c r="P43" s="6" t="e">
        <f>(M43^2+N43^2-O43^2)/(2*M43*N43)</f>
        <v>#DIV/0!</v>
      </c>
      <c r="Q43" s="10" t="e">
        <f>ACOS(P43)/PI()*180</f>
        <v>#DIV/0!</v>
      </c>
      <c r="R43" s="13">
        <v>7.1</v>
      </c>
      <c r="S43" s="13">
        <v>4.24</v>
      </c>
      <c r="T43" s="13">
        <v>7.53</v>
      </c>
      <c r="U43" s="6">
        <f>(R43^2+S43^2-T43^2)/(2*R43*S43)</f>
        <v>0.19410543449375478</v>
      </c>
      <c r="V43" s="10">
        <f>ACOS(U43)/PI()*180</f>
        <v>78.807529690017873</v>
      </c>
    </row>
    <row r="44" spans="1:22" ht="42">
      <c r="A44" s="73"/>
      <c r="B44" s="6" t="s">
        <v>59</v>
      </c>
      <c r="C44" s="6" t="s">
        <v>60</v>
      </c>
      <c r="D44" s="6" t="s">
        <v>23</v>
      </c>
      <c r="E44" s="6" t="s">
        <v>95</v>
      </c>
      <c r="F44" s="6" t="s">
        <v>96</v>
      </c>
      <c r="G44" s="6" t="s">
        <v>59</v>
      </c>
      <c r="H44" s="6" t="s">
        <v>60</v>
      </c>
      <c r="I44" s="6" t="s">
        <v>23</v>
      </c>
      <c r="J44" s="6" t="s">
        <v>95</v>
      </c>
      <c r="K44" s="6" t="s">
        <v>96</v>
      </c>
      <c r="L44" s="11">
        <v>2</v>
      </c>
      <c r="M44" s="13"/>
      <c r="N44" s="11"/>
      <c r="O44" s="11"/>
      <c r="P44" s="6" t="e">
        <f t="shared" ref="P44:P45" si="33">(M44^2+N44^2-O44^2)/(2*M44*N44)</f>
        <v>#DIV/0!</v>
      </c>
      <c r="Q44" s="10" t="e">
        <f t="shared" ref="Q44:Q45" si="34">ACOS(P44)/PI()*180</f>
        <v>#DIV/0!</v>
      </c>
      <c r="R44" s="13">
        <v>6.18</v>
      </c>
      <c r="S44" s="13">
        <v>4.4400000000000004</v>
      </c>
      <c r="T44" s="13">
        <v>6.37</v>
      </c>
      <c r="U44" s="6">
        <f t="shared" ref="U44:U45" si="35">(R44^2+S44^2-T44^2)/(2*R44*S44)</f>
        <v>0.3157726901658941</v>
      </c>
      <c r="V44" s="10">
        <f t="shared" ref="V44:V45" si="36">ACOS(U44)/PI()*180</f>
        <v>71.592533311977974</v>
      </c>
    </row>
    <row r="45" spans="1:22" ht="18.75">
      <c r="A45" s="6">
        <v>1</v>
      </c>
      <c r="B45" s="10">
        <v>6.8</v>
      </c>
      <c r="C45" s="10">
        <v>5.5</v>
      </c>
      <c r="D45" s="6">
        <v>8.25</v>
      </c>
      <c r="E45" s="85">
        <v>44.7</v>
      </c>
      <c r="F45" s="85">
        <v>46.81</v>
      </c>
      <c r="G45" s="10">
        <v>5.7</v>
      </c>
      <c r="H45" s="10">
        <v>6.5</v>
      </c>
      <c r="I45" s="6">
        <v>6.9</v>
      </c>
      <c r="J45" s="85">
        <v>36.14</v>
      </c>
      <c r="K45" s="57">
        <v>45.88</v>
      </c>
      <c r="L45" s="11">
        <v>3</v>
      </c>
      <c r="M45" s="13"/>
      <c r="N45" s="11"/>
      <c r="O45" s="11"/>
      <c r="P45" s="6" t="e">
        <f t="shared" si="33"/>
        <v>#DIV/0!</v>
      </c>
      <c r="Q45" s="10" t="e">
        <f t="shared" si="34"/>
        <v>#DIV/0!</v>
      </c>
      <c r="R45" s="13">
        <v>5.16</v>
      </c>
      <c r="S45" s="13">
        <v>3.18</v>
      </c>
      <c r="T45" s="13">
        <v>4.66</v>
      </c>
      <c r="U45" s="6">
        <f t="shared" si="35"/>
        <v>0.45775437570084332</v>
      </c>
      <c r="V45" s="10">
        <f t="shared" si="36"/>
        <v>62.757703863724018</v>
      </c>
    </row>
    <row r="46" spans="1:22" ht="18.75">
      <c r="A46" s="6">
        <v>2</v>
      </c>
      <c r="B46" s="10">
        <v>7.1</v>
      </c>
      <c r="C46" s="10">
        <v>5.7</v>
      </c>
      <c r="D46" s="6">
        <v>7.65</v>
      </c>
      <c r="E46" s="85"/>
      <c r="F46" s="85"/>
      <c r="G46" s="10">
        <v>5.2</v>
      </c>
      <c r="H46" s="10">
        <v>6.3</v>
      </c>
      <c r="I46" s="6">
        <v>6.4</v>
      </c>
      <c r="J46" s="85"/>
      <c r="K46" s="57"/>
      <c r="L46" s="12" t="s">
        <v>106</v>
      </c>
      <c r="M46" s="10" t="e">
        <f>AVERAGE(M43:M45)</f>
        <v>#DIV/0!</v>
      </c>
      <c r="N46" s="10" t="e">
        <f t="shared" ref="N46:V46" si="37">AVERAGE(N43:N45)</f>
        <v>#DIV/0!</v>
      </c>
      <c r="O46" s="10" t="e">
        <f t="shared" si="37"/>
        <v>#DIV/0!</v>
      </c>
      <c r="P46" s="10" t="e">
        <f t="shared" si="37"/>
        <v>#DIV/0!</v>
      </c>
      <c r="Q46" s="10" t="e">
        <f t="shared" si="37"/>
        <v>#DIV/0!</v>
      </c>
      <c r="R46" s="10">
        <f t="shared" si="37"/>
        <v>6.1466666666666656</v>
      </c>
      <c r="S46" s="10">
        <f t="shared" si="37"/>
        <v>3.9533333333333331</v>
      </c>
      <c r="T46" s="10">
        <f t="shared" si="37"/>
        <v>6.1866666666666674</v>
      </c>
      <c r="U46" s="10">
        <f t="shared" si="37"/>
        <v>0.32254416678683073</v>
      </c>
      <c r="V46" s="10">
        <f t="shared" si="37"/>
        <v>71.052588955239955</v>
      </c>
    </row>
    <row r="47" spans="1:22">
      <c r="A47" s="6">
        <v>3</v>
      </c>
      <c r="B47" s="10">
        <v>5.2</v>
      </c>
      <c r="C47" s="10">
        <v>4.9000000000000004</v>
      </c>
      <c r="D47" s="6">
        <v>7.3</v>
      </c>
      <c r="E47" s="85"/>
      <c r="F47" s="85"/>
      <c r="G47" s="10">
        <v>4.8</v>
      </c>
      <c r="H47" s="10">
        <v>5.0999999999999996</v>
      </c>
      <c r="I47" s="6">
        <v>4.0999999999999996</v>
      </c>
      <c r="J47" s="85"/>
      <c r="K47" s="57"/>
    </row>
    <row r="48" spans="1:22" ht="27">
      <c r="A48" s="6" t="s">
        <v>107</v>
      </c>
      <c r="B48" s="10">
        <f>AVERAGE(B45:B47)</f>
        <v>6.3666666666666663</v>
      </c>
      <c r="C48" s="10">
        <f t="shared" ref="C48:D48" si="38">AVERAGE(C45:C47)</f>
        <v>5.3666666666666671</v>
      </c>
      <c r="D48" s="10">
        <f t="shared" si="38"/>
        <v>7.7333333333333334</v>
      </c>
      <c r="E48" s="85"/>
      <c r="F48" s="85"/>
      <c r="G48" s="10">
        <f>AVERAGE(G45:G47)</f>
        <v>5.2333333333333334</v>
      </c>
      <c r="H48" s="10">
        <f t="shared" ref="H48:I48" si="39">AVERAGE(H45:H47)</f>
        <v>5.9666666666666659</v>
      </c>
      <c r="I48" s="10">
        <f t="shared" si="39"/>
        <v>5.8</v>
      </c>
      <c r="J48" s="85"/>
      <c r="K48" s="57"/>
    </row>
    <row r="49" spans="1:11">
      <c r="A49" s="67" t="s">
        <v>46</v>
      </c>
      <c r="B49" s="73" t="s">
        <v>92</v>
      </c>
      <c r="C49" s="73"/>
      <c r="D49" s="73"/>
      <c r="E49" s="73"/>
      <c r="F49" s="73"/>
      <c r="G49" s="73" t="s">
        <v>93</v>
      </c>
      <c r="H49" s="73"/>
      <c r="I49" s="73"/>
      <c r="J49" s="73"/>
      <c r="K49" s="73"/>
    </row>
    <row r="50" spans="1:11" ht="40.5">
      <c r="A50" s="69"/>
      <c r="B50" s="6" t="s">
        <v>59</v>
      </c>
      <c r="C50" s="6" t="s">
        <v>60</v>
      </c>
      <c r="D50" s="6" t="s">
        <v>23</v>
      </c>
      <c r="E50" s="6" t="s">
        <v>95</v>
      </c>
      <c r="F50" s="6" t="s">
        <v>96</v>
      </c>
      <c r="G50" s="6" t="s">
        <v>59</v>
      </c>
      <c r="H50" s="6" t="s">
        <v>60</v>
      </c>
      <c r="I50" s="6" t="s">
        <v>23</v>
      </c>
      <c r="J50" s="6" t="s">
        <v>95</v>
      </c>
      <c r="K50" s="6" t="s">
        <v>96</v>
      </c>
    </row>
    <row r="51" spans="1:11">
      <c r="A51" s="6">
        <v>1</v>
      </c>
      <c r="B51" s="10">
        <v>4.5</v>
      </c>
      <c r="C51" s="10">
        <v>5.6</v>
      </c>
      <c r="D51" s="6">
        <v>7.26</v>
      </c>
      <c r="E51" s="85">
        <v>42.17</v>
      </c>
      <c r="F51" s="85">
        <v>45.79</v>
      </c>
      <c r="G51" s="10">
        <v>6.2</v>
      </c>
      <c r="H51" s="10">
        <v>5.0999999999999996</v>
      </c>
      <c r="I51" s="6">
        <v>7.8</v>
      </c>
      <c r="J51" s="85">
        <v>45.78</v>
      </c>
      <c r="K51" s="85">
        <v>45.96</v>
      </c>
    </row>
    <row r="52" spans="1:11">
      <c r="A52" s="6">
        <v>2</v>
      </c>
      <c r="B52" s="10">
        <v>4.9000000000000004</v>
      </c>
      <c r="C52" s="10">
        <v>6</v>
      </c>
      <c r="D52" s="6">
        <v>6.45</v>
      </c>
      <c r="E52" s="85"/>
      <c r="F52" s="85"/>
      <c r="G52" s="10">
        <v>5.2</v>
      </c>
      <c r="H52" s="10">
        <v>4.9000000000000004</v>
      </c>
      <c r="I52" s="6">
        <v>8</v>
      </c>
      <c r="J52" s="85"/>
      <c r="K52" s="85"/>
    </row>
    <row r="53" spans="1:11">
      <c r="A53" s="6">
        <v>3</v>
      </c>
      <c r="B53" s="10">
        <v>4.2</v>
      </c>
      <c r="C53" s="10">
        <v>5</v>
      </c>
      <c r="D53" s="6">
        <v>5.5</v>
      </c>
      <c r="E53" s="85"/>
      <c r="F53" s="85"/>
      <c r="G53" s="10">
        <v>4.9000000000000004</v>
      </c>
      <c r="H53" s="10">
        <v>4.2</v>
      </c>
      <c r="I53" s="6">
        <v>7.2</v>
      </c>
      <c r="J53" s="85"/>
      <c r="K53" s="85"/>
    </row>
    <row r="54" spans="1:11" ht="27">
      <c r="A54" s="6" t="s">
        <v>107</v>
      </c>
      <c r="B54" s="10">
        <f>AVERAGE(B51:B53)</f>
        <v>4.5333333333333341</v>
      </c>
      <c r="C54" s="10">
        <f t="shared" ref="C54:D54" si="40">AVERAGE(C51:C53)</f>
        <v>5.5333333333333341</v>
      </c>
      <c r="D54" s="10">
        <f t="shared" si="40"/>
        <v>6.4033333333333333</v>
      </c>
      <c r="E54" s="85"/>
      <c r="F54" s="85"/>
      <c r="G54" s="10">
        <f>AVERAGE(G51:G53)</f>
        <v>5.4333333333333336</v>
      </c>
      <c r="H54" s="10">
        <f t="shared" ref="H54:I54" si="41">AVERAGE(H51:H53)</f>
        <v>4.7333333333333334</v>
      </c>
      <c r="I54" s="10">
        <f t="shared" si="41"/>
        <v>7.666666666666667</v>
      </c>
      <c r="J54" s="85"/>
      <c r="K54" s="85"/>
    </row>
    <row r="92" spans="1:9" ht="18.75">
      <c r="A92" s="92" t="s">
        <v>45</v>
      </c>
      <c r="B92" s="92"/>
      <c r="C92" s="92"/>
      <c r="D92" s="93" t="s">
        <v>119</v>
      </c>
      <c r="E92" s="93"/>
      <c r="F92" s="93"/>
      <c r="G92" s="93"/>
      <c r="H92" s="93"/>
      <c r="I92" s="93"/>
    </row>
    <row r="93" spans="1:9" ht="18.75">
      <c r="A93" s="94" t="s">
        <v>98</v>
      </c>
      <c r="B93" s="94" t="s">
        <v>48</v>
      </c>
      <c r="C93" s="94"/>
      <c r="D93" s="94"/>
      <c r="E93" s="94"/>
      <c r="F93" s="94"/>
      <c r="G93" s="94"/>
      <c r="H93" s="94"/>
      <c r="I93" s="94"/>
    </row>
    <row r="94" spans="1:9" ht="18.75">
      <c r="A94" s="94"/>
      <c r="B94" s="94" t="s">
        <v>90</v>
      </c>
      <c r="C94" s="94"/>
      <c r="D94" s="94"/>
      <c r="E94" s="94"/>
      <c r="F94" s="94" t="s">
        <v>91</v>
      </c>
      <c r="G94" s="94"/>
      <c r="H94" s="94"/>
      <c r="I94" s="94"/>
    </row>
    <row r="95" spans="1:9" ht="37.5">
      <c r="A95" s="94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94" t="s">
        <v>98</v>
      </c>
      <c r="B100" s="94" t="s">
        <v>92</v>
      </c>
      <c r="C100" s="94"/>
      <c r="D100" s="94"/>
      <c r="E100" s="94"/>
      <c r="F100" s="94" t="s">
        <v>93</v>
      </c>
      <c r="G100" s="94"/>
      <c r="H100" s="94"/>
      <c r="I100" s="94"/>
    </row>
    <row r="101" spans="1:9" ht="37.5">
      <c r="A101" s="94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7" spans="1:9" ht="18.75">
      <c r="A107" s="92" t="s">
        <v>45</v>
      </c>
      <c r="B107" s="92"/>
      <c r="C107" s="92"/>
      <c r="D107" s="93" t="s">
        <v>120</v>
      </c>
      <c r="E107" s="93"/>
      <c r="F107" s="93"/>
      <c r="G107" s="93"/>
      <c r="H107" s="93"/>
      <c r="I107" s="93"/>
    </row>
    <row r="108" spans="1:9" ht="18.75">
      <c r="A108" s="94" t="s">
        <v>98</v>
      </c>
      <c r="B108" s="94" t="s">
        <v>48</v>
      </c>
      <c r="C108" s="94"/>
      <c r="D108" s="94"/>
      <c r="E108" s="94"/>
      <c r="F108" s="94"/>
      <c r="G108" s="94"/>
      <c r="H108" s="94"/>
      <c r="I108" s="94"/>
    </row>
    <row r="109" spans="1:9" ht="18.75">
      <c r="A109" s="94"/>
      <c r="B109" s="94" t="s">
        <v>90</v>
      </c>
      <c r="C109" s="94"/>
      <c r="D109" s="94"/>
      <c r="E109" s="94"/>
      <c r="F109" s="94" t="s">
        <v>91</v>
      </c>
      <c r="G109" s="94"/>
      <c r="H109" s="94"/>
      <c r="I109" s="94"/>
    </row>
    <row r="110" spans="1:9" ht="37.5">
      <c r="A110" s="94"/>
      <c r="B110" s="11" t="s">
        <v>59</v>
      </c>
      <c r="C110" s="11" t="s">
        <v>63</v>
      </c>
      <c r="D110" s="11" t="s">
        <v>104</v>
      </c>
      <c r="E110" s="12" t="s">
        <v>105</v>
      </c>
      <c r="F110" s="11" t="s">
        <v>59</v>
      </c>
      <c r="G110" s="11" t="s">
        <v>63</v>
      </c>
      <c r="H110" s="11" t="s">
        <v>104</v>
      </c>
      <c r="I110" s="12" t="s">
        <v>105</v>
      </c>
    </row>
    <row r="111" spans="1:9" ht="18.75">
      <c r="A111" s="11">
        <v>1</v>
      </c>
      <c r="B111" s="13"/>
      <c r="C111" s="11"/>
      <c r="D111" s="11"/>
      <c r="E111" s="14"/>
      <c r="F111" s="13"/>
      <c r="G111" s="13"/>
      <c r="H111" s="13"/>
      <c r="I111" s="14"/>
    </row>
    <row r="112" spans="1:9" ht="18.75">
      <c r="A112" s="11">
        <v>2</v>
      </c>
      <c r="B112" s="13"/>
      <c r="C112" s="11"/>
      <c r="D112" s="11"/>
      <c r="E112" s="14"/>
      <c r="F112" s="13"/>
      <c r="G112" s="13"/>
      <c r="H112" s="13"/>
      <c r="I112" s="14"/>
    </row>
    <row r="113" spans="1:9" ht="18.75">
      <c r="A113" s="11">
        <v>3</v>
      </c>
      <c r="B113" s="13"/>
      <c r="C113" s="11"/>
      <c r="D113" s="11"/>
      <c r="E113" s="14"/>
      <c r="F113" s="13"/>
      <c r="G113" s="13"/>
      <c r="H113" s="13"/>
      <c r="I113" s="14"/>
    </row>
    <row r="114" spans="1:9" ht="37.5">
      <c r="A114" s="12" t="s">
        <v>106</v>
      </c>
      <c r="B114" s="13"/>
      <c r="C114" s="13"/>
      <c r="D114" s="13"/>
      <c r="E114" s="14"/>
      <c r="F114" s="13"/>
      <c r="G114" s="13"/>
      <c r="H114" s="13"/>
      <c r="I114" s="14"/>
    </row>
    <row r="115" spans="1:9" ht="18.75">
      <c r="A115" s="94" t="s">
        <v>98</v>
      </c>
      <c r="B115" s="94" t="s">
        <v>92</v>
      </c>
      <c r="C115" s="94"/>
      <c r="D115" s="94"/>
      <c r="E115" s="94"/>
      <c r="F115" s="94" t="s">
        <v>93</v>
      </c>
      <c r="G115" s="94"/>
      <c r="H115" s="94"/>
      <c r="I115" s="94"/>
    </row>
    <row r="116" spans="1:9" ht="37.5">
      <c r="A116" s="94"/>
      <c r="B116" s="11" t="s">
        <v>59</v>
      </c>
      <c r="C116" s="11" t="s">
        <v>63</v>
      </c>
      <c r="D116" s="11" t="s">
        <v>104</v>
      </c>
      <c r="E116" s="12" t="s">
        <v>105</v>
      </c>
      <c r="F116" s="11" t="s">
        <v>59</v>
      </c>
      <c r="G116" s="11" t="s">
        <v>63</v>
      </c>
      <c r="H116" s="11" t="s">
        <v>104</v>
      </c>
      <c r="I116" s="12" t="s">
        <v>105</v>
      </c>
    </row>
    <row r="117" spans="1:9" ht="18.75">
      <c r="A117" s="11">
        <v>1</v>
      </c>
      <c r="B117" s="13"/>
      <c r="C117" s="11"/>
      <c r="D117" s="11"/>
      <c r="E117" s="14"/>
      <c r="F117" s="13"/>
      <c r="G117" s="13"/>
      <c r="H117" s="13"/>
      <c r="I117" s="14"/>
    </row>
    <row r="118" spans="1:9" ht="18.75">
      <c r="A118" s="11">
        <v>2</v>
      </c>
      <c r="B118" s="13"/>
      <c r="C118" s="11"/>
      <c r="D118" s="11"/>
      <c r="E118" s="14"/>
      <c r="F118" s="13"/>
      <c r="G118" s="13"/>
      <c r="H118" s="13"/>
      <c r="I118" s="14"/>
    </row>
    <row r="119" spans="1:9" ht="18.75">
      <c r="A119" s="11">
        <v>3</v>
      </c>
      <c r="B119" s="13"/>
      <c r="C119" s="11"/>
      <c r="D119" s="11"/>
      <c r="E119" s="14"/>
      <c r="F119" s="13"/>
      <c r="G119" s="13"/>
      <c r="H119" s="13"/>
      <c r="I119" s="14"/>
    </row>
    <row r="120" spans="1:9" ht="37.5">
      <c r="A120" s="12" t="s">
        <v>106</v>
      </c>
      <c r="B120" s="13"/>
      <c r="C120" s="13"/>
      <c r="D120" s="13"/>
      <c r="E120" s="14"/>
      <c r="F120" s="13"/>
      <c r="G120" s="13"/>
      <c r="H120" s="13"/>
      <c r="I120" s="14"/>
    </row>
    <row r="124" spans="1:9" ht="18.75">
      <c r="A124" s="92" t="s">
        <v>45</v>
      </c>
      <c r="B124" s="92"/>
      <c r="C124" s="92"/>
      <c r="D124" s="93" t="s">
        <v>121</v>
      </c>
      <c r="E124" s="93"/>
      <c r="F124" s="93"/>
      <c r="G124" s="93"/>
      <c r="H124" s="93"/>
      <c r="I124" s="93"/>
    </row>
    <row r="125" spans="1:9" ht="18.75">
      <c r="A125" s="94" t="s">
        <v>98</v>
      </c>
      <c r="B125" s="94" t="s">
        <v>48</v>
      </c>
      <c r="C125" s="94"/>
      <c r="D125" s="94"/>
      <c r="E125" s="94"/>
      <c r="F125" s="94"/>
      <c r="G125" s="94"/>
      <c r="H125" s="94"/>
      <c r="I125" s="94"/>
    </row>
    <row r="126" spans="1:9" ht="18.75">
      <c r="A126" s="94"/>
      <c r="B126" s="94" t="s">
        <v>90</v>
      </c>
      <c r="C126" s="94"/>
      <c r="D126" s="94"/>
      <c r="E126" s="94"/>
      <c r="F126" s="94" t="s">
        <v>91</v>
      </c>
      <c r="G126" s="94"/>
      <c r="H126" s="94"/>
      <c r="I126" s="94"/>
    </row>
    <row r="127" spans="1:9" ht="37.5">
      <c r="A127" s="94"/>
      <c r="B127" s="11" t="s">
        <v>59</v>
      </c>
      <c r="C127" s="11" t="s">
        <v>63</v>
      </c>
      <c r="D127" s="11" t="s">
        <v>104</v>
      </c>
      <c r="E127" s="12" t="s">
        <v>105</v>
      </c>
      <c r="F127" s="11" t="s">
        <v>59</v>
      </c>
      <c r="G127" s="11" t="s">
        <v>63</v>
      </c>
      <c r="H127" s="11" t="s">
        <v>104</v>
      </c>
      <c r="I127" s="12" t="s">
        <v>105</v>
      </c>
    </row>
    <row r="128" spans="1:9" ht="18.75">
      <c r="A128" s="11">
        <v>1</v>
      </c>
      <c r="B128" s="13"/>
      <c r="C128" s="11"/>
      <c r="D128" s="11"/>
      <c r="E128" s="14"/>
      <c r="F128" s="13"/>
      <c r="G128" s="13"/>
      <c r="H128" s="13"/>
      <c r="I128" s="14"/>
    </row>
    <row r="129" spans="1:9" ht="18.75">
      <c r="A129" s="11">
        <v>2</v>
      </c>
      <c r="B129" s="13"/>
      <c r="C129" s="11"/>
      <c r="D129" s="11"/>
      <c r="E129" s="14"/>
      <c r="F129" s="13"/>
      <c r="G129" s="13"/>
      <c r="H129" s="13"/>
      <c r="I129" s="14"/>
    </row>
    <row r="130" spans="1:9" ht="18.75">
      <c r="A130" s="11">
        <v>3</v>
      </c>
      <c r="B130" s="13"/>
      <c r="C130" s="11"/>
      <c r="D130" s="11"/>
      <c r="E130" s="14"/>
      <c r="F130" s="13"/>
      <c r="G130" s="13"/>
      <c r="H130" s="13"/>
      <c r="I130" s="14"/>
    </row>
    <row r="131" spans="1:9" ht="37.5">
      <c r="A131" s="12" t="s">
        <v>106</v>
      </c>
      <c r="B131" s="13"/>
      <c r="C131" s="13"/>
      <c r="D131" s="13"/>
      <c r="E131" s="14"/>
      <c r="F131" s="13"/>
      <c r="G131" s="13"/>
      <c r="H131" s="13"/>
      <c r="I131" s="14"/>
    </row>
    <row r="132" spans="1:9" ht="18.75">
      <c r="A132" s="94" t="s">
        <v>98</v>
      </c>
      <c r="B132" s="94" t="s">
        <v>92</v>
      </c>
      <c r="C132" s="94"/>
      <c r="D132" s="94"/>
      <c r="E132" s="94"/>
      <c r="F132" s="94" t="s">
        <v>93</v>
      </c>
      <c r="G132" s="94"/>
      <c r="H132" s="94"/>
      <c r="I132" s="94"/>
    </row>
    <row r="133" spans="1:9" ht="37.5">
      <c r="A133" s="94"/>
      <c r="B133" s="11" t="s">
        <v>59</v>
      </c>
      <c r="C133" s="11" t="s">
        <v>63</v>
      </c>
      <c r="D133" s="11" t="s">
        <v>104</v>
      </c>
      <c r="E133" s="12" t="s">
        <v>105</v>
      </c>
      <c r="F133" s="11" t="s">
        <v>59</v>
      </c>
      <c r="G133" s="11" t="s">
        <v>63</v>
      </c>
      <c r="H133" s="11" t="s">
        <v>104</v>
      </c>
      <c r="I133" s="12" t="s">
        <v>105</v>
      </c>
    </row>
    <row r="134" spans="1:9" ht="18.75">
      <c r="A134" s="11">
        <v>1</v>
      </c>
      <c r="B134" s="13"/>
      <c r="C134" s="11"/>
      <c r="D134" s="11"/>
      <c r="E134" s="14"/>
      <c r="F134" s="13"/>
      <c r="G134" s="13"/>
      <c r="H134" s="13"/>
      <c r="I134" s="14"/>
    </row>
    <row r="135" spans="1:9" ht="18.75">
      <c r="A135" s="11">
        <v>2</v>
      </c>
      <c r="B135" s="13"/>
      <c r="C135" s="11"/>
      <c r="D135" s="11"/>
      <c r="E135" s="14"/>
      <c r="F135" s="13"/>
      <c r="G135" s="13"/>
      <c r="H135" s="13"/>
      <c r="I135" s="14"/>
    </row>
    <row r="136" spans="1:9" ht="18.75">
      <c r="A136" s="11">
        <v>3</v>
      </c>
      <c r="B136" s="13"/>
      <c r="C136" s="11"/>
      <c r="D136" s="11"/>
      <c r="E136" s="14"/>
      <c r="F136" s="13"/>
      <c r="G136" s="13"/>
      <c r="H136" s="13"/>
      <c r="I136" s="14"/>
    </row>
    <row r="137" spans="1:9" ht="37.5">
      <c r="A137" s="12" t="s">
        <v>106</v>
      </c>
      <c r="B137" s="13"/>
      <c r="C137" s="13"/>
      <c r="D137" s="13"/>
      <c r="E137" s="14"/>
      <c r="F137" s="13"/>
      <c r="G137" s="13"/>
      <c r="H137" s="13"/>
      <c r="I137" s="14"/>
    </row>
  </sheetData>
  <mergeCells count="105">
    <mergeCell ref="A124:C124"/>
    <mergeCell ref="D124:I124"/>
    <mergeCell ref="A125:A127"/>
    <mergeCell ref="B125:I125"/>
    <mergeCell ref="B126:E126"/>
    <mergeCell ref="F126:I126"/>
    <mergeCell ref="A132:A133"/>
    <mergeCell ref="B132:E132"/>
    <mergeCell ref="F132:I132"/>
    <mergeCell ref="A92:C92"/>
    <mergeCell ref="D92:I92"/>
    <mergeCell ref="A93:A95"/>
    <mergeCell ref="B93:I93"/>
    <mergeCell ref="B94:E94"/>
    <mergeCell ref="F94:I94"/>
    <mergeCell ref="A115:A116"/>
    <mergeCell ref="B115:E115"/>
    <mergeCell ref="F115:I115"/>
    <mergeCell ref="F11:F14"/>
    <mergeCell ref="J11:J14"/>
    <mergeCell ref="K11:K14"/>
    <mergeCell ref="A108:A110"/>
    <mergeCell ref="B108:I108"/>
    <mergeCell ref="B109:E109"/>
    <mergeCell ref="F109:I109"/>
    <mergeCell ref="A1:D1"/>
    <mergeCell ref="E1:K1"/>
    <mergeCell ref="A2:A4"/>
    <mergeCell ref="B2:K2"/>
    <mergeCell ref="B3:F3"/>
    <mergeCell ref="G3:K3"/>
    <mergeCell ref="E5:E8"/>
    <mergeCell ref="F5:F8"/>
    <mergeCell ref="J5:J8"/>
    <mergeCell ref="K5:K8"/>
    <mergeCell ref="A9:A10"/>
    <mergeCell ref="B9:F9"/>
    <mergeCell ref="A100:A101"/>
    <mergeCell ref="B100:E100"/>
    <mergeCell ref="F100:I100"/>
    <mergeCell ref="A107:C107"/>
    <mergeCell ref="D107:I107"/>
    <mergeCell ref="A29:A30"/>
    <mergeCell ref="B29:F29"/>
    <mergeCell ref="G29:K29"/>
    <mergeCell ref="A21:D21"/>
    <mergeCell ref="E21:K21"/>
    <mergeCell ref="A22:A24"/>
    <mergeCell ref="B22:K22"/>
    <mergeCell ref="B23:F23"/>
    <mergeCell ref="G23:K23"/>
    <mergeCell ref="A49:A50"/>
    <mergeCell ref="B49:F49"/>
    <mergeCell ref="G49:K49"/>
    <mergeCell ref="A41:D41"/>
    <mergeCell ref="E41:K41"/>
    <mergeCell ref="A42:A44"/>
    <mergeCell ref="B42:K42"/>
    <mergeCell ref="B43:F43"/>
    <mergeCell ref="G43:K43"/>
    <mergeCell ref="L1:N1"/>
    <mergeCell ref="O1:V1"/>
    <mergeCell ref="L2:L4"/>
    <mergeCell ref="M2:V2"/>
    <mergeCell ref="M3:Q3"/>
    <mergeCell ref="R3:V3"/>
    <mergeCell ref="E51:E54"/>
    <mergeCell ref="F51:F54"/>
    <mergeCell ref="J51:J54"/>
    <mergeCell ref="K51:K54"/>
    <mergeCell ref="E45:E48"/>
    <mergeCell ref="F45:F48"/>
    <mergeCell ref="J45:J48"/>
    <mergeCell ref="K45:K48"/>
    <mergeCell ref="E31:E34"/>
    <mergeCell ref="F31:F34"/>
    <mergeCell ref="J31:J34"/>
    <mergeCell ref="K31:K34"/>
    <mergeCell ref="E25:E28"/>
    <mergeCell ref="F25:F28"/>
    <mergeCell ref="J25:J28"/>
    <mergeCell ref="K25:K28"/>
    <mergeCell ref="G9:K9"/>
    <mergeCell ref="E11:E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="70" zoomScaleNormal="70" workbookViewId="0">
      <selection activeCell="H11" sqref="H10:H11"/>
    </sheetView>
  </sheetViews>
  <sheetFormatPr defaultRowHeight="13.5"/>
  <cols>
    <col min="1" max="1" width="5.75" style="9" customWidth="1"/>
    <col min="2" max="4" width="9" style="9"/>
    <col min="5" max="5" width="7.25" style="9" customWidth="1"/>
    <col min="6" max="6" width="7" style="9" customWidth="1"/>
    <col min="7" max="9" width="9" style="9"/>
    <col min="10" max="10" width="6.75" style="9" customWidth="1"/>
    <col min="11" max="11" width="6.25" style="9" customWidth="1"/>
    <col min="12" max="22" width="9" style="9"/>
  </cols>
  <sheetData>
    <row r="1" spans="1:22" ht="18.75">
      <c r="A1" s="53" t="s">
        <v>45</v>
      </c>
      <c r="B1" s="53"/>
      <c r="C1" s="53"/>
      <c r="D1" s="53"/>
      <c r="E1" s="70" t="s">
        <v>203</v>
      </c>
      <c r="F1" s="71"/>
      <c r="G1" s="71"/>
      <c r="H1" s="71"/>
      <c r="I1" s="71"/>
      <c r="J1" s="71"/>
      <c r="K1" s="72"/>
      <c r="L1" s="86" t="s">
        <v>97</v>
      </c>
      <c r="M1" s="87"/>
      <c r="N1" s="88"/>
      <c r="O1" s="89" t="s">
        <v>203</v>
      </c>
      <c r="P1" s="90"/>
      <c r="Q1" s="90"/>
      <c r="R1" s="90"/>
      <c r="S1" s="90"/>
      <c r="T1" s="90"/>
      <c r="U1" s="90"/>
      <c r="V1" s="91"/>
    </row>
    <row r="2" spans="1:22" ht="18.75">
      <c r="A2" s="73" t="s">
        <v>46</v>
      </c>
      <c r="B2" s="74" t="s">
        <v>112</v>
      </c>
      <c r="C2" s="75"/>
      <c r="D2" s="75"/>
      <c r="E2" s="75"/>
      <c r="F2" s="75"/>
      <c r="G2" s="75"/>
      <c r="H2" s="75"/>
      <c r="I2" s="75"/>
      <c r="J2" s="75"/>
      <c r="K2" s="76"/>
      <c r="L2" s="79" t="s">
        <v>46</v>
      </c>
      <c r="M2" s="82" t="s">
        <v>48</v>
      </c>
      <c r="N2" s="83"/>
      <c r="O2" s="83"/>
      <c r="P2" s="83"/>
      <c r="Q2" s="83"/>
      <c r="R2" s="83"/>
      <c r="S2" s="83"/>
      <c r="T2" s="83"/>
      <c r="U2" s="83"/>
      <c r="V2" s="84"/>
    </row>
    <row r="3" spans="1:22" ht="18.75">
      <c r="A3" s="73"/>
      <c r="B3" s="73" t="s">
        <v>90</v>
      </c>
      <c r="C3" s="73"/>
      <c r="D3" s="73"/>
      <c r="E3" s="73"/>
      <c r="F3" s="73"/>
      <c r="G3" s="73" t="s">
        <v>91</v>
      </c>
      <c r="H3" s="73"/>
      <c r="I3" s="73"/>
      <c r="J3" s="73"/>
      <c r="K3" s="73"/>
      <c r="L3" s="80"/>
      <c r="M3" s="82" t="s">
        <v>90</v>
      </c>
      <c r="N3" s="83"/>
      <c r="O3" s="83"/>
      <c r="P3" s="83"/>
      <c r="Q3" s="84"/>
      <c r="R3" s="82" t="s">
        <v>101</v>
      </c>
      <c r="S3" s="83"/>
      <c r="T3" s="83"/>
      <c r="U3" s="83"/>
      <c r="V3" s="84"/>
    </row>
    <row r="4" spans="1:22" ht="42">
      <c r="A4" s="73"/>
      <c r="B4" s="6" t="s">
        <v>59</v>
      </c>
      <c r="C4" s="6" t="s">
        <v>60</v>
      </c>
      <c r="D4" s="6" t="s">
        <v>94</v>
      </c>
      <c r="E4" s="6" t="s">
        <v>95</v>
      </c>
      <c r="F4" s="6" t="s">
        <v>96</v>
      </c>
      <c r="G4" s="6" t="s">
        <v>59</v>
      </c>
      <c r="H4" s="6" t="s">
        <v>60</v>
      </c>
      <c r="I4" s="6" t="s">
        <v>94</v>
      </c>
      <c r="J4" s="6" t="s">
        <v>95</v>
      </c>
      <c r="K4" s="6" t="s">
        <v>96</v>
      </c>
      <c r="L4" s="81"/>
      <c r="M4" s="11" t="s">
        <v>59</v>
      </c>
      <c r="N4" s="11" t="s">
        <v>63</v>
      </c>
      <c r="O4" s="11" t="s">
        <v>104</v>
      </c>
      <c r="P4" s="11"/>
      <c r="Q4" s="12" t="s">
        <v>105</v>
      </c>
      <c r="R4" s="11" t="s">
        <v>59</v>
      </c>
      <c r="S4" s="11" t="s">
        <v>63</v>
      </c>
      <c r="T4" s="11" t="s">
        <v>104</v>
      </c>
      <c r="U4" s="11"/>
      <c r="V4" s="12" t="s">
        <v>105</v>
      </c>
    </row>
    <row r="5" spans="1:22" ht="23.25" customHeight="1">
      <c r="A5" s="6">
        <v>1</v>
      </c>
      <c r="B5" s="10">
        <v>5.7</v>
      </c>
      <c r="C5" s="10">
        <v>6</v>
      </c>
      <c r="D5" s="6">
        <v>7.1</v>
      </c>
      <c r="E5" s="85">
        <v>27.48</v>
      </c>
      <c r="F5" s="85"/>
      <c r="G5" s="10">
        <v>5.3</v>
      </c>
      <c r="H5" s="10">
        <v>5</v>
      </c>
      <c r="I5" s="6">
        <v>7.84</v>
      </c>
      <c r="J5" s="85">
        <v>27.55</v>
      </c>
      <c r="K5" s="57"/>
      <c r="L5" s="11">
        <v>1</v>
      </c>
      <c r="M5" s="13">
        <v>4.3</v>
      </c>
      <c r="N5" s="11">
        <v>2.62</v>
      </c>
      <c r="O5" s="11">
        <v>3.05</v>
      </c>
      <c r="P5" s="6">
        <f>(M5^2+N5^2-O5^2)/(2*M5*N5)</f>
        <v>0.71240458015267172</v>
      </c>
      <c r="Q5" s="10">
        <f>ACOS(P5)/PI()*180</f>
        <v>44.569103114434597</v>
      </c>
      <c r="R5" s="13">
        <v>5.14</v>
      </c>
      <c r="S5" s="13">
        <v>3.02</v>
      </c>
      <c r="T5" s="13">
        <v>2.6</v>
      </c>
      <c r="U5" s="6">
        <f>(R5^2+S5^2-T5^2)/(2*R5*S5)</f>
        <v>0.92702347514623629</v>
      </c>
      <c r="V5" s="10">
        <f>ACOS(U5)/PI()*180</f>
        <v>22.024516922292626</v>
      </c>
    </row>
    <row r="6" spans="1:22" ht="24" customHeight="1">
      <c r="A6" s="6">
        <v>2</v>
      </c>
      <c r="B6" s="10">
        <v>5.2</v>
      </c>
      <c r="C6" s="10">
        <v>5.7</v>
      </c>
      <c r="D6" s="6">
        <v>7.2</v>
      </c>
      <c r="E6" s="85"/>
      <c r="F6" s="85"/>
      <c r="G6" s="10">
        <v>6.1</v>
      </c>
      <c r="H6" s="10">
        <v>5</v>
      </c>
      <c r="I6" s="6">
        <v>7.41</v>
      </c>
      <c r="J6" s="85"/>
      <c r="K6" s="57"/>
      <c r="L6" s="11">
        <v>2</v>
      </c>
      <c r="M6" s="13">
        <v>3.88</v>
      </c>
      <c r="N6" s="11">
        <v>2.33</v>
      </c>
      <c r="O6" s="11">
        <v>2.99</v>
      </c>
      <c r="P6" s="6">
        <f t="shared" ref="P6:P7" si="0">(M6^2+N6^2-O6^2)/(2*M6*N6)</f>
        <v>0.63842307862483949</v>
      </c>
      <c r="Q6" s="10">
        <f t="shared" ref="Q6:Q7" si="1">ACOS(P6)/PI()*180</f>
        <v>50.325667303285883</v>
      </c>
      <c r="R6" s="13">
        <v>5.78</v>
      </c>
      <c r="S6" s="13">
        <v>3.22</v>
      </c>
      <c r="T6" s="13">
        <v>3.02</v>
      </c>
      <c r="U6" s="6">
        <f t="shared" ref="U6:U7" si="2">(R6^2+S6^2-T6^2)/(2*R6*S6)</f>
        <v>0.9310430054374691</v>
      </c>
      <c r="V6" s="10">
        <f t="shared" ref="V6:V7" si="3">ACOS(U6)/PI()*180</f>
        <v>21.402011502091781</v>
      </c>
    </row>
    <row r="7" spans="1:22" ht="26.25" customHeight="1">
      <c r="A7" s="6">
        <v>3</v>
      </c>
      <c r="B7" s="10">
        <v>4.9000000000000004</v>
      </c>
      <c r="C7" s="10">
        <v>4.5999999999999996</v>
      </c>
      <c r="D7" s="6">
        <v>7.18</v>
      </c>
      <c r="E7" s="85"/>
      <c r="F7" s="85"/>
      <c r="G7" s="10">
        <v>5.7</v>
      </c>
      <c r="H7" s="10">
        <v>5</v>
      </c>
      <c r="I7" s="6">
        <v>7.53</v>
      </c>
      <c r="J7" s="85"/>
      <c r="K7" s="57"/>
      <c r="L7" s="11">
        <v>3</v>
      </c>
      <c r="M7" s="13">
        <v>3.42</v>
      </c>
      <c r="N7" s="11">
        <v>2.37</v>
      </c>
      <c r="O7" s="11">
        <v>2.13</v>
      </c>
      <c r="P7" s="6">
        <f t="shared" si="0"/>
        <v>0.78814123917388401</v>
      </c>
      <c r="Q7" s="10">
        <f t="shared" si="1"/>
        <v>37.987854873202906</v>
      </c>
      <c r="R7" s="13">
        <v>5.57</v>
      </c>
      <c r="S7" s="13">
        <v>3.62</v>
      </c>
      <c r="T7" s="13">
        <v>3.82</v>
      </c>
      <c r="U7" s="6">
        <f t="shared" si="2"/>
        <v>0.73243847763769998</v>
      </c>
      <c r="V7" s="10">
        <f t="shared" si="3"/>
        <v>42.908788326803233</v>
      </c>
    </row>
    <row r="8" spans="1:22" ht="28.5">
      <c r="A8" s="6" t="s">
        <v>107</v>
      </c>
      <c r="B8" s="10">
        <f>AVERAGE(B5:B7)</f>
        <v>5.2666666666666666</v>
      </c>
      <c r="C8" s="10">
        <f t="shared" ref="C8:D8" si="4">AVERAGE(C5:C7)</f>
        <v>5.4333333333333327</v>
      </c>
      <c r="D8" s="10">
        <f t="shared" si="4"/>
        <v>7.16</v>
      </c>
      <c r="E8" s="85"/>
      <c r="F8" s="85"/>
      <c r="G8" s="10">
        <f>AVERAGE(G5:G7)</f>
        <v>5.6999999999999993</v>
      </c>
      <c r="H8" s="10">
        <f t="shared" ref="H8:I8" si="5">AVERAGE(H5:H7)</f>
        <v>5</v>
      </c>
      <c r="I8" s="10">
        <f t="shared" si="5"/>
        <v>7.5933333333333337</v>
      </c>
      <c r="J8" s="85"/>
      <c r="K8" s="57"/>
      <c r="L8" s="12" t="s">
        <v>106</v>
      </c>
      <c r="M8" s="10">
        <f>AVERAGE(M5:M7)</f>
        <v>3.8666666666666667</v>
      </c>
      <c r="N8" s="10">
        <f t="shared" ref="N8:V8" si="6">AVERAGE(N5:N7)</f>
        <v>2.44</v>
      </c>
      <c r="O8" s="10">
        <f t="shared" si="6"/>
        <v>2.7233333333333332</v>
      </c>
      <c r="P8" s="10">
        <f t="shared" si="6"/>
        <v>0.71298963265046511</v>
      </c>
      <c r="Q8" s="10">
        <f t="shared" si="6"/>
        <v>44.294208430307798</v>
      </c>
      <c r="R8" s="10">
        <f t="shared" si="6"/>
        <v>5.496666666666667</v>
      </c>
      <c r="S8" s="10">
        <f t="shared" si="6"/>
        <v>3.2866666666666666</v>
      </c>
      <c r="T8" s="10">
        <f t="shared" si="6"/>
        <v>3.1466666666666665</v>
      </c>
      <c r="U8" s="10">
        <f t="shared" si="6"/>
        <v>0.86350165274046853</v>
      </c>
      <c r="V8" s="10">
        <f t="shared" si="6"/>
        <v>28.778438917062545</v>
      </c>
    </row>
    <row r="9" spans="1:22" ht="18.75">
      <c r="A9" s="67" t="s">
        <v>46</v>
      </c>
      <c r="B9" s="73" t="s">
        <v>92</v>
      </c>
      <c r="C9" s="73"/>
      <c r="D9" s="73"/>
      <c r="E9" s="73"/>
      <c r="F9" s="73"/>
      <c r="G9" s="73" t="s">
        <v>93</v>
      </c>
      <c r="H9" s="73"/>
      <c r="I9" s="73"/>
      <c r="J9" s="73"/>
      <c r="K9" s="73"/>
      <c r="L9" s="79" t="s">
        <v>46</v>
      </c>
      <c r="M9" s="82" t="s">
        <v>92</v>
      </c>
      <c r="N9" s="83"/>
      <c r="O9" s="83"/>
      <c r="P9" s="83"/>
      <c r="Q9" s="84"/>
      <c r="R9" s="82" t="s">
        <v>93</v>
      </c>
      <c r="S9" s="83"/>
      <c r="T9" s="83"/>
      <c r="U9" s="83"/>
      <c r="V9" s="84"/>
    </row>
    <row r="10" spans="1:22" ht="42">
      <c r="A10" s="69"/>
      <c r="B10" s="6" t="s">
        <v>59</v>
      </c>
      <c r="C10" s="6" t="s">
        <v>60</v>
      </c>
      <c r="D10" s="6" t="s">
        <v>94</v>
      </c>
      <c r="E10" s="6" t="s">
        <v>95</v>
      </c>
      <c r="F10" s="6" t="s">
        <v>96</v>
      </c>
      <c r="G10" s="6" t="s">
        <v>59</v>
      </c>
      <c r="H10" s="6" t="s">
        <v>60</v>
      </c>
      <c r="I10" s="6" t="s">
        <v>94</v>
      </c>
      <c r="J10" s="6" t="s">
        <v>95</v>
      </c>
      <c r="K10" s="6" t="s">
        <v>96</v>
      </c>
      <c r="L10" s="81"/>
      <c r="M10" s="11" t="s">
        <v>59</v>
      </c>
      <c r="N10" s="11" t="s">
        <v>63</v>
      </c>
      <c r="O10" s="11" t="s">
        <v>104</v>
      </c>
      <c r="P10" s="11"/>
      <c r="Q10" s="12" t="s">
        <v>105</v>
      </c>
      <c r="R10" s="11" t="s">
        <v>59</v>
      </c>
      <c r="S10" s="11" t="s">
        <v>63</v>
      </c>
      <c r="T10" s="11" t="s">
        <v>104</v>
      </c>
      <c r="U10" s="11"/>
      <c r="V10" s="12" t="s">
        <v>105</v>
      </c>
    </row>
    <row r="11" spans="1:22" ht="23.25" customHeight="1">
      <c r="A11" s="6">
        <v>1</v>
      </c>
      <c r="B11" s="10">
        <v>5.4</v>
      </c>
      <c r="C11" s="10">
        <v>5.9</v>
      </c>
      <c r="D11" s="6">
        <v>7.12</v>
      </c>
      <c r="E11" s="85">
        <v>28.1</v>
      </c>
      <c r="F11" s="85"/>
      <c r="G11" s="10">
        <v>5.2</v>
      </c>
      <c r="H11" s="10">
        <v>4.8</v>
      </c>
      <c r="I11" s="6">
        <v>7.2</v>
      </c>
      <c r="J11" s="85">
        <v>31.58</v>
      </c>
      <c r="K11" s="57"/>
      <c r="L11" s="11">
        <v>1</v>
      </c>
      <c r="M11" s="13">
        <v>4.72</v>
      </c>
      <c r="N11" s="11">
        <v>3.43</v>
      </c>
      <c r="O11" s="11">
        <v>3.06</v>
      </c>
      <c r="P11" s="6">
        <f>(M11^2+N11^2-O11^2)/(2*M11*N11)</f>
        <v>0.76220845481049582</v>
      </c>
      <c r="Q11" s="10">
        <f>ACOS(P11)/PI()*180</f>
        <v>40.340720890970815</v>
      </c>
      <c r="R11" s="13">
        <v>7.88</v>
      </c>
      <c r="S11" s="13">
        <v>4.2</v>
      </c>
      <c r="T11" s="13">
        <v>7.76</v>
      </c>
      <c r="U11" s="6">
        <f>(R11^2+S11^2-T11^2)/(2*R11*S11)</f>
        <v>0.29485134155184906</v>
      </c>
      <c r="V11" s="10">
        <f>ACOS(U11)/PI()*180</f>
        <v>72.851376622686431</v>
      </c>
    </row>
    <row r="12" spans="1:22" ht="24" customHeight="1">
      <c r="A12" s="6">
        <v>2</v>
      </c>
      <c r="B12" s="10">
        <v>4.8</v>
      </c>
      <c r="C12" s="10">
        <v>5.2</v>
      </c>
      <c r="D12" s="6">
        <v>7.75</v>
      </c>
      <c r="E12" s="85"/>
      <c r="F12" s="85"/>
      <c r="G12" s="10">
        <v>5.3</v>
      </c>
      <c r="H12" s="10">
        <v>4.3</v>
      </c>
      <c r="I12" s="6">
        <v>7.54</v>
      </c>
      <c r="J12" s="85"/>
      <c r="K12" s="57"/>
      <c r="L12" s="11">
        <v>2</v>
      </c>
      <c r="M12" s="13">
        <v>5.67</v>
      </c>
      <c r="N12" s="11">
        <v>4.29</v>
      </c>
      <c r="O12" s="11">
        <v>3.27</v>
      </c>
      <c r="P12" s="6">
        <f t="shared" ref="P12:P13" si="7">(M12^2+N12^2-O12^2)/(2*M12*N12)</f>
        <v>0.81934731934731919</v>
      </c>
      <c r="Q12" s="10">
        <f t="shared" ref="Q12:Q13" si="8">ACOS(P12)/PI()*180</f>
        <v>34.98048881106029</v>
      </c>
      <c r="R12" s="13">
        <v>8.0399999999999991</v>
      </c>
      <c r="S12" s="13">
        <v>3.87</v>
      </c>
      <c r="T12" s="13">
        <v>7.07</v>
      </c>
      <c r="U12" s="6">
        <f t="shared" ref="U12:U13" si="9">(R12^2+S12^2-T12^2)/(2*R12*S12)</f>
        <v>0.47619782225821766</v>
      </c>
      <c r="V12" s="10">
        <f t="shared" ref="V12:V13" si="10">ACOS(U12)/PI()*180</f>
        <v>61.562631198294909</v>
      </c>
    </row>
    <row r="13" spans="1:22" ht="27.75" customHeight="1">
      <c r="A13" s="6">
        <v>3</v>
      </c>
      <c r="B13" s="10">
        <v>5.5</v>
      </c>
      <c r="C13" s="10">
        <v>5.2</v>
      </c>
      <c r="D13" s="6">
        <v>7.19</v>
      </c>
      <c r="E13" s="85"/>
      <c r="F13" s="85"/>
      <c r="G13" s="10">
        <v>4.9000000000000004</v>
      </c>
      <c r="H13" s="10">
        <v>4.0999999999999996</v>
      </c>
      <c r="I13" s="6">
        <v>7.77</v>
      </c>
      <c r="J13" s="85"/>
      <c r="K13" s="57"/>
      <c r="L13" s="11">
        <v>3</v>
      </c>
      <c r="M13" s="13">
        <v>5.07</v>
      </c>
      <c r="N13" s="11">
        <v>4.28</v>
      </c>
      <c r="O13" s="11">
        <v>3.38</v>
      </c>
      <c r="P13" s="6">
        <f t="shared" si="7"/>
        <v>0.75114057401979761</v>
      </c>
      <c r="Q13" s="10">
        <f t="shared" si="8"/>
        <v>41.310725249913062</v>
      </c>
      <c r="R13" s="13">
        <v>7.9</v>
      </c>
      <c r="S13" s="13">
        <v>4.95</v>
      </c>
      <c r="T13" s="13">
        <v>7.08</v>
      </c>
      <c r="U13" s="6">
        <f t="shared" si="9"/>
        <v>0.47035033883135152</v>
      </c>
      <c r="V13" s="10">
        <f t="shared" si="10"/>
        <v>61.942959812211186</v>
      </c>
    </row>
    <row r="14" spans="1:22" ht="28.5">
      <c r="A14" s="6" t="s">
        <v>107</v>
      </c>
      <c r="B14" s="10">
        <f>AVERAGE(B11:B13)</f>
        <v>5.2333333333333334</v>
      </c>
      <c r="C14" s="10">
        <f t="shared" ref="C14:D14" si="11">AVERAGE(C11:C13)</f>
        <v>5.4333333333333336</v>
      </c>
      <c r="D14" s="10">
        <f t="shared" si="11"/>
        <v>7.3533333333333344</v>
      </c>
      <c r="E14" s="85"/>
      <c r="F14" s="85"/>
      <c r="G14" s="10">
        <f>AVERAGE(G11:G13)</f>
        <v>5.1333333333333337</v>
      </c>
      <c r="H14" s="10">
        <f t="shared" ref="H14:I14" si="12">AVERAGE(H11:H13)</f>
        <v>4.3999999999999995</v>
      </c>
      <c r="I14" s="10">
        <f t="shared" si="12"/>
        <v>7.503333333333333</v>
      </c>
      <c r="J14" s="85"/>
      <c r="K14" s="57"/>
      <c r="L14" s="12" t="s">
        <v>106</v>
      </c>
      <c r="M14" s="10">
        <f>AVERAGE(M11:M13)</f>
        <v>5.1533333333333333</v>
      </c>
      <c r="N14" s="10">
        <f t="shared" ref="N14:V14" si="13">AVERAGE(N11:N13)</f>
        <v>4</v>
      </c>
      <c r="O14" s="10">
        <f t="shared" si="13"/>
        <v>3.2366666666666668</v>
      </c>
      <c r="P14" s="10">
        <f t="shared" si="13"/>
        <v>0.77756544939253747</v>
      </c>
      <c r="Q14" s="10">
        <f t="shared" si="13"/>
        <v>38.877311650648053</v>
      </c>
      <c r="R14" s="10">
        <f t="shared" si="13"/>
        <v>7.94</v>
      </c>
      <c r="S14" s="10">
        <f t="shared" si="13"/>
        <v>4.34</v>
      </c>
      <c r="T14" s="10">
        <f t="shared" si="13"/>
        <v>7.3033333333333337</v>
      </c>
      <c r="U14" s="10">
        <f t="shared" si="13"/>
        <v>0.41379983421380606</v>
      </c>
      <c r="V14" s="10">
        <f t="shared" si="13"/>
        <v>65.452322544397518</v>
      </c>
    </row>
    <row r="15" spans="1:22">
      <c r="A15" s="15"/>
      <c r="B15" s="15"/>
      <c r="C15" s="15"/>
      <c r="D15" s="15"/>
      <c r="E15" s="16"/>
      <c r="F15" s="16"/>
      <c r="G15" s="15"/>
      <c r="H15" s="15"/>
      <c r="I15" s="15"/>
      <c r="J15" s="16"/>
      <c r="K15" s="17"/>
    </row>
    <row r="16" spans="1:22" ht="18.75">
      <c r="A16" s="15"/>
      <c r="B16" s="15"/>
      <c r="C16" s="15"/>
      <c r="D16" s="15"/>
      <c r="E16" s="16"/>
      <c r="F16" s="16"/>
      <c r="G16" s="15"/>
      <c r="H16" s="15"/>
      <c r="I16" s="15"/>
      <c r="J16" s="16"/>
      <c r="K16" s="17"/>
      <c r="L16" s="86" t="s">
        <v>45</v>
      </c>
      <c r="M16" s="87"/>
      <c r="N16" s="88"/>
      <c r="O16" s="89" t="s">
        <v>135</v>
      </c>
      <c r="P16" s="90"/>
      <c r="Q16" s="90"/>
      <c r="R16" s="90"/>
      <c r="S16" s="90"/>
      <c r="T16" s="90"/>
      <c r="U16" s="90"/>
      <c r="V16" s="91"/>
    </row>
    <row r="17" spans="1:22" ht="18.75">
      <c r="L17" s="79" t="s">
        <v>46</v>
      </c>
      <c r="M17" s="82" t="s">
        <v>48</v>
      </c>
      <c r="N17" s="83"/>
      <c r="O17" s="83"/>
      <c r="P17" s="83"/>
      <c r="Q17" s="83"/>
      <c r="R17" s="83"/>
      <c r="S17" s="83"/>
      <c r="T17" s="83"/>
      <c r="U17" s="83"/>
      <c r="V17" s="84"/>
    </row>
    <row r="18" spans="1:22" ht="18.75">
      <c r="A18" s="53" t="s">
        <v>45</v>
      </c>
      <c r="B18" s="53"/>
      <c r="C18" s="53"/>
      <c r="D18" s="53"/>
      <c r="E18" s="70" t="s">
        <v>135</v>
      </c>
      <c r="F18" s="71"/>
      <c r="G18" s="71"/>
      <c r="H18" s="71"/>
      <c r="I18" s="71"/>
      <c r="J18" s="71"/>
      <c r="K18" s="72"/>
      <c r="L18" s="80"/>
      <c r="M18" s="82" t="s">
        <v>90</v>
      </c>
      <c r="N18" s="83"/>
      <c r="O18" s="83"/>
      <c r="P18" s="83"/>
      <c r="Q18" s="84"/>
      <c r="R18" s="82" t="s">
        <v>91</v>
      </c>
      <c r="S18" s="83"/>
      <c r="T18" s="83"/>
      <c r="U18" s="83"/>
      <c r="V18" s="84"/>
    </row>
    <row r="19" spans="1:22" ht="37.5">
      <c r="A19" s="73" t="s">
        <v>46</v>
      </c>
      <c r="B19" s="74" t="s">
        <v>47</v>
      </c>
      <c r="C19" s="75"/>
      <c r="D19" s="75"/>
      <c r="E19" s="75"/>
      <c r="F19" s="75"/>
      <c r="G19" s="75"/>
      <c r="H19" s="75"/>
      <c r="I19" s="75"/>
      <c r="J19" s="75"/>
      <c r="K19" s="76"/>
      <c r="L19" s="81"/>
      <c r="M19" s="11" t="s">
        <v>59</v>
      </c>
      <c r="N19" s="11" t="s">
        <v>63</v>
      </c>
      <c r="O19" s="11" t="s">
        <v>104</v>
      </c>
      <c r="P19" s="11"/>
      <c r="Q19" s="12" t="s">
        <v>105</v>
      </c>
      <c r="R19" s="11" t="s">
        <v>59</v>
      </c>
      <c r="S19" s="11" t="s">
        <v>63</v>
      </c>
      <c r="T19" s="11" t="s">
        <v>104</v>
      </c>
      <c r="U19" s="11"/>
      <c r="V19" s="12" t="s">
        <v>105</v>
      </c>
    </row>
    <row r="20" spans="1:22" ht="18.75">
      <c r="A20" s="73"/>
      <c r="B20" s="73" t="s">
        <v>90</v>
      </c>
      <c r="C20" s="73"/>
      <c r="D20" s="73"/>
      <c r="E20" s="73"/>
      <c r="F20" s="73"/>
      <c r="G20" s="73" t="s">
        <v>91</v>
      </c>
      <c r="H20" s="73"/>
      <c r="I20" s="73"/>
      <c r="J20" s="73"/>
      <c r="K20" s="73"/>
      <c r="L20" s="11">
        <v>1</v>
      </c>
      <c r="M20" s="13">
        <v>6.15</v>
      </c>
      <c r="N20" s="11">
        <v>4.13</v>
      </c>
      <c r="O20" s="11">
        <v>4.5199999999999996</v>
      </c>
      <c r="P20" s="6">
        <f>(M20^2+N20^2-O20^2)/(2*M20*N20)</f>
        <v>0.67814327053682188</v>
      </c>
      <c r="Q20" s="10">
        <f>ACOS(P20)/PI()*180</f>
        <v>47.301278519708184</v>
      </c>
      <c r="R20" s="13">
        <v>4.6399999999999997</v>
      </c>
      <c r="S20" s="13">
        <v>4.07</v>
      </c>
      <c r="T20" s="13">
        <v>2.94</v>
      </c>
      <c r="U20" s="6">
        <f>(R20^2+S20^2-T20^2)/(2*R20*S20)</f>
        <v>0.77975144031178512</v>
      </c>
      <c r="V20" s="10">
        <f>ACOS(U20)/PI()*180</f>
        <v>38.762176857260307</v>
      </c>
    </row>
    <row r="21" spans="1:22" ht="42">
      <c r="A21" s="73"/>
      <c r="B21" s="6" t="s">
        <v>59</v>
      </c>
      <c r="C21" s="6" t="s">
        <v>60</v>
      </c>
      <c r="D21" s="6" t="s">
        <v>94</v>
      </c>
      <c r="E21" s="6" t="s">
        <v>95</v>
      </c>
      <c r="F21" s="6" t="s">
        <v>96</v>
      </c>
      <c r="G21" s="6" t="s">
        <v>59</v>
      </c>
      <c r="H21" s="6" t="s">
        <v>60</v>
      </c>
      <c r="I21" s="6" t="s">
        <v>94</v>
      </c>
      <c r="J21" s="6" t="s">
        <v>95</v>
      </c>
      <c r="K21" s="6" t="s">
        <v>96</v>
      </c>
      <c r="L21" s="11">
        <v>2</v>
      </c>
      <c r="M21" s="13">
        <v>4.55</v>
      </c>
      <c r="N21" s="11">
        <v>3.19</v>
      </c>
      <c r="O21" s="11">
        <v>4.7300000000000004</v>
      </c>
      <c r="P21" s="6">
        <f t="shared" ref="P21:P22" si="14">(M21^2+N21^2-O21^2)/(2*M21*N21)</f>
        <v>0.29300699300699279</v>
      </c>
      <c r="Q21" s="10">
        <f t="shared" ref="Q21:Q22" si="15">ACOS(P21)/PI()*180</f>
        <v>72.961933644010415</v>
      </c>
      <c r="R21" s="13">
        <v>5.22</v>
      </c>
      <c r="S21" s="13">
        <v>4.5199999999999996</v>
      </c>
      <c r="T21" s="13">
        <v>3.64</v>
      </c>
      <c r="U21" s="6">
        <f t="shared" ref="U21:U22" si="16">(R21^2+S21^2-T21^2)/(2*R21*S21)</f>
        <v>0.72960533007832362</v>
      </c>
      <c r="V21" s="10">
        <f t="shared" ref="V21:V22" si="17">ACOS(U21)/PI()*180</f>
        <v>43.146682318613422</v>
      </c>
    </row>
    <row r="22" spans="1:22" ht="25.5" customHeight="1">
      <c r="A22" s="6">
        <v>1</v>
      </c>
      <c r="B22" s="10">
        <v>5.7</v>
      </c>
      <c r="C22" s="10">
        <v>4.9000000000000004</v>
      </c>
      <c r="D22" s="6">
        <v>7.32</v>
      </c>
      <c r="E22" s="85">
        <v>29.28</v>
      </c>
      <c r="F22" s="85"/>
      <c r="G22" s="10">
        <v>4.5999999999999996</v>
      </c>
      <c r="H22" s="10">
        <v>4.8</v>
      </c>
      <c r="I22" s="6">
        <v>7.77</v>
      </c>
      <c r="J22" s="85">
        <v>27.79</v>
      </c>
      <c r="K22" s="57"/>
      <c r="L22" s="11">
        <v>3</v>
      </c>
      <c r="M22" s="13">
        <v>4.88</v>
      </c>
      <c r="N22" s="11">
        <v>2.88</v>
      </c>
      <c r="O22" s="11">
        <v>4.6399999999999997</v>
      </c>
      <c r="P22" s="6">
        <f t="shared" si="14"/>
        <v>0.3763661202185794</v>
      </c>
      <c r="Q22" s="10">
        <f t="shared" si="15"/>
        <v>67.891227400468523</v>
      </c>
      <c r="R22" s="13">
        <v>5.84</v>
      </c>
      <c r="S22" s="13">
        <v>4.82</v>
      </c>
      <c r="T22" s="13">
        <v>3.74</v>
      </c>
      <c r="U22" s="6">
        <f t="shared" si="16"/>
        <v>0.7700221679076904</v>
      </c>
      <c r="V22" s="10">
        <f t="shared" si="17"/>
        <v>39.644120446633444</v>
      </c>
    </row>
    <row r="23" spans="1:22" ht="23.25" customHeight="1">
      <c r="A23" s="6">
        <v>2</v>
      </c>
      <c r="B23" s="10">
        <v>5.7</v>
      </c>
      <c r="C23" s="10">
        <v>4.9000000000000004</v>
      </c>
      <c r="D23" s="6">
        <v>7.48</v>
      </c>
      <c r="E23" s="85"/>
      <c r="F23" s="85"/>
      <c r="G23" s="10">
        <v>5.2</v>
      </c>
      <c r="H23" s="10">
        <v>4.5999999999999996</v>
      </c>
      <c r="I23" s="6">
        <v>7.8</v>
      </c>
      <c r="J23" s="85"/>
      <c r="K23" s="57"/>
      <c r="L23" s="12" t="s">
        <v>106</v>
      </c>
      <c r="M23" s="10">
        <f>AVERAGE(M20:M22)</f>
        <v>5.1933333333333325</v>
      </c>
      <c r="N23" s="10">
        <f t="shared" ref="N23:V23" si="18">AVERAGE(N20:N22)</f>
        <v>3.4</v>
      </c>
      <c r="O23" s="10">
        <f t="shared" si="18"/>
        <v>4.63</v>
      </c>
      <c r="P23" s="10">
        <f t="shared" si="18"/>
        <v>0.44917212792079803</v>
      </c>
      <c r="Q23" s="10">
        <f t="shared" si="18"/>
        <v>62.71814652139571</v>
      </c>
      <c r="R23" s="10">
        <f t="shared" si="18"/>
        <v>5.2333333333333334</v>
      </c>
      <c r="S23" s="10">
        <f t="shared" si="18"/>
        <v>4.47</v>
      </c>
      <c r="T23" s="10">
        <f t="shared" si="18"/>
        <v>3.44</v>
      </c>
      <c r="U23" s="10">
        <f t="shared" si="18"/>
        <v>0.7597929794325996</v>
      </c>
      <c r="V23" s="10">
        <f t="shared" si="18"/>
        <v>40.517659874169055</v>
      </c>
    </row>
    <row r="24" spans="1:22" ht="25.5" customHeight="1">
      <c r="A24" s="6">
        <v>3</v>
      </c>
      <c r="B24" s="10">
        <v>5.8</v>
      </c>
      <c r="C24" s="10">
        <v>4.9000000000000004</v>
      </c>
      <c r="D24" s="6">
        <v>7.29</v>
      </c>
      <c r="E24" s="85"/>
      <c r="F24" s="85"/>
      <c r="G24" s="10">
        <v>5.6</v>
      </c>
      <c r="H24" s="10">
        <v>4.4000000000000004</v>
      </c>
      <c r="I24" s="6">
        <v>7.61</v>
      </c>
      <c r="J24" s="85"/>
      <c r="K24" s="57"/>
      <c r="L24" s="79" t="s">
        <v>46</v>
      </c>
      <c r="M24" s="82" t="s">
        <v>92</v>
      </c>
      <c r="N24" s="83"/>
      <c r="O24" s="83"/>
      <c r="P24" s="83"/>
      <c r="Q24" s="84"/>
      <c r="R24" s="82" t="s">
        <v>93</v>
      </c>
      <c r="S24" s="83"/>
      <c r="T24" s="83"/>
      <c r="U24" s="83"/>
      <c r="V24" s="84"/>
    </row>
    <row r="25" spans="1:22" ht="37.5">
      <c r="A25" s="6" t="s">
        <v>107</v>
      </c>
      <c r="B25" s="10">
        <f>AVERAGE(B22:B24)</f>
        <v>5.7333333333333334</v>
      </c>
      <c r="C25" s="10">
        <f t="shared" ref="C25:D25" si="19">AVERAGE(C22:C24)</f>
        <v>4.9000000000000004</v>
      </c>
      <c r="D25" s="10">
        <f t="shared" si="19"/>
        <v>7.3633333333333333</v>
      </c>
      <c r="E25" s="85"/>
      <c r="F25" s="85"/>
      <c r="G25" s="10">
        <f>AVERAGE(G22:G24)</f>
        <v>5.1333333333333337</v>
      </c>
      <c r="H25" s="10">
        <f t="shared" ref="H25:I25" si="20">AVERAGE(H22:H24)</f>
        <v>4.5999999999999996</v>
      </c>
      <c r="I25" s="10">
        <f t="shared" si="20"/>
        <v>7.7266666666666666</v>
      </c>
      <c r="J25" s="85"/>
      <c r="K25" s="57"/>
      <c r="L25" s="81"/>
      <c r="M25" s="11" t="s">
        <v>59</v>
      </c>
      <c r="N25" s="11" t="s">
        <v>63</v>
      </c>
      <c r="O25" s="11" t="s">
        <v>104</v>
      </c>
      <c r="P25" s="11"/>
      <c r="Q25" s="12" t="s">
        <v>105</v>
      </c>
      <c r="R25" s="11" t="s">
        <v>59</v>
      </c>
      <c r="S25" s="11" t="s">
        <v>63</v>
      </c>
      <c r="T25" s="11" t="s">
        <v>104</v>
      </c>
      <c r="U25" s="11"/>
      <c r="V25" s="12" t="s">
        <v>105</v>
      </c>
    </row>
    <row r="26" spans="1:22" ht="18.75">
      <c r="A26" s="67" t="s">
        <v>46</v>
      </c>
      <c r="B26" s="73" t="s">
        <v>92</v>
      </c>
      <c r="C26" s="73"/>
      <c r="D26" s="73"/>
      <c r="E26" s="73"/>
      <c r="F26" s="73"/>
      <c r="G26" s="73" t="s">
        <v>93</v>
      </c>
      <c r="H26" s="73"/>
      <c r="I26" s="73"/>
      <c r="J26" s="73"/>
      <c r="K26" s="73"/>
      <c r="L26" s="11">
        <v>1</v>
      </c>
      <c r="M26" s="13">
        <v>4.8099999999999996</v>
      </c>
      <c r="N26" s="11">
        <v>4.29</v>
      </c>
      <c r="O26" s="11">
        <v>3.39</v>
      </c>
      <c r="P26" s="6">
        <f>(M26^2+N26^2-O26^2)/(2*M26*N26)</f>
        <v>0.728089305012382</v>
      </c>
      <c r="Q26" s="10">
        <f>ACOS(P26)/PI()*180</f>
        <v>43.273547992854198</v>
      </c>
      <c r="R26" s="13">
        <v>5.01</v>
      </c>
      <c r="S26" s="13">
        <v>3.14</v>
      </c>
      <c r="T26" s="13">
        <v>4.25</v>
      </c>
      <c r="U26" s="6">
        <f>(R26^2+S26^2-T26^2)/(2*R26*S26)</f>
        <v>0.53705328197108959</v>
      </c>
      <c r="V26" s="10">
        <f>ACOS(U26)/PI()*180</f>
        <v>57.516732620663127</v>
      </c>
    </row>
    <row r="27" spans="1:22" ht="42">
      <c r="A27" s="69"/>
      <c r="B27" s="6" t="s">
        <v>59</v>
      </c>
      <c r="C27" s="6" t="s">
        <v>60</v>
      </c>
      <c r="D27" s="6" t="s">
        <v>94</v>
      </c>
      <c r="E27" s="6" t="s">
        <v>95</v>
      </c>
      <c r="F27" s="6" t="s">
        <v>96</v>
      </c>
      <c r="G27" s="6" t="s">
        <v>59</v>
      </c>
      <c r="H27" s="6" t="s">
        <v>60</v>
      </c>
      <c r="I27" s="6" t="s">
        <v>94</v>
      </c>
      <c r="J27" s="6" t="s">
        <v>95</v>
      </c>
      <c r="K27" s="6" t="s">
        <v>96</v>
      </c>
      <c r="L27" s="11">
        <v>2</v>
      </c>
      <c r="M27" s="13">
        <v>5.16</v>
      </c>
      <c r="N27" s="11">
        <v>4.32</v>
      </c>
      <c r="O27" s="11">
        <v>4.1399999999999997</v>
      </c>
      <c r="P27" s="6">
        <f t="shared" ref="P27:P28" si="21">(M27^2+N27^2-O27^2)/(2*M27*N27)</f>
        <v>0.63137919896640826</v>
      </c>
      <c r="Q27" s="10">
        <f t="shared" ref="Q27:Q28" si="22">ACOS(P27)/PI()*180</f>
        <v>50.848049207786097</v>
      </c>
      <c r="R27" s="13">
        <v>5.26</v>
      </c>
      <c r="S27" s="13">
        <v>3.43</v>
      </c>
      <c r="T27" s="13">
        <v>4.1900000000000004</v>
      </c>
      <c r="U27" s="6">
        <f t="shared" ref="U27:U28" si="23">(R27^2+S27^2-T27^2)/(2*R27*S27)</f>
        <v>0.60626988437960727</v>
      </c>
      <c r="V27" s="10">
        <f t="shared" ref="V27:V28" si="24">ACOS(U27)/PI()*180</f>
        <v>52.679722735193536</v>
      </c>
    </row>
    <row r="28" spans="1:22" ht="23.25" customHeight="1">
      <c r="A28" s="6">
        <v>1</v>
      </c>
      <c r="B28" s="10">
        <v>5.2</v>
      </c>
      <c r="C28" s="10">
        <v>4.5</v>
      </c>
      <c r="D28" s="6">
        <v>7.23</v>
      </c>
      <c r="E28" s="85">
        <v>28.17</v>
      </c>
      <c r="F28" s="85"/>
      <c r="G28" s="10">
        <v>5.5</v>
      </c>
      <c r="H28" s="10">
        <v>5.0999999999999996</v>
      </c>
      <c r="I28" s="6">
        <v>7.16</v>
      </c>
      <c r="J28" s="85">
        <v>27.98</v>
      </c>
      <c r="K28" s="57"/>
      <c r="L28" s="11">
        <v>3</v>
      </c>
      <c r="M28" s="13">
        <v>4.7699999999999996</v>
      </c>
      <c r="N28" s="11">
        <v>4.16</v>
      </c>
      <c r="O28" s="11">
        <v>3.4</v>
      </c>
      <c r="P28" s="6">
        <f t="shared" si="21"/>
        <v>0.7180923439767779</v>
      </c>
      <c r="Q28" s="10">
        <f t="shared" si="22"/>
        <v>44.102795407268268</v>
      </c>
      <c r="R28" s="13">
        <v>5.53</v>
      </c>
      <c r="S28" s="13">
        <v>3.45</v>
      </c>
      <c r="T28" s="13">
        <v>4.21</v>
      </c>
      <c r="U28" s="6">
        <f t="shared" si="23"/>
        <v>0.64887962890164319</v>
      </c>
      <c r="V28" s="10">
        <f t="shared" si="24"/>
        <v>49.54281613895953</v>
      </c>
    </row>
    <row r="29" spans="1:22" ht="26.25" customHeight="1">
      <c r="A29" s="6">
        <v>2</v>
      </c>
      <c r="B29" s="10">
        <v>5.3</v>
      </c>
      <c r="C29" s="10">
        <v>4.5</v>
      </c>
      <c r="D29" s="6">
        <v>7.29</v>
      </c>
      <c r="E29" s="85"/>
      <c r="F29" s="85"/>
      <c r="G29" s="10">
        <v>5.0999999999999996</v>
      </c>
      <c r="H29" s="10">
        <v>4.9000000000000004</v>
      </c>
      <c r="I29" s="6">
        <v>7.52</v>
      </c>
      <c r="J29" s="85"/>
      <c r="K29" s="57"/>
      <c r="L29" s="12" t="s">
        <v>106</v>
      </c>
      <c r="M29" s="10">
        <f>AVERAGE(M26:M28)</f>
        <v>4.9133333333333331</v>
      </c>
      <c r="N29" s="10">
        <f t="shared" ref="N29:V29" si="25">AVERAGE(N26:N28)</f>
        <v>4.2566666666666668</v>
      </c>
      <c r="O29" s="10">
        <f t="shared" si="25"/>
        <v>3.6433333333333331</v>
      </c>
      <c r="P29" s="10">
        <f t="shared" si="25"/>
        <v>0.69252028265185606</v>
      </c>
      <c r="Q29" s="10">
        <f t="shared" si="25"/>
        <v>46.074797535969516</v>
      </c>
      <c r="R29" s="10">
        <f t="shared" si="25"/>
        <v>5.2666666666666666</v>
      </c>
      <c r="S29" s="10">
        <f t="shared" si="25"/>
        <v>3.34</v>
      </c>
      <c r="T29" s="10">
        <f t="shared" si="25"/>
        <v>4.2166666666666677</v>
      </c>
      <c r="U29" s="10">
        <f t="shared" si="25"/>
        <v>0.59740093175078002</v>
      </c>
      <c r="V29" s="10">
        <f t="shared" si="25"/>
        <v>53.246423831605398</v>
      </c>
    </row>
    <row r="30" spans="1:22" ht="22.5" customHeight="1">
      <c r="A30" s="6">
        <v>3</v>
      </c>
      <c r="B30" s="10">
        <v>5.7</v>
      </c>
      <c r="C30" s="10">
        <v>4.9000000000000004</v>
      </c>
      <c r="D30" s="6">
        <v>7.32</v>
      </c>
      <c r="E30" s="85"/>
      <c r="F30" s="85"/>
      <c r="G30" s="10">
        <v>5.9</v>
      </c>
      <c r="H30" s="10">
        <v>4.8</v>
      </c>
      <c r="I30" s="6">
        <v>7.51</v>
      </c>
      <c r="J30" s="85"/>
      <c r="K30" s="57"/>
    </row>
    <row r="31" spans="1:22" ht="27">
      <c r="A31" s="6" t="s">
        <v>107</v>
      </c>
      <c r="B31" s="10">
        <f>AVERAGE(B28:B30)</f>
        <v>5.3999999999999995</v>
      </c>
      <c r="C31" s="10">
        <f t="shared" ref="C31:D31" si="26">AVERAGE(C28:C30)</f>
        <v>4.6333333333333337</v>
      </c>
      <c r="D31" s="10">
        <f t="shared" si="26"/>
        <v>7.28</v>
      </c>
      <c r="E31" s="85"/>
      <c r="F31" s="85"/>
      <c r="G31" s="10">
        <f>AVERAGE(G28:G30)</f>
        <v>5.5</v>
      </c>
      <c r="H31" s="10">
        <f t="shared" ref="H31:I31" si="27">AVERAGE(H28:H30)</f>
        <v>4.9333333333333336</v>
      </c>
      <c r="I31" s="10">
        <f t="shared" si="27"/>
        <v>7.3966666666666656</v>
      </c>
      <c r="J31" s="85"/>
      <c r="K31" s="57"/>
    </row>
    <row r="32" spans="1:22">
      <c r="A32" s="15"/>
      <c r="B32" s="15"/>
      <c r="C32" s="15"/>
      <c r="D32" s="15"/>
      <c r="E32" s="16"/>
      <c r="F32" s="16"/>
      <c r="G32" s="15"/>
      <c r="H32" s="15"/>
      <c r="I32" s="15"/>
      <c r="J32" s="16"/>
      <c r="K32" s="17"/>
    </row>
    <row r="33" spans="1:22" ht="18.75">
      <c r="A33" s="15"/>
      <c r="B33" s="15"/>
      <c r="C33" s="15"/>
      <c r="D33" s="15"/>
      <c r="E33" s="16"/>
      <c r="F33" s="16"/>
      <c r="G33" s="15"/>
      <c r="H33" s="15"/>
      <c r="I33" s="15"/>
      <c r="J33" s="16"/>
      <c r="K33" s="17"/>
      <c r="L33" s="86" t="s">
        <v>45</v>
      </c>
      <c r="M33" s="87"/>
      <c r="N33" s="88"/>
      <c r="O33" s="89" t="s">
        <v>204</v>
      </c>
      <c r="P33" s="90"/>
      <c r="Q33" s="90"/>
      <c r="R33" s="90"/>
      <c r="S33" s="90"/>
      <c r="T33" s="90"/>
      <c r="U33" s="90"/>
      <c r="V33" s="91"/>
    </row>
    <row r="34" spans="1:22" ht="18.75">
      <c r="A34" s="15"/>
      <c r="B34" s="15"/>
      <c r="C34" s="15"/>
      <c r="D34" s="15"/>
      <c r="E34" s="16"/>
      <c r="F34" s="16"/>
      <c r="G34" s="15"/>
      <c r="H34" s="15"/>
      <c r="I34" s="15"/>
      <c r="J34" s="16"/>
      <c r="K34" s="17"/>
      <c r="L34" s="79" t="s">
        <v>46</v>
      </c>
      <c r="M34" s="82" t="s">
        <v>48</v>
      </c>
      <c r="N34" s="83"/>
      <c r="O34" s="83"/>
      <c r="P34" s="83"/>
      <c r="Q34" s="83"/>
      <c r="R34" s="83"/>
      <c r="S34" s="83"/>
      <c r="T34" s="83"/>
      <c r="U34" s="83"/>
      <c r="V34" s="84"/>
    </row>
    <row r="35" spans="1:22" ht="18.75">
      <c r="A35" s="15"/>
      <c r="B35" s="15"/>
      <c r="C35" s="15"/>
      <c r="D35" s="15"/>
      <c r="E35" s="16"/>
      <c r="F35" s="16"/>
      <c r="G35" s="15"/>
      <c r="H35" s="15"/>
      <c r="I35" s="15"/>
      <c r="J35" s="16"/>
      <c r="K35" s="17"/>
      <c r="L35" s="80"/>
      <c r="M35" s="82" t="s">
        <v>90</v>
      </c>
      <c r="N35" s="83"/>
      <c r="O35" s="83"/>
      <c r="P35" s="83"/>
      <c r="Q35" s="84"/>
      <c r="R35" s="82" t="s">
        <v>91</v>
      </c>
      <c r="S35" s="83"/>
      <c r="T35" s="83"/>
      <c r="U35" s="83"/>
      <c r="V35" s="84"/>
    </row>
    <row r="36" spans="1:22" ht="37.5">
      <c r="A36" s="15"/>
      <c r="B36" s="15"/>
      <c r="C36" s="15"/>
      <c r="D36" s="15"/>
      <c r="E36" s="16"/>
      <c r="F36" s="16"/>
      <c r="G36" s="15"/>
      <c r="H36" s="15"/>
      <c r="I36" s="15"/>
      <c r="J36" s="16"/>
      <c r="K36" s="17"/>
      <c r="L36" s="81"/>
      <c r="M36" s="11" t="s">
        <v>59</v>
      </c>
      <c r="N36" s="11" t="s">
        <v>63</v>
      </c>
      <c r="O36" s="11" t="s">
        <v>104</v>
      </c>
      <c r="P36" s="11"/>
      <c r="Q36" s="12" t="s">
        <v>105</v>
      </c>
      <c r="R36" s="11" t="s">
        <v>59</v>
      </c>
      <c r="S36" s="11" t="s">
        <v>63</v>
      </c>
      <c r="T36" s="11" t="s">
        <v>104</v>
      </c>
      <c r="U36" s="11"/>
      <c r="V36" s="12" t="s">
        <v>105</v>
      </c>
    </row>
    <row r="37" spans="1:22" ht="18.75">
      <c r="L37" s="11">
        <v>1</v>
      </c>
      <c r="M37" s="13">
        <v>8.34</v>
      </c>
      <c r="N37" s="11">
        <v>4.53</v>
      </c>
      <c r="O37" s="11">
        <v>7.68</v>
      </c>
      <c r="P37" s="6">
        <f>(M37^2+N37^2-O37^2)/(2*M37*N37)</f>
        <v>0.41151317356710654</v>
      </c>
      <c r="Q37" s="10">
        <f>ACOS(P37)/PI()*180</f>
        <v>65.70007449792854</v>
      </c>
      <c r="R37" s="13">
        <v>5.41</v>
      </c>
      <c r="S37" s="13">
        <v>5.0199999999999996</v>
      </c>
      <c r="T37" s="13">
        <v>4.03</v>
      </c>
      <c r="U37" s="6">
        <f>(R37^2+S37^2-T37^2)/(2*R37*S37)</f>
        <v>0.70379480230648561</v>
      </c>
      <c r="V37" s="10">
        <f>ACOS(U37)/PI()*180</f>
        <v>45.267739984740253</v>
      </c>
    </row>
    <row r="38" spans="1:22" ht="18.75">
      <c r="A38" s="53" t="s">
        <v>45</v>
      </c>
      <c r="B38" s="53"/>
      <c r="C38" s="53"/>
      <c r="D38" s="53"/>
      <c r="E38" s="70" t="s">
        <v>204</v>
      </c>
      <c r="F38" s="71"/>
      <c r="G38" s="71"/>
      <c r="H38" s="71"/>
      <c r="I38" s="71"/>
      <c r="J38" s="71"/>
      <c r="K38" s="72"/>
      <c r="L38" s="11">
        <v>2</v>
      </c>
      <c r="M38" s="13">
        <v>7.28</v>
      </c>
      <c r="N38" s="11">
        <v>4.13</v>
      </c>
      <c r="O38" s="11">
        <v>7.25</v>
      </c>
      <c r="P38" s="6">
        <f t="shared" ref="P38:P39" si="28">(M38^2+N38^2-O38^2)/(2*M38*N38)</f>
        <v>0.29090280179868561</v>
      </c>
      <c r="Q38" s="10">
        <f t="shared" ref="Q38:Q39" si="29">ACOS(P38)/PI()*180</f>
        <v>73.087986824595674</v>
      </c>
      <c r="R38" s="13">
        <v>6.54</v>
      </c>
      <c r="S38" s="13">
        <v>4.53</v>
      </c>
      <c r="T38" s="13">
        <v>4.26</v>
      </c>
      <c r="U38" s="6">
        <f t="shared" ref="U38:U39" si="30">(R38^2+S38^2-T38^2)/(2*R38*S38)</f>
        <v>0.7619083783947993</v>
      </c>
      <c r="V38" s="10">
        <f t="shared" ref="V38:V39" si="31">ACOS(U38)/PI()*180</f>
        <v>40.367273621702196</v>
      </c>
    </row>
    <row r="39" spans="1:22" ht="18.75">
      <c r="A39" s="73" t="s">
        <v>46</v>
      </c>
      <c r="B39" s="74" t="s">
        <v>47</v>
      </c>
      <c r="C39" s="75"/>
      <c r="D39" s="75"/>
      <c r="E39" s="75"/>
      <c r="F39" s="75"/>
      <c r="G39" s="75"/>
      <c r="H39" s="75"/>
      <c r="I39" s="75"/>
      <c r="J39" s="75"/>
      <c r="K39" s="76"/>
      <c r="L39" s="11">
        <v>3</v>
      </c>
      <c r="M39" s="13">
        <v>7.65</v>
      </c>
      <c r="N39" s="11">
        <v>4.3499999999999996</v>
      </c>
      <c r="O39" s="11">
        <v>6.9</v>
      </c>
      <c r="P39" s="6">
        <f t="shared" si="28"/>
        <v>0.44827586206896558</v>
      </c>
      <c r="Q39" s="10">
        <f t="shared" si="29"/>
        <v>63.366881250844074</v>
      </c>
      <c r="R39" s="13">
        <v>5.69</v>
      </c>
      <c r="S39" s="13">
        <v>4.83</v>
      </c>
      <c r="T39" s="13">
        <v>4.46</v>
      </c>
      <c r="U39" s="6">
        <f t="shared" si="30"/>
        <v>0.65156261939329108</v>
      </c>
      <c r="V39" s="10">
        <f t="shared" si="31"/>
        <v>49.340479455250936</v>
      </c>
    </row>
    <row r="40" spans="1:22" ht="18.75">
      <c r="A40" s="73"/>
      <c r="B40" s="73" t="s">
        <v>90</v>
      </c>
      <c r="C40" s="73"/>
      <c r="D40" s="73"/>
      <c r="E40" s="73"/>
      <c r="F40" s="73"/>
      <c r="G40" s="73" t="s">
        <v>91</v>
      </c>
      <c r="H40" s="73"/>
      <c r="I40" s="73"/>
      <c r="J40" s="73"/>
      <c r="K40" s="73"/>
      <c r="L40" s="12" t="s">
        <v>106</v>
      </c>
      <c r="M40" s="10">
        <f>AVERAGE(M37:M39)</f>
        <v>7.7566666666666677</v>
      </c>
      <c r="N40" s="10">
        <f t="shared" ref="N40:V40" si="32">AVERAGE(N37:N39)</f>
        <v>4.3366666666666669</v>
      </c>
      <c r="O40" s="10">
        <f t="shared" si="32"/>
        <v>7.2766666666666664</v>
      </c>
      <c r="P40" s="10">
        <f t="shared" si="32"/>
        <v>0.38356394581158587</v>
      </c>
      <c r="Q40" s="10">
        <f t="shared" si="32"/>
        <v>67.384980857789429</v>
      </c>
      <c r="R40" s="10">
        <f t="shared" si="32"/>
        <v>5.88</v>
      </c>
      <c r="S40" s="10">
        <f t="shared" si="32"/>
        <v>4.7933333333333339</v>
      </c>
      <c r="T40" s="10">
        <f t="shared" si="32"/>
        <v>4.25</v>
      </c>
      <c r="U40" s="10">
        <f t="shared" si="32"/>
        <v>0.705755266698192</v>
      </c>
      <c r="V40" s="10">
        <f t="shared" si="32"/>
        <v>44.991831020564462</v>
      </c>
    </row>
    <row r="41" spans="1:22" ht="24.75" customHeight="1">
      <c r="A41" s="73"/>
      <c r="B41" s="6" t="s">
        <v>59</v>
      </c>
      <c r="C41" s="6" t="s">
        <v>60</v>
      </c>
      <c r="D41" s="6" t="s">
        <v>23</v>
      </c>
      <c r="E41" s="6" t="s">
        <v>95</v>
      </c>
      <c r="F41" s="6" t="s">
        <v>96</v>
      </c>
      <c r="G41" s="6" t="s">
        <v>59</v>
      </c>
      <c r="H41" s="6" t="s">
        <v>60</v>
      </c>
      <c r="I41" s="6" t="s">
        <v>23</v>
      </c>
      <c r="J41" s="6" t="s">
        <v>95</v>
      </c>
      <c r="K41" s="6" t="s">
        <v>96</v>
      </c>
      <c r="L41" s="79" t="s">
        <v>46</v>
      </c>
      <c r="M41" s="82" t="s">
        <v>92</v>
      </c>
      <c r="N41" s="83"/>
      <c r="O41" s="83"/>
      <c r="P41" s="83"/>
      <c r="Q41" s="84"/>
      <c r="R41" s="82" t="s">
        <v>93</v>
      </c>
      <c r="S41" s="83"/>
      <c r="T41" s="83"/>
      <c r="U41" s="83"/>
      <c r="V41" s="84"/>
    </row>
    <row r="42" spans="1:22" ht="27" customHeight="1">
      <c r="A42" s="6">
        <v>1</v>
      </c>
      <c r="B42" s="10">
        <v>8.9</v>
      </c>
      <c r="C42" s="10">
        <v>6</v>
      </c>
      <c r="D42" s="6">
        <v>6.25</v>
      </c>
      <c r="E42" s="85">
        <v>32.51</v>
      </c>
      <c r="F42" s="85"/>
      <c r="G42" s="10">
        <v>4.3</v>
      </c>
      <c r="H42" s="10">
        <v>5.3</v>
      </c>
      <c r="I42" s="6">
        <v>2.9</v>
      </c>
      <c r="J42" s="85">
        <v>30.2</v>
      </c>
      <c r="K42" s="57"/>
      <c r="L42" s="81"/>
      <c r="M42" s="11" t="s">
        <v>59</v>
      </c>
      <c r="N42" s="11" t="s">
        <v>63</v>
      </c>
      <c r="O42" s="11" t="s">
        <v>104</v>
      </c>
      <c r="P42" s="11"/>
      <c r="Q42" s="12" t="s">
        <v>105</v>
      </c>
      <c r="R42" s="11" t="s">
        <v>59</v>
      </c>
      <c r="S42" s="11" t="s">
        <v>63</v>
      </c>
      <c r="T42" s="11" t="s">
        <v>104</v>
      </c>
      <c r="U42" s="11"/>
      <c r="V42" s="12" t="s">
        <v>105</v>
      </c>
    </row>
    <row r="43" spans="1:22" ht="27.75" customHeight="1">
      <c r="A43" s="6">
        <v>2</v>
      </c>
      <c r="B43" s="10">
        <v>7.9</v>
      </c>
      <c r="C43" s="10">
        <v>5.8</v>
      </c>
      <c r="D43" s="6">
        <v>7.35</v>
      </c>
      <c r="E43" s="85"/>
      <c r="F43" s="85"/>
      <c r="G43" s="10">
        <v>4.8</v>
      </c>
      <c r="H43" s="10">
        <v>5.0999999999999996</v>
      </c>
      <c r="I43" s="6">
        <v>5.5</v>
      </c>
      <c r="J43" s="85"/>
      <c r="K43" s="57"/>
      <c r="L43" s="11">
        <v>1</v>
      </c>
      <c r="M43" s="13">
        <v>6.07</v>
      </c>
      <c r="N43" s="11">
        <v>5.61</v>
      </c>
      <c r="O43" s="11">
        <v>3.02</v>
      </c>
      <c r="P43" s="6">
        <f>(M43^2+N43^2-O43^2)/(2*M43*N43)</f>
        <v>0.86919098926076344</v>
      </c>
      <c r="Q43" s="10">
        <f>ACOS(P43)/PI()*180</f>
        <v>29.635237087860126</v>
      </c>
      <c r="R43" s="13">
        <v>3.88</v>
      </c>
      <c r="S43" s="13">
        <v>2.98</v>
      </c>
      <c r="T43" s="13">
        <v>2.5299999999999998</v>
      </c>
      <c r="U43" s="6">
        <f>(R43^2+S43^2-T43^2)/(2*R43*S43)</f>
        <v>0.75822926036117066</v>
      </c>
      <c r="V43" s="10">
        <f>ACOS(U43)/PI()*180</f>
        <v>40.691658905727692</v>
      </c>
    </row>
    <row r="44" spans="1:22" ht="22.5" customHeight="1">
      <c r="A44" s="6">
        <v>3</v>
      </c>
      <c r="B44" s="10">
        <v>6.7</v>
      </c>
      <c r="C44" s="10">
        <v>5.8</v>
      </c>
      <c r="D44" s="6">
        <v>8.3000000000000007</v>
      </c>
      <c r="E44" s="85"/>
      <c r="F44" s="85"/>
      <c r="G44" s="10">
        <v>5.0999999999999996</v>
      </c>
      <c r="H44" s="10">
        <v>4.9000000000000004</v>
      </c>
      <c r="I44" s="6">
        <v>6.5</v>
      </c>
      <c r="J44" s="85"/>
      <c r="K44" s="57"/>
      <c r="L44" s="11">
        <v>2</v>
      </c>
      <c r="M44" s="13">
        <v>5.85</v>
      </c>
      <c r="N44" s="11">
        <v>4.76</v>
      </c>
      <c r="O44" s="11">
        <v>3.47</v>
      </c>
      <c r="P44" s="6">
        <f t="shared" ref="P44:P45" si="33">(M44^2+N44^2-O44^2)/(2*M44*N44)</f>
        <v>0.80512820512820515</v>
      </c>
      <c r="Q44" s="10">
        <f t="shared" ref="Q44:Q45" si="34">ACOS(P44)/PI()*180</f>
        <v>36.377361394206353</v>
      </c>
      <c r="R44" s="13">
        <v>5.31</v>
      </c>
      <c r="S44" s="13">
        <v>4.8</v>
      </c>
      <c r="T44" s="13">
        <v>3.46</v>
      </c>
      <c r="U44" s="6">
        <f t="shared" ref="U44:U45" si="35">(R44^2+S44^2-T44^2)/(2*R44*S44)</f>
        <v>0.77025462962962954</v>
      </c>
      <c r="V44" s="10">
        <f t="shared" ref="V44:V45" si="36">ACOS(U44)/PI()*180</f>
        <v>39.623240120851897</v>
      </c>
    </row>
    <row r="45" spans="1:22" ht="28.5">
      <c r="A45" s="6" t="s">
        <v>107</v>
      </c>
      <c r="B45" s="10">
        <f>AVERAGE(B42:B44)</f>
        <v>7.833333333333333</v>
      </c>
      <c r="C45" s="10">
        <f t="shared" ref="C45:D45" si="37">AVERAGE(C42:C44)</f>
        <v>5.8666666666666671</v>
      </c>
      <c r="D45" s="10">
        <f t="shared" si="37"/>
        <v>7.3</v>
      </c>
      <c r="E45" s="85"/>
      <c r="F45" s="85"/>
      <c r="G45" s="10">
        <f>AVERAGE(G42:G44)</f>
        <v>4.7333333333333334</v>
      </c>
      <c r="H45" s="10">
        <f t="shared" ref="H45:I45" si="38">AVERAGE(H42:H44)</f>
        <v>5.0999999999999996</v>
      </c>
      <c r="I45" s="10">
        <f t="shared" si="38"/>
        <v>4.9666666666666668</v>
      </c>
      <c r="J45" s="85"/>
      <c r="K45" s="57"/>
      <c r="L45" s="11">
        <v>3</v>
      </c>
      <c r="M45" s="13">
        <v>6.45</v>
      </c>
      <c r="N45" s="11">
        <v>3.89</v>
      </c>
      <c r="O45" s="11">
        <v>3.91</v>
      </c>
      <c r="P45" s="6">
        <f t="shared" si="33"/>
        <v>0.82594009684940506</v>
      </c>
      <c r="Q45" s="10">
        <f t="shared" si="34"/>
        <v>34.316081232257112</v>
      </c>
      <c r="R45" s="13">
        <v>5.89</v>
      </c>
      <c r="S45" s="13">
        <v>4.79</v>
      </c>
      <c r="T45" s="13">
        <v>3.92</v>
      </c>
      <c r="U45" s="6">
        <f t="shared" si="35"/>
        <v>0.74911654515101145</v>
      </c>
      <c r="V45" s="10">
        <f t="shared" si="36"/>
        <v>41.486091846180848</v>
      </c>
    </row>
    <row r="46" spans="1:22" ht="18.75">
      <c r="A46" s="67" t="s">
        <v>46</v>
      </c>
      <c r="B46" s="73" t="s">
        <v>92</v>
      </c>
      <c r="C46" s="73"/>
      <c r="D46" s="73"/>
      <c r="E46" s="73"/>
      <c r="F46" s="73"/>
      <c r="G46" s="73" t="s">
        <v>93</v>
      </c>
      <c r="H46" s="73"/>
      <c r="I46" s="73"/>
      <c r="J46" s="73"/>
      <c r="K46" s="73"/>
      <c r="L46" s="12" t="s">
        <v>106</v>
      </c>
      <c r="M46" s="10">
        <f>AVERAGE(M43:M45)</f>
        <v>6.123333333333334</v>
      </c>
      <c r="N46" s="10">
        <f t="shared" ref="N46:V46" si="39">AVERAGE(N43:N45)</f>
        <v>4.7533333333333339</v>
      </c>
      <c r="O46" s="10">
        <f t="shared" si="39"/>
        <v>3.4666666666666668</v>
      </c>
      <c r="P46" s="10">
        <f t="shared" si="39"/>
        <v>0.83341976374612459</v>
      </c>
      <c r="Q46" s="10">
        <f t="shared" si="39"/>
        <v>33.442893238107864</v>
      </c>
      <c r="R46" s="10">
        <f t="shared" si="39"/>
        <v>5.0266666666666664</v>
      </c>
      <c r="S46" s="10">
        <f t="shared" si="39"/>
        <v>4.1900000000000004</v>
      </c>
      <c r="T46" s="10">
        <f t="shared" si="39"/>
        <v>3.3033333333333332</v>
      </c>
      <c r="U46" s="10">
        <f t="shared" si="39"/>
        <v>0.75920014504727051</v>
      </c>
      <c r="V46" s="10">
        <f t="shared" si="39"/>
        <v>40.600330290920141</v>
      </c>
    </row>
    <row r="47" spans="1:22" ht="40.5">
      <c r="A47" s="69"/>
      <c r="B47" s="6" t="s">
        <v>59</v>
      </c>
      <c r="C47" s="6" t="s">
        <v>60</v>
      </c>
      <c r="D47" s="6" t="s">
        <v>23</v>
      </c>
      <c r="E47" s="6" t="s">
        <v>95</v>
      </c>
      <c r="F47" s="6" t="s">
        <v>96</v>
      </c>
      <c r="G47" s="6" t="s">
        <v>59</v>
      </c>
      <c r="H47" s="6" t="s">
        <v>60</v>
      </c>
      <c r="I47" s="6" t="s">
        <v>23</v>
      </c>
      <c r="J47" s="6" t="s">
        <v>95</v>
      </c>
      <c r="K47" s="6" t="s">
        <v>96</v>
      </c>
    </row>
    <row r="48" spans="1:22" ht="21.75" customHeight="1">
      <c r="A48" s="6">
        <v>1</v>
      </c>
      <c r="B48" s="10">
        <v>6.2</v>
      </c>
      <c r="C48" s="10">
        <v>5.9</v>
      </c>
      <c r="D48" s="6">
        <v>6.9</v>
      </c>
      <c r="E48" s="85">
        <v>31.49</v>
      </c>
      <c r="F48" s="85"/>
      <c r="G48" s="10">
        <v>5.7</v>
      </c>
      <c r="H48" s="10">
        <v>6.5</v>
      </c>
      <c r="I48" s="6">
        <v>7.3</v>
      </c>
      <c r="J48" s="85">
        <v>30.51</v>
      </c>
      <c r="K48" s="85"/>
    </row>
    <row r="49" spans="1:11" ht="23.25" customHeight="1">
      <c r="A49" s="6">
        <v>2</v>
      </c>
      <c r="B49" s="10">
        <v>6.6</v>
      </c>
      <c r="C49" s="10">
        <v>5.6</v>
      </c>
      <c r="D49" s="6">
        <v>7.28</v>
      </c>
      <c r="E49" s="85"/>
      <c r="F49" s="85"/>
      <c r="G49" s="10">
        <v>4.8</v>
      </c>
      <c r="H49" s="10">
        <v>5.4</v>
      </c>
      <c r="I49" s="6">
        <v>6.25</v>
      </c>
      <c r="J49" s="85"/>
      <c r="K49" s="85"/>
    </row>
    <row r="50" spans="1:11" ht="27" customHeight="1">
      <c r="A50" s="6">
        <v>3</v>
      </c>
      <c r="B50" s="10">
        <v>5.9</v>
      </c>
      <c r="C50" s="10">
        <v>6</v>
      </c>
      <c r="D50" s="6">
        <v>4.2</v>
      </c>
      <c r="E50" s="85"/>
      <c r="F50" s="85"/>
      <c r="G50" s="10">
        <v>6.1</v>
      </c>
      <c r="H50" s="10">
        <v>5.3</v>
      </c>
      <c r="I50" s="6">
        <v>4.75</v>
      </c>
      <c r="J50" s="85"/>
      <c r="K50" s="85"/>
    </row>
    <row r="51" spans="1:11" ht="27">
      <c r="A51" s="6" t="s">
        <v>107</v>
      </c>
      <c r="B51" s="10">
        <f>AVERAGE(B48:B50)</f>
        <v>6.2333333333333343</v>
      </c>
      <c r="C51" s="10">
        <f t="shared" ref="C51:D51" si="40">AVERAGE(C48:C50)</f>
        <v>5.833333333333333</v>
      </c>
      <c r="D51" s="10">
        <f t="shared" si="40"/>
        <v>6.126666666666666</v>
      </c>
      <c r="E51" s="85"/>
      <c r="F51" s="85"/>
      <c r="G51" s="10">
        <f>AVERAGE(G48:G50)</f>
        <v>5.5333333333333341</v>
      </c>
      <c r="H51" s="10">
        <f t="shared" ref="H51:I51" si="41">AVERAGE(H48:H50)</f>
        <v>5.7333333333333334</v>
      </c>
      <c r="I51" s="10">
        <f t="shared" si="41"/>
        <v>6.1000000000000005</v>
      </c>
      <c r="J51" s="85"/>
      <c r="K51" s="85"/>
    </row>
    <row r="77" spans="1:9" ht="18.75">
      <c r="A77" s="92" t="s">
        <v>45</v>
      </c>
      <c r="B77" s="92"/>
      <c r="C77" s="92"/>
      <c r="D77" s="93" t="s">
        <v>122</v>
      </c>
      <c r="E77" s="93"/>
      <c r="F77" s="93"/>
      <c r="G77" s="93"/>
      <c r="H77" s="93"/>
      <c r="I77" s="93"/>
    </row>
    <row r="78" spans="1:9" ht="18.75">
      <c r="A78" s="94" t="s">
        <v>98</v>
      </c>
      <c r="B78" s="94" t="s">
        <v>48</v>
      </c>
      <c r="C78" s="94"/>
      <c r="D78" s="94"/>
      <c r="E78" s="94"/>
      <c r="F78" s="94"/>
      <c r="G78" s="94"/>
      <c r="H78" s="94"/>
      <c r="I78" s="94"/>
    </row>
    <row r="79" spans="1:9" ht="18.75">
      <c r="A79" s="94"/>
      <c r="B79" s="94" t="s">
        <v>90</v>
      </c>
      <c r="C79" s="94"/>
      <c r="D79" s="94"/>
      <c r="E79" s="94"/>
      <c r="F79" s="94" t="s">
        <v>91</v>
      </c>
      <c r="G79" s="94"/>
      <c r="H79" s="94"/>
      <c r="I79" s="94"/>
    </row>
    <row r="80" spans="1:9" ht="37.5">
      <c r="A80" s="94"/>
      <c r="B80" s="11" t="s">
        <v>59</v>
      </c>
      <c r="C80" s="11" t="s">
        <v>63</v>
      </c>
      <c r="D80" s="11" t="s">
        <v>104</v>
      </c>
      <c r="E80" s="12" t="s">
        <v>105</v>
      </c>
      <c r="F80" s="11" t="s">
        <v>59</v>
      </c>
      <c r="G80" s="11" t="s">
        <v>63</v>
      </c>
      <c r="H80" s="11" t="s">
        <v>104</v>
      </c>
      <c r="I80" s="12" t="s">
        <v>105</v>
      </c>
    </row>
    <row r="81" spans="1:9" ht="18.75">
      <c r="A81" s="11">
        <v>1</v>
      </c>
      <c r="B81" s="13"/>
      <c r="C81" s="11"/>
      <c r="D81" s="11"/>
      <c r="E81" s="14"/>
      <c r="F81" s="13"/>
      <c r="G81" s="13"/>
      <c r="H81" s="13"/>
      <c r="I81" s="14"/>
    </row>
    <row r="82" spans="1:9" ht="18.75">
      <c r="A82" s="11">
        <v>2</v>
      </c>
      <c r="B82" s="13"/>
      <c r="C82" s="11"/>
      <c r="D82" s="11"/>
      <c r="E82" s="14"/>
      <c r="F82" s="13"/>
      <c r="G82" s="13"/>
      <c r="H82" s="13"/>
      <c r="I82" s="14"/>
    </row>
    <row r="83" spans="1:9" ht="18.75">
      <c r="A83" s="11">
        <v>3</v>
      </c>
      <c r="B83" s="13"/>
      <c r="C83" s="11"/>
      <c r="D83" s="11"/>
      <c r="E83" s="14"/>
      <c r="F83" s="13"/>
      <c r="G83" s="13"/>
      <c r="H83" s="13"/>
      <c r="I83" s="14"/>
    </row>
    <row r="84" spans="1:9" ht="37.5">
      <c r="A84" s="12" t="s">
        <v>106</v>
      </c>
      <c r="B84" s="13"/>
      <c r="C84" s="13"/>
      <c r="D84" s="13"/>
      <c r="E84" s="14"/>
      <c r="F84" s="13"/>
      <c r="G84" s="13"/>
      <c r="H84" s="13"/>
      <c r="I84" s="14"/>
    </row>
    <row r="85" spans="1:9" ht="18.75">
      <c r="A85" s="94" t="s">
        <v>98</v>
      </c>
      <c r="B85" s="94" t="s">
        <v>92</v>
      </c>
      <c r="C85" s="94"/>
      <c r="D85" s="94"/>
      <c r="E85" s="94"/>
      <c r="F85" s="94" t="s">
        <v>93</v>
      </c>
      <c r="G85" s="94"/>
      <c r="H85" s="94"/>
      <c r="I85" s="94"/>
    </row>
    <row r="86" spans="1:9" ht="37.5">
      <c r="A86" s="94"/>
      <c r="B86" s="11" t="s">
        <v>59</v>
      </c>
      <c r="C86" s="11" t="s">
        <v>63</v>
      </c>
      <c r="D86" s="11" t="s">
        <v>104</v>
      </c>
      <c r="E86" s="12" t="s">
        <v>105</v>
      </c>
      <c r="F86" s="11" t="s">
        <v>59</v>
      </c>
      <c r="G86" s="11" t="s">
        <v>63</v>
      </c>
      <c r="H86" s="11" t="s">
        <v>104</v>
      </c>
      <c r="I86" s="12" t="s">
        <v>105</v>
      </c>
    </row>
    <row r="87" spans="1:9" ht="18.75">
      <c r="A87" s="11">
        <v>1</v>
      </c>
      <c r="B87" s="13"/>
      <c r="C87" s="11"/>
      <c r="D87" s="11"/>
      <c r="E87" s="14"/>
      <c r="F87" s="13"/>
      <c r="G87" s="13"/>
      <c r="H87" s="13"/>
      <c r="I87" s="14"/>
    </row>
    <row r="88" spans="1:9" ht="18.75">
      <c r="A88" s="11">
        <v>2</v>
      </c>
      <c r="B88" s="13"/>
      <c r="C88" s="11"/>
      <c r="D88" s="11"/>
      <c r="E88" s="14"/>
      <c r="F88" s="13"/>
      <c r="G88" s="13"/>
      <c r="H88" s="13"/>
      <c r="I88" s="14"/>
    </row>
    <row r="89" spans="1:9" ht="18.75">
      <c r="A89" s="11">
        <v>3</v>
      </c>
      <c r="B89" s="13"/>
      <c r="C89" s="11"/>
      <c r="D89" s="11"/>
      <c r="E89" s="14"/>
      <c r="F89" s="13"/>
      <c r="G89" s="13"/>
      <c r="H89" s="13"/>
      <c r="I89" s="14"/>
    </row>
    <row r="90" spans="1:9" ht="37.5">
      <c r="A90" s="12" t="s">
        <v>106</v>
      </c>
      <c r="B90" s="13"/>
      <c r="C90" s="13"/>
      <c r="D90" s="13"/>
      <c r="E90" s="14"/>
      <c r="F90" s="13"/>
      <c r="G90" s="13"/>
      <c r="H90" s="13"/>
      <c r="I90" s="14"/>
    </row>
    <row r="92" spans="1:9" ht="18.75">
      <c r="A92" s="92" t="s">
        <v>45</v>
      </c>
      <c r="B92" s="92"/>
      <c r="C92" s="92"/>
      <c r="D92" s="93" t="s">
        <v>123</v>
      </c>
      <c r="E92" s="93"/>
      <c r="F92" s="93"/>
      <c r="G92" s="93"/>
      <c r="H92" s="93"/>
      <c r="I92" s="93"/>
    </row>
    <row r="93" spans="1:9" ht="18.75">
      <c r="A93" s="94" t="s">
        <v>98</v>
      </c>
      <c r="B93" s="94" t="s">
        <v>48</v>
      </c>
      <c r="C93" s="94"/>
      <c r="D93" s="94"/>
      <c r="E93" s="94"/>
      <c r="F93" s="94"/>
      <c r="G93" s="94"/>
      <c r="H93" s="94"/>
      <c r="I93" s="94"/>
    </row>
    <row r="94" spans="1:9" ht="18.75">
      <c r="A94" s="94"/>
      <c r="B94" s="94" t="s">
        <v>90</v>
      </c>
      <c r="C94" s="94"/>
      <c r="D94" s="94"/>
      <c r="E94" s="94"/>
      <c r="F94" s="94" t="s">
        <v>91</v>
      </c>
      <c r="G94" s="94"/>
      <c r="H94" s="94"/>
      <c r="I94" s="94"/>
    </row>
    <row r="95" spans="1:9" ht="37.5">
      <c r="A95" s="94"/>
      <c r="B95" s="11" t="s">
        <v>59</v>
      </c>
      <c r="C95" s="11" t="s">
        <v>63</v>
      </c>
      <c r="D95" s="11" t="s">
        <v>104</v>
      </c>
      <c r="E95" s="12" t="s">
        <v>105</v>
      </c>
      <c r="F95" s="11" t="s">
        <v>59</v>
      </c>
      <c r="G95" s="11" t="s">
        <v>63</v>
      </c>
      <c r="H95" s="11" t="s">
        <v>104</v>
      </c>
      <c r="I95" s="12" t="s">
        <v>105</v>
      </c>
    </row>
    <row r="96" spans="1:9" ht="18.75">
      <c r="A96" s="11">
        <v>1</v>
      </c>
      <c r="B96" s="13"/>
      <c r="C96" s="11"/>
      <c r="D96" s="11"/>
      <c r="E96" s="14"/>
      <c r="F96" s="13"/>
      <c r="G96" s="13"/>
      <c r="H96" s="13"/>
      <c r="I96" s="14"/>
    </row>
    <row r="97" spans="1:9" ht="18.75">
      <c r="A97" s="11">
        <v>2</v>
      </c>
      <c r="B97" s="13"/>
      <c r="C97" s="11"/>
      <c r="D97" s="11"/>
      <c r="E97" s="14"/>
      <c r="F97" s="13"/>
      <c r="G97" s="13"/>
      <c r="H97" s="13"/>
      <c r="I97" s="14"/>
    </row>
    <row r="98" spans="1:9" ht="18.75">
      <c r="A98" s="11">
        <v>3</v>
      </c>
      <c r="B98" s="13"/>
      <c r="C98" s="11"/>
      <c r="D98" s="11"/>
      <c r="E98" s="14"/>
      <c r="F98" s="13"/>
      <c r="G98" s="13"/>
      <c r="H98" s="13"/>
      <c r="I98" s="14"/>
    </row>
    <row r="99" spans="1:9" ht="37.5">
      <c r="A99" s="12" t="s">
        <v>106</v>
      </c>
      <c r="B99" s="13"/>
      <c r="C99" s="13"/>
      <c r="D99" s="13"/>
      <c r="E99" s="14"/>
      <c r="F99" s="13"/>
      <c r="G99" s="13"/>
      <c r="H99" s="13"/>
      <c r="I99" s="14"/>
    </row>
    <row r="100" spans="1:9" ht="18.75">
      <c r="A100" s="94" t="s">
        <v>98</v>
      </c>
      <c r="B100" s="94" t="s">
        <v>92</v>
      </c>
      <c r="C100" s="94"/>
      <c r="D100" s="94"/>
      <c r="E100" s="94"/>
      <c r="F100" s="94" t="s">
        <v>93</v>
      </c>
      <c r="G100" s="94"/>
      <c r="H100" s="94"/>
      <c r="I100" s="94"/>
    </row>
    <row r="101" spans="1:9" ht="37.5">
      <c r="A101" s="94"/>
      <c r="B101" s="11" t="s">
        <v>59</v>
      </c>
      <c r="C101" s="11" t="s">
        <v>63</v>
      </c>
      <c r="D101" s="11" t="s">
        <v>104</v>
      </c>
      <c r="E101" s="12" t="s">
        <v>105</v>
      </c>
      <c r="F101" s="11" t="s">
        <v>59</v>
      </c>
      <c r="G101" s="11" t="s">
        <v>63</v>
      </c>
      <c r="H101" s="11" t="s">
        <v>104</v>
      </c>
      <c r="I101" s="12" t="s">
        <v>105</v>
      </c>
    </row>
    <row r="102" spans="1:9" ht="18.75">
      <c r="A102" s="11">
        <v>1</v>
      </c>
      <c r="B102" s="13"/>
      <c r="C102" s="11"/>
      <c r="D102" s="11"/>
      <c r="E102" s="14"/>
      <c r="F102" s="13"/>
      <c r="G102" s="13"/>
      <c r="H102" s="13"/>
      <c r="I102" s="14"/>
    </row>
    <row r="103" spans="1:9" ht="18.75">
      <c r="A103" s="11">
        <v>2</v>
      </c>
      <c r="B103" s="13"/>
      <c r="C103" s="11"/>
      <c r="D103" s="11"/>
      <c r="E103" s="14"/>
      <c r="F103" s="13"/>
      <c r="G103" s="13"/>
      <c r="H103" s="13"/>
      <c r="I103" s="14"/>
    </row>
    <row r="104" spans="1:9" ht="18.75">
      <c r="A104" s="11">
        <v>3</v>
      </c>
      <c r="B104" s="13"/>
      <c r="C104" s="11"/>
      <c r="D104" s="11"/>
      <c r="E104" s="14"/>
      <c r="F104" s="13"/>
      <c r="G104" s="13"/>
      <c r="H104" s="13"/>
      <c r="I104" s="14"/>
    </row>
    <row r="105" spans="1:9" ht="37.5">
      <c r="A105" s="12" t="s">
        <v>106</v>
      </c>
      <c r="B105" s="13"/>
      <c r="C105" s="13"/>
      <c r="D105" s="13"/>
      <c r="E105" s="14"/>
      <c r="F105" s="13"/>
      <c r="G105" s="13"/>
      <c r="H105" s="13"/>
      <c r="I105" s="14"/>
    </row>
    <row r="109" spans="1:9" ht="18.75">
      <c r="A109" s="92" t="s">
        <v>45</v>
      </c>
      <c r="B109" s="92"/>
      <c r="C109" s="92"/>
      <c r="D109" s="93" t="s">
        <v>124</v>
      </c>
      <c r="E109" s="93"/>
      <c r="F109" s="93"/>
      <c r="G109" s="93"/>
      <c r="H109" s="93"/>
      <c r="I109" s="93"/>
    </row>
    <row r="110" spans="1:9" ht="18.75">
      <c r="A110" s="94" t="s">
        <v>98</v>
      </c>
      <c r="B110" s="94" t="s">
        <v>48</v>
      </c>
      <c r="C110" s="94"/>
      <c r="D110" s="94"/>
      <c r="E110" s="94"/>
      <c r="F110" s="94"/>
      <c r="G110" s="94"/>
      <c r="H110" s="94"/>
      <c r="I110" s="94"/>
    </row>
    <row r="111" spans="1:9" ht="18.75">
      <c r="A111" s="94"/>
      <c r="B111" s="94" t="s">
        <v>90</v>
      </c>
      <c r="C111" s="94"/>
      <c r="D111" s="94"/>
      <c r="E111" s="94"/>
      <c r="F111" s="94" t="s">
        <v>91</v>
      </c>
      <c r="G111" s="94"/>
      <c r="H111" s="94"/>
      <c r="I111" s="94"/>
    </row>
    <row r="112" spans="1:9" ht="37.5">
      <c r="A112" s="94"/>
      <c r="B112" s="11" t="s">
        <v>59</v>
      </c>
      <c r="C112" s="11" t="s">
        <v>63</v>
      </c>
      <c r="D112" s="11" t="s">
        <v>104</v>
      </c>
      <c r="E112" s="12" t="s">
        <v>105</v>
      </c>
      <c r="F112" s="11" t="s">
        <v>59</v>
      </c>
      <c r="G112" s="11" t="s">
        <v>63</v>
      </c>
      <c r="H112" s="11" t="s">
        <v>104</v>
      </c>
      <c r="I112" s="12" t="s">
        <v>105</v>
      </c>
    </row>
    <row r="113" spans="1:9" ht="18.75">
      <c r="A113" s="11">
        <v>1</v>
      </c>
      <c r="B113" s="13"/>
      <c r="C113" s="11"/>
      <c r="D113" s="11"/>
      <c r="E113" s="14"/>
      <c r="F113" s="13"/>
      <c r="G113" s="13"/>
      <c r="H113" s="13"/>
      <c r="I113" s="14"/>
    </row>
    <row r="114" spans="1:9" ht="18.75">
      <c r="A114" s="11">
        <v>2</v>
      </c>
      <c r="B114" s="13"/>
      <c r="C114" s="11"/>
      <c r="D114" s="11"/>
      <c r="E114" s="14"/>
      <c r="F114" s="13"/>
      <c r="G114" s="13"/>
      <c r="H114" s="13"/>
      <c r="I114" s="14"/>
    </row>
    <row r="115" spans="1:9" ht="18.75">
      <c r="A115" s="11">
        <v>3</v>
      </c>
      <c r="B115" s="13"/>
      <c r="C115" s="11"/>
      <c r="D115" s="11"/>
      <c r="E115" s="14"/>
      <c r="F115" s="13"/>
      <c r="G115" s="13"/>
      <c r="H115" s="13"/>
      <c r="I115" s="14"/>
    </row>
    <row r="116" spans="1:9" ht="37.5">
      <c r="A116" s="12" t="s">
        <v>106</v>
      </c>
      <c r="B116" s="13"/>
      <c r="C116" s="13"/>
      <c r="D116" s="13"/>
      <c r="E116" s="14"/>
      <c r="F116" s="13"/>
      <c r="G116" s="13"/>
      <c r="H116" s="13"/>
      <c r="I116" s="14"/>
    </row>
    <row r="117" spans="1:9" ht="18.75">
      <c r="A117" s="94" t="s">
        <v>98</v>
      </c>
      <c r="B117" s="94" t="s">
        <v>92</v>
      </c>
      <c r="C117" s="94"/>
      <c r="D117" s="94"/>
      <c r="E117" s="94"/>
      <c r="F117" s="94" t="s">
        <v>93</v>
      </c>
      <c r="G117" s="94"/>
      <c r="H117" s="94"/>
      <c r="I117" s="94"/>
    </row>
    <row r="118" spans="1:9" ht="37.5">
      <c r="A118" s="94"/>
      <c r="B118" s="11" t="s">
        <v>59</v>
      </c>
      <c r="C118" s="11" t="s">
        <v>63</v>
      </c>
      <c r="D118" s="11" t="s">
        <v>104</v>
      </c>
      <c r="E118" s="12" t="s">
        <v>105</v>
      </c>
      <c r="F118" s="11" t="s">
        <v>59</v>
      </c>
      <c r="G118" s="11" t="s">
        <v>63</v>
      </c>
      <c r="H118" s="11" t="s">
        <v>104</v>
      </c>
      <c r="I118" s="12" t="s">
        <v>105</v>
      </c>
    </row>
    <row r="119" spans="1:9" ht="18.75">
      <c r="A119" s="11">
        <v>1</v>
      </c>
      <c r="B119" s="13"/>
      <c r="C119" s="11"/>
      <c r="D119" s="11"/>
      <c r="E119" s="14"/>
      <c r="F119" s="13"/>
      <c r="G119" s="13"/>
      <c r="H119" s="13"/>
      <c r="I119" s="14"/>
    </row>
    <row r="120" spans="1:9" ht="18.75">
      <c r="A120" s="11">
        <v>2</v>
      </c>
      <c r="B120" s="13"/>
      <c r="C120" s="11"/>
      <c r="D120" s="11"/>
      <c r="E120" s="14"/>
      <c r="F120" s="13"/>
      <c r="G120" s="13"/>
      <c r="H120" s="13"/>
      <c r="I120" s="14"/>
    </row>
    <row r="121" spans="1:9" ht="18.75">
      <c r="A121" s="11">
        <v>3</v>
      </c>
      <c r="B121" s="13"/>
      <c r="C121" s="11"/>
      <c r="D121" s="11"/>
      <c r="E121" s="14"/>
      <c r="F121" s="13"/>
      <c r="G121" s="13"/>
      <c r="H121" s="13"/>
      <c r="I121" s="14"/>
    </row>
    <row r="122" spans="1:9" ht="37.5">
      <c r="A122" s="12" t="s">
        <v>106</v>
      </c>
      <c r="B122" s="13"/>
      <c r="C122" s="13"/>
      <c r="D122" s="13"/>
      <c r="E122" s="14"/>
      <c r="F122" s="13"/>
      <c r="G122" s="13"/>
      <c r="H122" s="13"/>
      <c r="I122" s="14"/>
    </row>
  </sheetData>
  <mergeCells count="105">
    <mergeCell ref="B111:E111"/>
    <mergeCell ref="F111:I111"/>
    <mergeCell ref="A100:A101"/>
    <mergeCell ref="B100:E100"/>
    <mergeCell ref="F100:I100"/>
    <mergeCell ref="A117:A118"/>
    <mergeCell ref="B117:E117"/>
    <mergeCell ref="F117:I117"/>
    <mergeCell ref="A77:C77"/>
    <mergeCell ref="D77:I77"/>
    <mergeCell ref="A78:A80"/>
    <mergeCell ref="B78:I78"/>
    <mergeCell ref="B79:E79"/>
    <mergeCell ref="F79:I79"/>
    <mergeCell ref="A85:A86"/>
    <mergeCell ref="B85:E85"/>
    <mergeCell ref="F85:I85"/>
    <mergeCell ref="A109:C109"/>
    <mergeCell ref="D109:I109"/>
    <mergeCell ref="A110:A112"/>
    <mergeCell ref="B110:I110"/>
    <mergeCell ref="A1:D1"/>
    <mergeCell ref="E1:K1"/>
    <mergeCell ref="A2:A4"/>
    <mergeCell ref="B2:K2"/>
    <mergeCell ref="B3:F3"/>
    <mergeCell ref="G3:K3"/>
    <mergeCell ref="A92:C92"/>
    <mergeCell ref="D92:I92"/>
    <mergeCell ref="A93:A95"/>
    <mergeCell ref="B93:I93"/>
    <mergeCell ref="B94:E94"/>
    <mergeCell ref="F94:I94"/>
    <mergeCell ref="A18:D18"/>
    <mergeCell ref="E18:K18"/>
    <mergeCell ref="E5:E8"/>
    <mergeCell ref="F5:F8"/>
    <mergeCell ref="J5:J8"/>
    <mergeCell ref="K5:K8"/>
    <mergeCell ref="A9:A10"/>
    <mergeCell ref="B9:F9"/>
    <mergeCell ref="G9:K9"/>
    <mergeCell ref="A26:A27"/>
    <mergeCell ref="B26:F26"/>
    <mergeCell ref="G26:K26"/>
    <mergeCell ref="E28:E31"/>
    <mergeCell ref="F28:F31"/>
    <mergeCell ref="J28:J31"/>
    <mergeCell ref="K28:K31"/>
    <mergeCell ref="A19:A21"/>
    <mergeCell ref="B19:K19"/>
    <mergeCell ref="B20:F20"/>
    <mergeCell ref="G20:K20"/>
    <mergeCell ref="E22:E25"/>
    <mergeCell ref="F22:F25"/>
    <mergeCell ref="J22:J25"/>
    <mergeCell ref="K22:K25"/>
    <mergeCell ref="A46:A47"/>
    <mergeCell ref="B46:F46"/>
    <mergeCell ref="G46:K46"/>
    <mergeCell ref="A38:D38"/>
    <mergeCell ref="E38:K38"/>
    <mergeCell ref="A39:A41"/>
    <mergeCell ref="B39:K39"/>
    <mergeCell ref="B40:F40"/>
    <mergeCell ref="G40:K40"/>
    <mergeCell ref="L1:N1"/>
    <mergeCell ref="O1:V1"/>
    <mergeCell ref="L2:L4"/>
    <mergeCell ref="M2:V2"/>
    <mergeCell ref="M3:Q3"/>
    <mergeCell ref="R3:V3"/>
    <mergeCell ref="E48:E51"/>
    <mergeCell ref="F48:F51"/>
    <mergeCell ref="J48:J51"/>
    <mergeCell ref="K48:K51"/>
    <mergeCell ref="E42:E45"/>
    <mergeCell ref="F42:F45"/>
    <mergeCell ref="J42:J45"/>
    <mergeCell ref="K42:K45"/>
    <mergeCell ref="E11:E14"/>
    <mergeCell ref="F11:F14"/>
    <mergeCell ref="J11:J14"/>
    <mergeCell ref="K11:K14"/>
    <mergeCell ref="L17:L19"/>
    <mergeCell ref="M17:V17"/>
    <mergeCell ref="M18:Q18"/>
    <mergeCell ref="R18:V18"/>
    <mergeCell ref="L24:L25"/>
    <mergeCell ref="M24:Q24"/>
    <mergeCell ref="R24:V24"/>
    <mergeCell ref="L9:L10"/>
    <mergeCell ref="M9:Q9"/>
    <mergeCell ref="R9:V9"/>
    <mergeCell ref="L16:N16"/>
    <mergeCell ref="O16:V16"/>
    <mergeCell ref="L41:L42"/>
    <mergeCell ref="M41:Q41"/>
    <mergeCell ref="R41:V41"/>
    <mergeCell ref="L33:N33"/>
    <mergeCell ref="O33:V33"/>
    <mergeCell ref="L34:L36"/>
    <mergeCell ref="M34:V34"/>
    <mergeCell ref="M35:Q35"/>
    <mergeCell ref="R35:V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N19" sqref="N19"/>
    </sheetView>
  </sheetViews>
  <sheetFormatPr defaultRowHeight="13.5"/>
  <cols>
    <col min="4" max="5" width="17.125" bestFit="1" customWidth="1"/>
  </cols>
  <sheetData>
    <row r="2" spans="2:5">
      <c r="B2" t="s">
        <v>171</v>
      </c>
      <c r="C2" s="55" t="s">
        <v>172</v>
      </c>
      <c r="D2" s="55"/>
      <c r="E2" s="55"/>
    </row>
    <row r="3" spans="2:5">
      <c r="B3" t="s">
        <v>173</v>
      </c>
      <c r="C3" t="s">
        <v>174</v>
      </c>
      <c r="D3" t="s">
        <v>175</v>
      </c>
      <c r="E3" t="s">
        <v>179</v>
      </c>
    </row>
    <row r="4" spans="2:5">
      <c r="C4" t="s">
        <v>176</v>
      </c>
      <c r="D4" t="s">
        <v>177</v>
      </c>
      <c r="E4" t="s">
        <v>178</v>
      </c>
    </row>
  </sheetData>
  <mergeCells count="1">
    <mergeCell ref="C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"/>
  <sheetViews>
    <sheetView tabSelected="1" workbookViewId="0">
      <selection activeCell="H35" sqref="H35"/>
    </sheetView>
  </sheetViews>
  <sheetFormatPr defaultRowHeight="13.5"/>
  <cols>
    <col min="1" max="1" width="15" style="21" bestFit="1" customWidth="1"/>
    <col min="2" max="3" width="7.125" style="21" bestFit="1" customWidth="1"/>
    <col min="4" max="4" width="8.375" style="21" customWidth="1"/>
    <col min="5" max="5" width="9" style="21"/>
    <col min="6" max="7" width="7.125" style="21" bestFit="1" customWidth="1"/>
    <col min="8" max="9" width="9" style="21"/>
    <col min="10" max="10" width="15" style="21" bestFit="1" customWidth="1"/>
    <col min="11" max="11" width="7.125" style="21" bestFit="1" customWidth="1"/>
    <col min="12" max="12" width="7.375" style="21" customWidth="1"/>
    <col min="13" max="14" width="9" style="21"/>
    <col min="15" max="15" width="6.375" style="21" customWidth="1"/>
    <col min="16" max="16" width="7" style="21" customWidth="1"/>
    <col min="17" max="17" width="9" style="21"/>
    <col min="18" max="18" width="7.25" style="21" customWidth="1"/>
    <col min="19" max="16384" width="9" style="21"/>
  </cols>
  <sheetData>
    <row r="2" spans="1:18">
      <c r="B2" s="57" t="s">
        <v>125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18">
      <c r="B3" s="56" t="s">
        <v>126</v>
      </c>
      <c r="C3" s="56"/>
      <c r="D3" s="56"/>
      <c r="E3" s="56"/>
      <c r="F3" s="57" t="s">
        <v>127</v>
      </c>
      <c r="G3" s="57"/>
      <c r="H3" s="57"/>
      <c r="I3" s="57"/>
      <c r="J3" s="32"/>
      <c r="K3" s="56" t="s">
        <v>128</v>
      </c>
      <c r="L3" s="56"/>
      <c r="M3" s="56"/>
      <c r="N3" s="56"/>
      <c r="O3" s="57" t="s">
        <v>129</v>
      </c>
      <c r="P3" s="57"/>
      <c r="Q3" s="57"/>
      <c r="R3" s="57"/>
    </row>
    <row r="4" spans="1:18">
      <c r="B4" s="21" t="s">
        <v>130</v>
      </c>
      <c r="C4" s="21" t="s">
        <v>131</v>
      </c>
      <c r="D4" s="21" t="s">
        <v>132</v>
      </c>
      <c r="E4" s="21" t="s">
        <v>133</v>
      </c>
      <c r="F4" s="21" t="s">
        <v>130</v>
      </c>
      <c r="G4" s="21" t="s">
        <v>131</v>
      </c>
      <c r="H4" s="21" t="s">
        <v>132</v>
      </c>
      <c r="I4" s="21" t="s">
        <v>133</v>
      </c>
      <c r="K4" s="21" t="s">
        <v>130</v>
      </c>
      <c r="L4" s="21" t="s">
        <v>131</v>
      </c>
      <c r="M4" s="21" t="s">
        <v>132</v>
      </c>
      <c r="N4" s="21" t="s">
        <v>133</v>
      </c>
      <c r="O4" s="21" t="s">
        <v>130</v>
      </c>
      <c r="P4" s="21" t="s">
        <v>131</v>
      </c>
      <c r="Q4" s="21" t="s">
        <v>132</v>
      </c>
      <c r="R4" s="21" t="s">
        <v>133</v>
      </c>
    </row>
    <row r="5" spans="1:18">
      <c r="A5" s="21" t="s">
        <v>134</v>
      </c>
      <c r="B5" s="22">
        <v>5.2666666666666666</v>
      </c>
      <c r="C5" s="22">
        <v>5.4333333333333327</v>
      </c>
      <c r="D5" s="22">
        <v>7.16</v>
      </c>
      <c r="E5" s="21">
        <v>27.48</v>
      </c>
      <c r="F5" s="22">
        <v>5.6999999999999993</v>
      </c>
      <c r="G5" s="22">
        <v>5</v>
      </c>
      <c r="H5" s="22">
        <v>7.5933333333333337</v>
      </c>
      <c r="I5" s="21">
        <v>27.55</v>
      </c>
      <c r="J5" s="21" t="s">
        <v>134</v>
      </c>
      <c r="K5" s="22">
        <v>5.2333333333333334</v>
      </c>
      <c r="L5" s="22">
        <v>5.4333333333333336</v>
      </c>
      <c r="M5" s="22">
        <v>7.3533333333333344</v>
      </c>
      <c r="N5" s="21">
        <v>28.1</v>
      </c>
      <c r="O5" s="22">
        <v>5.1333333333333337</v>
      </c>
      <c r="P5" s="22">
        <v>4.3999999999999995</v>
      </c>
      <c r="Q5" s="22">
        <v>7.503333333333333</v>
      </c>
      <c r="R5" s="21">
        <v>31.58</v>
      </c>
    </row>
    <row r="6" spans="1:18">
      <c r="A6" s="21" t="s">
        <v>135</v>
      </c>
      <c r="B6" s="22">
        <v>5.7333333333333334</v>
      </c>
      <c r="C6" s="22">
        <v>4.9000000000000004</v>
      </c>
      <c r="D6" s="22">
        <v>7.3633333333333333</v>
      </c>
      <c r="E6" s="21">
        <v>29.28</v>
      </c>
      <c r="F6" s="22">
        <v>5.1333333333333337</v>
      </c>
      <c r="G6" s="22">
        <v>4.5999999999999996</v>
      </c>
      <c r="H6" s="22">
        <v>7.7266666666666666</v>
      </c>
      <c r="I6" s="21">
        <v>27.79</v>
      </c>
      <c r="J6" s="21" t="s">
        <v>135</v>
      </c>
      <c r="K6" s="22">
        <v>5.3999999999999995</v>
      </c>
      <c r="L6" s="22">
        <v>4.6333333333333337</v>
      </c>
      <c r="M6" s="22">
        <v>7.28</v>
      </c>
      <c r="N6" s="21">
        <v>28.17</v>
      </c>
      <c r="O6" s="22">
        <v>5.5</v>
      </c>
      <c r="P6" s="22">
        <v>4.9333333333333336</v>
      </c>
      <c r="Q6" s="22">
        <v>7.3966666666666656</v>
      </c>
      <c r="R6" s="21">
        <v>27.98</v>
      </c>
    </row>
    <row r="7" spans="1:18">
      <c r="A7" s="21" t="s">
        <v>136</v>
      </c>
      <c r="B7" s="22">
        <v>7.833333333333333</v>
      </c>
      <c r="C7" s="22">
        <v>5.8666666666666671</v>
      </c>
      <c r="D7" s="22">
        <v>7.3</v>
      </c>
      <c r="E7" s="21">
        <v>32.51</v>
      </c>
      <c r="F7" s="21">
        <v>4.7300000000000004</v>
      </c>
      <c r="G7" s="21">
        <v>5.0999999999999996</v>
      </c>
      <c r="H7" s="21">
        <v>4.97</v>
      </c>
      <c r="I7" s="21">
        <v>302</v>
      </c>
      <c r="J7" s="21" t="s">
        <v>136</v>
      </c>
      <c r="K7" s="21">
        <v>6.23</v>
      </c>
      <c r="L7" s="21">
        <v>5.83</v>
      </c>
      <c r="M7" s="21">
        <v>6.13</v>
      </c>
      <c r="N7" s="21">
        <v>31.49</v>
      </c>
      <c r="O7" s="21">
        <v>5.53</v>
      </c>
      <c r="P7" s="21">
        <v>5.73</v>
      </c>
      <c r="Q7" s="21">
        <v>6.1</v>
      </c>
      <c r="R7" s="21">
        <v>30.51</v>
      </c>
    </row>
    <row r="8" spans="1:18">
      <c r="A8" s="21" t="s">
        <v>137</v>
      </c>
      <c r="B8" s="21">
        <v>4.8</v>
      </c>
      <c r="C8" s="21">
        <v>4.8</v>
      </c>
      <c r="D8" s="21">
        <v>7.82</v>
      </c>
      <c r="E8" s="21">
        <v>42.02</v>
      </c>
      <c r="F8" s="21">
        <v>5.53</v>
      </c>
      <c r="G8" s="21">
        <v>4.63</v>
      </c>
      <c r="H8" s="21">
        <v>7.58</v>
      </c>
      <c r="I8" s="21">
        <v>42.11</v>
      </c>
      <c r="J8" s="21" t="s">
        <v>137</v>
      </c>
      <c r="K8" s="21">
        <v>5.93</v>
      </c>
      <c r="L8" s="21">
        <v>5.8</v>
      </c>
      <c r="M8" s="21">
        <v>7.81</v>
      </c>
      <c r="N8" s="21">
        <v>42.33</v>
      </c>
      <c r="O8" s="21">
        <v>4.5</v>
      </c>
      <c r="P8" s="21">
        <v>4.07</v>
      </c>
      <c r="Q8" s="21">
        <v>8.1</v>
      </c>
      <c r="R8" s="21">
        <v>41.41</v>
      </c>
    </row>
    <row r="9" spans="1:18">
      <c r="A9" s="21" t="s">
        <v>88</v>
      </c>
      <c r="B9" s="21">
        <v>4.57</v>
      </c>
      <c r="C9" s="21">
        <v>4.37</v>
      </c>
      <c r="D9" s="21">
        <v>7.37</v>
      </c>
      <c r="E9" s="21">
        <v>44.68</v>
      </c>
      <c r="F9" s="21">
        <v>5</v>
      </c>
      <c r="G9" s="21">
        <v>5.45</v>
      </c>
      <c r="H9" s="21">
        <v>7.55</v>
      </c>
      <c r="I9" s="21">
        <v>44.61</v>
      </c>
      <c r="J9" s="21" t="s">
        <v>88</v>
      </c>
      <c r="K9" s="21">
        <v>6</v>
      </c>
      <c r="L9" s="21">
        <v>4.75</v>
      </c>
      <c r="M9" s="21">
        <v>7.87</v>
      </c>
      <c r="N9" s="21">
        <v>42.67</v>
      </c>
      <c r="O9" s="21">
        <v>4.72</v>
      </c>
      <c r="P9" s="21">
        <v>4.8</v>
      </c>
      <c r="Q9" s="21">
        <v>7.56</v>
      </c>
      <c r="R9" s="21">
        <v>43.46</v>
      </c>
    </row>
    <row r="10" spans="1:18">
      <c r="A10" s="21" t="s">
        <v>89</v>
      </c>
      <c r="B10" s="21">
        <v>6.37</v>
      </c>
      <c r="C10" s="21">
        <v>5.37</v>
      </c>
      <c r="D10" s="21">
        <v>7.73</v>
      </c>
      <c r="E10" s="21">
        <v>44.7</v>
      </c>
      <c r="F10" s="21">
        <v>5.23</v>
      </c>
      <c r="G10" s="21">
        <v>5.97</v>
      </c>
      <c r="H10" s="21">
        <v>5.8</v>
      </c>
      <c r="I10" s="21">
        <v>36.14</v>
      </c>
      <c r="J10" s="21" t="s">
        <v>89</v>
      </c>
      <c r="K10" s="21">
        <v>4.53</v>
      </c>
      <c r="L10" s="21">
        <v>5.53</v>
      </c>
      <c r="M10" s="21">
        <v>6.4</v>
      </c>
      <c r="N10" s="21">
        <v>42.17</v>
      </c>
      <c r="O10" s="21">
        <v>5.43</v>
      </c>
      <c r="P10" s="21">
        <v>4.7300000000000004</v>
      </c>
      <c r="Q10" s="21">
        <v>7.67</v>
      </c>
      <c r="R10" s="21">
        <v>45.78</v>
      </c>
    </row>
    <row r="11" spans="1:18">
      <c r="A11" s="21" t="s">
        <v>138</v>
      </c>
      <c r="B11" s="21">
        <v>4.7699999999999996</v>
      </c>
      <c r="C11" s="21">
        <v>4.13</v>
      </c>
      <c r="D11" s="21">
        <v>7.76</v>
      </c>
      <c r="E11" s="21">
        <v>53.46</v>
      </c>
      <c r="F11" s="21">
        <v>5</v>
      </c>
      <c r="G11" s="21">
        <v>4.9000000000000004</v>
      </c>
      <c r="H11" s="21">
        <v>7.84</v>
      </c>
      <c r="I11" s="21">
        <v>54.02</v>
      </c>
      <c r="J11" s="21" t="s">
        <v>138</v>
      </c>
      <c r="K11" s="21">
        <v>6.1</v>
      </c>
      <c r="L11" s="21">
        <v>5.17</v>
      </c>
      <c r="M11" s="21">
        <v>8.15</v>
      </c>
      <c r="N11" s="21">
        <v>55.6</v>
      </c>
      <c r="O11" s="21">
        <v>5</v>
      </c>
      <c r="P11" s="21">
        <v>5.6</v>
      </c>
      <c r="Q11" s="21">
        <v>8.34</v>
      </c>
      <c r="R11" s="21">
        <v>53.81</v>
      </c>
    </row>
    <row r="12" spans="1:18">
      <c r="A12" s="21" t="s">
        <v>82</v>
      </c>
      <c r="B12" s="21">
        <v>4.9000000000000004</v>
      </c>
      <c r="C12" s="21">
        <v>4.0999999999999996</v>
      </c>
      <c r="D12" s="21">
        <v>8.1199999999999992</v>
      </c>
      <c r="E12" s="21">
        <v>55.71</v>
      </c>
      <c r="F12" s="21">
        <v>5</v>
      </c>
      <c r="G12" s="21">
        <v>5.37</v>
      </c>
      <c r="H12" s="21">
        <v>7.89</v>
      </c>
      <c r="I12" s="21">
        <v>52.88</v>
      </c>
      <c r="J12" s="21" t="s">
        <v>82</v>
      </c>
      <c r="K12" s="21">
        <v>5.73</v>
      </c>
      <c r="L12" s="21">
        <v>5.05</v>
      </c>
      <c r="M12" s="21">
        <v>8.4499999999999993</v>
      </c>
      <c r="N12" s="21">
        <v>55.1</v>
      </c>
      <c r="O12" s="21">
        <v>5.0999999999999996</v>
      </c>
      <c r="P12" s="21">
        <v>5.2</v>
      </c>
      <c r="Q12" s="21">
        <v>8.08</v>
      </c>
      <c r="R12" s="21">
        <v>55</v>
      </c>
    </row>
    <row r="13" spans="1:18">
      <c r="A13" s="21" t="s">
        <v>83</v>
      </c>
      <c r="B13" s="21">
        <v>5.2</v>
      </c>
      <c r="C13" s="21">
        <v>4.17</v>
      </c>
      <c r="D13" s="21">
        <v>6.13</v>
      </c>
      <c r="E13" s="21">
        <v>55.19</v>
      </c>
      <c r="F13" s="22">
        <v>4.6333333333333329</v>
      </c>
      <c r="G13" s="22">
        <v>4.8999999999999995</v>
      </c>
      <c r="H13" s="22">
        <v>4.833333333333333</v>
      </c>
      <c r="I13" s="21">
        <v>61.55</v>
      </c>
      <c r="J13" s="21" t="s">
        <v>83</v>
      </c>
      <c r="K13" s="22">
        <v>6</v>
      </c>
      <c r="L13" s="22">
        <v>5.9333333333333336</v>
      </c>
      <c r="M13" s="22">
        <v>5.666666666666667</v>
      </c>
      <c r="N13" s="21">
        <v>58.56</v>
      </c>
      <c r="O13" s="22">
        <v>6.3666666666666671</v>
      </c>
      <c r="P13" s="22">
        <v>5.5333333333333341</v>
      </c>
      <c r="Q13" s="22">
        <v>7.333333333333333</v>
      </c>
      <c r="R13" s="21">
        <v>57.29</v>
      </c>
    </row>
    <row r="14" spans="1:18">
      <c r="A14" s="21" t="s">
        <v>139</v>
      </c>
      <c r="B14" s="21">
        <v>5.03</v>
      </c>
      <c r="C14" s="21">
        <v>4.9000000000000004</v>
      </c>
      <c r="D14" s="21">
        <v>7.28</v>
      </c>
      <c r="E14" s="21">
        <v>47.86</v>
      </c>
      <c r="F14" s="21">
        <v>5.2</v>
      </c>
      <c r="G14" s="21">
        <v>4.8</v>
      </c>
      <c r="H14" s="21">
        <v>7.25</v>
      </c>
      <c r="I14" s="21">
        <v>45.12</v>
      </c>
      <c r="J14" s="21" t="s">
        <v>139</v>
      </c>
      <c r="K14" s="21">
        <v>4.9000000000000004</v>
      </c>
      <c r="L14" s="21">
        <v>4.53</v>
      </c>
      <c r="M14" s="21">
        <v>7.15</v>
      </c>
      <c r="N14" s="21">
        <v>46.5</v>
      </c>
      <c r="O14" s="21">
        <v>4.8</v>
      </c>
      <c r="P14" s="21">
        <v>5.4</v>
      </c>
      <c r="Q14" s="21">
        <v>7.34</v>
      </c>
      <c r="R14" s="21">
        <v>47.68</v>
      </c>
    </row>
    <row r="15" spans="1:18">
      <c r="A15" s="21" t="s">
        <v>140</v>
      </c>
      <c r="B15" s="22">
        <v>5.333333333333333</v>
      </c>
      <c r="C15" s="22">
        <v>4.6000000000000005</v>
      </c>
      <c r="D15" s="22">
        <v>7.3599999999999994</v>
      </c>
      <c r="E15" s="21">
        <v>47.33</v>
      </c>
      <c r="F15" s="22">
        <v>4.9333333333333327</v>
      </c>
      <c r="G15" s="22">
        <v>4.5333333333333341</v>
      </c>
      <c r="H15" s="22">
        <v>7.46</v>
      </c>
      <c r="I15" s="21">
        <v>44.88</v>
      </c>
      <c r="J15" s="21" t="s">
        <v>140</v>
      </c>
      <c r="K15" s="22">
        <v>5.7666666666666657</v>
      </c>
      <c r="L15" s="22">
        <v>4.4000000000000004</v>
      </c>
      <c r="M15" s="22">
        <v>7.1366666666666667</v>
      </c>
      <c r="N15" s="21">
        <v>44.96</v>
      </c>
      <c r="O15" s="22">
        <v>4.8</v>
      </c>
      <c r="P15" s="22">
        <v>4.7</v>
      </c>
      <c r="Q15" s="22">
        <v>6.8866666666666667</v>
      </c>
      <c r="R15" s="21">
        <v>46.2</v>
      </c>
    </row>
    <row r="16" spans="1:18">
      <c r="A16" s="21" t="s">
        <v>141</v>
      </c>
      <c r="B16" s="22">
        <v>6.2333333333333334</v>
      </c>
      <c r="C16" s="22">
        <v>4.833333333333333</v>
      </c>
      <c r="D16" s="22">
        <v>6.8999999999999995</v>
      </c>
      <c r="E16" s="21">
        <v>46.76</v>
      </c>
      <c r="F16" s="22">
        <v>5.8</v>
      </c>
      <c r="G16" s="22">
        <v>5.7333333333333334</v>
      </c>
      <c r="H16" s="22">
        <v>7.4666666666666659</v>
      </c>
      <c r="I16" s="21">
        <v>50.57</v>
      </c>
      <c r="J16" s="21" t="s">
        <v>141</v>
      </c>
      <c r="K16" s="22">
        <v>5.6000000000000005</v>
      </c>
      <c r="L16" s="22">
        <v>5.3</v>
      </c>
      <c r="M16" s="22">
        <v>7.3666666666666671</v>
      </c>
      <c r="N16" s="21">
        <v>45.96</v>
      </c>
      <c r="O16" s="22">
        <v>6.166666666666667</v>
      </c>
      <c r="P16" s="22">
        <v>5.5</v>
      </c>
      <c r="Q16" s="22">
        <v>7.9666666666666659</v>
      </c>
      <c r="R16" s="21">
        <v>45.65</v>
      </c>
    </row>
    <row r="17" spans="1:20">
      <c r="B17" s="57" t="s">
        <v>142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</row>
    <row r="18" spans="1:20">
      <c r="B18" s="56" t="s">
        <v>126</v>
      </c>
      <c r="C18" s="56"/>
      <c r="D18" s="56"/>
      <c r="E18" s="56"/>
      <c r="F18" s="57" t="s">
        <v>143</v>
      </c>
      <c r="G18" s="57"/>
      <c r="H18" s="57"/>
      <c r="I18" s="57"/>
      <c r="J18" s="32"/>
      <c r="K18" s="56" t="s">
        <v>128</v>
      </c>
      <c r="L18" s="56"/>
      <c r="M18" s="56"/>
      <c r="N18" s="56"/>
      <c r="O18" s="57" t="s">
        <v>129</v>
      </c>
      <c r="P18" s="57"/>
      <c r="Q18" s="57"/>
      <c r="R18" s="57"/>
    </row>
    <row r="19" spans="1:20">
      <c r="B19" s="21" t="s">
        <v>130</v>
      </c>
      <c r="C19" s="21" t="s">
        <v>144</v>
      </c>
      <c r="D19" s="21" t="s">
        <v>132</v>
      </c>
      <c r="E19" s="21" t="s">
        <v>145</v>
      </c>
      <c r="F19" s="21" t="s">
        <v>130</v>
      </c>
      <c r="G19" s="21" t="s">
        <v>131</v>
      </c>
      <c r="H19" s="21" t="s">
        <v>132</v>
      </c>
      <c r="I19" s="21" t="s">
        <v>145</v>
      </c>
      <c r="K19" s="21" t="s">
        <v>130</v>
      </c>
      <c r="L19" s="21" t="s">
        <v>131</v>
      </c>
      <c r="M19" s="21" t="s">
        <v>132</v>
      </c>
      <c r="N19" s="21" t="s">
        <v>145</v>
      </c>
      <c r="O19" s="21" t="s">
        <v>130</v>
      </c>
      <c r="P19" s="21" t="s">
        <v>131</v>
      </c>
      <c r="Q19" s="21" t="s">
        <v>132</v>
      </c>
      <c r="R19" s="21" t="s">
        <v>145</v>
      </c>
    </row>
    <row r="20" spans="1:20">
      <c r="A20" s="21" t="s">
        <v>134</v>
      </c>
      <c r="B20" s="22">
        <v>3.8666666666666667</v>
      </c>
      <c r="C20" s="22">
        <v>2.44</v>
      </c>
      <c r="D20" s="22">
        <v>2.7233333333333332</v>
      </c>
      <c r="E20" s="22">
        <v>44.294208430307798</v>
      </c>
      <c r="F20" s="22">
        <v>5.496666666666667</v>
      </c>
      <c r="G20" s="22">
        <v>3.2866666666666666</v>
      </c>
      <c r="H20" s="22">
        <v>3.1466666666666665</v>
      </c>
      <c r="I20" s="22">
        <v>28.778438917062545</v>
      </c>
      <c r="J20" s="21" t="s">
        <v>134</v>
      </c>
      <c r="K20" s="22">
        <v>5.1533333333333333</v>
      </c>
      <c r="L20" s="22">
        <v>4</v>
      </c>
      <c r="M20" s="22">
        <v>3.2366666666666668</v>
      </c>
      <c r="N20" s="22">
        <v>38.877311650648053</v>
      </c>
      <c r="O20" s="22">
        <v>7.94</v>
      </c>
      <c r="P20" s="22">
        <v>4.34</v>
      </c>
      <c r="Q20" s="22">
        <v>7.3033333333333337</v>
      </c>
      <c r="R20" s="22">
        <v>65.452322544397518</v>
      </c>
      <c r="S20" s="22">
        <f>AVERAGE(E20,I20,N20,R20)</f>
        <v>44.35057038560398</v>
      </c>
    </row>
    <row r="21" spans="1:20">
      <c r="A21" s="21" t="s">
        <v>135</v>
      </c>
      <c r="B21" s="22">
        <v>5.1933333333333325</v>
      </c>
      <c r="C21" s="22">
        <v>3.4</v>
      </c>
      <c r="D21" s="22">
        <v>4.63</v>
      </c>
      <c r="E21" s="22">
        <v>62.71814652139571</v>
      </c>
      <c r="F21" s="22">
        <v>5.2333333333333334</v>
      </c>
      <c r="G21" s="22">
        <v>4.47</v>
      </c>
      <c r="H21" s="22">
        <v>3.44</v>
      </c>
      <c r="I21" s="22">
        <v>40.517659874169055</v>
      </c>
      <c r="J21" s="21" t="s">
        <v>135</v>
      </c>
      <c r="K21" s="22">
        <v>4.9133333333333331</v>
      </c>
      <c r="L21" s="22">
        <v>4.2566666666666668</v>
      </c>
      <c r="M21" s="22">
        <v>3.6433333333333331</v>
      </c>
      <c r="N21" s="22">
        <v>46.074797535969516</v>
      </c>
      <c r="O21" s="22">
        <v>5.2666666666666666</v>
      </c>
      <c r="P21" s="22">
        <v>3.34</v>
      </c>
      <c r="Q21" s="22">
        <v>4.2166666666666677</v>
      </c>
      <c r="R21" s="22">
        <v>53.246423831605398</v>
      </c>
      <c r="S21" s="22">
        <f t="shared" ref="S21:S31" si="0">AVERAGE(E21,I21,N21,R21)</f>
        <v>50.639256940784918</v>
      </c>
    </row>
    <row r="22" spans="1:20">
      <c r="A22" s="21" t="s">
        <v>136</v>
      </c>
      <c r="B22" s="22">
        <v>7.7566666666666677</v>
      </c>
      <c r="C22" s="22">
        <v>4.3366666666666669</v>
      </c>
      <c r="D22" s="22">
        <v>7.2766666666666664</v>
      </c>
      <c r="E22" s="22">
        <v>67.384980857789429</v>
      </c>
      <c r="F22" s="22">
        <v>5.88</v>
      </c>
      <c r="G22" s="22">
        <v>4.7933333333333339</v>
      </c>
      <c r="H22" s="22">
        <v>4.25</v>
      </c>
      <c r="I22" s="22">
        <v>44.991831020564462</v>
      </c>
      <c r="J22" s="21" t="s">
        <v>136</v>
      </c>
      <c r="K22" s="22">
        <v>6.123333333333334</v>
      </c>
      <c r="L22" s="22">
        <v>4.7533333333333339</v>
      </c>
      <c r="M22" s="22">
        <v>3.4666666666666668</v>
      </c>
      <c r="N22" s="22">
        <v>33.442893238107864</v>
      </c>
      <c r="O22" s="22">
        <v>5.0266666666666664</v>
      </c>
      <c r="P22" s="22">
        <v>4.1900000000000004</v>
      </c>
      <c r="Q22" s="22">
        <v>3.3033333333333332</v>
      </c>
      <c r="R22" s="22">
        <v>40.600330290920141</v>
      </c>
      <c r="S22" s="22">
        <f t="shared" si="0"/>
        <v>46.605008851845476</v>
      </c>
      <c r="T22" s="22">
        <f>AVERAGE(S20:S22)</f>
        <v>47.198278726078122</v>
      </c>
    </row>
    <row r="23" spans="1:20">
      <c r="A23" s="21" t="s">
        <v>137</v>
      </c>
      <c r="B23" s="10">
        <v>6.0866666666666669</v>
      </c>
      <c r="C23" s="10">
        <v>3.5700000000000003</v>
      </c>
      <c r="D23" s="10">
        <v>3.4699999999999993</v>
      </c>
      <c r="E23" s="10">
        <v>29.622405652619069</v>
      </c>
      <c r="J23" s="21" t="s">
        <v>137</v>
      </c>
      <c r="K23" s="10">
        <v>5.8133333333333335</v>
      </c>
      <c r="L23" s="10">
        <v>2.7766666666666668</v>
      </c>
      <c r="M23" s="10">
        <v>4.29</v>
      </c>
      <c r="N23" s="10">
        <v>44.670594123692602</v>
      </c>
      <c r="S23" s="22">
        <f t="shared" si="0"/>
        <v>37.146499888155837</v>
      </c>
    </row>
    <row r="24" spans="1:20">
      <c r="A24" s="21" t="s">
        <v>88</v>
      </c>
      <c r="B24" s="10">
        <v>4.583333333333333</v>
      </c>
      <c r="C24" s="10">
        <v>3.78</v>
      </c>
      <c r="D24" s="10">
        <v>2.8466666666666662</v>
      </c>
      <c r="E24" s="10">
        <v>38.19635789001827</v>
      </c>
      <c r="F24" s="10">
        <v>5.3166666666666664</v>
      </c>
      <c r="G24" s="10">
        <v>3.4433333333333334</v>
      </c>
      <c r="H24" s="10">
        <v>4.163333333333334</v>
      </c>
      <c r="I24" s="10">
        <v>51.885528584959552</v>
      </c>
      <c r="J24" s="21" t="s">
        <v>88</v>
      </c>
      <c r="K24" s="10">
        <v>4.7066666666666661</v>
      </c>
      <c r="L24" s="10">
        <v>3.2699999999999996</v>
      </c>
      <c r="M24" s="10">
        <v>3.4866666666666668</v>
      </c>
      <c r="N24" s="10">
        <v>47.913567237312087</v>
      </c>
      <c r="O24" s="10">
        <v>4.3299999999999992</v>
      </c>
      <c r="P24" s="10">
        <v>3.9166666666666665</v>
      </c>
      <c r="Q24" s="10">
        <v>3.0333333333333337</v>
      </c>
      <c r="R24" s="10">
        <v>42.334975137894432</v>
      </c>
      <c r="S24" s="22">
        <f t="shared" si="0"/>
        <v>45.08260721254608</v>
      </c>
    </row>
    <row r="25" spans="1:20">
      <c r="A25" s="21" t="s">
        <v>89</v>
      </c>
      <c r="B25" s="10">
        <v>5.5133333333333328</v>
      </c>
      <c r="C25" s="10">
        <v>4.3099999999999996</v>
      </c>
      <c r="D25" s="10">
        <v>2.2366666666666668</v>
      </c>
      <c r="E25" s="10">
        <v>22.188772609833801</v>
      </c>
      <c r="J25" s="21" t="s">
        <v>89</v>
      </c>
      <c r="O25" s="10">
        <v>6.1466666666666656</v>
      </c>
      <c r="P25" s="10">
        <v>3.9533333333333331</v>
      </c>
      <c r="Q25" s="10">
        <v>6.1866666666666674</v>
      </c>
      <c r="R25" s="10">
        <v>71.052588955239955</v>
      </c>
      <c r="S25" s="22">
        <f t="shared" si="0"/>
        <v>46.62068078253688</v>
      </c>
      <c r="T25" s="22">
        <f>AVERAGE(S23:S25)</f>
        <v>42.949929294412932</v>
      </c>
    </row>
    <row r="26" spans="1:20">
      <c r="A26" s="21" t="s">
        <v>138</v>
      </c>
      <c r="B26" s="10">
        <v>4.8099999999999996</v>
      </c>
      <c r="C26" s="10">
        <v>4.3566666666666665</v>
      </c>
      <c r="D26" s="10">
        <v>3.0866666666666664</v>
      </c>
      <c r="E26" s="10">
        <v>39.112118287719575</v>
      </c>
      <c r="F26" s="10">
        <v>5.1633333333333331</v>
      </c>
      <c r="G26" s="10">
        <v>3.4666666666666668</v>
      </c>
      <c r="H26" s="10">
        <v>4.6066666666666665</v>
      </c>
      <c r="I26" s="10">
        <v>60.825648805205752</v>
      </c>
      <c r="J26" s="21" t="s">
        <v>138</v>
      </c>
      <c r="K26" s="10">
        <v>6.293333333333333</v>
      </c>
      <c r="L26" s="10">
        <v>3.5233333333333334</v>
      </c>
      <c r="M26" s="10">
        <v>4.6133333333333333</v>
      </c>
      <c r="N26" s="10">
        <v>46.095969747372557</v>
      </c>
      <c r="O26" s="10">
        <v>5.62</v>
      </c>
      <c r="P26" s="10">
        <v>4.6166666666666663</v>
      </c>
      <c r="Q26" s="10">
        <v>4.4499999999999993</v>
      </c>
      <c r="R26" s="10">
        <v>50.408833916226392</v>
      </c>
      <c r="S26" s="22">
        <f t="shared" si="0"/>
        <v>49.110642689131069</v>
      </c>
    </row>
    <row r="27" spans="1:20">
      <c r="A27" s="21" t="s">
        <v>82</v>
      </c>
      <c r="B27" s="10">
        <v>5.7233333333333336</v>
      </c>
      <c r="C27" s="10">
        <v>4.6866666666666665</v>
      </c>
      <c r="D27" s="10">
        <v>3.5366666666666666</v>
      </c>
      <c r="E27" s="10">
        <v>37.562800863802423</v>
      </c>
      <c r="F27" s="10">
        <v>5.1466666666666665</v>
      </c>
      <c r="G27" s="10">
        <v>3.08</v>
      </c>
      <c r="H27" s="10">
        <v>4.996666666666667</v>
      </c>
      <c r="I27" s="10">
        <v>70.103410407946669</v>
      </c>
      <c r="J27" s="21" t="s">
        <v>82</v>
      </c>
      <c r="K27" s="10">
        <v>5.46</v>
      </c>
      <c r="L27" s="10">
        <v>2.9766666666666666</v>
      </c>
      <c r="M27" s="10">
        <v>5.5466666666666669</v>
      </c>
      <c r="N27" s="10">
        <v>75.802624309028985</v>
      </c>
      <c r="O27" s="10">
        <v>5.5366666666666662</v>
      </c>
      <c r="P27" s="10">
        <v>4.6266666666666669</v>
      </c>
      <c r="Q27" s="10">
        <v>4.0599999999999996</v>
      </c>
      <c r="R27" s="10">
        <v>46.096472445595417</v>
      </c>
      <c r="S27" s="22">
        <f t="shared" si="0"/>
        <v>57.391327006593379</v>
      </c>
    </row>
    <row r="28" spans="1:20">
      <c r="A28" s="21" t="s">
        <v>83</v>
      </c>
      <c r="B28" s="10">
        <v>5.3466666666666667</v>
      </c>
      <c r="C28" s="10">
        <v>4.37</v>
      </c>
      <c r="D28" s="10">
        <v>4.0033333333333339</v>
      </c>
      <c r="E28" s="10">
        <v>47.359655946972232</v>
      </c>
      <c r="F28" s="10">
        <v>4.8833333333333337</v>
      </c>
      <c r="G28" s="10">
        <v>4.2033333333333331</v>
      </c>
      <c r="H28" s="10">
        <v>3.3066666666666666</v>
      </c>
      <c r="I28" s="10">
        <v>40.415538733314349</v>
      </c>
      <c r="J28" s="21" t="s">
        <v>83</v>
      </c>
      <c r="K28" s="10">
        <v>6.1833333333333327</v>
      </c>
      <c r="L28" s="10">
        <v>5.6366666666666667</v>
      </c>
      <c r="M28" s="10">
        <v>4.26</v>
      </c>
      <c r="N28" s="10">
        <v>41.914906129842826</v>
      </c>
      <c r="O28" s="10">
        <v>6.0533333333333337</v>
      </c>
      <c r="P28" s="10">
        <v>3.2966666666666669</v>
      </c>
      <c r="Q28" s="10">
        <v>5.3966666666666674</v>
      </c>
      <c r="R28" s="10">
        <v>63.382984098208482</v>
      </c>
      <c r="S28" s="22">
        <f t="shared" si="0"/>
        <v>48.268271227084469</v>
      </c>
      <c r="T28" s="22">
        <f>AVERAGE(S26:S28)</f>
        <v>51.590080307602967</v>
      </c>
    </row>
    <row r="29" spans="1:20">
      <c r="A29" s="21" t="s">
        <v>146</v>
      </c>
      <c r="B29" s="10">
        <v>5.0840000000000005</v>
      </c>
      <c r="C29" s="10">
        <v>2.8366666666666664</v>
      </c>
      <c r="D29" s="10">
        <v>4.4399999999999995</v>
      </c>
      <c r="E29" s="10">
        <v>60.446970438894283</v>
      </c>
      <c r="F29" s="10">
        <v>5.45</v>
      </c>
      <c r="G29" s="10">
        <v>3.5166666666666671</v>
      </c>
      <c r="H29" s="10">
        <v>4.333333333333333</v>
      </c>
      <c r="I29" s="10">
        <v>52.37982418488312</v>
      </c>
      <c r="J29" s="21" t="s">
        <v>139</v>
      </c>
      <c r="K29" s="10">
        <v>4.9366666666666665</v>
      </c>
      <c r="L29" s="10">
        <v>3.2233333333333332</v>
      </c>
      <c r="M29" s="10">
        <v>3.0566666666666671</v>
      </c>
      <c r="N29" s="10">
        <v>37.565873713594392</v>
      </c>
      <c r="O29" s="10">
        <v>6.0433333333333339</v>
      </c>
      <c r="P29" s="10">
        <v>4.6766666666666667</v>
      </c>
      <c r="Q29" s="10">
        <v>2.0466666666666664</v>
      </c>
      <c r="R29" s="10">
        <v>15.356796223274296</v>
      </c>
      <c r="S29" s="22">
        <f t="shared" si="0"/>
        <v>41.437366140161522</v>
      </c>
    </row>
    <row r="30" spans="1:20">
      <c r="A30" s="21" t="s">
        <v>147</v>
      </c>
      <c r="B30" s="10">
        <v>6.0233333333333334</v>
      </c>
      <c r="C30" s="10">
        <v>4.1233333333333331</v>
      </c>
      <c r="D30" s="10">
        <v>2.5166666666666662</v>
      </c>
      <c r="E30" s="10">
        <v>17.890861763127248</v>
      </c>
      <c r="F30" s="10">
        <v>5.2333333333333334</v>
      </c>
      <c r="G30" s="10">
        <v>3.72</v>
      </c>
      <c r="H30" s="10">
        <v>2.3733333333333331</v>
      </c>
      <c r="I30" s="10">
        <v>24.214856307291274</v>
      </c>
      <c r="J30" s="21" t="s">
        <v>140</v>
      </c>
      <c r="K30" s="10">
        <v>5.8433333333333337</v>
      </c>
      <c r="L30" s="10">
        <v>4.7233333333333336</v>
      </c>
      <c r="M30" s="10">
        <v>4.16</v>
      </c>
      <c r="N30" s="10">
        <v>45.181230378471447</v>
      </c>
      <c r="O30" s="10">
        <v>5.71</v>
      </c>
      <c r="P30" s="10">
        <v>3.4766666666666666</v>
      </c>
      <c r="Q30" s="10">
        <v>3.7899999999999996</v>
      </c>
      <c r="R30" s="10">
        <v>38.119307343609051</v>
      </c>
      <c r="S30" s="22">
        <f t="shared" si="0"/>
        <v>31.351563948124756</v>
      </c>
    </row>
    <row r="31" spans="1:20">
      <c r="A31" s="21" t="s">
        <v>148</v>
      </c>
      <c r="B31" s="10">
        <v>5.7100000000000009</v>
      </c>
      <c r="C31" s="10">
        <v>5.2433333333333341</v>
      </c>
      <c r="D31" s="10">
        <v>2.7600000000000002</v>
      </c>
      <c r="E31" s="10">
        <v>25.30523819096641</v>
      </c>
      <c r="F31" s="10">
        <v>6.1366666666666667</v>
      </c>
      <c r="G31" s="10">
        <v>4.78</v>
      </c>
      <c r="H31" s="10">
        <v>2.5433333333333334</v>
      </c>
      <c r="I31" s="10">
        <v>22.995701577039664</v>
      </c>
      <c r="J31" s="21" t="s">
        <v>141</v>
      </c>
      <c r="K31" s="10">
        <v>6.4200000000000008</v>
      </c>
      <c r="L31" s="10">
        <v>4.8066666666666666</v>
      </c>
      <c r="M31" s="10">
        <v>2.1966666666666668</v>
      </c>
      <c r="N31" s="10">
        <v>13.734059896750743</v>
      </c>
      <c r="O31" s="10">
        <v>6.4633333333333338</v>
      </c>
      <c r="P31" s="10">
        <v>4.7966666666666669</v>
      </c>
      <c r="Q31" s="10">
        <v>2.5666666666666664</v>
      </c>
      <c r="R31" s="10">
        <v>19.8980368099507</v>
      </c>
      <c r="S31" s="22">
        <f t="shared" si="0"/>
        <v>20.48325911867688</v>
      </c>
      <c r="T31" s="22">
        <f>AVERAGE(S29:S31)</f>
        <v>31.090729735654389</v>
      </c>
    </row>
    <row r="32" spans="1:20">
      <c r="B32" s="22"/>
      <c r="C32" s="22"/>
      <c r="D32" s="22"/>
      <c r="F32" s="22"/>
      <c r="G32" s="22"/>
      <c r="H32" s="22"/>
      <c r="K32" s="22"/>
      <c r="L32" s="22"/>
      <c r="M32" s="22"/>
      <c r="O32" s="22"/>
      <c r="P32" s="22"/>
      <c r="Q32" s="22"/>
    </row>
    <row r="33" spans="1:20">
      <c r="B33" s="57" t="s">
        <v>125</v>
      </c>
      <c r="C33" s="57"/>
      <c r="D33" s="57"/>
      <c r="E33" s="57"/>
      <c r="F33" s="57"/>
      <c r="G33" s="57"/>
      <c r="H33" s="57"/>
      <c r="I33" s="57"/>
      <c r="J33" s="32"/>
      <c r="K33" s="57" t="s">
        <v>149</v>
      </c>
      <c r="L33" s="57"/>
      <c r="M33" s="57"/>
      <c r="N33" s="57"/>
      <c r="O33" s="57"/>
      <c r="P33" s="57"/>
      <c r="Q33" s="57"/>
      <c r="R33" s="57"/>
    </row>
    <row r="34" spans="1:20">
      <c r="B34" s="56" t="s">
        <v>150</v>
      </c>
      <c r="C34" s="56"/>
      <c r="D34" s="56"/>
      <c r="E34" s="56"/>
      <c r="F34" s="57" t="s">
        <v>151</v>
      </c>
      <c r="G34" s="57"/>
      <c r="H34" s="57"/>
      <c r="I34" s="57"/>
      <c r="J34" s="32"/>
      <c r="K34" s="56" t="s">
        <v>152</v>
      </c>
      <c r="L34" s="56"/>
      <c r="M34" s="56"/>
      <c r="N34" s="56"/>
      <c r="O34" s="57" t="s">
        <v>151</v>
      </c>
      <c r="P34" s="57"/>
      <c r="Q34" s="57"/>
      <c r="R34" s="57"/>
    </row>
    <row r="35" spans="1:20" s="33" customFormat="1" ht="34.5" customHeight="1">
      <c r="B35" s="33" t="s">
        <v>130</v>
      </c>
      <c r="C35" s="33" t="s">
        <v>131</v>
      </c>
      <c r="D35" s="33" t="s">
        <v>132</v>
      </c>
      <c r="E35" s="33" t="s">
        <v>133</v>
      </c>
      <c r="F35" s="33" t="s">
        <v>130</v>
      </c>
      <c r="G35" s="33" t="s">
        <v>131</v>
      </c>
      <c r="H35" s="33" t="s">
        <v>132</v>
      </c>
      <c r="I35" s="33" t="s">
        <v>133</v>
      </c>
      <c r="K35" s="33" t="s">
        <v>130</v>
      </c>
      <c r="L35" s="33" t="s">
        <v>144</v>
      </c>
      <c r="M35" s="33" t="s">
        <v>132</v>
      </c>
      <c r="N35" s="33" t="s">
        <v>145</v>
      </c>
      <c r="O35" s="33" t="s">
        <v>130</v>
      </c>
      <c r="P35" s="33" t="s">
        <v>131</v>
      </c>
      <c r="Q35" s="33" t="s">
        <v>132</v>
      </c>
      <c r="R35" s="33" t="s">
        <v>145</v>
      </c>
    </row>
    <row r="36" spans="1:20">
      <c r="A36" s="21" t="s">
        <v>153</v>
      </c>
      <c r="B36" s="22">
        <v>5.0999999999999996</v>
      </c>
      <c r="C36" s="22">
        <v>5.16</v>
      </c>
      <c r="D36" s="22">
        <v>7.4866666666666672</v>
      </c>
      <c r="E36" s="22">
        <v>70.17</v>
      </c>
      <c r="F36" s="22">
        <v>5</v>
      </c>
      <c r="G36" s="22">
        <v>4.7333333333333334</v>
      </c>
      <c r="H36" s="22">
        <v>7.2733333333333334</v>
      </c>
      <c r="I36" s="22">
        <v>69.849999999999994</v>
      </c>
      <c r="J36" s="21" t="s">
        <v>153</v>
      </c>
      <c r="K36" s="23">
        <v>5.916666666666667</v>
      </c>
      <c r="L36" s="23">
        <v>4.6399999999999997</v>
      </c>
      <c r="M36" s="23">
        <v>2.7733333333333334</v>
      </c>
      <c r="N36" s="23">
        <v>26.557375176699981</v>
      </c>
      <c r="O36" s="23">
        <v>5.9624999999999995</v>
      </c>
      <c r="P36" s="23">
        <v>4.3099999999999996</v>
      </c>
      <c r="Q36" s="23">
        <v>2.4699999999999998</v>
      </c>
      <c r="R36" s="23">
        <v>19.464891600294045</v>
      </c>
      <c r="S36" s="22">
        <f>AVERAGE(N36,R36)</f>
        <v>23.011133388497015</v>
      </c>
    </row>
    <row r="37" spans="1:20">
      <c r="A37" s="21" t="s">
        <v>154</v>
      </c>
      <c r="B37" s="22">
        <v>4.8666666666666663</v>
      </c>
      <c r="C37" s="22">
        <v>5.25</v>
      </c>
      <c r="D37" s="22">
        <v>7.28</v>
      </c>
      <c r="E37" s="22">
        <v>69.3</v>
      </c>
      <c r="F37" s="22">
        <v>5.4333333333333336</v>
      </c>
      <c r="G37" s="22">
        <v>4.95</v>
      </c>
      <c r="H37" s="22">
        <v>7.5866666666666669</v>
      </c>
      <c r="I37" s="22">
        <v>68.849999999999994</v>
      </c>
      <c r="J37" s="21" t="s">
        <v>154</v>
      </c>
      <c r="K37" s="23">
        <v>6.0225</v>
      </c>
      <c r="L37" s="23">
        <v>4.7424999999999997</v>
      </c>
      <c r="M37" s="23">
        <v>2.7349999999999999</v>
      </c>
      <c r="N37" s="23">
        <v>26.192476093027288</v>
      </c>
      <c r="O37" s="23">
        <v>5.8266666666666671</v>
      </c>
      <c r="P37" s="23">
        <v>4.6900000000000004</v>
      </c>
      <c r="Q37" s="23">
        <v>2.2166666666666663</v>
      </c>
      <c r="R37" s="23">
        <v>20.881512556814055</v>
      </c>
      <c r="S37" s="22">
        <f t="shared" ref="S37:S47" si="1">AVERAGE(N37,R37)</f>
        <v>23.53699432492067</v>
      </c>
    </row>
    <row r="38" spans="1:20">
      <c r="A38" s="21" t="s">
        <v>155</v>
      </c>
      <c r="B38" s="22">
        <v>6.0666666666666673</v>
      </c>
      <c r="C38" s="22">
        <v>4.7333333333333334</v>
      </c>
      <c r="D38" s="22">
        <v>5.2333333333333334</v>
      </c>
      <c r="E38" s="22">
        <v>69.67</v>
      </c>
      <c r="F38" s="22">
        <v>7.7</v>
      </c>
      <c r="G38" s="22">
        <v>5</v>
      </c>
      <c r="H38" s="22">
        <v>8.5333333333333332</v>
      </c>
      <c r="I38" s="22">
        <v>68.78</v>
      </c>
      <c r="J38" s="21" t="s">
        <v>155</v>
      </c>
      <c r="K38" s="22">
        <v>6.3525</v>
      </c>
      <c r="L38" s="22">
        <v>4.72</v>
      </c>
      <c r="M38" s="22">
        <v>4.32</v>
      </c>
      <c r="N38" s="22">
        <v>43.338956212800582</v>
      </c>
      <c r="O38" s="22">
        <v>6.3000000000000007</v>
      </c>
      <c r="P38" s="22">
        <v>4.0600000000000005</v>
      </c>
      <c r="Q38" s="22">
        <v>5.04</v>
      </c>
      <c r="R38" s="22">
        <v>53.097924023465715</v>
      </c>
      <c r="S38" s="22">
        <f t="shared" si="1"/>
        <v>48.218440118133145</v>
      </c>
      <c r="T38" s="22">
        <f>AVERAGE(S36:S38)</f>
        <v>31.588855943850277</v>
      </c>
    </row>
    <row r="39" spans="1:20">
      <c r="A39" s="21" t="s">
        <v>156</v>
      </c>
      <c r="B39" s="22">
        <v>5.4</v>
      </c>
      <c r="C39" s="22">
        <v>5.1333333333333337</v>
      </c>
      <c r="D39" s="22">
        <v>7.32</v>
      </c>
      <c r="E39" s="22">
        <v>57.73</v>
      </c>
      <c r="F39" s="22">
        <v>6</v>
      </c>
      <c r="G39" s="22">
        <v>4.5333333333333332</v>
      </c>
      <c r="H39" s="22">
        <v>7.413333333333334</v>
      </c>
      <c r="I39" s="22">
        <v>58.91</v>
      </c>
      <c r="J39" s="21" t="s">
        <v>156</v>
      </c>
      <c r="K39" s="23">
        <v>5.19</v>
      </c>
      <c r="L39" s="23">
        <v>4.1100000000000003</v>
      </c>
      <c r="M39" s="23">
        <v>1.9466666666666665</v>
      </c>
      <c r="N39" s="23">
        <v>19.810565406971033</v>
      </c>
      <c r="O39" s="23">
        <v>7.07</v>
      </c>
      <c r="P39" s="23">
        <v>4.3466666666666667</v>
      </c>
      <c r="Q39" s="23">
        <v>5.2866666666666662</v>
      </c>
      <c r="R39" s="23">
        <v>48.310489136459267</v>
      </c>
      <c r="S39" s="22">
        <f t="shared" si="1"/>
        <v>34.060527271715152</v>
      </c>
    </row>
    <row r="40" spans="1:20">
      <c r="A40" s="21" t="s">
        <v>73</v>
      </c>
      <c r="B40" s="22">
        <v>5.8666666666666671</v>
      </c>
      <c r="C40" s="22">
        <v>4.8666666666666663</v>
      </c>
      <c r="D40" s="22">
        <v>7.1400000000000006</v>
      </c>
      <c r="E40" s="22">
        <v>56.05</v>
      </c>
      <c r="F40" s="22">
        <v>5.5</v>
      </c>
      <c r="G40" s="22">
        <v>4.5333333333333341</v>
      </c>
      <c r="H40" s="22">
        <v>7.6966666666666663</v>
      </c>
      <c r="I40" s="22">
        <v>57.74</v>
      </c>
      <c r="J40" s="21" t="s">
        <v>73</v>
      </c>
      <c r="K40" s="23">
        <v>5.2966666666666669</v>
      </c>
      <c r="L40" s="23">
        <v>4.333333333333333</v>
      </c>
      <c r="M40" s="23">
        <v>2.0166666666666666</v>
      </c>
      <c r="N40" s="23">
        <v>19.171788416498913</v>
      </c>
      <c r="O40" s="23">
        <v>7.1566666666666663</v>
      </c>
      <c r="P40" s="23">
        <v>4.7666666666666666</v>
      </c>
      <c r="Q40" s="23">
        <v>3.69</v>
      </c>
      <c r="R40" s="23">
        <v>23.851923336914663</v>
      </c>
      <c r="S40" s="22">
        <f t="shared" si="1"/>
        <v>21.51185587670679</v>
      </c>
    </row>
    <row r="41" spans="1:20">
      <c r="A41" s="21" t="s">
        <v>74</v>
      </c>
      <c r="B41" s="22">
        <v>5.166666666666667</v>
      </c>
      <c r="C41" s="22">
        <v>4.6333333333333337</v>
      </c>
      <c r="D41" s="22">
        <v>5.9333333333333336</v>
      </c>
      <c r="E41" s="22">
        <v>56.93</v>
      </c>
      <c r="F41" s="22">
        <v>6.3</v>
      </c>
      <c r="G41" s="22">
        <v>4.166666666666667</v>
      </c>
      <c r="H41" s="22">
        <v>6.3</v>
      </c>
      <c r="I41" s="22">
        <v>57.03</v>
      </c>
      <c r="J41" s="21" t="s">
        <v>74</v>
      </c>
      <c r="K41" s="23">
        <v>5.93</v>
      </c>
      <c r="L41" s="23">
        <v>5.1800000000000006</v>
      </c>
      <c r="M41" s="23">
        <v>2.7699999999999996</v>
      </c>
      <c r="N41" s="23">
        <v>27.872925974236747</v>
      </c>
      <c r="O41" s="23">
        <v>8.08</v>
      </c>
      <c r="P41" s="23">
        <v>5.7366666666666672</v>
      </c>
      <c r="Q41" s="23">
        <v>5.0900000000000007</v>
      </c>
      <c r="R41" s="23">
        <v>38.694878114417811</v>
      </c>
      <c r="S41" s="22">
        <f t="shared" si="1"/>
        <v>33.283902044327277</v>
      </c>
      <c r="T41" s="22">
        <f>AVERAGE(S39:S41)</f>
        <v>29.618761730916408</v>
      </c>
    </row>
    <row r="42" spans="1:20">
      <c r="A42" s="21" t="s">
        <v>157</v>
      </c>
      <c r="B42" s="22">
        <v>5.6000000000000005</v>
      </c>
      <c r="C42" s="22">
        <v>5.0333333333333332</v>
      </c>
      <c r="D42" s="22">
        <v>6.8233333333333333</v>
      </c>
      <c r="E42" s="22">
        <v>51.56</v>
      </c>
      <c r="F42" s="22">
        <v>5.8666666666666671</v>
      </c>
      <c r="G42" s="22">
        <v>4.5333333333333323</v>
      </c>
      <c r="H42" s="22">
        <v>7.4333333333333336</v>
      </c>
      <c r="I42" s="22">
        <v>51.63</v>
      </c>
      <c r="J42" s="21" t="s">
        <v>157</v>
      </c>
      <c r="K42" s="23">
        <v>5.7600000000000007</v>
      </c>
      <c r="L42" s="23">
        <v>4.41</v>
      </c>
      <c r="M42" s="23">
        <v>2.2033333333333336</v>
      </c>
      <c r="N42" s="23">
        <v>19.936088260370568</v>
      </c>
      <c r="O42" s="23">
        <v>6.3674999999999997</v>
      </c>
      <c r="P42" s="23">
        <v>3.7425000000000002</v>
      </c>
      <c r="Q42" s="23">
        <v>3.3174999999999999</v>
      </c>
      <c r="R42" s="23">
        <v>23.283894801231</v>
      </c>
      <c r="S42" s="22">
        <f t="shared" si="1"/>
        <v>21.609991530800784</v>
      </c>
    </row>
    <row r="43" spans="1:20">
      <c r="A43" s="21" t="s">
        <v>70</v>
      </c>
      <c r="B43" s="22">
        <v>5.2333333333333334</v>
      </c>
      <c r="C43" s="22">
        <v>4.7666666666666666</v>
      </c>
      <c r="D43" s="22">
        <v>7.0733333333333333</v>
      </c>
      <c r="E43" s="22">
        <v>51</v>
      </c>
      <c r="F43" s="22">
        <v>5.666666666666667</v>
      </c>
      <c r="G43" s="22">
        <v>4.9333333333333336</v>
      </c>
      <c r="H43" s="22">
        <v>7.5233333333333334</v>
      </c>
      <c r="I43" s="22">
        <v>51.71</v>
      </c>
      <c r="J43" s="21" t="s">
        <v>70</v>
      </c>
      <c r="K43" s="23">
        <v>6.0366666666666662</v>
      </c>
      <c r="L43" s="23">
        <v>4.2766666666666664</v>
      </c>
      <c r="M43" s="23">
        <v>2.2133333333333334</v>
      </c>
      <c r="N43" s="23">
        <v>14.89222435388873</v>
      </c>
      <c r="O43" s="23">
        <v>6.6825000000000001</v>
      </c>
      <c r="P43" s="23">
        <v>4.8674999999999997</v>
      </c>
      <c r="Q43" s="23">
        <v>2.73</v>
      </c>
      <c r="R43" s="23">
        <v>20.327191830773458</v>
      </c>
      <c r="S43" s="22">
        <f t="shared" si="1"/>
        <v>17.609708092331093</v>
      </c>
    </row>
    <row r="44" spans="1:20">
      <c r="A44" s="21" t="s">
        <v>71</v>
      </c>
      <c r="B44" s="22">
        <v>5.7666666666666657</v>
      </c>
      <c r="C44" s="22">
        <v>4.1000000000000005</v>
      </c>
      <c r="D44" s="22">
        <v>5.2166666666666659</v>
      </c>
      <c r="E44" s="22">
        <v>51.48</v>
      </c>
      <c r="F44" s="22">
        <v>7.5</v>
      </c>
      <c r="G44" s="22">
        <v>4.1333333333333337</v>
      </c>
      <c r="H44" s="22">
        <v>5.8</v>
      </c>
      <c r="I44" s="22">
        <v>51.72</v>
      </c>
      <c r="J44" s="21" t="s">
        <v>71</v>
      </c>
      <c r="K44" s="23">
        <v>6.2833333333333341</v>
      </c>
      <c r="L44" s="23">
        <v>4.8433333333333328</v>
      </c>
      <c r="M44" s="23">
        <v>1.8933333333333333</v>
      </c>
      <c r="N44" s="23">
        <v>12.323075887260702</v>
      </c>
      <c r="O44" s="23">
        <v>8.7033333333333331</v>
      </c>
      <c r="P44" s="23">
        <v>5.38</v>
      </c>
      <c r="Q44" s="23">
        <v>4.7599999999999989</v>
      </c>
      <c r="R44" s="23">
        <v>28.595271689587019</v>
      </c>
      <c r="S44" s="22">
        <f t="shared" si="1"/>
        <v>20.459173788423861</v>
      </c>
      <c r="T44" s="22">
        <f>AVERAGE(S42:S44)</f>
        <v>19.89295780385191</v>
      </c>
    </row>
    <row r="45" spans="1:20">
      <c r="A45" s="21" t="s">
        <v>158</v>
      </c>
      <c r="B45" s="22">
        <v>4.5333333333333341</v>
      </c>
      <c r="C45" s="22">
        <v>4.666666666666667</v>
      </c>
      <c r="D45" s="22">
        <v>6.8133333333333326</v>
      </c>
      <c r="E45" s="22">
        <v>50.48</v>
      </c>
      <c r="F45" s="22">
        <v>5.0666666666666664</v>
      </c>
      <c r="G45" s="22">
        <v>4.5333333333333332</v>
      </c>
      <c r="H45" s="22">
        <v>7.0966666666666667</v>
      </c>
      <c r="I45" s="22">
        <v>50.4</v>
      </c>
      <c r="J45" s="21" t="s">
        <v>158</v>
      </c>
      <c r="K45" s="23">
        <v>5.1533333333333333</v>
      </c>
      <c r="L45" s="23">
        <v>4.07</v>
      </c>
      <c r="M45" s="23">
        <v>2.2400000000000002</v>
      </c>
      <c r="N45" s="23">
        <v>24.126085434733568</v>
      </c>
      <c r="O45" s="23">
        <v>5.4466666666666663</v>
      </c>
      <c r="P45" s="23">
        <v>4.3233333333333333</v>
      </c>
      <c r="Q45" s="23">
        <v>2.5133333333333332</v>
      </c>
      <c r="R45" s="23">
        <v>25.176633760836399</v>
      </c>
      <c r="S45" s="22">
        <f t="shared" si="1"/>
        <v>24.651359597784982</v>
      </c>
    </row>
    <row r="46" spans="1:20">
      <c r="A46" s="21" t="s">
        <v>67</v>
      </c>
      <c r="B46" s="22">
        <v>5.2333333333333334</v>
      </c>
      <c r="C46" s="22">
        <v>4.1000000000000005</v>
      </c>
      <c r="D46" s="22">
        <v>6.419999999999999</v>
      </c>
      <c r="E46" s="22">
        <v>49.13</v>
      </c>
      <c r="F46" s="22">
        <v>5.5666666666666664</v>
      </c>
      <c r="G46" s="22">
        <v>4.9333333333333336</v>
      </c>
      <c r="H46" s="22">
        <v>6.5399999999999991</v>
      </c>
      <c r="I46" s="22">
        <v>49.25</v>
      </c>
      <c r="J46" s="21" t="s">
        <v>67</v>
      </c>
      <c r="K46" s="23">
        <v>5.44</v>
      </c>
      <c r="L46" s="23">
        <v>4.1099999999999994</v>
      </c>
      <c r="M46" s="23">
        <v>2.14</v>
      </c>
      <c r="N46" s="23">
        <v>19.460842254461834</v>
      </c>
      <c r="O46" s="23">
        <v>5.56</v>
      </c>
      <c r="P46" s="23">
        <v>4.2633333333333328</v>
      </c>
      <c r="Q46" s="23">
        <v>2.4766666666666666</v>
      </c>
      <c r="R46" s="23">
        <v>24.556664455252943</v>
      </c>
      <c r="S46" s="22">
        <f t="shared" si="1"/>
        <v>22.00875335485739</v>
      </c>
    </row>
    <row r="47" spans="1:20">
      <c r="A47" s="21" t="s">
        <v>68</v>
      </c>
      <c r="B47" s="22">
        <v>5.2666666666666666</v>
      </c>
      <c r="C47" s="22">
        <v>4.3666666666666663</v>
      </c>
      <c r="D47" s="22">
        <v>4.8999999999999995</v>
      </c>
      <c r="E47" s="22">
        <v>49.61</v>
      </c>
      <c r="F47" s="22">
        <v>6.6000000000000005</v>
      </c>
      <c r="G47" s="22">
        <v>4.8999999999999995</v>
      </c>
      <c r="H47" s="22">
        <v>6.8999999999999995</v>
      </c>
      <c r="I47" s="22">
        <v>49.99</v>
      </c>
      <c r="J47" s="21" t="s">
        <v>68</v>
      </c>
      <c r="K47" s="23">
        <v>6.9633333333333338</v>
      </c>
      <c r="L47" s="23">
        <v>5.5966666666666667</v>
      </c>
      <c r="M47" s="23">
        <v>2.2166666666666668</v>
      </c>
      <c r="N47" s="23">
        <v>16.034572175119095</v>
      </c>
      <c r="O47" s="23">
        <v>6.2333333333333334</v>
      </c>
      <c r="P47" s="23">
        <v>5.2</v>
      </c>
      <c r="Q47" s="23">
        <v>2.5166666666666671</v>
      </c>
      <c r="R47" s="23">
        <v>23.514377011718551</v>
      </c>
      <c r="S47" s="22">
        <f t="shared" si="1"/>
        <v>19.774474593418823</v>
      </c>
      <c r="T47" s="22">
        <f>AVERAGE(S45:S47)</f>
        <v>22.144862515353733</v>
      </c>
    </row>
    <row r="52" spans="12:12">
      <c r="L52" s="21" t="s">
        <v>159</v>
      </c>
    </row>
  </sheetData>
  <mergeCells count="16">
    <mergeCell ref="B17:R17"/>
    <mergeCell ref="B2:R2"/>
    <mergeCell ref="B3:E3"/>
    <mergeCell ref="F3:I3"/>
    <mergeCell ref="K3:N3"/>
    <mergeCell ref="O3:R3"/>
    <mergeCell ref="B34:E34"/>
    <mergeCell ref="F34:I34"/>
    <mergeCell ref="K34:N34"/>
    <mergeCell ref="O34:R34"/>
    <mergeCell ref="B18:E18"/>
    <mergeCell ref="F18:I18"/>
    <mergeCell ref="K18:N18"/>
    <mergeCell ref="O18:R18"/>
    <mergeCell ref="B33:I33"/>
    <mergeCell ref="K33:R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zoomScale="70" zoomScaleNormal="70" workbookViewId="0">
      <selection activeCell="H28" sqref="H28"/>
    </sheetView>
  </sheetViews>
  <sheetFormatPr defaultRowHeight="13.5"/>
  <cols>
    <col min="1" max="1" width="15" style="21" bestFit="1" customWidth="1"/>
    <col min="2" max="3" width="7.125" style="21" bestFit="1" customWidth="1"/>
    <col min="4" max="4" width="8.375" style="21" customWidth="1"/>
    <col min="5" max="5" width="9" style="21"/>
    <col min="6" max="7" width="7.125" style="21" bestFit="1" customWidth="1"/>
    <col min="8" max="9" width="9" style="21"/>
    <col min="10" max="10" width="8.625" style="21" customWidth="1"/>
    <col min="11" max="11" width="7.125" style="21" bestFit="1" customWidth="1"/>
    <col min="12" max="12" width="7.375" style="21" customWidth="1"/>
    <col min="13" max="14" width="9" style="21"/>
    <col min="15" max="15" width="6.375" style="21" customWidth="1"/>
    <col min="16" max="16" width="7" style="21" customWidth="1"/>
    <col min="17" max="17" width="9" style="21"/>
    <col min="18" max="18" width="7.25" style="21" customWidth="1"/>
    <col min="19" max="19" width="7.25" style="39" customWidth="1"/>
    <col min="20" max="20" width="15" style="21" bestFit="1" customWidth="1"/>
    <col min="21" max="23" width="6.875" style="21" customWidth="1"/>
    <col min="24" max="24" width="9.875" style="21" customWidth="1"/>
    <col min="25" max="25" width="11.25" style="21" bestFit="1" customWidth="1"/>
    <col min="26" max="27" width="9" style="21"/>
    <col min="28" max="29" width="9.5" style="21" bestFit="1" customWidth="1"/>
    <col min="30" max="31" width="9" style="21"/>
    <col min="32" max="32" width="12" style="21" customWidth="1"/>
    <col min="33" max="33" width="10.375" style="21" customWidth="1"/>
    <col min="34" max="35" width="9" style="21"/>
    <col min="36" max="36" width="9.5" style="21" bestFit="1" customWidth="1"/>
    <col min="37" max="45" width="9" style="21"/>
    <col min="46" max="46" width="8.125" style="21" customWidth="1"/>
    <col min="47" max="16384" width="9" style="21"/>
  </cols>
  <sheetData>
    <row r="1" spans="1:51">
      <c r="U1" s="41"/>
      <c r="V1" s="41"/>
      <c r="W1" s="41"/>
      <c r="X1" s="58" t="s">
        <v>209</v>
      </c>
      <c r="Y1" s="59"/>
      <c r="Z1" s="60"/>
      <c r="AA1" s="21">
        <v>1022</v>
      </c>
      <c r="AN1" s="21" t="s">
        <v>239</v>
      </c>
      <c r="AO1" s="22">
        <f>AV6</f>
        <v>660.83035840026616</v>
      </c>
    </row>
    <row r="2" spans="1:51">
      <c r="AA2" s="21">
        <v>0.7</v>
      </c>
      <c r="AN2" s="21" t="s">
        <v>240</v>
      </c>
      <c r="AO2" s="22">
        <f>AW6</f>
        <v>516.22405326074943</v>
      </c>
    </row>
    <row r="3" spans="1:51">
      <c r="B3" s="57" t="s">
        <v>125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38"/>
      <c r="Z3" s="21" t="s">
        <v>222</v>
      </c>
      <c r="AA3" s="21">
        <v>1.22</v>
      </c>
    </row>
    <row r="4" spans="1:51">
      <c r="B4" s="56" t="s">
        <v>126</v>
      </c>
      <c r="C4" s="56"/>
      <c r="D4" s="56"/>
      <c r="E4" s="56"/>
      <c r="F4" s="57" t="s">
        <v>127</v>
      </c>
      <c r="G4" s="57"/>
      <c r="H4" s="57"/>
      <c r="I4" s="57"/>
      <c r="J4" s="37"/>
      <c r="K4" s="56" t="s">
        <v>128</v>
      </c>
      <c r="L4" s="56"/>
      <c r="M4" s="56"/>
      <c r="N4" s="56"/>
      <c r="O4" s="57" t="s">
        <v>129</v>
      </c>
      <c r="P4" s="57"/>
      <c r="Q4" s="57"/>
      <c r="R4" s="57"/>
      <c r="S4" s="38"/>
      <c r="U4" s="41"/>
      <c r="V4" s="41"/>
      <c r="W4" s="41"/>
      <c r="X4" s="58" t="s">
        <v>213</v>
      </c>
      <c r="Y4" s="60"/>
      <c r="Z4" s="58" t="s">
        <v>214</v>
      </c>
      <c r="AA4" s="60"/>
      <c r="AB4" s="58" t="s">
        <v>215</v>
      </c>
      <c r="AC4" s="60"/>
      <c r="AD4" s="58" t="s">
        <v>216</v>
      </c>
      <c r="AE4" s="60"/>
      <c r="AF4" s="58" t="s">
        <v>213</v>
      </c>
      <c r="AG4" s="60"/>
      <c r="AH4" s="58" t="s">
        <v>214</v>
      </c>
      <c r="AI4" s="60"/>
      <c r="AJ4" s="58" t="s">
        <v>215</v>
      </c>
      <c r="AK4" s="60"/>
      <c r="AL4" s="58" t="s">
        <v>216</v>
      </c>
      <c r="AM4" s="60"/>
    </row>
    <row r="5" spans="1:51" ht="67.5">
      <c r="B5" s="21" t="s">
        <v>130</v>
      </c>
      <c r="C5" s="21" t="s">
        <v>131</v>
      </c>
      <c r="D5" s="21" t="s">
        <v>132</v>
      </c>
      <c r="E5" s="21" t="s">
        <v>133</v>
      </c>
      <c r="F5" s="21" t="s">
        <v>130</v>
      </c>
      <c r="G5" s="21" t="s">
        <v>131</v>
      </c>
      <c r="H5" s="21" t="s">
        <v>132</v>
      </c>
      <c r="I5" s="21" t="s">
        <v>133</v>
      </c>
      <c r="K5" s="21" t="s">
        <v>130</v>
      </c>
      <c r="L5" s="21" t="s">
        <v>131</v>
      </c>
      <c r="M5" s="21" t="s">
        <v>132</v>
      </c>
      <c r="N5" s="21" t="s">
        <v>133</v>
      </c>
      <c r="O5" s="21" t="s">
        <v>130</v>
      </c>
      <c r="P5" s="21" t="s">
        <v>131</v>
      </c>
      <c r="Q5" s="21" t="s">
        <v>132</v>
      </c>
      <c r="R5" s="21" t="s">
        <v>133</v>
      </c>
      <c r="U5" s="21" t="s">
        <v>217</v>
      </c>
      <c r="V5" s="21" t="s">
        <v>218</v>
      </c>
      <c r="W5" s="21" t="s">
        <v>219</v>
      </c>
      <c r="X5" s="33" t="s">
        <v>210</v>
      </c>
      <c r="Y5" s="33" t="s">
        <v>133</v>
      </c>
      <c r="Z5" s="33" t="s">
        <v>210</v>
      </c>
      <c r="AA5" s="33" t="s">
        <v>133</v>
      </c>
      <c r="AB5" s="33" t="s">
        <v>210</v>
      </c>
      <c r="AC5" s="33" t="s">
        <v>133</v>
      </c>
      <c r="AD5" s="33" t="s">
        <v>210</v>
      </c>
      <c r="AE5" s="33" t="s">
        <v>133</v>
      </c>
      <c r="AG5" s="33" t="s">
        <v>224</v>
      </c>
      <c r="AI5" s="33" t="s">
        <v>225</v>
      </c>
      <c r="AK5" s="33" t="s">
        <v>227</v>
      </c>
      <c r="AM5" s="33" t="s">
        <v>228</v>
      </c>
      <c r="AN5" s="33" t="s">
        <v>226</v>
      </c>
      <c r="AO5" s="43" t="s">
        <v>229</v>
      </c>
      <c r="AP5" s="42" t="s">
        <v>230</v>
      </c>
      <c r="AR5" s="47" t="s">
        <v>231</v>
      </c>
      <c r="AS5" s="47" t="s">
        <v>232</v>
      </c>
      <c r="AT5" s="43" t="s">
        <v>233</v>
      </c>
      <c r="AU5" s="42" t="s">
        <v>234</v>
      </c>
      <c r="AV5" s="43" t="s">
        <v>235</v>
      </c>
      <c r="AW5" s="42" t="s">
        <v>236</v>
      </c>
      <c r="AX5" s="43" t="s">
        <v>237</v>
      </c>
      <c r="AY5" s="42" t="s">
        <v>238</v>
      </c>
    </row>
    <row r="6" spans="1:51">
      <c r="A6" s="21" t="s">
        <v>134</v>
      </c>
      <c r="B6" s="22">
        <v>5.2666666666666666</v>
      </c>
      <c r="C6" s="22">
        <v>5.4333333333333327</v>
      </c>
      <c r="D6" s="22">
        <v>7.16</v>
      </c>
      <c r="E6" s="21">
        <v>27.48</v>
      </c>
      <c r="F6" s="22">
        <v>5.6999999999999993</v>
      </c>
      <c r="G6" s="22">
        <v>5</v>
      </c>
      <c r="H6" s="22">
        <v>7.5933333333333337</v>
      </c>
      <c r="I6" s="21">
        <v>27.55</v>
      </c>
      <c r="J6" s="21" t="s">
        <v>134</v>
      </c>
      <c r="K6" s="22">
        <v>5.2333333333333334</v>
      </c>
      <c r="L6" s="22">
        <v>5.4333333333333336</v>
      </c>
      <c r="M6" s="22">
        <v>7.3533333333333344</v>
      </c>
      <c r="N6" s="21">
        <v>28.1</v>
      </c>
      <c r="O6" s="22">
        <v>5.1333333333333337</v>
      </c>
      <c r="P6" s="22">
        <v>4.3999999999999995</v>
      </c>
      <c r="Q6" s="22">
        <v>7.503333333333333</v>
      </c>
      <c r="R6" s="21">
        <v>31.58</v>
      </c>
      <c r="T6" s="21" t="s">
        <v>134</v>
      </c>
      <c r="U6" s="21">
        <v>0</v>
      </c>
      <c r="V6" s="40">
        <f t="shared" ref="V6:V17" si="0">SIN(RADIANS(U6))</f>
        <v>0</v>
      </c>
      <c r="W6" s="40">
        <f>COS(RADIANS(U6))</f>
        <v>1</v>
      </c>
      <c r="X6" s="22">
        <f>(B6+C6)/2</f>
        <v>5.35</v>
      </c>
      <c r="Y6" s="22">
        <f>E6</f>
        <v>27.48</v>
      </c>
      <c r="Z6" s="22">
        <f>(F6+G6)/2</f>
        <v>5.35</v>
      </c>
      <c r="AA6" s="22">
        <f>I6</f>
        <v>27.55</v>
      </c>
      <c r="AB6" s="22">
        <f>(K6+L6)/2</f>
        <v>5.3333333333333339</v>
      </c>
      <c r="AC6" s="22">
        <f>N6</f>
        <v>28.1</v>
      </c>
      <c r="AD6" s="22">
        <f>(O6+P6)/2</f>
        <v>4.7666666666666666</v>
      </c>
      <c r="AE6" s="22">
        <f>R6</f>
        <v>31.58</v>
      </c>
      <c r="AG6" s="22">
        <f>$AA$2*$AA$1*X6*Y6*$AA$3*($V6^2+$AA$3^2*$W6^2)^(-1/2)/1000</f>
        <v>105.17667719999999</v>
      </c>
      <c r="AI6" s="22">
        <f>$AA$2*$AA$1*Z6*AA6*$AA$3*($V6^2+$AA$3^2*$W6^2)^(-1/2)/1000</f>
        <v>105.44459449999999</v>
      </c>
      <c r="AK6" s="22">
        <f>$AA$2*$AA$1*AB6*AC6*$AA$3*($V6^2+$AA$3^2*$W6^2)^(-1/2)/1000</f>
        <v>107.21461333333336</v>
      </c>
      <c r="AM6" s="22">
        <f>$AA$2*$AA$1*AD6*AE6*$AA$3*($V6^2+$AA$3^2*$W6^2)^(-1/2)/1000</f>
        <v>107.69011586666666</v>
      </c>
      <c r="AN6" s="22">
        <f>MIN(AG6:AM6)</f>
        <v>105.17667719999999</v>
      </c>
      <c r="AO6" s="44">
        <f>4*AN6</f>
        <v>420.70670879999994</v>
      </c>
      <c r="AP6" s="46">
        <v>295.59500000000003</v>
      </c>
      <c r="AQ6" s="45">
        <f>AP6/AO6</f>
        <v>0.70261537032090249</v>
      </c>
      <c r="AR6" s="49">
        <f>AVERAGE(X6,Z6,AB6,AD6)</f>
        <v>5.1999999999999993</v>
      </c>
      <c r="AS6" s="49">
        <f>AVERAGE(Y6,AA6,AC6,AE6)</f>
        <v>28.677499999999998</v>
      </c>
      <c r="AT6" s="44">
        <f t="shared" ref="AT6:AT17" si="1">AO6*1000/(4*$AR6*$AS6)</f>
        <v>705.30151083333908</v>
      </c>
      <c r="AU6" s="50">
        <f t="shared" ref="AU6:AU17" si="2">AP6*1000/(4*$AR6*$AS6)</f>
        <v>495.55568222205841</v>
      </c>
      <c r="AV6" s="64">
        <f>AVERAGE(AT6:AT8)</f>
        <v>660.83035840026616</v>
      </c>
      <c r="AW6" s="61">
        <f>AVERAGE(AU6:AU8)</f>
        <v>516.22405326074943</v>
      </c>
      <c r="AX6" s="64">
        <f>AV6/$AO$1</f>
        <v>1</v>
      </c>
      <c r="AY6" s="61">
        <f>AW6/$AO$2</f>
        <v>1</v>
      </c>
    </row>
    <row r="7" spans="1:51">
      <c r="A7" s="21" t="s">
        <v>135</v>
      </c>
      <c r="B7" s="22">
        <v>5.7333333333333334</v>
      </c>
      <c r="C7" s="22">
        <v>4.9000000000000004</v>
      </c>
      <c r="D7" s="22">
        <v>7.3633333333333333</v>
      </c>
      <c r="E7" s="21">
        <v>29.28</v>
      </c>
      <c r="F7" s="22">
        <v>5.1333333333333337</v>
      </c>
      <c r="G7" s="22">
        <v>4.5999999999999996</v>
      </c>
      <c r="H7" s="22">
        <v>7.7266666666666666</v>
      </c>
      <c r="I7" s="21">
        <v>27.79</v>
      </c>
      <c r="J7" s="21" t="s">
        <v>135</v>
      </c>
      <c r="K7" s="22">
        <v>5.3999999999999995</v>
      </c>
      <c r="L7" s="22">
        <v>4.6333333333333337</v>
      </c>
      <c r="M7" s="22">
        <v>7.28</v>
      </c>
      <c r="N7" s="21">
        <v>28.17</v>
      </c>
      <c r="O7" s="22">
        <v>5.5</v>
      </c>
      <c r="P7" s="22">
        <v>4.9333333333333336</v>
      </c>
      <c r="Q7" s="22">
        <v>7.3966666666666656</v>
      </c>
      <c r="R7" s="21">
        <v>27.98</v>
      </c>
      <c r="T7" s="21" t="s">
        <v>135</v>
      </c>
      <c r="U7" s="21">
        <v>0</v>
      </c>
      <c r="V7" s="40">
        <f t="shared" si="0"/>
        <v>0</v>
      </c>
      <c r="W7" s="40">
        <f t="shared" ref="W7:W32" si="3">COS(RADIANS(U7))</f>
        <v>1</v>
      </c>
      <c r="X7" s="22">
        <f t="shared" ref="X7:X17" si="4">(B7+C7)/2</f>
        <v>5.3166666666666664</v>
      </c>
      <c r="Y7" s="22">
        <f t="shared" ref="Y7:Y17" si="5">E7</f>
        <v>29.28</v>
      </c>
      <c r="Z7" s="22">
        <f>(F7+G7)/2</f>
        <v>4.8666666666666671</v>
      </c>
      <c r="AA7" s="22">
        <f t="shared" ref="AA7:AA17" si="6">I7</f>
        <v>27.79</v>
      </c>
      <c r="AB7" s="22">
        <f t="shared" ref="AB7:AB17" si="7">(K7+L7)/2</f>
        <v>5.0166666666666666</v>
      </c>
      <c r="AC7" s="22">
        <f t="shared" ref="AC7:AC17" si="8">N7</f>
        <v>28.17</v>
      </c>
      <c r="AD7" s="22">
        <f t="shared" ref="AD7:AD17" si="9">(O7+P7)/2</f>
        <v>5.2166666666666668</v>
      </c>
      <c r="AE7" s="22">
        <f t="shared" ref="AE7:AE17" si="10">R7</f>
        <v>27.98</v>
      </c>
      <c r="AG7" s="22">
        <f t="shared" ref="AG7:AM17" si="11">$AA$2*$AA$1*X7*Y7*$AA$3*($V7^2+$AA$3^2*$W7^2)^(-1/2)/1000</f>
        <v>111.3677488</v>
      </c>
      <c r="AI7" s="22">
        <f t="shared" si="11"/>
        <v>96.754034533333339</v>
      </c>
      <c r="AK7" s="22">
        <f t="shared" si="11"/>
        <v>101.0999703</v>
      </c>
      <c r="AM7" s="22">
        <f t="shared" si="11"/>
        <v>104.42145326666666</v>
      </c>
      <c r="AN7" s="22">
        <f t="shared" ref="AN7:AN17" si="12">MIN(AG7:AM7)</f>
        <v>96.754034533333339</v>
      </c>
      <c r="AO7" s="44">
        <f t="shared" ref="AO7:AO17" si="13">4*AN7</f>
        <v>387.01613813333336</v>
      </c>
      <c r="AP7" s="46">
        <v>327.98099999999999</v>
      </c>
      <c r="AQ7" s="45">
        <f t="shared" ref="AQ7:AQ17" si="14">AP7/AO7</f>
        <v>0.84746078440533967</v>
      </c>
      <c r="AR7" s="49">
        <f t="shared" ref="AR7:AR17" si="15">AVERAGE(X7,Z7,AB7,AD7)</f>
        <v>5.1041666666666661</v>
      </c>
      <c r="AS7" s="49">
        <f t="shared" ref="AS7:AS17" si="16">AVERAGE(Y7,AA7,AC7,AE7)</f>
        <v>28.305000000000003</v>
      </c>
      <c r="AT7" s="44">
        <f t="shared" si="1"/>
        <v>669.70120049461229</v>
      </c>
      <c r="AU7" s="50">
        <f t="shared" si="2"/>
        <v>567.54550468836192</v>
      </c>
      <c r="AV7" s="65"/>
      <c r="AW7" s="62"/>
      <c r="AX7" s="65"/>
      <c r="AY7" s="62"/>
    </row>
    <row r="8" spans="1:51">
      <c r="A8" s="21" t="s">
        <v>136</v>
      </c>
      <c r="B8" s="22">
        <v>7.833333333333333</v>
      </c>
      <c r="C8" s="22">
        <v>5.8666666666666671</v>
      </c>
      <c r="D8" s="22">
        <v>7.3</v>
      </c>
      <c r="E8" s="21">
        <v>32.51</v>
      </c>
      <c r="F8" s="21">
        <v>4.7300000000000004</v>
      </c>
      <c r="G8" s="21">
        <v>5.0999999999999996</v>
      </c>
      <c r="H8" s="21">
        <v>4.97</v>
      </c>
      <c r="I8" s="21">
        <v>302</v>
      </c>
      <c r="J8" s="21" t="s">
        <v>136</v>
      </c>
      <c r="K8" s="21">
        <v>6.23</v>
      </c>
      <c r="L8" s="21">
        <v>5.83</v>
      </c>
      <c r="M8" s="21">
        <v>6.13</v>
      </c>
      <c r="N8" s="21">
        <v>31.49</v>
      </c>
      <c r="O8" s="21">
        <v>5.53</v>
      </c>
      <c r="P8" s="21">
        <v>5.73</v>
      </c>
      <c r="Q8" s="21">
        <v>6.1</v>
      </c>
      <c r="R8" s="21">
        <v>30.51</v>
      </c>
      <c r="T8" s="21" t="s">
        <v>136</v>
      </c>
      <c r="U8" s="21">
        <v>0</v>
      </c>
      <c r="V8" s="40">
        <f t="shared" si="0"/>
        <v>0</v>
      </c>
      <c r="W8" s="40">
        <f t="shared" si="3"/>
        <v>1</v>
      </c>
      <c r="X8" s="22">
        <f t="shared" si="4"/>
        <v>6.85</v>
      </c>
      <c r="Y8" s="22">
        <f t="shared" si="5"/>
        <v>32.51</v>
      </c>
      <c r="Z8" s="22">
        <f t="shared" ref="Z8:Z17" si="17">(F8+G8)/2</f>
        <v>4.915</v>
      </c>
      <c r="AA8" s="22">
        <v>32</v>
      </c>
      <c r="AB8" s="22">
        <f t="shared" si="7"/>
        <v>6.03</v>
      </c>
      <c r="AC8" s="22">
        <f t="shared" si="8"/>
        <v>31.49</v>
      </c>
      <c r="AD8" s="22">
        <f t="shared" si="9"/>
        <v>5.6300000000000008</v>
      </c>
      <c r="AE8" s="22">
        <f t="shared" si="10"/>
        <v>30.51</v>
      </c>
      <c r="AG8" s="22">
        <f t="shared" si="11"/>
        <v>159.31492989999998</v>
      </c>
      <c r="AI8" s="22">
        <f t="shared" si="11"/>
        <v>112.518112</v>
      </c>
      <c r="AK8" s="22">
        <f t="shared" si="11"/>
        <v>135.84351438000002</v>
      </c>
      <c r="AM8" s="22">
        <f t="shared" si="11"/>
        <v>122.88518802000002</v>
      </c>
      <c r="AN8" s="22">
        <f t="shared" si="12"/>
        <v>112.518112</v>
      </c>
      <c r="AO8" s="44">
        <f t="shared" si="13"/>
        <v>450.07244800000001</v>
      </c>
      <c r="AP8" s="46">
        <v>359.74700000000001</v>
      </c>
      <c r="AQ8" s="45">
        <f t="shared" si="14"/>
        <v>0.79930909256635951</v>
      </c>
      <c r="AR8" s="49">
        <f t="shared" si="15"/>
        <v>5.8562500000000011</v>
      </c>
      <c r="AS8" s="49">
        <f>AVERAGE(Y8,AA8,AC8,AE8)</f>
        <v>31.627499999999998</v>
      </c>
      <c r="AT8" s="44">
        <f t="shared" si="1"/>
        <v>607.48836387284712</v>
      </c>
      <c r="AU8" s="50">
        <f t="shared" si="2"/>
        <v>485.57097287182779</v>
      </c>
      <c r="AV8" s="66"/>
      <c r="AW8" s="63"/>
      <c r="AX8" s="66"/>
      <c r="AY8" s="63"/>
    </row>
    <row r="9" spans="1:51">
      <c r="A9" s="21" t="s">
        <v>137</v>
      </c>
      <c r="B9" s="21">
        <v>4.8</v>
      </c>
      <c r="C9" s="21">
        <v>4.8</v>
      </c>
      <c r="D9" s="21">
        <v>7.82</v>
      </c>
      <c r="E9" s="21">
        <v>42.02</v>
      </c>
      <c r="F9" s="21">
        <v>5.53</v>
      </c>
      <c r="G9" s="21">
        <v>4.63</v>
      </c>
      <c r="H9" s="21">
        <v>7.58</v>
      </c>
      <c r="I9" s="21">
        <v>42.11</v>
      </c>
      <c r="J9" s="21" t="s">
        <v>137</v>
      </c>
      <c r="K9" s="21">
        <v>5.93</v>
      </c>
      <c r="L9" s="21">
        <v>5.8</v>
      </c>
      <c r="M9" s="21">
        <v>7.81</v>
      </c>
      <c r="N9" s="21">
        <v>42.33</v>
      </c>
      <c r="O9" s="21">
        <v>4.5</v>
      </c>
      <c r="P9" s="21">
        <v>4.07</v>
      </c>
      <c r="Q9" s="21">
        <v>8.1</v>
      </c>
      <c r="R9" s="21">
        <v>41.41</v>
      </c>
      <c r="T9" s="21" t="s">
        <v>137</v>
      </c>
      <c r="U9" s="21">
        <v>15</v>
      </c>
      <c r="V9" s="40">
        <f t="shared" si="0"/>
        <v>0.25881904510252074</v>
      </c>
      <c r="W9" s="40">
        <f t="shared" si="3"/>
        <v>0.96592582628906831</v>
      </c>
      <c r="X9" s="22">
        <f t="shared" si="4"/>
        <v>4.8</v>
      </c>
      <c r="Y9" s="22">
        <f t="shared" si="5"/>
        <v>42.02</v>
      </c>
      <c r="Z9" s="22">
        <f t="shared" si="17"/>
        <v>5.08</v>
      </c>
      <c r="AA9" s="22">
        <f t="shared" si="6"/>
        <v>42.11</v>
      </c>
      <c r="AB9" s="22">
        <f t="shared" si="7"/>
        <v>5.8650000000000002</v>
      </c>
      <c r="AC9" s="22">
        <f t="shared" si="8"/>
        <v>42.33</v>
      </c>
      <c r="AD9" s="22">
        <f t="shared" si="9"/>
        <v>4.2850000000000001</v>
      </c>
      <c r="AE9" s="22">
        <f t="shared" si="10"/>
        <v>41.41</v>
      </c>
      <c r="AG9" s="22">
        <f t="shared" si="11"/>
        <v>145.90581023513991</v>
      </c>
      <c r="AI9" s="22">
        <f t="shared" si="11"/>
        <v>154.74771853942988</v>
      </c>
      <c r="AK9" s="22">
        <f t="shared" si="11"/>
        <v>179.59390189017938</v>
      </c>
      <c r="AM9" s="22">
        <f t="shared" si="11"/>
        <v>128.36048753506347</v>
      </c>
      <c r="AN9" s="22">
        <f t="shared" si="12"/>
        <v>128.36048753506347</v>
      </c>
      <c r="AO9" s="44">
        <f t="shared" si="13"/>
        <v>513.44195014025388</v>
      </c>
      <c r="AP9" s="46">
        <v>339.04</v>
      </c>
      <c r="AQ9" s="45">
        <f t="shared" si="14"/>
        <v>0.66032781292488174</v>
      </c>
      <c r="AR9" s="49">
        <f t="shared" si="15"/>
        <v>5.0075000000000003</v>
      </c>
      <c r="AS9" s="49">
        <f t="shared" si="16"/>
        <v>41.967500000000001</v>
      </c>
      <c r="AT9" s="44">
        <f t="shared" si="1"/>
        <v>610.79757041658434</v>
      </c>
      <c r="AU9" s="50">
        <f t="shared" si="2"/>
        <v>403.32662381301458</v>
      </c>
      <c r="AV9" s="64">
        <f t="shared" ref="AV9" si="18">AVERAGE(AT9:AT11)</f>
        <v>639.47306305634231</v>
      </c>
      <c r="AW9" s="61">
        <f t="shared" ref="AW9" si="19">AVERAGE(AU9:AU11)</f>
        <v>517.31126259323889</v>
      </c>
      <c r="AX9" s="64">
        <f t="shared" ref="AX9" si="20">AV9/$AO$1</f>
        <v>0.96768112258700489</v>
      </c>
      <c r="AY9" s="61">
        <f t="shared" ref="AY9" si="21">AW9/$AO$2</f>
        <v>1.0021060803455826</v>
      </c>
    </row>
    <row r="10" spans="1:51">
      <c r="A10" s="21" t="s">
        <v>88</v>
      </c>
      <c r="B10" s="21">
        <v>4.57</v>
      </c>
      <c r="C10" s="21">
        <v>4.37</v>
      </c>
      <c r="D10" s="21">
        <v>7.37</v>
      </c>
      <c r="E10" s="21">
        <v>44.68</v>
      </c>
      <c r="F10" s="21">
        <v>5</v>
      </c>
      <c r="G10" s="21">
        <v>5.45</v>
      </c>
      <c r="H10" s="21">
        <v>7.55</v>
      </c>
      <c r="I10" s="21">
        <v>44.61</v>
      </c>
      <c r="J10" s="21" t="s">
        <v>88</v>
      </c>
      <c r="K10" s="21">
        <v>6</v>
      </c>
      <c r="L10" s="21">
        <v>4.75</v>
      </c>
      <c r="M10" s="21">
        <v>7.87</v>
      </c>
      <c r="N10" s="21">
        <v>42.67</v>
      </c>
      <c r="O10" s="21">
        <v>4.72</v>
      </c>
      <c r="P10" s="21">
        <v>4.8</v>
      </c>
      <c r="Q10" s="21">
        <v>7.56</v>
      </c>
      <c r="R10" s="21">
        <v>43.46</v>
      </c>
      <c r="T10" s="21" t="s">
        <v>88</v>
      </c>
      <c r="U10" s="21">
        <v>15</v>
      </c>
      <c r="V10" s="40">
        <f t="shared" si="0"/>
        <v>0.25881904510252074</v>
      </c>
      <c r="W10" s="40">
        <f t="shared" si="3"/>
        <v>0.96592582628906831</v>
      </c>
      <c r="X10" s="22">
        <f t="shared" si="4"/>
        <v>4.4700000000000006</v>
      </c>
      <c r="Y10" s="22">
        <f t="shared" si="5"/>
        <v>44.68</v>
      </c>
      <c r="Z10" s="22">
        <f t="shared" si="17"/>
        <v>5.2249999999999996</v>
      </c>
      <c r="AA10" s="22">
        <f t="shared" si="6"/>
        <v>44.61</v>
      </c>
      <c r="AB10" s="22">
        <f t="shared" si="7"/>
        <v>5.375</v>
      </c>
      <c r="AC10" s="22">
        <f t="shared" si="8"/>
        <v>42.67</v>
      </c>
      <c r="AD10" s="22">
        <f t="shared" si="9"/>
        <v>4.76</v>
      </c>
      <c r="AE10" s="22">
        <f t="shared" si="10"/>
        <v>43.46</v>
      </c>
      <c r="AG10" s="22">
        <f t="shared" si="11"/>
        <v>144.47609302037748</v>
      </c>
      <c r="AI10" s="22">
        <f t="shared" si="11"/>
        <v>168.61407299465839</v>
      </c>
      <c r="AK10" s="22">
        <f t="shared" si="11"/>
        <v>165.91147052838002</v>
      </c>
      <c r="AM10" s="22">
        <f t="shared" si="11"/>
        <v>149.64836487099052</v>
      </c>
      <c r="AN10" s="22">
        <f t="shared" si="12"/>
        <v>144.47609302037748</v>
      </c>
      <c r="AO10" s="44">
        <f t="shared" si="13"/>
        <v>577.90437208150991</v>
      </c>
      <c r="AP10" s="46">
        <v>492.15100000000001</v>
      </c>
      <c r="AQ10" s="45">
        <f t="shared" si="14"/>
        <v>0.85161321453125305</v>
      </c>
      <c r="AR10" s="49">
        <f t="shared" si="15"/>
        <v>4.9574999999999996</v>
      </c>
      <c r="AS10" s="49">
        <f t="shared" si="16"/>
        <v>43.854999999999997</v>
      </c>
      <c r="AT10" s="44">
        <f t="shared" si="1"/>
        <v>664.52932480123923</v>
      </c>
      <c r="AU10" s="50">
        <f t="shared" si="2"/>
        <v>565.92195444426648</v>
      </c>
      <c r="AV10" s="65"/>
      <c r="AW10" s="62"/>
      <c r="AX10" s="65"/>
      <c r="AY10" s="62"/>
    </row>
    <row r="11" spans="1:51">
      <c r="A11" s="21" t="s">
        <v>89</v>
      </c>
      <c r="B11" s="21">
        <v>6.37</v>
      </c>
      <c r="C11" s="21">
        <v>5.37</v>
      </c>
      <c r="D11" s="21">
        <v>7.73</v>
      </c>
      <c r="E11" s="21">
        <v>44.7</v>
      </c>
      <c r="F11" s="21">
        <v>5.23</v>
      </c>
      <c r="G11" s="21">
        <v>5.97</v>
      </c>
      <c r="H11" s="21">
        <v>5.8</v>
      </c>
      <c r="I11" s="21">
        <v>36.14</v>
      </c>
      <c r="J11" s="21" t="s">
        <v>89</v>
      </c>
      <c r="K11" s="21">
        <v>4.53</v>
      </c>
      <c r="L11" s="21">
        <v>5.53</v>
      </c>
      <c r="M11" s="21">
        <v>6.4</v>
      </c>
      <c r="N11" s="21">
        <v>42.17</v>
      </c>
      <c r="O11" s="21">
        <v>5.43</v>
      </c>
      <c r="P11" s="21">
        <v>4.7300000000000004</v>
      </c>
      <c r="Q11" s="21">
        <v>7.67</v>
      </c>
      <c r="R11" s="21">
        <v>45.78</v>
      </c>
      <c r="T11" s="21" t="s">
        <v>89</v>
      </c>
      <c r="U11" s="21">
        <v>15</v>
      </c>
      <c r="V11" s="40">
        <f t="shared" si="0"/>
        <v>0.25881904510252074</v>
      </c>
      <c r="W11" s="40">
        <f t="shared" si="3"/>
        <v>0.96592582628906831</v>
      </c>
      <c r="X11" s="22">
        <f t="shared" si="4"/>
        <v>5.87</v>
      </c>
      <c r="Y11" s="22">
        <f t="shared" si="5"/>
        <v>44.7</v>
      </c>
      <c r="Z11" s="22">
        <f t="shared" si="17"/>
        <v>5.6</v>
      </c>
      <c r="AA11" s="22">
        <f t="shared" si="6"/>
        <v>36.14</v>
      </c>
      <c r="AB11" s="22">
        <f t="shared" si="7"/>
        <v>5.03</v>
      </c>
      <c r="AC11" s="22">
        <f t="shared" si="8"/>
        <v>42.17</v>
      </c>
      <c r="AD11" s="22">
        <f t="shared" si="9"/>
        <v>5.08</v>
      </c>
      <c r="AE11" s="22">
        <f t="shared" si="10"/>
        <v>45.78</v>
      </c>
      <c r="AG11" s="22">
        <f t="shared" si="11"/>
        <v>189.81080260286836</v>
      </c>
      <c r="AI11" s="22">
        <f t="shared" si="11"/>
        <v>146.40350576426184</v>
      </c>
      <c r="AK11" s="22">
        <f t="shared" si="11"/>
        <v>153.44293158321301</v>
      </c>
      <c r="AM11" s="22">
        <f t="shared" si="11"/>
        <v>168.23439930503682</v>
      </c>
      <c r="AN11" s="22">
        <f t="shared" si="12"/>
        <v>146.40350576426184</v>
      </c>
      <c r="AO11" s="44">
        <f t="shared" si="13"/>
        <v>585.61402305704735</v>
      </c>
      <c r="AP11" s="46">
        <v>530.60599999999999</v>
      </c>
      <c r="AQ11" s="45">
        <f t="shared" si="14"/>
        <v>0.9060677837427934</v>
      </c>
      <c r="AR11" s="49">
        <f t="shared" si="15"/>
        <v>5.3949999999999996</v>
      </c>
      <c r="AS11" s="49">
        <f t="shared" si="16"/>
        <v>42.197500000000005</v>
      </c>
      <c r="AT11" s="44">
        <f t="shared" si="1"/>
        <v>643.09229395120326</v>
      </c>
      <c r="AU11" s="50">
        <f t="shared" si="2"/>
        <v>582.6852095224358</v>
      </c>
      <c r="AV11" s="66"/>
      <c r="AW11" s="63"/>
      <c r="AX11" s="66"/>
      <c r="AY11" s="63"/>
    </row>
    <row r="12" spans="1:51">
      <c r="A12" s="21" t="s">
        <v>138</v>
      </c>
      <c r="B12" s="21">
        <v>4.7699999999999996</v>
      </c>
      <c r="C12" s="21">
        <v>4.13</v>
      </c>
      <c r="D12" s="21">
        <v>7.76</v>
      </c>
      <c r="E12" s="21">
        <v>53.46</v>
      </c>
      <c r="F12" s="21">
        <v>5</v>
      </c>
      <c r="G12" s="21">
        <v>4.9000000000000004</v>
      </c>
      <c r="H12" s="21">
        <v>7.84</v>
      </c>
      <c r="I12" s="21">
        <v>54.02</v>
      </c>
      <c r="J12" s="21" t="s">
        <v>138</v>
      </c>
      <c r="K12" s="21">
        <v>6.1</v>
      </c>
      <c r="L12" s="21">
        <v>5.17</v>
      </c>
      <c r="M12" s="21">
        <v>8.15</v>
      </c>
      <c r="N12" s="21">
        <v>55.6</v>
      </c>
      <c r="O12" s="21">
        <v>5</v>
      </c>
      <c r="P12" s="21">
        <v>5.6</v>
      </c>
      <c r="Q12" s="21">
        <v>8.34</v>
      </c>
      <c r="R12" s="21">
        <v>53.81</v>
      </c>
      <c r="T12" s="21" t="s">
        <v>138</v>
      </c>
      <c r="U12" s="21">
        <v>30</v>
      </c>
      <c r="V12" s="40">
        <f t="shared" si="0"/>
        <v>0.49999999999999994</v>
      </c>
      <c r="W12" s="40">
        <f t="shared" si="3"/>
        <v>0.86602540378443871</v>
      </c>
      <c r="X12" s="22">
        <f t="shared" si="4"/>
        <v>4.4499999999999993</v>
      </c>
      <c r="Y12" s="22">
        <f t="shared" si="5"/>
        <v>53.46</v>
      </c>
      <c r="Z12" s="22">
        <f t="shared" si="17"/>
        <v>4.95</v>
      </c>
      <c r="AA12" s="22">
        <f t="shared" si="6"/>
        <v>54.02</v>
      </c>
      <c r="AB12" s="22">
        <f t="shared" si="7"/>
        <v>5.6349999999999998</v>
      </c>
      <c r="AC12" s="22">
        <f t="shared" si="8"/>
        <v>55.6</v>
      </c>
      <c r="AD12" s="22">
        <f t="shared" si="9"/>
        <v>5.3</v>
      </c>
      <c r="AE12" s="22">
        <f t="shared" si="10"/>
        <v>53.81</v>
      </c>
      <c r="AG12" s="22">
        <f t="shared" si="11"/>
        <v>177.63342830698988</v>
      </c>
      <c r="AI12" s="22">
        <f t="shared" si="11"/>
        <v>199.66204321980015</v>
      </c>
      <c r="AK12" s="22">
        <f t="shared" si="11"/>
        <v>233.93997775991201</v>
      </c>
      <c r="AM12" s="22">
        <f t="shared" si="11"/>
        <v>212.94850426510374</v>
      </c>
      <c r="AN12" s="22">
        <f t="shared" si="12"/>
        <v>177.63342830698988</v>
      </c>
      <c r="AO12" s="44">
        <f t="shared" si="13"/>
        <v>710.53371322795954</v>
      </c>
      <c r="AP12" s="46">
        <v>426.76900000000001</v>
      </c>
      <c r="AQ12" s="45">
        <f t="shared" si="14"/>
        <v>0.60063159855031445</v>
      </c>
      <c r="AR12" s="49">
        <f t="shared" si="15"/>
        <v>5.0837499999999993</v>
      </c>
      <c r="AS12" s="49">
        <f t="shared" si="16"/>
        <v>54.222500000000004</v>
      </c>
      <c r="AT12" s="44">
        <f t="shared" si="1"/>
        <v>644.40807649695955</v>
      </c>
      <c r="AU12" s="50">
        <f t="shared" si="2"/>
        <v>387.05185310510205</v>
      </c>
      <c r="AV12" s="64">
        <f t="shared" ref="AV12" si="22">AVERAGE(AT12:AT14)</f>
        <v>647.69644732979384</v>
      </c>
      <c r="AW12" s="61">
        <f t="shared" ref="AW12" si="23">AVERAGE(AU12:AU14)</f>
        <v>435.62029302850732</v>
      </c>
      <c r="AX12" s="64">
        <f t="shared" ref="AX12" si="24">AV12/$AO$1</f>
        <v>0.98012513967689563</v>
      </c>
      <c r="AY12" s="61">
        <f t="shared" ref="AY12" si="25">AW12/$AO$2</f>
        <v>0.84385896061389376</v>
      </c>
    </row>
    <row r="13" spans="1:51">
      <c r="A13" s="21" t="s">
        <v>82</v>
      </c>
      <c r="B13" s="21">
        <v>4.9000000000000004</v>
      </c>
      <c r="C13" s="21">
        <v>4.0999999999999996</v>
      </c>
      <c r="D13" s="21">
        <v>8.1199999999999992</v>
      </c>
      <c r="E13" s="21">
        <v>55.71</v>
      </c>
      <c r="F13" s="21">
        <v>5</v>
      </c>
      <c r="G13" s="21">
        <v>5.37</v>
      </c>
      <c r="H13" s="21">
        <v>7.89</v>
      </c>
      <c r="I13" s="21">
        <v>52.88</v>
      </c>
      <c r="J13" s="21" t="s">
        <v>82</v>
      </c>
      <c r="K13" s="21">
        <v>5.73</v>
      </c>
      <c r="L13" s="21">
        <v>5.05</v>
      </c>
      <c r="M13" s="21">
        <v>8.4499999999999993</v>
      </c>
      <c r="N13" s="21">
        <v>55.1</v>
      </c>
      <c r="O13" s="21">
        <v>5.0999999999999996</v>
      </c>
      <c r="P13" s="21">
        <v>5.2</v>
      </c>
      <c r="Q13" s="21">
        <v>8.08</v>
      </c>
      <c r="R13" s="21">
        <v>55</v>
      </c>
      <c r="T13" s="21" t="s">
        <v>82</v>
      </c>
      <c r="U13" s="21">
        <v>30</v>
      </c>
      <c r="V13" s="40">
        <f t="shared" si="0"/>
        <v>0.49999999999999994</v>
      </c>
      <c r="W13" s="40">
        <f t="shared" si="3"/>
        <v>0.86602540378443871</v>
      </c>
      <c r="X13" s="22">
        <f t="shared" si="4"/>
        <v>4.5</v>
      </c>
      <c r="Y13" s="22">
        <f t="shared" si="5"/>
        <v>55.71</v>
      </c>
      <c r="Z13" s="22">
        <f t="shared" si="17"/>
        <v>5.1850000000000005</v>
      </c>
      <c r="AA13" s="22">
        <f t="shared" si="6"/>
        <v>52.88</v>
      </c>
      <c r="AB13" s="22">
        <f t="shared" si="7"/>
        <v>5.3900000000000006</v>
      </c>
      <c r="AC13" s="22">
        <f t="shared" si="8"/>
        <v>55.1</v>
      </c>
      <c r="AD13" s="22">
        <f t="shared" si="9"/>
        <v>5.15</v>
      </c>
      <c r="AE13" s="22">
        <f t="shared" si="10"/>
        <v>55</v>
      </c>
      <c r="AG13" s="22">
        <f t="shared" si="11"/>
        <v>187.18946564866658</v>
      </c>
      <c r="AI13" s="22">
        <f t="shared" si="11"/>
        <v>204.7273851574831</v>
      </c>
      <c r="AK13" s="22">
        <f t="shared" si="11"/>
        <v>221.75636615621312</v>
      </c>
      <c r="AM13" s="22">
        <f t="shared" si="11"/>
        <v>211.49770097123923</v>
      </c>
      <c r="AN13" s="22">
        <f t="shared" si="12"/>
        <v>187.18946564866658</v>
      </c>
      <c r="AO13" s="44">
        <f t="shared" si="13"/>
        <v>748.75786259466634</v>
      </c>
      <c r="AP13" s="46">
        <v>446.81299999999999</v>
      </c>
      <c r="AQ13" s="45">
        <f t="shared" si="14"/>
        <v>0.59673897573731172</v>
      </c>
      <c r="AR13" s="49">
        <f t="shared" si="15"/>
        <v>5.0562500000000004</v>
      </c>
      <c r="AS13" s="49">
        <f t="shared" si="16"/>
        <v>54.672499999999999</v>
      </c>
      <c r="AT13" s="44">
        <f t="shared" si="1"/>
        <v>677.14851805311901</v>
      </c>
      <c r="AU13" s="50">
        <f t="shared" si="2"/>
        <v>404.08091308505681</v>
      </c>
      <c r="AV13" s="65"/>
      <c r="AW13" s="62"/>
      <c r="AX13" s="65"/>
      <c r="AY13" s="62"/>
    </row>
    <row r="14" spans="1:51">
      <c r="A14" s="21" t="s">
        <v>83</v>
      </c>
      <c r="B14" s="21">
        <v>5.2</v>
      </c>
      <c r="C14" s="21">
        <v>4.17</v>
      </c>
      <c r="D14" s="21">
        <v>6.13</v>
      </c>
      <c r="E14" s="21">
        <v>55.19</v>
      </c>
      <c r="F14" s="22">
        <v>4.6333333333333329</v>
      </c>
      <c r="G14" s="22">
        <v>4.8999999999999995</v>
      </c>
      <c r="H14" s="22">
        <v>4.833333333333333</v>
      </c>
      <c r="I14" s="21">
        <v>61.55</v>
      </c>
      <c r="J14" s="21" t="s">
        <v>83</v>
      </c>
      <c r="K14" s="22">
        <v>6</v>
      </c>
      <c r="L14" s="22">
        <v>5.9333333333333336</v>
      </c>
      <c r="M14" s="22">
        <v>5.666666666666667</v>
      </c>
      <c r="N14" s="21">
        <v>58.56</v>
      </c>
      <c r="O14" s="22">
        <v>6.3666666666666671</v>
      </c>
      <c r="P14" s="22">
        <v>5.5333333333333341</v>
      </c>
      <c r="Q14" s="22">
        <v>7.333333333333333</v>
      </c>
      <c r="R14" s="21">
        <v>57.29</v>
      </c>
      <c r="T14" s="21" t="s">
        <v>83</v>
      </c>
      <c r="U14" s="21">
        <v>30</v>
      </c>
      <c r="V14" s="40">
        <f t="shared" si="0"/>
        <v>0.49999999999999994</v>
      </c>
      <c r="W14" s="40">
        <f t="shared" si="3"/>
        <v>0.86602540378443871</v>
      </c>
      <c r="X14" s="22">
        <f t="shared" si="4"/>
        <v>4.6850000000000005</v>
      </c>
      <c r="Y14" s="22">
        <f t="shared" si="5"/>
        <v>55.19</v>
      </c>
      <c r="Z14" s="22">
        <f t="shared" si="17"/>
        <v>4.7666666666666657</v>
      </c>
      <c r="AA14" s="22">
        <f t="shared" si="6"/>
        <v>61.55</v>
      </c>
      <c r="AB14" s="22">
        <f t="shared" si="7"/>
        <v>5.9666666666666668</v>
      </c>
      <c r="AC14" s="22">
        <f t="shared" si="8"/>
        <v>58.56</v>
      </c>
      <c r="AD14" s="22">
        <f t="shared" si="9"/>
        <v>5.9500000000000011</v>
      </c>
      <c r="AE14" s="22">
        <f t="shared" si="10"/>
        <v>57.29</v>
      </c>
      <c r="AG14" s="22">
        <f t="shared" si="11"/>
        <v>193.06596567090421</v>
      </c>
      <c r="AI14" s="22">
        <f t="shared" si="11"/>
        <v>219.06781285713532</v>
      </c>
      <c r="AK14" s="22">
        <f t="shared" si="11"/>
        <v>260.89669444292588</v>
      </c>
      <c r="AM14" s="22">
        <f t="shared" si="11"/>
        <v>254.52562954076492</v>
      </c>
      <c r="AN14" s="22">
        <f t="shared" si="12"/>
        <v>193.06596567090421</v>
      </c>
      <c r="AO14" s="44">
        <f t="shared" si="13"/>
        <v>772.26386268361682</v>
      </c>
      <c r="AP14" s="46">
        <v>640.79999999999995</v>
      </c>
      <c r="AQ14" s="45">
        <f t="shared" si="14"/>
        <v>0.82976820613257762</v>
      </c>
      <c r="AR14" s="49">
        <f t="shared" si="15"/>
        <v>5.3420833333333331</v>
      </c>
      <c r="AS14" s="49">
        <f t="shared" si="16"/>
        <v>58.147500000000001</v>
      </c>
      <c r="AT14" s="44">
        <f t="shared" si="1"/>
        <v>621.53274743930285</v>
      </c>
      <c r="AU14" s="50">
        <f t="shared" si="2"/>
        <v>515.72811289536287</v>
      </c>
      <c r="AV14" s="66"/>
      <c r="AW14" s="63"/>
      <c r="AX14" s="66"/>
      <c r="AY14" s="63"/>
    </row>
    <row r="15" spans="1:51">
      <c r="A15" s="21" t="s">
        <v>139</v>
      </c>
      <c r="B15" s="21">
        <v>5.03</v>
      </c>
      <c r="C15" s="21">
        <v>4.9000000000000004</v>
      </c>
      <c r="D15" s="21">
        <v>7.28</v>
      </c>
      <c r="E15" s="21">
        <v>47.86</v>
      </c>
      <c r="F15" s="21">
        <v>5.2</v>
      </c>
      <c r="G15" s="21">
        <v>4.8</v>
      </c>
      <c r="H15" s="21">
        <v>7.25</v>
      </c>
      <c r="I15" s="21">
        <v>45.12</v>
      </c>
      <c r="J15" s="21" t="s">
        <v>139</v>
      </c>
      <c r="K15" s="21">
        <v>4.9000000000000004</v>
      </c>
      <c r="L15" s="21">
        <v>4.53</v>
      </c>
      <c r="M15" s="21">
        <v>7.15</v>
      </c>
      <c r="N15" s="21">
        <v>46.5</v>
      </c>
      <c r="O15" s="21">
        <v>4.8</v>
      </c>
      <c r="P15" s="21">
        <v>5.4</v>
      </c>
      <c r="Q15" s="21">
        <v>7.34</v>
      </c>
      <c r="R15" s="21">
        <v>47.68</v>
      </c>
      <c r="T15" s="21" t="s">
        <v>139</v>
      </c>
      <c r="U15" s="21">
        <v>45</v>
      </c>
      <c r="V15" s="40">
        <f t="shared" si="0"/>
        <v>0.70710678118654746</v>
      </c>
      <c r="W15" s="40">
        <f t="shared" si="3"/>
        <v>0.70710678118654757</v>
      </c>
      <c r="X15" s="22">
        <f t="shared" si="4"/>
        <v>4.9649999999999999</v>
      </c>
      <c r="Y15" s="22">
        <f t="shared" si="5"/>
        <v>47.86</v>
      </c>
      <c r="Z15" s="22">
        <f t="shared" si="17"/>
        <v>5</v>
      </c>
      <c r="AA15" s="22">
        <f t="shared" si="6"/>
        <v>45.12</v>
      </c>
      <c r="AB15" s="22">
        <f t="shared" si="7"/>
        <v>4.7149999999999999</v>
      </c>
      <c r="AC15" s="22">
        <f t="shared" si="8"/>
        <v>46.5</v>
      </c>
      <c r="AD15" s="22">
        <f t="shared" si="9"/>
        <v>5.0999999999999996</v>
      </c>
      <c r="AE15" s="22">
        <f t="shared" si="10"/>
        <v>47.68</v>
      </c>
      <c r="AG15" s="22">
        <f t="shared" si="11"/>
        <v>185.9326311556853</v>
      </c>
      <c r="AI15" s="22">
        <f t="shared" si="11"/>
        <v>176.52359491249695</v>
      </c>
      <c r="AK15" s="22">
        <f t="shared" si="11"/>
        <v>171.55300033500743</v>
      </c>
      <c r="AM15" s="22">
        <f t="shared" si="11"/>
        <v>190.2699003886616</v>
      </c>
      <c r="AN15" s="22">
        <f t="shared" si="12"/>
        <v>171.55300033500743</v>
      </c>
      <c r="AO15" s="44">
        <f t="shared" si="13"/>
        <v>686.2120013400297</v>
      </c>
      <c r="AP15" s="46">
        <v>428.97800000000001</v>
      </c>
      <c r="AQ15" s="45">
        <f t="shared" si="14"/>
        <v>0.62513916859847241</v>
      </c>
      <c r="AR15" s="49">
        <f t="shared" si="15"/>
        <v>4.9450000000000003</v>
      </c>
      <c r="AS15" s="49">
        <f t="shared" si="16"/>
        <v>46.79</v>
      </c>
      <c r="AT15" s="44">
        <f t="shared" si="1"/>
        <v>741.4450614593718</v>
      </c>
      <c r="AU15" s="50">
        <f t="shared" si="2"/>
        <v>463.50634928215499</v>
      </c>
      <c r="AV15" s="64">
        <f t="shared" ref="AV15" si="26">AVERAGE(AT15:AT17)</f>
        <v>739.62770055882868</v>
      </c>
      <c r="AW15" s="61">
        <f t="shared" ref="AW15" si="27">AVERAGE(AU15:AU17)</f>
        <v>506.77310828330047</v>
      </c>
      <c r="AX15" s="64">
        <f t="shared" ref="AX15" si="28">AV15/$AO$1</f>
        <v>1.1192398944099884</v>
      </c>
      <c r="AY15" s="61">
        <f t="shared" ref="AY15" si="29">AW15/$AO$2</f>
        <v>0.98169216463713438</v>
      </c>
    </row>
    <row r="16" spans="1:51">
      <c r="A16" s="21" t="s">
        <v>140</v>
      </c>
      <c r="B16" s="22">
        <v>5.333333333333333</v>
      </c>
      <c r="C16" s="22">
        <v>4.6000000000000005</v>
      </c>
      <c r="D16" s="22">
        <v>7.3599999999999994</v>
      </c>
      <c r="E16" s="21">
        <v>47.33</v>
      </c>
      <c r="F16" s="22">
        <v>4.9333333333333327</v>
      </c>
      <c r="G16" s="22">
        <v>4.5333333333333341</v>
      </c>
      <c r="H16" s="22">
        <v>7.46</v>
      </c>
      <c r="I16" s="21">
        <v>44.88</v>
      </c>
      <c r="J16" s="21" t="s">
        <v>140</v>
      </c>
      <c r="K16" s="22">
        <v>5.7666666666666657</v>
      </c>
      <c r="L16" s="22">
        <v>4.4000000000000004</v>
      </c>
      <c r="M16" s="22">
        <v>7.1366666666666667</v>
      </c>
      <c r="N16" s="21">
        <v>44.96</v>
      </c>
      <c r="O16" s="22">
        <v>4.8</v>
      </c>
      <c r="P16" s="22">
        <v>4.7</v>
      </c>
      <c r="Q16" s="22">
        <v>6.8866666666666667</v>
      </c>
      <c r="R16" s="21">
        <v>46.2</v>
      </c>
      <c r="T16" s="21" t="s">
        <v>140</v>
      </c>
      <c r="U16" s="21">
        <v>45</v>
      </c>
      <c r="V16" s="40">
        <f t="shared" si="0"/>
        <v>0.70710678118654746</v>
      </c>
      <c r="W16" s="40">
        <f t="shared" si="3"/>
        <v>0.70710678118654757</v>
      </c>
      <c r="X16" s="22">
        <f t="shared" si="4"/>
        <v>4.9666666666666668</v>
      </c>
      <c r="Y16" s="22">
        <f t="shared" si="5"/>
        <v>47.33</v>
      </c>
      <c r="Z16" s="22">
        <f t="shared" si="17"/>
        <v>4.7333333333333334</v>
      </c>
      <c r="AA16" s="22">
        <f t="shared" si="6"/>
        <v>44.88</v>
      </c>
      <c r="AB16" s="22">
        <f t="shared" si="7"/>
        <v>5.083333333333333</v>
      </c>
      <c r="AC16" s="22">
        <f t="shared" si="8"/>
        <v>44.96</v>
      </c>
      <c r="AD16" s="22">
        <f t="shared" si="9"/>
        <v>4.75</v>
      </c>
      <c r="AE16" s="22">
        <f t="shared" si="10"/>
        <v>46.2</v>
      </c>
      <c r="AG16" s="22">
        <f t="shared" si="11"/>
        <v>183.93534283895738</v>
      </c>
      <c r="AI16" s="22">
        <f t="shared" si="11"/>
        <v>166.22012550732074</v>
      </c>
      <c r="AK16" s="22">
        <f t="shared" si="11"/>
        <v>178.82925179640134</v>
      </c>
      <c r="AM16" s="22">
        <f t="shared" si="11"/>
        <v>171.71144904054728</v>
      </c>
      <c r="AN16" s="22">
        <f t="shared" si="12"/>
        <v>166.22012550732074</v>
      </c>
      <c r="AO16" s="44">
        <f t="shared" si="13"/>
        <v>664.88050202928298</v>
      </c>
      <c r="AP16" s="46">
        <v>381.108</v>
      </c>
      <c r="AQ16" s="45">
        <f t="shared" si="14"/>
        <v>0.57319773829555776</v>
      </c>
      <c r="AR16" s="49">
        <f t="shared" si="15"/>
        <v>4.8833333333333329</v>
      </c>
      <c r="AS16" s="49">
        <f t="shared" si="16"/>
        <v>45.842500000000001</v>
      </c>
      <c r="AT16" s="44">
        <f t="shared" si="1"/>
        <v>742.50424730611394</v>
      </c>
      <c r="AU16" s="50">
        <f t="shared" si="2"/>
        <v>425.60175523071001</v>
      </c>
      <c r="AV16" s="65"/>
      <c r="AW16" s="62"/>
      <c r="AX16" s="65"/>
      <c r="AY16" s="62"/>
    </row>
    <row r="17" spans="1:51">
      <c r="A17" s="21" t="s">
        <v>141</v>
      </c>
      <c r="B17" s="22">
        <v>6.2333333333333334</v>
      </c>
      <c r="C17" s="22">
        <v>4.833333333333333</v>
      </c>
      <c r="D17" s="22">
        <v>6.8999999999999995</v>
      </c>
      <c r="E17" s="21">
        <v>46.76</v>
      </c>
      <c r="F17" s="22">
        <v>5.8</v>
      </c>
      <c r="G17" s="22">
        <v>5.7333333333333334</v>
      </c>
      <c r="H17" s="22">
        <v>7.4666666666666659</v>
      </c>
      <c r="I17" s="21">
        <v>50.57</v>
      </c>
      <c r="J17" s="21" t="s">
        <v>141</v>
      </c>
      <c r="K17" s="22">
        <v>5.6000000000000005</v>
      </c>
      <c r="L17" s="22">
        <v>5.3</v>
      </c>
      <c r="M17" s="22">
        <v>7.3666666666666671</v>
      </c>
      <c r="N17" s="21">
        <v>45.96</v>
      </c>
      <c r="O17" s="22">
        <v>6.166666666666667</v>
      </c>
      <c r="P17" s="22">
        <v>5.5</v>
      </c>
      <c r="Q17" s="22">
        <v>7.9666666666666659</v>
      </c>
      <c r="R17" s="21">
        <v>45.65</v>
      </c>
      <c r="T17" s="21" t="s">
        <v>141</v>
      </c>
      <c r="U17" s="21">
        <v>45</v>
      </c>
      <c r="V17" s="40">
        <f t="shared" si="0"/>
        <v>0.70710678118654746</v>
      </c>
      <c r="W17" s="40">
        <f t="shared" si="3"/>
        <v>0.70710678118654757</v>
      </c>
      <c r="X17" s="22">
        <f t="shared" si="4"/>
        <v>5.5333333333333332</v>
      </c>
      <c r="Y17" s="22">
        <f t="shared" si="5"/>
        <v>46.76</v>
      </c>
      <c r="Z17" s="22">
        <f t="shared" si="17"/>
        <v>5.7666666666666666</v>
      </c>
      <c r="AA17" s="22">
        <f t="shared" si="6"/>
        <v>50.57</v>
      </c>
      <c r="AB17" s="22">
        <f t="shared" si="7"/>
        <v>5.45</v>
      </c>
      <c r="AC17" s="22">
        <f t="shared" si="8"/>
        <v>45.96</v>
      </c>
      <c r="AD17" s="22">
        <f t="shared" si="9"/>
        <v>5.8333333333333339</v>
      </c>
      <c r="AE17" s="22">
        <f t="shared" si="10"/>
        <v>45.65</v>
      </c>
      <c r="AG17" s="22">
        <f t="shared" si="11"/>
        <v>202.45336694532909</v>
      </c>
      <c r="AI17" s="22">
        <f t="shared" si="11"/>
        <v>228.18204605310581</v>
      </c>
      <c r="AK17" s="22">
        <f t="shared" si="11"/>
        <v>195.99283289393642</v>
      </c>
      <c r="AM17" s="22">
        <f t="shared" si="11"/>
        <v>208.36330804627812</v>
      </c>
      <c r="AN17" s="22">
        <f t="shared" si="12"/>
        <v>195.99283289393642</v>
      </c>
      <c r="AO17" s="44">
        <f t="shared" si="13"/>
        <v>783.97133157574569</v>
      </c>
      <c r="AP17" s="46">
        <v>673.32799999999997</v>
      </c>
      <c r="AQ17" s="45">
        <f t="shared" si="14"/>
        <v>0.85886814081152962</v>
      </c>
      <c r="AR17" s="49">
        <f t="shared" si="15"/>
        <v>5.6458333333333339</v>
      </c>
      <c r="AS17" s="49">
        <f t="shared" si="16"/>
        <v>47.234999999999999</v>
      </c>
      <c r="AT17" s="44">
        <f t="shared" si="1"/>
        <v>734.9337929110003</v>
      </c>
      <c r="AU17" s="50">
        <f t="shared" si="2"/>
        <v>631.21122033703659</v>
      </c>
      <c r="AV17" s="66"/>
      <c r="AW17" s="63"/>
      <c r="AX17" s="66"/>
      <c r="AY17" s="63"/>
    </row>
    <row r="18" spans="1:51">
      <c r="B18" s="57" t="s">
        <v>125</v>
      </c>
      <c r="C18" s="57"/>
      <c r="D18" s="57"/>
      <c r="E18" s="57"/>
      <c r="F18" s="57"/>
      <c r="G18" s="57"/>
      <c r="H18" s="57"/>
      <c r="I18" s="57"/>
      <c r="W18" s="40"/>
      <c r="AQ18" s="3"/>
    </row>
    <row r="19" spans="1:51">
      <c r="B19" s="56" t="s">
        <v>150</v>
      </c>
      <c r="C19" s="56"/>
      <c r="D19" s="56"/>
      <c r="E19" s="56"/>
      <c r="F19" s="57" t="s">
        <v>151</v>
      </c>
      <c r="G19" s="57"/>
      <c r="H19" s="57"/>
      <c r="I19" s="57"/>
      <c r="U19" s="41"/>
      <c r="V19" s="41"/>
      <c r="W19" s="40"/>
      <c r="X19" s="58" t="s">
        <v>211</v>
      </c>
      <c r="Y19" s="60"/>
      <c r="Z19" s="58" t="s">
        <v>212</v>
      </c>
      <c r="AA19" s="60"/>
      <c r="AB19" s="58" t="s">
        <v>211</v>
      </c>
      <c r="AC19" s="60"/>
      <c r="AD19" s="58" t="s">
        <v>212</v>
      </c>
      <c r="AE19" s="60"/>
      <c r="AQ19" s="3"/>
    </row>
    <row r="20" spans="1:51" s="33" customFormat="1" ht="67.5">
      <c r="B20" s="33" t="s">
        <v>130</v>
      </c>
      <c r="C20" s="33" t="s">
        <v>131</v>
      </c>
      <c r="D20" s="33" t="s">
        <v>132</v>
      </c>
      <c r="E20" s="33" t="s">
        <v>133</v>
      </c>
      <c r="F20" s="33" t="s">
        <v>130</v>
      </c>
      <c r="G20" s="33" t="s">
        <v>131</v>
      </c>
      <c r="H20" s="33" t="s">
        <v>132</v>
      </c>
      <c r="I20" s="33" t="s">
        <v>133</v>
      </c>
      <c r="J20" s="21"/>
      <c r="K20" s="21"/>
      <c r="L20" s="21"/>
      <c r="M20" s="21"/>
      <c r="N20" s="21"/>
      <c r="O20" s="21"/>
      <c r="P20" s="21"/>
      <c r="Q20" s="21"/>
      <c r="R20" s="21"/>
      <c r="S20" s="39"/>
      <c r="W20" s="40"/>
      <c r="X20" s="33" t="s">
        <v>220</v>
      </c>
      <c r="Y20" s="33" t="s">
        <v>221</v>
      </c>
      <c r="Z20" s="33" t="s">
        <v>210</v>
      </c>
      <c r="AA20" s="33" t="s">
        <v>133</v>
      </c>
      <c r="AC20" s="33" t="s">
        <v>224</v>
      </c>
      <c r="AE20" s="33" t="s">
        <v>225</v>
      </c>
      <c r="AF20" s="33" t="s">
        <v>226</v>
      </c>
      <c r="AG20" s="43" t="s">
        <v>229</v>
      </c>
      <c r="AH20" s="42" t="s">
        <v>230</v>
      </c>
      <c r="AJ20" s="47" t="s">
        <v>231</v>
      </c>
      <c r="AK20" s="47" t="s">
        <v>232</v>
      </c>
      <c r="AL20" s="43" t="s">
        <v>233</v>
      </c>
      <c r="AM20" s="42" t="s">
        <v>234</v>
      </c>
      <c r="AN20" s="43" t="s">
        <v>235</v>
      </c>
      <c r="AO20" s="42" t="s">
        <v>236</v>
      </c>
      <c r="AP20" s="43" t="s">
        <v>237</v>
      </c>
      <c r="AQ20" s="42" t="s">
        <v>238</v>
      </c>
    </row>
    <row r="21" spans="1:51">
      <c r="A21" s="21" t="s">
        <v>153</v>
      </c>
      <c r="B21" s="22">
        <v>5.0999999999999996</v>
      </c>
      <c r="C21" s="22">
        <v>5.16</v>
      </c>
      <c r="D21" s="22">
        <v>7.4866666666666672</v>
      </c>
      <c r="E21" s="22">
        <v>70.17</v>
      </c>
      <c r="F21" s="22">
        <v>5</v>
      </c>
      <c r="G21" s="22">
        <v>4.7333333333333334</v>
      </c>
      <c r="H21" s="22">
        <v>7.2733333333333334</v>
      </c>
      <c r="I21" s="22">
        <v>69.849999999999994</v>
      </c>
      <c r="T21" s="21" t="s">
        <v>153</v>
      </c>
      <c r="U21" s="21">
        <v>45</v>
      </c>
      <c r="V21" s="40">
        <f t="shared" ref="V21:V32" si="30">SIN(RADIANS(U21))</f>
        <v>0.70710678118654746</v>
      </c>
      <c r="W21" s="40">
        <f t="shared" si="3"/>
        <v>0.70710678118654757</v>
      </c>
      <c r="X21" s="22">
        <f>(B21+C21)/2</f>
        <v>5.13</v>
      </c>
      <c r="Y21" s="22">
        <f>E21</f>
        <v>70.17</v>
      </c>
      <c r="Z21" s="22">
        <f>(F21+G21)/2</f>
        <v>4.8666666666666671</v>
      </c>
      <c r="AA21" s="22">
        <f>I21</f>
        <v>69.849999999999994</v>
      </c>
      <c r="AB21" s="22"/>
      <c r="AC21" s="22">
        <f>$AA$2*$AA$1*X21*Y21*$AA$3*($V21^2+$AA$3^2*$W21^2)^(-1/2)/1000</f>
        <v>281.66475691578393</v>
      </c>
      <c r="AD21" s="22"/>
      <c r="AE21" s="22">
        <f>$AA$2*$AA$1*Z21*AA21*$AA$3*($V21^2+$AA$3^2*$W21^2)^(-1/2)/1000</f>
        <v>265.98777678444674</v>
      </c>
      <c r="AF21" s="22">
        <f>IF(AC21&gt;AE21,AE21,AC21)</f>
        <v>265.98777678444674</v>
      </c>
      <c r="AG21" s="44">
        <f>2*AF21</f>
        <v>531.97555356889347</v>
      </c>
      <c r="AH21" s="46">
        <v>570.22699999999998</v>
      </c>
      <c r="AI21" s="45">
        <f>AH21/AG21</f>
        <v>1.0719045192480876</v>
      </c>
      <c r="AJ21" s="48">
        <f>AVERAGE(X21,Z21)</f>
        <v>4.9983333333333331</v>
      </c>
      <c r="AK21" s="48">
        <f>AVERAGE(Y21,AA21)</f>
        <v>70.009999999999991</v>
      </c>
      <c r="AL21" s="44">
        <f>AG21*1000/(2*$AJ21*$AK21)</f>
        <v>760.10989555994968</v>
      </c>
      <c r="AM21" s="50">
        <f>AH21*1000/(2*$AJ21*$AK21)</f>
        <v>814.76523217590182</v>
      </c>
      <c r="AN21" s="64">
        <f>AVERAGE(AL21:AL23)</f>
        <v>752.91096200564982</v>
      </c>
      <c r="AO21" s="61">
        <f>AVERAGE(AM21:AM23)</f>
        <v>789.79740878396979</v>
      </c>
      <c r="AP21" s="64">
        <f>AN21/$AO$1</f>
        <v>1.1393407588420903</v>
      </c>
      <c r="AQ21" s="61">
        <f>AO21/$AO$2</f>
        <v>1.5299508106900164</v>
      </c>
    </row>
    <row r="22" spans="1:51">
      <c r="A22" s="21" t="s">
        <v>154</v>
      </c>
      <c r="B22" s="22">
        <v>4.8666666666666663</v>
      </c>
      <c r="C22" s="22">
        <v>5.25</v>
      </c>
      <c r="D22" s="22">
        <v>7.28</v>
      </c>
      <c r="E22" s="22">
        <v>69.3</v>
      </c>
      <c r="F22" s="22">
        <v>5.4333333333333336</v>
      </c>
      <c r="G22" s="22">
        <v>4.95</v>
      </c>
      <c r="H22" s="22">
        <v>7.5866666666666669</v>
      </c>
      <c r="I22" s="22">
        <v>68.849999999999994</v>
      </c>
      <c r="L22" s="21" t="s">
        <v>159</v>
      </c>
      <c r="T22" s="21" t="s">
        <v>154</v>
      </c>
      <c r="U22" s="21">
        <v>45</v>
      </c>
      <c r="V22" s="40">
        <f t="shared" si="30"/>
        <v>0.70710678118654746</v>
      </c>
      <c r="W22" s="40">
        <f t="shared" si="3"/>
        <v>0.70710678118654757</v>
      </c>
      <c r="X22" s="22">
        <f t="shared" ref="X22:X32" si="31">(B22+C22)/2</f>
        <v>5.0583333333333336</v>
      </c>
      <c r="Y22" s="22">
        <f t="shared" ref="Y22:Y32" si="32">E22</f>
        <v>69.3</v>
      </c>
      <c r="Z22" s="22">
        <f t="shared" ref="Z22:Z32" si="33">(F22+G22)/2</f>
        <v>5.1916666666666664</v>
      </c>
      <c r="AA22" s="22">
        <f t="shared" ref="AA22:AA32" si="34">I22</f>
        <v>68.849999999999994</v>
      </c>
      <c r="AB22" s="22"/>
      <c r="AC22" s="22">
        <f t="shared" ref="AC22:AE32" si="35">$AA$2*$AA$1*X22*Y22*$AA$3*($V22^2+$AA$3^2*$W22^2)^(-1/2)/1000</f>
        <v>274.28644623055834</v>
      </c>
      <c r="AD22" s="22"/>
      <c r="AE22" s="22">
        <f t="shared" si="35"/>
        <v>279.68837339535065</v>
      </c>
      <c r="AF22" s="22">
        <f t="shared" ref="AF22:AF32" si="36">IF(AC22&gt;AE22,AE22,AC22)</f>
        <v>274.28644623055834</v>
      </c>
      <c r="AG22" s="44">
        <f t="shared" ref="AG22:AG32" si="37">2*AF22</f>
        <v>548.57289246111668</v>
      </c>
      <c r="AH22" s="46">
        <v>561.08600000000001</v>
      </c>
      <c r="AI22" s="45">
        <f t="shared" ref="AI22:AI32" si="38">AH22/AG22</f>
        <v>1.0228102914140444</v>
      </c>
      <c r="AJ22" s="48">
        <f t="shared" ref="AJ22:AJ32" si="39">AVERAGE(X22,Z22)</f>
        <v>5.125</v>
      </c>
      <c r="AK22" s="48">
        <f t="shared" ref="AK22:AK32" si="40">AVERAGE(Y22,AA22)</f>
        <v>69.074999999999989</v>
      </c>
      <c r="AL22" s="44">
        <f t="shared" ref="AL22:AL32" si="41">AG22*1000/(2*$AJ22*$AK22)</f>
        <v>774.79995051136257</v>
      </c>
      <c r="AM22" s="50">
        <f t="shared" ref="AM22:AM32" si="42">AH22*1000/(2*$AJ22*$AK22)</f>
        <v>792.473363170114</v>
      </c>
      <c r="AN22" s="65"/>
      <c r="AO22" s="62"/>
      <c r="AP22" s="65"/>
      <c r="AQ22" s="62"/>
    </row>
    <row r="23" spans="1:51">
      <c r="A23" s="21" t="s">
        <v>155</v>
      </c>
      <c r="B23" s="22">
        <v>6.0666666666666673</v>
      </c>
      <c r="C23" s="22">
        <v>4.7333333333333334</v>
      </c>
      <c r="D23" s="22">
        <v>5.2333333333333334</v>
      </c>
      <c r="E23" s="22">
        <v>69.67</v>
      </c>
      <c r="F23" s="22">
        <v>7.7</v>
      </c>
      <c r="G23" s="22">
        <v>5</v>
      </c>
      <c r="H23" s="22">
        <v>8.5333333333333332</v>
      </c>
      <c r="I23" s="22">
        <v>68.78</v>
      </c>
      <c r="T23" s="21" t="s">
        <v>155</v>
      </c>
      <c r="U23" s="21">
        <v>45</v>
      </c>
      <c r="V23" s="40">
        <f t="shared" si="30"/>
        <v>0.70710678118654746</v>
      </c>
      <c r="W23" s="40">
        <f t="shared" si="3"/>
        <v>0.70710678118654757</v>
      </c>
      <c r="X23" s="22">
        <f t="shared" si="31"/>
        <v>5.4</v>
      </c>
      <c r="Y23" s="22">
        <f t="shared" si="32"/>
        <v>69.67</v>
      </c>
      <c r="Z23" s="22">
        <f t="shared" si="33"/>
        <v>6.35</v>
      </c>
      <c r="AA23" s="22">
        <f t="shared" si="34"/>
        <v>68.78</v>
      </c>
      <c r="AB23" s="22"/>
      <c r="AC23" s="22">
        <f t="shared" si="35"/>
        <v>294.37656839889092</v>
      </c>
      <c r="AD23" s="22"/>
      <c r="AE23" s="22">
        <f t="shared" si="35"/>
        <v>341.74295057100085</v>
      </c>
      <c r="AF23" s="22">
        <f t="shared" si="36"/>
        <v>294.37656839889092</v>
      </c>
      <c r="AG23" s="44">
        <f t="shared" si="37"/>
        <v>588.75313679778185</v>
      </c>
      <c r="AH23" s="46">
        <v>619.93100000000004</v>
      </c>
      <c r="AI23" s="45">
        <f t="shared" si="38"/>
        <v>1.0529557487740857</v>
      </c>
      <c r="AJ23" s="48">
        <f t="shared" si="39"/>
        <v>5.875</v>
      </c>
      <c r="AK23" s="48">
        <f t="shared" si="40"/>
        <v>69.224999999999994</v>
      </c>
      <c r="AL23" s="44">
        <f t="shared" si="41"/>
        <v>723.82303994563745</v>
      </c>
      <c r="AM23" s="50">
        <f t="shared" si="42"/>
        <v>762.15363100589354</v>
      </c>
      <c r="AN23" s="66"/>
      <c r="AO23" s="63"/>
      <c r="AP23" s="66"/>
      <c r="AQ23" s="63"/>
    </row>
    <row r="24" spans="1:51">
      <c r="A24" s="21" t="s">
        <v>156</v>
      </c>
      <c r="B24" s="22">
        <v>5.4</v>
      </c>
      <c r="C24" s="22">
        <v>5.1333333333333337</v>
      </c>
      <c r="D24" s="22">
        <v>7.32</v>
      </c>
      <c r="E24" s="22">
        <v>57.73</v>
      </c>
      <c r="F24" s="22">
        <v>6</v>
      </c>
      <c r="G24" s="22">
        <v>4.5333333333333332</v>
      </c>
      <c r="H24" s="22">
        <v>7.413333333333334</v>
      </c>
      <c r="I24" s="22">
        <v>58.91</v>
      </c>
      <c r="T24" s="21" t="s">
        <v>156</v>
      </c>
      <c r="U24" s="21">
        <v>60</v>
      </c>
      <c r="V24" s="40">
        <f t="shared" si="30"/>
        <v>0.8660254037844386</v>
      </c>
      <c r="W24" s="40">
        <f t="shared" si="3"/>
        <v>0.50000000000000011</v>
      </c>
      <c r="X24" s="22">
        <f t="shared" si="31"/>
        <v>5.2666666666666675</v>
      </c>
      <c r="Y24" s="22">
        <f t="shared" si="32"/>
        <v>57.73</v>
      </c>
      <c r="Z24" s="22">
        <f t="shared" si="33"/>
        <v>5.2666666666666666</v>
      </c>
      <c r="AA24" s="22">
        <f t="shared" si="34"/>
        <v>58.91</v>
      </c>
      <c r="AB24" s="22"/>
      <c r="AC24" s="22">
        <f t="shared" si="35"/>
        <v>250.51306182544229</v>
      </c>
      <c r="AD24" s="22"/>
      <c r="AE24" s="22">
        <f t="shared" si="35"/>
        <v>255.63354360188467</v>
      </c>
      <c r="AF24" s="22">
        <f t="shared" si="36"/>
        <v>250.51306182544229</v>
      </c>
      <c r="AG24" s="44">
        <f t="shared" si="37"/>
        <v>501.02612365088459</v>
      </c>
      <c r="AH24" s="46">
        <v>413.899</v>
      </c>
      <c r="AI24" s="45">
        <f t="shared" si="38"/>
        <v>0.82610263310023568</v>
      </c>
      <c r="AJ24" s="48">
        <f t="shared" si="39"/>
        <v>5.2666666666666675</v>
      </c>
      <c r="AK24" s="48">
        <f t="shared" si="40"/>
        <v>58.319999999999993</v>
      </c>
      <c r="AL24" s="44">
        <f t="shared" si="41"/>
        <v>815.5996439073889</v>
      </c>
      <c r="AM24" s="50">
        <f t="shared" si="42"/>
        <v>673.76901338750849</v>
      </c>
      <c r="AN24" s="64">
        <f t="shared" ref="AN24:AO24" si="43">AVERAGE(AL24:AL26)</f>
        <v>806.57295523470111</v>
      </c>
      <c r="AO24" s="61">
        <f t="shared" si="43"/>
        <v>692.82971065247318</v>
      </c>
      <c r="AP24" s="64">
        <f t="shared" ref="AP24" si="44">AN24/$AO$1</f>
        <v>1.2205446450542128</v>
      </c>
      <c r="AQ24" s="61">
        <f t="shared" ref="AQ24" si="45">AO24/$AO$2</f>
        <v>1.3421104775652881</v>
      </c>
    </row>
    <row r="25" spans="1:51">
      <c r="A25" s="21" t="s">
        <v>73</v>
      </c>
      <c r="B25" s="22">
        <v>5.8666666666666671</v>
      </c>
      <c r="C25" s="22">
        <v>4.8666666666666663</v>
      </c>
      <c r="D25" s="22">
        <v>7.1400000000000006</v>
      </c>
      <c r="E25" s="22">
        <v>56.05</v>
      </c>
      <c r="F25" s="22">
        <v>5.5</v>
      </c>
      <c r="G25" s="22">
        <v>4.5333333333333341</v>
      </c>
      <c r="H25" s="22">
        <v>7.6966666666666663</v>
      </c>
      <c r="I25" s="22">
        <v>57.74</v>
      </c>
      <c r="T25" s="21" t="s">
        <v>73</v>
      </c>
      <c r="U25" s="21">
        <v>60</v>
      </c>
      <c r="V25" s="40">
        <f t="shared" si="30"/>
        <v>0.8660254037844386</v>
      </c>
      <c r="W25" s="40">
        <f t="shared" si="3"/>
        <v>0.50000000000000011</v>
      </c>
      <c r="X25" s="22">
        <f t="shared" si="31"/>
        <v>5.3666666666666671</v>
      </c>
      <c r="Y25" s="22">
        <f t="shared" si="32"/>
        <v>56.05</v>
      </c>
      <c r="Z25" s="22">
        <f t="shared" si="33"/>
        <v>5.0166666666666675</v>
      </c>
      <c r="AA25" s="22">
        <f t="shared" si="34"/>
        <v>57.74</v>
      </c>
      <c r="AB25" s="22"/>
      <c r="AC25" s="22">
        <f t="shared" si="35"/>
        <v>247.84104041356667</v>
      </c>
      <c r="AD25" s="22"/>
      <c r="AE25" s="22">
        <f t="shared" si="35"/>
        <v>238.66295309297277</v>
      </c>
      <c r="AF25" s="22">
        <f t="shared" si="36"/>
        <v>238.66295309297277</v>
      </c>
      <c r="AG25" s="44">
        <f t="shared" si="37"/>
        <v>477.32590618594554</v>
      </c>
      <c r="AH25" s="46">
        <v>388.803</v>
      </c>
      <c r="AI25" s="45">
        <f t="shared" si="38"/>
        <v>0.81454409861537902</v>
      </c>
      <c r="AJ25" s="48">
        <f t="shared" si="39"/>
        <v>5.1916666666666673</v>
      </c>
      <c r="AK25" s="48">
        <f t="shared" si="40"/>
        <v>56.894999999999996</v>
      </c>
      <c r="AL25" s="44">
        <f t="shared" si="41"/>
        <v>807.98650582736127</v>
      </c>
      <c r="AM25" s="50">
        <f t="shared" si="42"/>
        <v>658.14064008253774</v>
      </c>
      <c r="AN25" s="65"/>
      <c r="AO25" s="62"/>
      <c r="AP25" s="65"/>
      <c r="AQ25" s="62"/>
    </row>
    <row r="26" spans="1:51">
      <c r="A26" s="21" t="s">
        <v>74</v>
      </c>
      <c r="B26" s="22">
        <v>5.166666666666667</v>
      </c>
      <c r="C26" s="22">
        <v>4.6333333333333337</v>
      </c>
      <c r="D26" s="22">
        <v>5.9333333333333336</v>
      </c>
      <c r="E26" s="22">
        <v>56.93</v>
      </c>
      <c r="F26" s="22">
        <v>6.3</v>
      </c>
      <c r="G26" s="22">
        <v>4.166666666666667</v>
      </c>
      <c r="H26" s="22">
        <v>6.3</v>
      </c>
      <c r="I26" s="22">
        <v>57.03</v>
      </c>
      <c r="T26" s="21" t="s">
        <v>74</v>
      </c>
      <c r="U26" s="21">
        <v>60</v>
      </c>
      <c r="V26" s="40">
        <f t="shared" si="30"/>
        <v>0.8660254037844386</v>
      </c>
      <c r="W26" s="40">
        <f t="shared" si="3"/>
        <v>0.50000000000000011</v>
      </c>
      <c r="X26" s="22">
        <f t="shared" si="31"/>
        <v>4.9000000000000004</v>
      </c>
      <c r="Y26" s="22">
        <f t="shared" si="32"/>
        <v>56.93</v>
      </c>
      <c r="Z26" s="22">
        <f t="shared" si="33"/>
        <v>5.2333333333333334</v>
      </c>
      <c r="AA26" s="22">
        <f t="shared" si="34"/>
        <v>57.03</v>
      </c>
      <c r="AB26" s="22"/>
      <c r="AC26" s="22">
        <f t="shared" si="35"/>
        <v>229.84245359006431</v>
      </c>
      <c r="AD26" s="22"/>
      <c r="AE26" s="22">
        <f t="shared" si="35"/>
        <v>245.90918733399707</v>
      </c>
      <c r="AF26" s="22">
        <f t="shared" si="36"/>
        <v>229.84245359006431</v>
      </c>
      <c r="AG26" s="44">
        <f t="shared" si="37"/>
        <v>459.68490718012862</v>
      </c>
      <c r="AH26" s="46">
        <v>431.07299999999998</v>
      </c>
      <c r="AI26" s="45">
        <f t="shared" si="38"/>
        <v>0.93775756668705024</v>
      </c>
      <c r="AJ26" s="48">
        <f t="shared" si="39"/>
        <v>5.0666666666666664</v>
      </c>
      <c r="AK26" s="48">
        <f t="shared" si="40"/>
        <v>56.980000000000004</v>
      </c>
      <c r="AL26" s="44">
        <f t="shared" si="41"/>
        <v>796.13271596935317</v>
      </c>
      <c r="AM26" s="50">
        <f t="shared" si="42"/>
        <v>746.57947848737319</v>
      </c>
      <c r="AN26" s="66"/>
      <c r="AO26" s="63"/>
      <c r="AP26" s="66"/>
      <c r="AQ26" s="63"/>
    </row>
    <row r="27" spans="1:51">
      <c r="A27" s="21" t="s">
        <v>157</v>
      </c>
      <c r="B27" s="22">
        <v>5.6000000000000005</v>
      </c>
      <c r="C27" s="22">
        <v>5.0333333333333332</v>
      </c>
      <c r="D27" s="22">
        <v>6.8233333333333333</v>
      </c>
      <c r="E27" s="22">
        <v>51.56</v>
      </c>
      <c r="F27" s="22">
        <v>5.8666666666666671</v>
      </c>
      <c r="G27" s="22">
        <v>4.5333333333333323</v>
      </c>
      <c r="H27" s="22">
        <v>7.4333333333333336</v>
      </c>
      <c r="I27" s="22">
        <v>51.63</v>
      </c>
      <c r="T27" s="21" t="s">
        <v>157</v>
      </c>
      <c r="U27" s="21">
        <v>75</v>
      </c>
      <c r="V27" s="40">
        <f t="shared" si="30"/>
        <v>0.96592582628906831</v>
      </c>
      <c r="W27" s="40">
        <f t="shared" si="3"/>
        <v>0.25881904510252074</v>
      </c>
      <c r="X27" s="22">
        <f t="shared" si="31"/>
        <v>5.3166666666666664</v>
      </c>
      <c r="Y27" s="22">
        <f t="shared" si="32"/>
        <v>51.56</v>
      </c>
      <c r="Z27" s="22">
        <f t="shared" si="33"/>
        <v>5.1999999999999993</v>
      </c>
      <c r="AA27" s="22">
        <f t="shared" si="34"/>
        <v>51.63</v>
      </c>
      <c r="AB27" s="22"/>
      <c r="AC27" s="22">
        <f t="shared" si="35"/>
        <v>235.43473092926658</v>
      </c>
      <c r="AD27" s="22"/>
      <c r="AE27" s="22">
        <f t="shared" si="35"/>
        <v>230.58107359219596</v>
      </c>
      <c r="AF27" s="22">
        <f t="shared" si="36"/>
        <v>230.58107359219596</v>
      </c>
      <c r="AG27" s="44">
        <f t="shared" si="37"/>
        <v>461.16214718439193</v>
      </c>
      <c r="AH27" s="46">
        <v>421.58100000000002</v>
      </c>
      <c r="AI27" s="45">
        <f t="shared" si="38"/>
        <v>0.91417086717534579</v>
      </c>
      <c r="AJ27" s="48">
        <f t="shared" si="39"/>
        <v>5.2583333333333329</v>
      </c>
      <c r="AK27" s="48">
        <f t="shared" si="40"/>
        <v>51.594999999999999</v>
      </c>
      <c r="AL27" s="44">
        <f t="shared" si="41"/>
        <v>849.90019122368915</v>
      </c>
      <c r="AM27" s="50">
        <f t="shared" si="42"/>
        <v>776.95399482345204</v>
      </c>
      <c r="AN27" s="64">
        <f t="shared" ref="AN27:AO27" si="46">AVERAGE(AL27:AL29)</f>
        <v>821.47299086727605</v>
      </c>
      <c r="AO27" s="61">
        <f t="shared" si="46"/>
        <v>753.86626109755798</v>
      </c>
      <c r="AP27" s="64">
        <f t="shared" ref="AP27" si="47">AN27/$AO$1</f>
        <v>1.2430920892555428</v>
      </c>
      <c r="AQ27" s="61">
        <f t="shared" ref="AQ27" si="48">AO27/$AO$2</f>
        <v>1.460347026326519</v>
      </c>
    </row>
    <row r="28" spans="1:51">
      <c r="A28" s="21" t="s">
        <v>70</v>
      </c>
      <c r="B28" s="22">
        <v>5.2333333333333334</v>
      </c>
      <c r="C28" s="22">
        <v>4.7666666666666666</v>
      </c>
      <c r="D28" s="22">
        <v>7.0733333333333333</v>
      </c>
      <c r="E28" s="22">
        <v>51</v>
      </c>
      <c r="F28" s="22">
        <v>5.666666666666667</v>
      </c>
      <c r="G28" s="22">
        <v>4.9333333333333336</v>
      </c>
      <c r="H28" s="22">
        <v>7.5233333333333334</v>
      </c>
      <c r="I28" s="22">
        <v>51.71</v>
      </c>
      <c r="T28" s="21" t="s">
        <v>70</v>
      </c>
      <c r="U28" s="21">
        <v>75</v>
      </c>
      <c r="V28" s="40">
        <f t="shared" si="30"/>
        <v>0.96592582628906831</v>
      </c>
      <c r="W28" s="40">
        <f t="shared" si="3"/>
        <v>0.25881904510252074</v>
      </c>
      <c r="X28" s="22">
        <f t="shared" si="31"/>
        <v>5</v>
      </c>
      <c r="Y28" s="22">
        <f t="shared" si="32"/>
        <v>51</v>
      </c>
      <c r="Z28" s="22">
        <f t="shared" si="33"/>
        <v>5.3000000000000007</v>
      </c>
      <c r="AA28" s="22">
        <f t="shared" si="34"/>
        <v>51.71</v>
      </c>
      <c r="AB28" s="22"/>
      <c r="AC28" s="22">
        <f t="shared" si="35"/>
        <v>219.00718785295513</v>
      </c>
      <c r="AD28" s="22"/>
      <c r="AE28" s="22">
        <f t="shared" si="35"/>
        <v>235.37947813546842</v>
      </c>
      <c r="AF28" s="22">
        <f t="shared" si="36"/>
        <v>219.00718785295513</v>
      </c>
      <c r="AG28" s="44">
        <f t="shared" si="37"/>
        <v>438.01437570591025</v>
      </c>
      <c r="AH28" s="46">
        <v>357.05799999999999</v>
      </c>
      <c r="AI28" s="45">
        <f t="shared" si="38"/>
        <v>0.81517415821012773</v>
      </c>
      <c r="AJ28" s="48">
        <f t="shared" si="39"/>
        <v>5.15</v>
      </c>
      <c r="AK28" s="48">
        <f t="shared" si="40"/>
        <v>51.355000000000004</v>
      </c>
      <c r="AL28" s="44">
        <f t="shared" si="41"/>
        <v>828.07258386258638</v>
      </c>
      <c r="AM28" s="50">
        <f t="shared" si="42"/>
        <v>675.0233714870692</v>
      </c>
      <c r="AN28" s="65"/>
      <c r="AO28" s="62"/>
      <c r="AP28" s="65"/>
      <c r="AQ28" s="62"/>
    </row>
    <row r="29" spans="1:51">
      <c r="A29" s="21" t="s">
        <v>71</v>
      </c>
      <c r="B29" s="22">
        <v>5.7666666666666657</v>
      </c>
      <c r="C29" s="22">
        <v>4.1000000000000005</v>
      </c>
      <c r="D29" s="22">
        <v>5.2166666666666659</v>
      </c>
      <c r="E29" s="22">
        <v>51.48</v>
      </c>
      <c r="F29" s="22">
        <v>7.5</v>
      </c>
      <c r="G29" s="22">
        <v>4.1333333333333337</v>
      </c>
      <c r="H29" s="22">
        <v>5.8</v>
      </c>
      <c r="I29" s="22">
        <v>51.72</v>
      </c>
      <c r="T29" s="21" t="s">
        <v>71</v>
      </c>
      <c r="U29" s="21">
        <v>75</v>
      </c>
      <c r="V29" s="40">
        <f t="shared" si="30"/>
        <v>0.96592582628906831</v>
      </c>
      <c r="W29" s="40">
        <f t="shared" si="3"/>
        <v>0.25881904510252074</v>
      </c>
      <c r="X29" s="22">
        <f t="shared" si="31"/>
        <v>4.9333333333333336</v>
      </c>
      <c r="Y29" s="22">
        <f t="shared" si="32"/>
        <v>51.48</v>
      </c>
      <c r="Z29" s="22">
        <f t="shared" si="33"/>
        <v>5.8166666666666664</v>
      </c>
      <c r="AA29" s="22">
        <f t="shared" si="34"/>
        <v>51.72</v>
      </c>
      <c r="AB29" s="22"/>
      <c r="AC29" s="22">
        <f t="shared" si="35"/>
        <v>218.12085288093849</v>
      </c>
      <c r="AD29" s="22"/>
      <c r="AE29" s="22">
        <f t="shared" si="35"/>
        <v>258.37523286002863</v>
      </c>
      <c r="AF29" s="22">
        <f t="shared" si="36"/>
        <v>218.12085288093849</v>
      </c>
      <c r="AG29" s="44">
        <f t="shared" si="37"/>
        <v>436.24170576187697</v>
      </c>
      <c r="AH29" s="46">
        <v>449.09699999999998</v>
      </c>
      <c r="AI29" s="45">
        <f t="shared" si="38"/>
        <v>1.029468283450047</v>
      </c>
      <c r="AJ29" s="48">
        <f t="shared" si="39"/>
        <v>5.375</v>
      </c>
      <c r="AK29" s="48">
        <f t="shared" si="40"/>
        <v>51.599999999999994</v>
      </c>
      <c r="AL29" s="44">
        <f t="shared" si="41"/>
        <v>786.44619751555251</v>
      </c>
      <c r="AM29" s="50">
        <f t="shared" si="42"/>
        <v>809.6214169821526</v>
      </c>
      <c r="AN29" s="66"/>
      <c r="AO29" s="63"/>
      <c r="AP29" s="66"/>
      <c r="AQ29" s="63"/>
    </row>
    <row r="30" spans="1:51">
      <c r="A30" s="21" t="s">
        <v>158</v>
      </c>
      <c r="B30" s="22">
        <v>4.5333333333333341</v>
      </c>
      <c r="C30" s="22">
        <v>4.666666666666667</v>
      </c>
      <c r="D30" s="22">
        <v>6.8133333333333326</v>
      </c>
      <c r="E30" s="22">
        <v>50.48</v>
      </c>
      <c r="F30" s="22">
        <v>5.0666666666666664</v>
      </c>
      <c r="G30" s="22">
        <v>4.5333333333333332</v>
      </c>
      <c r="H30" s="22">
        <v>7.0966666666666667</v>
      </c>
      <c r="I30" s="22">
        <v>50.4</v>
      </c>
      <c r="T30" s="21" t="s">
        <v>158</v>
      </c>
      <c r="U30" s="21">
        <v>90</v>
      </c>
      <c r="V30" s="40">
        <f t="shared" si="30"/>
        <v>1</v>
      </c>
      <c r="W30" s="40">
        <f t="shared" si="3"/>
        <v>6.1257422745431001E-17</v>
      </c>
      <c r="X30" s="22">
        <f t="shared" si="31"/>
        <v>4.6000000000000005</v>
      </c>
      <c r="Y30" s="22">
        <f t="shared" si="32"/>
        <v>50.48</v>
      </c>
      <c r="Z30" s="22">
        <f t="shared" si="33"/>
        <v>4.8</v>
      </c>
      <c r="AA30" s="22">
        <f t="shared" si="34"/>
        <v>50.4</v>
      </c>
      <c r="AB30" s="22"/>
      <c r="AC30" s="22">
        <f t="shared" si="35"/>
        <v>202.66835590399998</v>
      </c>
      <c r="AD30" s="22"/>
      <c r="AE30" s="22">
        <f t="shared" si="35"/>
        <v>211.14487295999996</v>
      </c>
      <c r="AF30" s="22">
        <f t="shared" si="36"/>
        <v>202.66835590399998</v>
      </c>
      <c r="AG30" s="44">
        <f t="shared" si="37"/>
        <v>405.33671180799996</v>
      </c>
      <c r="AH30" s="46">
        <v>404.38799999999998</v>
      </c>
      <c r="AI30" s="45">
        <f t="shared" si="38"/>
        <v>0.99765944761389047</v>
      </c>
      <c r="AJ30" s="48">
        <f t="shared" si="39"/>
        <v>4.7</v>
      </c>
      <c r="AK30" s="48">
        <f t="shared" si="40"/>
        <v>50.44</v>
      </c>
      <c r="AL30" s="44">
        <f t="shared" si="41"/>
        <v>854.8954557510923</v>
      </c>
      <c r="AM30" s="50">
        <f t="shared" si="42"/>
        <v>852.89452815226002</v>
      </c>
      <c r="AN30" s="64">
        <f t="shared" ref="AN30:AO30" si="49">AVERAGE(AL30:AL32)</f>
        <v>822.66718084430613</v>
      </c>
      <c r="AO30" s="61">
        <f t="shared" si="49"/>
        <v>760.56417196480777</v>
      </c>
      <c r="AP30" s="64">
        <f t="shared" ref="AP30" si="50">AN30/$AO$1</f>
        <v>1.244899194455614</v>
      </c>
      <c r="AQ30" s="61">
        <f t="shared" ref="AQ30" si="51">AO30/$AO$2</f>
        <v>1.4733218399272068</v>
      </c>
    </row>
    <row r="31" spans="1:51">
      <c r="A31" s="21" t="s">
        <v>67</v>
      </c>
      <c r="B31" s="22">
        <v>5.2333333333333334</v>
      </c>
      <c r="C31" s="22">
        <v>4.1000000000000005</v>
      </c>
      <c r="D31" s="22">
        <v>6.419999999999999</v>
      </c>
      <c r="E31" s="22">
        <v>49.13</v>
      </c>
      <c r="F31" s="22">
        <v>5.5666666666666664</v>
      </c>
      <c r="G31" s="22">
        <v>4.9333333333333336</v>
      </c>
      <c r="H31" s="22">
        <v>6.5399999999999991</v>
      </c>
      <c r="I31" s="22">
        <v>49.25</v>
      </c>
      <c r="T31" s="21" t="s">
        <v>67</v>
      </c>
      <c r="U31" s="21">
        <v>90</v>
      </c>
      <c r="V31" s="40">
        <f t="shared" si="30"/>
        <v>1</v>
      </c>
      <c r="W31" s="40">
        <f t="shared" si="3"/>
        <v>6.1257422745431001E-17</v>
      </c>
      <c r="X31" s="22">
        <f t="shared" si="31"/>
        <v>4.666666666666667</v>
      </c>
      <c r="Y31" s="22">
        <f t="shared" si="32"/>
        <v>49.13</v>
      </c>
      <c r="Z31" s="22">
        <f t="shared" si="33"/>
        <v>5.25</v>
      </c>
      <c r="AA31" s="22">
        <f t="shared" si="34"/>
        <v>49.25</v>
      </c>
      <c r="AB31" s="22"/>
      <c r="AC31" s="22">
        <f t="shared" si="35"/>
        <v>200.10701405333336</v>
      </c>
      <c r="AD31" s="22"/>
      <c r="AE31" s="22">
        <f t="shared" si="35"/>
        <v>225.67024724999999</v>
      </c>
      <c r="AF31" s="22">
        <f t="shared" si="36"/>
        <v>200.10701405333336</v>
      </c>
      <c r="AG31" s="44">
        <f t="shared" si="37"/>
        <v>400.21402810666672</v>
      </c>
      <c r="AH31" s="46">
        <v>329.40699999999998</v>
      </c>
      <c r="AI31" s="45">
        <f t="shared" si="38"/>
        <v>0.82307709591879941</v>
      </c>
      <c r="AJ31" s="48">
        <f t="shared" si="39"/>
        <v>4.9583333333333339</v>
      </c>
      <c r="AK31" s="48">
        <f t="shared" si="40"/>
        <v>49.19</v>
      </c>
      <c r="AL31" s="44">
        <f t="shared" si="41"/>
        <v>820.44556047977233</v>
      </c>
      <c r="AM31" s="50">
        <f t="shared" si="42"/>
        <v>675.28994927916278</v>
      </c>
      <c r="AN31" s="65"/>
      <c r="AO31" s="62"/>
      <c r="AP31" s="65"/>
      <c r="AQ31" s="62"/>
    </row>
    <row r="32" spans="1:51">
      <c r="A32" s="21" t="s">
        <v>68</v>
      </c>
      <c r="B32" s="22">
        <v>5.2666666666666666</v>
      </c>
      <c r="C32" s="22">
        <v>4.3666666666666663</v>
      </c>
      <c r="D32" s="22">
        <v>4.8999999999999995</v>
      </c>
      <c r="E32" s="22">
        <v>49.61</v>
      </c>
      <c r="F32" s="22">
        <v>6.6000000000000005</v>
      </c>
      <c r="G32" s="22">
        <v>4.8999999999999995</v>
      </c>
      <c r="H32" s="22">
        <v>6.8999999999999995</v>
      </c>
      <c r="I32" s="22">
        <v>49.99</v>
      </c>
      <c r="T32" s="21" t="s">
        <v>68</v>
      </c>
      <c r="U32" s="21">
        <v>90</v>
      </c>
      <c r="V32" s="40">
        <f t="shared" si="30"/>
        <v>1</v>
      </c>
      <c r="W32" s="40">
        <f t="shared" si="3"/>
        <v>6.1257422745431001E-17</v>
      </c>
      <c r="X32" s="22">
        <f t="shared" si="31"/>
        <v>4.8166666666666664</v>
      </c>
      <c r="Y32" s="22">
        <f t="shared" si="32"/>
        <v>49.61</v>
      </c>
      <c r="Z32" s="22">
        <f t="shared" si="33"/>
        <v>5.75</v>
      </c>
      <c r="AA32" s="22">
        <f t="shared" si="34"/>
        <v>49.99</v>
      </c>
      <c r="AB32" s="22"/>
      <c r="AC32" s="22">
        <f t="shared" si="35"/>
        <v>208.55691107533332</v>
      </c>
      <c r="AD32" s="22"/>
      <c r="AE32" s="22">
        <f t="shared" si="35"/>
        <v>250.87636469</v>
      </c>
      <c r="AF32" s="22">
        <f t="shared" si="36"/>
        <v>208.55691107533332</v>
      </c>
      <c r="AG32" s="44">
        <f t="shared" si="37"/>
        <v>417.11382215066664</v>
      </c>
      <c r="AH32" s="46">
        <v>396.51100000000002</v>
      </c>
      <c r="AI32" s="45">
        <f t="shared" si="38"/>
        <v>0.95060623490145424</v>
      </c>
      <c r="AJ32" s="48">
        <f t="shared" si="39"/>
        <v>5.2833333333333332</v>
      </c>
      <c r="AK32" s="48">
        <f t="shared" si="40"/>
        <v>49.8</v>
      </c>
      <c r="AL32" s="44">
        <f t="shared" si="41"/>
        <v>792.66052630205365</v>
      </c>
      <c r="AM32" s="50">
        <f t="shared" si="42"/>
        <v>753.50803846300039</v>
      </c>
      <c r="AN32" s="66"/>
      <c r="AO32" s="63"/>
      <c r="AP32" s="66"/>
      <c r="AQ32" s="63"/>
    </row>
  </sheetData>
  <mergeCells count="53">
    <mergeCell ref="AP30:AP32"/>
    <mergeCell ref="AX6:AX8"/>
    <mergeCell ref="AY6:AY8"/>
    <mergeCell ref="AX9:AX11"/>
    <mergeCell ref="AY9:AY11"/>
    <mergeCell ref="AX12:AX14"/>
    <mergeCell ref="AY12:AY14"/>
    <mergeCell ref="AX15:AX17"/>
    <mergeCell ref="AY15:AY17"/>
    <mergeCell ref="AQ21:AQ23"/>
    <mergeCell ref="AQ24:AQ26"/>
    <mergeCell ref="AQ27:AQ29"/>
    <mergeCell ref="AQ30:AQ32"/>
    <mergeCell ref="AV15:AV17"/>
    <mergeCell ref="AW15:AW17"/>
    <mergeCell ref="AP21:AP23"/>
    <mergeCell ref="AP24:AP26"/>
    <mergeCell ref="AP27:AP29"/>
    <mergeCell ref="AV6:AV8"/>
    <mergeCell ref="AW6:AW8"/>
    <mergeCell ref="AV9:AV11"/>
    <mergeCell ref="AW9:AW11"/>
    <mergeCell ref="AV12:AV14"/>
    <mergeCell ref="AW12:AW14"/>
    <mergeCell ref="AO21:AO23"/>
    <mergeCell ref="AO24:AO26"/>
    <mergeCell ref="AO27:AO29"/>
    <mergeCell ref="AO30:AO32"/>
    <mergeCell ref="AN21:AN23"/>
    <mergeCell ref="AN24:AN26"/>
    <mergeCell ref="AN27:AN29"/>
    <mergeCell ref="AN30:AN32"/>
    <mergeCell ref="AL4:AM4"/>
    <mergeCell ref="AF4:AG4"/>
    <mergeCell ref="AH4:AI4"/>
    <mergeCell ref="AJ4:AK4"/>
    <mergeCell ref="X4:Y4"/>
    <mergeCell ref="Z4:AA4"/>
    <mergeCell ref="AB4:AC4"/>
    <mergeCell ref="AD4:AE4"/>
    <mergeCell ref="X1:Z1"/>
    <mergeCell ref="AB19:AC19"/>
    <mergeCell ref="AD19:AE19"/>
    <mergeCell ref="B19:E19"/>
    <mergeCell ref="F19:I19"/>
    <mergeCell ref="X19:Y19"/>
    <mergeCell ref="Z19:AA19"/>
    <mergeCell ref="B18:I18"/>
    <mergeCell ref="B3:R3"/>
    <mergeCell ref="B4:E4"/>
    <mergeCell ref="F4:I4"/>
    <mergeCell ref="K4:N4"/>
    <mergeCell ref="O4:R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C2" sqref="C2"/>
    </sheetView>
  </sheetViews>
  <sheetFormatPr defaultRowHeight="13.5"/>
  <cols>
    <col min="1" max="1" width="9" style="8"/>
    <col min="2" max="2" width="15" style="21" bestFit="1" customWidth="1"/>
    <col min="3" max="16384" width="9" style="8"/>
  </cols>
  <sheetData>
    <row r="1" spans="1:14" s="6" customFormat="1" ht="67.5">
      <c r="B1" s="33"/>
      <c r="C1" s="6" t="s">
        <v>241</v>
      </c>
      <c r="D1" s="25" t="s">
        <v>242</v>
      </c>
      <c r="F1" s="6" t="s">
        <v>243</v>
      </c>
      <c r="G1" s="6" t="s">
        <v>244</v>
      </c>
      <c r="H1" s="6" t="s">
        <v>245</v>
      </c>
      <c r="I1" s="25" t="s">
        <v>246</v>
      </c>
      <c r="J1" s="6" t="s">
        <v>247</v>
      </c>
      <c r="K1" s="6" t="s">
        <v>248</v>
      </c>
      <c r="L1" s="6" t="s">
        <v>252</v>
      </c>
      <c r="M1" s="6" t="s">
        <v>250</v>
      </c>
      <c r="N1" s="6" t="s">
        <v>251</v>
      </c>
    </row>
    <row r="2" spans="1:14">
      <c r="A2" s="8">
        <v>0</v>
      </c>
      <c r="B2" s="21" t="s">
        <v>134</v>
      </c>
      <c r="C2" s="51">
        <v>420.70670879999994</v>
      </c>
      <c r="D2" s="52">
        <v>295.59500000000003</v>
      </c>
      <c r="E2" s="45">
        <v>0.70261537032090249</v>
      </c>
      <c r="F2" s="51">
        <v>5.1999999999999993</v>
      </c>
      <c r="G2" s="51">
        <v>28.677499999999998</v>
      </c>
      <c r="H2" s="51">
        <v>705.30151083333908</v>
      </c>
      <c r="I2" s="52">
        <v>495.55568222205841</v>
      </c>
      <c r="J2" s="51">
        <v>660.83035840026616</v>
      </c>
      <c r="K2" s="51">
        <v>516.22405326074943</v>
      </c>
      <c r="L2" s="51">
        <v>1</v>
      </c>
      <c r="M2" s="51">
        <v>1</v>
      </c>
      <c r="N2" s="45">
        <f>1+0.5*(SIN(RADIANS(A2))^(1.5))</f>
        <v>1</v>
      </c>
    </row>
    <row r="3" spans="1:14">
      <c r="B3" s="21" t="s">
        <v>135</v>
      </c>
      <c r="C3" s="51">
        <v>387.01613813333336</v>
      </c>
      <c r="D3" s="52">
        <v>327.98099999999999</v>
      </c>
      <c r="E3" s="45">
        <v>0.84746078440533967</v>
      </c>
      <c r="F3" s="51">
        <v>5.1041666666666661</v>
      </c>
      <c r="G3" s="51">
        <v>28.305000000000003</v>
      </c>
      <c r="H3" s="51">
        <v>669.70120049461229</v>
      </c>
      <c r="I3" s="52">
        <v>567.54550468836192</v>
      </c>
      <c r="N3" s="45"/>
    </row>
    <row r="4" spans="1:14">
      <c r="B4" s="21" t="s">
        <v>136</v>
      </c>
      <c r="C4" s="51">
        <v>450.07244800000001</v>
      </c>
      <c r="D4" s="52">
        <v>359.74700000000001</v>
      </c>
      <c r="E4" s="45">
        <v>0.79930909256635951</v>
      </c>
      <c r="F4" s="51">
        <v>5.8562500000000011</v>
      </c>
      <c r="G4" s="51">
        <v>31.627499999999998</v>
      </c>
      <c r="H4" s="51">
        <v>607.48836387284712</v>
      </c>
      <c r="I4" s="52">
        <v>485.57097287182779</v>
      </c>
      <c r="N4" s="45"/>
    </row>
    <row r="5" spans="1:14">
      <c r="A5" s="8">
        <v>15</v>
      </c>
      <c r="B5" s="21" t="s">
        <v>137</v>
      </c>
      <c r="C5" s="51">
        <v>513.44195014025388</v>
      </c>
      <c r="D5" s="52">
        <v>339.04</v>
      </c>
      <c r="E5" s="45">
        <v>0.66032781292488174</v>
      </c>
      <c r="F5" s="51">
        <v>5.0075000000000003</v>
      </c>
      <c r="G5" s="51">
        <v>41.967500000000001</v>
      </c>
      <c r="H5" s="51">
        <v>610.79757041658434</v>
      </c>
      <c r="I5" s="52">
        <v>403.32662381301458</v>
      </c>
      <c r="J5" s="51">
        <v>639.47306305634231</v>
      </c>
      <c r="K5" s="51">
        <v>517.31126259323889</v>
      </c>
      <c r="L5" s="51">
        <v>0.96768112258700489</v>
      </c>
      <c r="M5" s="51">
        <v>1.0021060803455826</v>
      </c>
      <c r="N5" s="45">
        <f t="shared" ref="N5:N24" si="0">1+0.5*(SIN(RADIANS(A5))^(1.5))</f>
        <v>1.0658361384997892</v>
      </c>
    </row>
    <row r="6" spans="1:14">
      <c r="B6" s="21" t="s">
        <v>88</v>
      </c>
      <c r="C6" s="51">
        <v>577.90437208150991</v>
      </c>
      <c r="D6" s="52">
        <v>492.15100000000001</v>
      </c>
      <c r="E6" s="45">
        <v>0.85161321453125305</v>
      </c>
      <c r="F6" s="51">
        <v>4.9574999999999996</v>
      </c>
      <c r="G6" s="51">
        <v>43.854999999999997</v>
      </c>
      <c r="H6" s="51">
        <v>664.52932480123923</v>
      </c>
      <c r="I6" s="52">
        <v>565.92195444426648</v>
      </c>
      <c r="N6" s="45"/>
    </row>
    <row r="7" spans="1:14">
      <c r="B7" s="21" t="s">
        <v>89</v>
      </c>
      <c r="C7" s="51">
        <v>585.61402305704735</v>
      </c>
      <c r="D7" s="52">
        <v>530.60599999999999</v>
      </c>
      <c r="E7" s="45">
        <v>0.9060677837427934</v>
      </c>
      <c r="F7" s="51">
        <v>5.3949999999999996</v>
      </c>
      <c r="G7" s="51">
        <v>42.197500000000005</v>
      </c>
      <c r="H7" s="51">
        <v>643.09229395120326</v>
      </c>
      <c r="I7" s="52">
        <v>582.6852095224358</v>
      </c>
      <c r="N7" s="45"/>
    </row>
    <row r="8" spans="1:14">
      <c r="A8" s="8">
        <v>30</v>
      </c>
      <c r="B8" s="21" t="s">
        <v>138</v>
      </c>
      <c r="C8" s="51">
        <v>710.53371322795954</v>
      </c>
      <c r="D8" s="52">
        <v>426.76900000000001</v>
      </c>
      <c r="E8" s="45">
        <v>0.60063159855031445</v>
      </c>
      <c r="F8" s="51">
        <v>5.0837499999999993</v>
      </c>
      <c r="G8" s="51">
        <v>54.222500000000004</v>
      </c>
      <c r="H8" s="51">
        <v>644.40807649695955</v>
      </c>
      <c r="I8" s="52">
        <v>387.05185310510205</v>
      </c>
      <c r="J8" s="51">
        <v>647.69644732979384</v>
      </c>
      <c r="K8" s="51">
        <v>435.62029302850732</v>
      </c>
      <c r="L8" s="51">
        <v>0.98012513967689563</v>
      </c>
      <c r="M8" s="51">
        <v>0.84385896061389376</v>
      </c>
      <c r="N8" s="45">
        <f t="shared" si="0"/>
        <v>1.176776695296637</v>
      </c>
    </row>
    <row r="9" spans="1:14">
      <c r="B9" s="21" t="s">
        <v>82</v>
      </c>
      <c r="C9" s="51">
        <v>748.75786259466634</v>
      </c>
      <c r="D9" s="52">
        <v>446.81299999999999</v>
      </c>
      <c r="E9" s="45">
        <v>0.59673897573731172</v>
      </c>
      <c r="F9" s="51">
        <v>5.0562500000000004</v>
      </c>
      <c r="G9" s="51">
        <v>54.672499999999999</v>
      </c>
      <c r="H9" s="51">
        <v>677.14851805311901</v>
      </c>
      <c r="I9" s="52">
        <v>404.08091308505681</v>
      </c>
      <c r="N9" s="45"/>
    </row>
    <row r="10" spans="1:14">
      <c r="B10" s="21" t="s">
        <v>83</v>
      </c>
      <c r="C10" s="51">
        <v>772.26386268361682</v>
      </c>
      <c r="D10" s="52">
        <v>640.79999999999995</v>
      </c>
      <c r="E10" s="45">
        <v>0.82976820613257762</v>
      </c>
      <c r="F10" s="51">
        <v>5.3420833333333331</v>
      </c>
      <c r="G10" s="51">
        <v>58.147500000000001</v>
      </c>
      <c r="H10" s="51">
        <v>621.53274743930285</v>
      </c>
      <c r="I10" s="52">
        <v>515.72811289536287</v>
      </c>
      <c r="N10" s="45"/>
    </row>
    <row r="11" spans="1:14">
      <c r="A11" s="8">
        <v>45</v>
      </c>
      <c r="B11" s="21" t="s">
        <v>139</v>
      </c>
      <c r="C11" s="51">
        <v>686.2120013400297</v>
      </c>
      <c r="D11" s="52">
        <v>428.97800000000001</v>
      </c>
      <c r="E11" s="45">
        <v>0.62513916859847241</v>
      </c>
      <c r="F11" s="51">
        <v>4.9450000000000003</v>
      </c>
      <c r="G11" s="51">
        <v>46.79</v>
      </c>
      <c r="H11" s="51">
        <v>741.4450614593718</v>
      </c>
      <c r="I11" s="52">
        <v>463.50634928215499</v>
      </c>
      <c r="J11" s="51">
        <v>739.62770055882868</v>
      </c>
      <c r="K11" s="51">
        <v>506.77310828330047</v>
      </c>
      <c r="L11" s="51">
        <v>1.1192398944099884</v>
      </c>
      <c r="M11" s="51">
        <v>0.98169216463713438</v>
      </c>
      <c r="N11" s="45">
        <f t="shared" si="0"/>
        <v>1.2973017787506802</v>
      </c>
    </row>
    <row r="12" spans="1:14">
      <c r="B12" s="21" t="s">
        <v>140</v>
      </c>
      <c r="C12" s="51">
        <v>664.88050202928298</v>
      </c>
      <c r="D12" s="52">
        <v>381.108</v>
      </c>
      <c r="E12" s="45">
        <v>0.57319773829555776</v>
      </c>
      <c r="F12" s="51">
        <v>4.8833333333333329</v>
      </c>
      <c r="G12" s="51">
        <v>45.842500000000001</v>
      </c>
      <c r="H12" s="51">
        <v>742.50424730611394</v>
      </c>
      <c r="I12" s="52">
        <v>425.60175523071001</v>
      </c>
      <c r="N12" s="45"/>
    </row>
    <row r="13" spans="1:14">
      <c r="B13" s="21" t="s">
        <v>141</v>
      </c>
      <c r="C13" s="51">
        <v>783.97133157574569</v>
      </c>
      <c r="D13" s="52">
        <v>673.32799999999997</v>
      </c>
      <c r="E13" s="45">
        <v>0.85886814081152962</v>
      </c>
      <c r="F13" s="51">
        <v>5.6458333333333339</v>
      </c>
      <c r="G13" s="51">
        <v>47.234999999999999</v>
      </c>
      <c r="H13" s="51">
        <v>734.9337929110003</v>
      </c>
      <c r="I13" s="52">
        <v>631.21122033703659</v>
      </c>
      <c r="N13" s="45"/>
    </row>
    <row r="14" spans="1:14" s="6" customFormat="1" ht="67.5">
      <c r="B14" s="33"/>
      <c r="C14" s="6" t="s">
        <v>241</v>
      </c>
      <c r="D14" s="25" t="s">
        <v>242</v>
      </c>
      <c r="F14" s="6" t="s">
        <v>243</v>
      </c>
      <c r="G14" s="6" t="s">
        <v>244</v>
      </c>
      <c r="H14" s="6" t="s">
        <v>245</v>
      </c>
      <c r="I14" s="25" t="s">
        <v>246</v>
      </c>
      <c r="J14" s="6" t="s">
        <v>247</v>
      </c>
      <c r="K14" s="6" t="s">
        <v>248</v>
      </c>
      <c r="L14" s="6" t="s">
        <v>249</v>
      </c>
      <c r="M14" s="6" t="s">
        <v>250</v>
      </c>
      <c r="N14" s="45"/>
    </row>
    <row r="15" spans="1:14">
      <c r="A15" s="8">
        <v>45</v>
      </c>
      <c r="B15" s="21" t="s">
        <v>153</v>
      </c>
      <c r="C15" s="51">
        <v>531.97555356889347</v>
      </c>
      <c r="D15" s="52">
        <v>570.22699999999998</v>
      </c>
      <c r="E15" s="45">
        <v>1.0719045192480876</v>
      </c>
      <c r="F15" s="51">
        <v>4.9983333333333331</v>
      </c>
      <c r="G15" s="51">
        <v>70.009999999999991</v>
      </c>
      <c r="H15" s="51">
        <v>760.10989555994968</v>
      </c>
      <c r="I15" s="52">
        <v>814.76523217590182</v>
      </c>
      <c r="J15" s="51">
        <v>752.91096200564982</v>
      </c>
      <c r="K15" s="51">
        <v>789.79740878396979</v>
      </c>
      <c r="L15" s="51">
        <v>1.1393407588420903</v>
      </c>
      <c r="M15" s="51">
        <v>1.5299508106900164</v>
      </c>
      <c r="N15" s="45">
        <f t="shared" si="0"/>
        <v>1.2973017787506802</v>
      </c>
    </row>
    <row r="16" spans="1:14">
      <c r="B16" s="21" t="s">
        <v>154</v>
      </c>
      <c r="C16" s="51">
        <v>548.57289246111668</v>
      </c>
      <c r="D16" s="52">
        <v>561.08600000000001</v>
      </c>
      <c r="E16" s="45">
        <v>1.0228102914140444</v>
      </c>
      <c r="F16" s="51">
        <v>5.125</v>
      </c>
      <c r="G16" s="51">
        <v>69.074999999999989</v>
      </c>
      <c r="H16" s="51">
        <v>774.79995051136257</v>
      </c>
      <c r="I16" s="52">
        <v>792.473363170114</v>
      </c>
      <c r="N16" s="45"/>
    </row>
    <row r="17" spans="1:14">
      <c r="B17" s="21" t="s">
        <v>155</v>
      </c>
      <c r="C17" s="51">
        <v>588.75313679778185</v>
      </c>
      <c r="D17" s="52">
        <v>619.93100000000004</v>
      </c>
      <c r="E17" s="45">
        <v>1.0529557487740857</v>
      </c>
      <c r="F17" s="51">
        <v>5.875</v>
      </c>
      <c r="G17" s="51">
        <v>69.224999999999994</v>
      </c>
      <c r="H17" s="51">
        <v>723.82303994563745</v>
      </c>
      <c r="I17" s="52">
        <v>762.15363100589354</v>
      </c>
      <c r="N17" s="45"/>
    </row>
    <row r="18" spans="1:14">
      <c r="A18" s="8">
        <v>60</v>
      </c>
      <c r="B18" s="21" t="s">
        <v>156</v>
      </c>
      <c r="C18" s="51">
        <v>501.02612365088459</v>
      </c>
      <c r="D18" s="52">
        <v>413.899</v>
      </c>
      <c r="E18" s="45">
        <v>0.82610263310023568</v>
      </c>
      <c r="F18" s="51">
        <v>5.2666666666666675</v>
      </c>
      <c r="G18" s="51">
        <v>58.319999999999993</v>
      </c>
      <c r="H18" s="51">
        <v>815.5996439073889</v>
      </c>
      <c r="I18" s="52">
        <v>673.76901338750849</v>
      </c>
      <c r="J18" s="51">
        <v>806.57295523470111</v>
      </c>
      <c r="K18" s="51">
        <v>692.82971065247318</v>
      </c>
      <c r="L18" s="51">
        <v>1.2205446450542128</v>
      </c>
      <c r="M18" s="51">
        <v>1.3421104775652881</v>
      </c>
      <c r="N18" s="45">
        <f t="shared" si="0"/>
        <v>1.4029637244338282</v>
      </c>
    </row>
    <row r="19" spans="1:14">
      <c r="B19" s="21" t="s">
        <v>73</v>
      </c>
      <c r="C19" s="51">
        <v>477.32590618594554</v>
      </c>
      <c r="D19" s="52">
        <v>388.803</v>
      </c>
      <c r="E19" s="45">
        <v>0.81454409861537902</v>
      </c>
      <c r="F19" s="51">
        <v>5.1916666666666673</v>
      </c>
      <c r="G19" s="51">
        <v>56.894999999999996</v>
      </c>
      <c r="H19" s="51">
        <v>807.98650582736127</v>
      </c>
      <c r="I19" s="52">
        <v>658.14064008253774</v>
      </c>
      <c r="N19" s="45"/>
    </row>
    <row r="20" spans="1:14">
      <c r="B20" s="21" t="s">
        <v>74</v>
      </c>
      <c r="C20" s="51">
        <v>459.68490718012862</v>
      </c>
      <c r="D20" s="52">
        <v>431.07299999999998</v>
      </c>
      <c r="E20" s="45">
        <v>0.93775756668705024</v>
      </c>
      <c r="F20" s="51">
        <v>5.0666666666666664</v>
      </c>
      <c r="G20" s="51">
        <v>56.980000000000004</v>
      </c>
      <c r="H20" s="51">
        <v>796.13271596935317</v>
      </c>
      <c r="I20" s="52">
        <v>746.57947848737319</v>
      </c>
      <c r="N20" s="45"/>
    </row>
    <row r="21" spans="1:14">
      <c r="A21" s="8">
        <v>75</v>
      </c>
      <c r="B21" s="21" t="s">
        <v>157</v>
      </c>
      <c r="C21" s="51">
        <v>461.16214718439193</v>
      </c>
      <c r="D21" s="52">
        <v>421.58100000000002</v>
      </c>
      <c r="E21" s="45">
        <v>0.91417086717534579</v>
      </c>
      <c r="F21" s="51">
        <v>5.2583333333333329</v>
      </c>
      <c r="G21" s="51">
        <v>51.594999999999999</v>
      </c>
      <c r="H21" s="51">
        <v>849.90019122368915</v>
      </c>
      <c r="I21" s="52">
        <v>776.95399482345204</v>
      </c>
      <c r="J21" s="51">
        <v>821.47299086727605</v>
      </c>
      <c r="K21" s="51">
        <v>753.86626109755798</v>
      </c>
      <c r="L21" s="51">
        <v>1.2430920892555428</v>
      </c>
      <c r="M21" s="51">
        <v>1.460347026326519</v>
      </c>
      <c r="N21" s="45">
        <f t="shared" si="0"/>
        <v>1.4746633188412177</v>
      </c>
    </row>
    <row r="22" spans="1:14">
      <c r="B22" s="21" t="s">
        <v>70</v>
      </c>
      <c r="C22" s="51">
        <v>438.01437570591025</v>
      </c>
      <c r="D22" s="52">
        <v>357.05799999999999</v>
      </c>
      <c r="E22" s="45">
        <v>0.81517415821012773</v>
      </c>
      <c r="F22" s="51">
        <v>5.15</v>
      </c>
      <c r="G22" s="51">
        <v>51.355000000000004</v>
      </c>
      <c r="H22" s="51">
        <v>828.07258386258638</v>
      </c>
      <c r="I22" s="52">
        <v>675.0233714870692</v>
      </c>
      <c r="N22" s="45"/>
    </row>
    <row r="23" spans="1:14">
      <c r="B23" s="21" t="s">
        <v>71</v>
      </c>
      <c r="C23" s="51">
        <v>436.24170576187697</v>
      </c>
      <c r="D23" s="52">
        <v>449.09699999999998</v>
      </c>
      <c r="E23" s="45">
        <v>1.029468283450047</v>
      </c>
      <c r="F23" s="51">
        <v>5.375</v>
      </c>
      <c r="G23" s="51">
        <v>51.599999999999994</v>
      </c>
      <c r="H23" s="51">
        <v>786.44619751555251</v>
      </c>
      <c r="I23" s="52">
        <v>809.6214169821526</v>
      </c>
      <c r="N23" s="45"/>
    </row>
    <row r="24" spans="1:14">
      <c r="A24" s="8">
        <v>90</v>
      </c>
      <c r="B24" s="21" t="s">
        <v>158</v>
      </c>
      <c r="C24" s="51">
        <v>405.33671180799996</v>
      </c>
      <c r="D24" s="52">
        <v>404.38799999999998</v>
      </c>
      <c r="E24" s="45">
        <v>0.99765944761389047</v>
      </c>
      <c r="F24" s="51">
        <v>4.7</v>
      </c>
      <c r="G24" s="51">
        <v>50.44</v>
      </c>
      <c r="H24" s="51">
        <v>854.8954557510923</v>
      </c>
      <c r="I24" s="52">
        <v>852.89452815226002</v>
      </c>
      <c r="J24" s="51">
        <v>822.66718084430613</v>
      </c>
      <c r="K24" s="51">
        <v>760.56417196480777</v>
      </c>
      <c r="L24" s="51">
        <v>1.244899194455614</v>
      </c>
      <c r="M24" s="51">
        <v>1.4733218399272068</v>
      </c>
      <c r="N24" s="45">
        <f t="shared" si="0"/>
        <v>1.5</v>
      </c>
    </row>
    <row r="25" spans="1:14">
      <c r="B25" s="21" t="s">
        <v>67</v>
      </c>
      <c r="C25" s="51">
        <v>400.21402810666672</v>
      </c>
      <c r="D25" s="52">
        <v>329.40699999999998</v>
      </c>
      <c r="E25" s="45">
        <v>0.82307709591879941</v>
      </c>
      <c r="F25" s="51">
        <v>4.9583333333333339</v>
      </c>
      <c r="G25" s="51">
        <v>49.19</v>
      </c>
      <c r="H25" s="51">
        <v>820.44556047977233</v>
      </c>
      <c r="I25" s="52">
        <v>675.28994927916278</v>
      </c>
    </row>
    <row r="26" spans="1:14">
      <c r="B26" s="21" t="s">
        <v>68</v>
      </c>
      <c r="C26" s="51">
        <v>417.11382215066664</v>
      </c>
      <c r="D26" s="52">
        <v>396.51100000000002</v>
      </c>
      <c r="E26" s="45">
        <v>0.95060623490145424</v>
      </c>
      <c r="F26" s="51">
        <v>5.2833333333333332</v>
      </c>
      <c r="G26" s="51">
        <v>49.8</v>
      </c>
      <c r="H26" s="51">
        <v>792.66052630205365</v>
      </c>
      <c r="I26" s="52">
        <v>753.50803846300039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N33" sqref="N33"/>
    </sheetView>
  </sheetViews>
  <sheetFormatPr defaultRowHeight="13.5"/>
  <cols>
    <col min="13" max="13" width="9.5" style="29" customWidth="1"/>
    <col min="14" max="14" width="11" style="29" bestFit="1" customWidth="1"/>
    <col min="15" max="15" width="9" style="29"/>
    <col min="19" max="20" width="9" style="29"/>
    <col min="21" max="21" width="8.375" style="29" customWidth="1"/>
  </cols>
  <sheetData>
    <row r="1" spans="1:21">
      <c r="A1" s="53" t="s">
        <v>45</v>
      </c>
      <c r="B1" s="53"/>
      <c r="C1" s="53"/>
      <c r="D1" s="53"/>
      <c r="E1" s="70" t="s">
        <v>180</v>
      </c>
      <c r="F1" s="71"/>
      <c r="G1" s="71"/>
      <c r="H1" s="71"/>
      <c r="I1" s="72"/>
      <c r="J1" s="53" t="s">
        <v>45</v>
      </c>
      <c r="K1" s="53"/>
      <c r="L1" s="53"/>
      <c r="M1" s="53"/>
      <c r="N1" s="53"/>
      <c r="O1" s="77" t="s">
        <v>183</v>
      </c>
      <c r="P1" s="78"/>
      <c r="Q1" s="78"/>
      <c r="R1" s="78"/>
      <c r="S1" s="78"/>
      <c r="T1" s="78"/>
      <c r="U1" s="78"/>
    </row>
    <row r="2" spans="1:21">
      <c r="A2" s="73" t="s">
        <v>46</v>
      </c>
      <c r="B2" s="73" t="s">
        <v>47</v>
      </c>
      <c r="C2" s="73"/>
      <c r="D2" s="73"/>
      <c r="E2" s="73"/>
      <c r="F2" s="73"/>
      <c r="G2" s="73"/>
      <c r="H2" s="73"/>
      <c r="I2" s="73"/>
      <c r="J2" s="74" t="s">
        <v>48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</row>
    <row r="3" spans="1:21">
      <c r="A3" s="73"/>
      <c r="B3" s="73" t="s">
        <v>49</v>
      </c>
      <c r="C3" s="73"/>
      <c r="D3" s="73"/>
      <c r="E3" s="73"/>
      <c r="F3" s="73" t="s">
        <v>50</v>
      </c>
      <c r="G3" s="73"/>
      <c r="H3" s="73"/>
      <c r="I3" s="73"/>
      <c r="J3" s="74" t="s">
        <v>49</v>
      </c>
      <c r="K3" s="75"/>
      <c r="L3" s="75"/>
      <c r="M3" s="75"/>
      <c r="N3" s="75"/>
      <c r="O3" s="76"/>
      <c r="P3" s="74" t="s">
        <v>51</v>
      </c>
      <c r="Q3" s="75"/>
      <c r="R3" s="75"/>
      <c r="S3" s="75"/>
      <c r="T3" s="75"/>
      <c r="U3" s="76"/>
    </row>
    <row r="4" spans="1:21" ht="27">
      <c r="A4" s="7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4.5</v>
      </c>
      <c r="C5" s="6">
        <v>5.0999999999999996</v>
      </c>
      <c r="D5" s="6">
        <v>6.78</v>
      </c>
      <c r="E5" s="67">
        <v>50.48</v>
      </c>
      <c r="F5" s="6">
        <v>5</v>
      </c>
      <c r="G5" s="6">
        <v>4.8</v>
      </c>
      <c r="H5" s="6">
        <v>7.08</v>
      </c>
      <c r="I5" s="67">
        <v>50.4</v>
      </c>
      <c r="J5" s="6">
        <v>4.74</v>
      </c>
      <c r="K5" s="6">
        <v>4.2300000000000004</v>
      </c>
      <c r="L5" s="6">
        <v>2.23</v>
      </c>
      <c r="M5" s="25">
        <f>(J5^2+K5^2-L5^2)/(2*J5*K5)</f>
        <v>0.88247498778067035</v>
      </c>
      <c r="N5" s="26">
        <f>ACOS(M5)/PI()*180</f>
        <v>28.057623715903343</v>
      </c>
      <c r="O5" s="27">
        <f>J5-B5</f>
        <v>0.24000000000000021</v>
      </c>
      <c r="P5" s="8">
        <v>5.95</v>
      </c>
      <c r="Q5" s="8">
        <v>4.3099999999999996</v>
      </c>
      <c r="R5" s="8">
        <v>3.59</v>
      </c>
      <c r="S5" s="25">
        <f>(P5^2+Q5^2-R5^2)/(2*P5*Q5)</f>
        <v>0.80115619333580301</v>
      </c>
      <c r="T5" s="26">
        <f>ACOS(S5)/PI()*180</f>
        <v>36.759347043695492</v>
      </c>
      <c r="U5" s="27">
        <f>P5-F5</f>
        <v>0.95000000000000018</v>
      </c>
    </row>
    <row r="6" spans="1:21">
      <c r="A6" s="6">
        <v>2</v>
      </c>
      <c r="B6" s="6">
        <v>4.3</v>
      </c>
      <c r="C6" s="6">
        <v>4.5</v>
      </c>
      <c r="D6" s="6">
        <v>6.81</v>
      </c>
      <c r="E6" s="68"/>
      <c r="F6" s="6">
        <v>5</v>
      </c>
      <c r="G6" s="6">
        <v>4.2</v>
      </c>
      <c r="H6" s="6">
        <v>7.05</v>
      </c>
      <c r="I6" s="68"/>
      <c r="J6" s="6">
        <v>5.32</v>
      </c>
      <c r="K6" s="6">
        <v>4.1100000000000003</v>
      </c>
      <c r="L6" s="6">
        <v>2.1</v>
      </c>
      <c r="M6" s="25">
        <f t="shared" ref="M6:M7" si="0">(J6^2+K6^2-L6^2)/(2*J6*K6)</f>
        <v>0.93263496332071061</v>
      </c>
      <c r="N6" s="26">
        <f t="shared" ref="N6:N7" si="1">ACOS(M6)/PI()*180</f>
        <v>21.150644679395661</v>
      </c>
      <c r="O6" s="27">
        <f t="shared" ref="O6:O7" si="2">J6-B6</f>
        <v>1.0200000000000005</v>
      </c>
      <c r="P6" s="8">
        <v>5.29</v>
      </c>
      <c r="Q6" s="8">
        <v>3.81</v>
      </c>
      <c r="R6" s="8">
        <v>1.89</v>
      </c>
      <c r="S6" s="25">
        <f t="shared" ref="S6:S7" si="3">(P6^2+Q6^2-R6^2)/(2*P6*Q6)</f>
        <v>0.96572297555433162</v>
      </c>
      <c r="T6" s="26">
        <f t="shared" ref="T6:T7" si="4">ACOS(S6)/PI()*180</f>
        <v>15.044840377626555</v>
      </c>
      <c r="U6" s="27">
        <f t="shared" ref="U6:U7" si="5">P6-F6</f>
        <v>0.29000000000000004</v>
      </c>
    </row>
    <row r="7" spans="1:21">
      <c r="A7" s="6">
        <v>3</v>
      </c>
      <c r="B7" s="6">
        <v>4.8</v>
      </c>
      <c r="C7" s="6">
        <v>4.4000000000000004</v>
      </c>
      <c r="D7" s="6">
        <v>6.85</v>
      </c>
      <c r="E7" s="68"/>
      <c r="F7" s="6">
        <v>5.2</v>
      </c>
      <c r="G7" s="6">
        <v>4.5999999999999996</v>
      </c>
      <c r="H7" s="6">
        <v>7.16</v>
      </c>
      <c r="I7" s="68"/>
      <c r="J7" s="6">
        <v>5.4</v>
      </c>
      <c r="K7" s="6">
        <v>3.87</v>
      </c>
      <c r="L7" s="6">
        <v>2.39</v>
      </c>
      <c r="M7" s="25">
        <f t="shared" si="0"/>
        <v>0.91934156378600818</v>
      </c>
      <c r="N7" s="26">
        <f t="shared" si="1"/>
        <v>23.1699879089017</v>
      </c>
      <c r="O7" s="27">
        <f t="shared" si="2"/>
        <v>0.60000000000000053</v>
      </c>
      <c r="P7" s="8">
        <v>5.0999999999999996</v>
      </c>
      <c r="Q7" s="8">
        <v>4.8499999999999996</v>
      </c>
      <c r="R7" s="8">
        <v>2.06</v>
      </c>
      <c r="S7" s="25">
        <f t="shared" si="3"/>
        <v>0.91548211036992133</v>
      </c>
      <c r="T7" s="26">
        <f t="shared" si="4"/>
        <v>23.72571386118716</v>
      </c>
      <c r="U7" s="27">
        <f t="shared" si="5"/>
        <v>-0.10000000000000053</v>
      </c>
    </row>
    <row r="8" spans="1:21">
      <c r="A8" s="6">
        <v>4</v>
      </c>
      <c r="B8" s="6"/>
      <c r="C8" s="6"/>
      <c r="D8" s="6"/>
      <c r="E8" s="68"/>
      <c r="F8" s="6"/>
      <c r="G8" s="6"/>
      <c r="H8" s="6"/>
      <c r="I8" s="68"/>
      <c r="J8" s="6"/>
      <c r="K8" s="6"/>
      <c r="L8" s="6"/>
      <c r="M8" s="25"/>
      <c r="N8" s="25"/>
      <c r="O8" s="27"/>
      <c r="P8" s="8"/>
      <c r="Q8" s="8"/>
      <c r="R8" s="8"/>
      <c r="S8" s="27"/>
      <c r="T8" s="27"/>
      <c r="U8" s="27"/>
    </row>
    <row r="9" spans="1:21">
      <c r="A9" s="6">
        <v>5</v>
      </c>
      <c r="B9" s="6"/>
      <c r="C9" s="6"/>
      <c r="D9" s="6"/>
      <c r="E9" s="68"/>
      <c r="F9" s="6"/>
      <c r="G9" s="6"/>
      <c r="H9" s="6"/>
      <c r="I9" s="68"/>
      <c r="J9" s="6"/>
      <c r="K9" s="6"/>
      <c r="L9" s="6"/>
      <c r="M9" s="25"/>
      <c r="N9" s="25"/>
      <c r="O9" s="27"/>
      <c r="P9" s="8"/>
      <c r="Q9" s="8"/>
      <c r="R9" s="8"/>
      <c r="S9" s="27"/>
      <c r="T9" s="27"/>
      <c r="U9" s="27"/>
    </row>
    <row r="10" spans="1:21">
      <c r="A10" s="6">
        <v>6</v>
      </c>
      <c r="B10" s="6"/>
      <c r="C10" s="6"/>
      <c r="D10" s="6"/>
      <c r="E10" s="68"/>
      <c r="F10" s="6"/>
      <c r="G10" s="6"/>
      <c r="H10" s="6"/>
      <c r="I10" s="68"/>
      <c r="J10" s="6"/>
      <c r="K10" s="6"/>
      <c r="L10" s="6"/>
      <c r="M10" s="25"/>
      <c r="N10" s="25"/>
      <c r="O10" s="27"/>
      <c r="P10" s="8"/>
      <c r="Q10" s="8"/>
      <c r="R10" s="8"/>
      <c r="S10" s="27"/>
      <c r="T10" s="27"/>
      <c r="U10" s="27"/>
    </row>
    <row r="11" spans="1:21">
      <c r="A11" s="7">
        <v>7</v>
      </c>
      <c r="B11" s="8"/>
      <c r="C11" s="8"/>
      <c r="D11" s="8"/>
      <c r="E11" s="68"/>
      <c r="F11" s="8"/>
      <c r="G11" s="8"/>
      <c r="H11" s="8"/>
      <c r="I11" s="68"/>
      <c r="J11" s="8"/>
      <c r="K11" s="8"/>
      <c r="L11" s="8"/>
      <c r="M11" s="27"/>
      <c r="N11" s="27"/>
      <c r="O11" s="27"/>
      <c r="P11" s="8"/>
      <c r="Q11" s="8"/>
      <c r="R11" s="8"/>
      <c r="S11" s="27"/>
      <c r="T11" s="27"/>
      <c r="U11" s="27"/>
    </row>
    <row r="12" spans="1:21">
      <c r="A12" s="7">
        <v>8</v>
      </c>
      <c r="B12" s="8"/>
      <c r="C12" s="8"/>
      <c r="D12" s="8"/>
      <c r="E12" s="69"/>
      <c r="F12" s="8"/>
      <c r="G12" s="8"/>
      <c r="H12" s="8"/>
      <c r="I12" s="69"/>
      <c r="J12" s="8"/>
      <c r="K12" s="8"/>
      <c r="L12" s="8"/>
      <c r="M12" s="27"/>
      <c r="N12" s="27"/>
      <c r="O12" s="27"/>
      <c r="P12" s="8"/>
      <c r="Q12" s="8"/>
      <c r="R12" s="8"/>
      <c r="S12" s="27"/>
      <c r="T12" s="27"/>
      <c r="U12" s="27"/>
    </row>
    <row r="13" spans="1:21">
      <c r="A13" t="s">
        <v>108</v>
      </c>
      <c r="B13" s="18">
        <f>AVERAGE(B5:B12)</f>
        <v>4.5333333333333341</v>
      </c>
      <c r="C13" s="18">
        <f t="shared" ref="C13:E13" si="6">AVERAGE(C5:C12)</f>
        <v>4.666666666666667</v>
      </c>
      <c r="D13" s="18">
        <f t="shared" si="6"/>
        <v>6.8133333333333326</v>
      </c>
      <c r="E13" s="18">
        <f t="shared" si="6"/>
        <v>50.48</v>
      </c>
      <c r="F13" s="18">
        <f t="shared" ref="F13" si="7">AVERAGE(F5:F12)</f>
        <v>5.0666666666666664</v>
      </c>
      <c r="G13" s="18">
        <f t="shared" ref="G13" si="8">AVERAGE(G5:G12)</f>
        <v>4.5333333333333332</v>
      </c>
      <c r="H13" s="18">
        <f>AVERAGE(H5:H12)</f>
        <v>7.0966666666666667</v>
      </c>
      <c r="I13" s="18">
        <f>AVERAGE(I5:I12)</f>
        <v>50.4</v>
      </c>
      <c r="J13" s="18">
        <f t="shared" ref="J13:U13" si="9">AVERAGE(J5:J12)</f>
        <v>5.1533333333333333</v>
      </c>
      <c r="K13" s="18">
        <f t="shared" si="9"/>
        <v>4.07</v>
      </c>
      <c r="L13" s="18">
        <f t="shared" si="9"/>
        <v>2.2400000000000002</v>
      </c>
      <c r="M13" s="28">
        <f t="shared" si="9"/>
        <v>0.91148383829579638</v>
      </c>
      <c r="N13" s="28">
        <f t="shared" si="9"/>
        <v>24.126085434733568</v>
      </c>
      <c r="O13" s="28">
        <f t="shared" si="9"/>
        <v>0.62000000000000044</v>
      </c>
      <c r="P13" s="18">
        <f t="shared" si="9"/>
        <v>5.4466666666666663</v>
      </c>
      <c r="Q13" s="18">
        <f t="shared" si="9"/>
        <v>4.3233333333333333</v>
      </c>
      <c r="R13" s="18">
        <f t="shared" si="9"/>
        <v>2.5133333333333332</v>
      </c>
      <c r="S13" s="28">
        <f t="shared" si="9"/>
        <v>0.89412042642001877</v>
      </c>
      <c r="T13" s="28">
        <f t="shared" si="9"/>
        <v>25.176633760836399</v>
      </c>
      <c r="U13" s="28">
        <f t="shared" si="9"/>
        <v>0.37999999999999989</v>
      </c>
    </row>
    <row r="15" spans="1:21">
      <c r="A15" s="53" t="s">
        <v>45</v>
      </c>
      <c r="B15" s="53"/>
      <c r="C15" s="53"/>
      <c r="D15" s="53"/>
      <c r="E15" s="70" t="s">
        <v>181</v>
      </c>
      <c r="F15" s="71"/>
      <c r="G15" s="71"/>
      <c r="H15" s="71"/>
      <c r="I15" s="72"/>
      <c r="J15" s="53" t="s">
        <v>45</v>
      </c>
      <c r="K15" s="53"/>
      <c r="L15" s="53"/>
      <c r="M15" s="53"/>
      <c r="N15" s="53"/>
      <c r="O15" s="77" t="s">
        <v>181</v>
      </c>
      <c r="P15" s="78"/>
      <c r="Q15" s="78"/>
      <c r="R15" s="78"/>
      <c r="S15" s="78"/>
      <c r="T15" s="78"/>
      <c r="U15" s="78"/>
    </row>
    <row r="16" spans="1:21">
      <c r="A16" s="73" t="s">
        <v>46</v>
      </c>
      <c r="B16" s="73" t="s">
        <v>47</v>
      </c>
      <c r="C16" s="73"/>
      <c r="D16" s="73"/>
      <c r="E16" s="73"/>
      <c r="F16" s="73"/>
      <c r="G16" s="73"/>
      <c r="H16" s="73"/>
      <c r="I16" s="73"/>
      <c r="J16" s="74" t="s">
        <v>48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6"/>
    </row>
    <row r="17" spans="1:21">
      <c r="A17" s="73"/>
      <c r="B17" s="73" t="s">
        <v>49</v>
      </c>
      <c r="C17" s="73"/>
      <c r="D17" s="73"/>
      <c r="E17" s="73"/>
      <c r="F17" s="73" t="s">
        <v>50</v>
      </c>
      <c r="G17" s="73"/>
      <c r="H17" s="73"/>
      <c r="I17" s="73"/>
      <c r="J17" s="74" t="s">
        <v>49</v>
      </c>
      <c r="K17" s="75"/>
      <c r="L17" s="75"/>
      <c r="M17" s="75"/>
      <c r="N17" s="75"/>
      <c r="O17" s="76"/>
      <c r="P17" s="74" t="s">
        <v>51</v>
      </c>
      <c r="Q17" s="75"/>
      <c r="R17" s="75"/>
      <c r="S17" s="75"/>
      <c r="T17" s="75"/>
      <c r="U17" s="76"/>
    </row>
    <row r="18" spans="1:21" ht="27">
      <c r="A18" s="7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4.8</v>
      </c>
      <c r="C19" s="6">
        <v>4.2</v>
      </c>
      <c r="D19" s="6">
        <v>6.22</v>
      </c>
      <c r="E19" s="67">
        <v>49.13</v>
      </c>
      <c r="F19" s="6">
        <v>5.7</v>
      </c>
      <c r="G19" s="6">
        <v>4.8</v>
      </c>
      <c r="H19" s="6">
        <v>6.59</v>
      </c>
      <c r="I19" s="67">
        <v>49.25</v>
      </c>
      <c r="J19" s="6">
        <v>5.91</v>
      </c>
      <c r="K19" s="6">
        <v>4.05</v>
      </c>
      <c r="L19" s="6">
        <v>2.15</v>
      </c>
      <c r="M19" s="25">
        <f>(J19^2+K19^2-L19^2)/(2*J19*K19)</f>
        <v>0.97570763092477697</v>
      </c>
      <c r="N19" s="26">
        <f>ACOS(M19)/PI()*180</f>
        <v>12.65481141760508</v>
      </c>
      <c r="O19" s="27">
        <f>J19-B19</f>
        <v>1.1100000000000003</v>
      </c>
      <c r="P19" s="8">
        <v>5.65</v>
      </c>
      <c r="Q19" s="8">
        <v>4.53</v>
      </c>
      <c r="R19" s="8">
        <v>2.78</v>
      </c>
      <c r="S19" s="25">
        <f>(P19^2+Q19^2-R19^2)/(2*P19*Q19)</f>
        <v>0.87352751567719622</v>
      </c>
      <c r="T19" s="26">
        <f>ACOS(S19)/PI()*180</f>
        <v>29.128816261969522</v>
      </c>
      <c r="U19" s="27">
        <f>P19-F19</f>
        <v>-4.9999999999999822E-2</v>
      </c>
    </row>
    <row r="20" spans="1:21">
      <c r="A20" s="6">
        <v>2</v>
      </c>
      <c r="B20" s="6">
        <v>5.4</v>
      </c>
      <c r="C20" s="6">
        <v>4.0999999999999996</v>
      </c>
      <c r="D20" s="6">
        <v>6.55</v>
      </c>
      <c r="E20" s="68"/>
      <c r="F20" s="6">
        <v>5.5</v>
      </c>
      <c r="G20" s="6">
        <v>5</v>
      </c>
      <c r="H20" s="6">
        <v>6.51</v>
      </c>
      <c r="I20" s="68"/>
      <c r="J20" s="6">
        <v>5.31</v>
      </c>
      <c r="K20" s="6">
        <v>3.99</v>
      </c>
      <c r="L20" s="6">
        <v>2.29</v>
      </c>
      <c r="M20" s="25">
        <f t="shared" ref="M20:M21" si="10">(J20^2+K20^2-L20^2)/(2*J20*K20)</f>
        <v>0.91736167159895954</v>
      </c>
      <c r="N20" s="26">
        <f t="shared" ref="N20:N21" si="11">ACOS(M20)/PI()*180</f>
        <v>23.456626093427516</v>
      </c>
      <c r="O20" s="27">
        <f t="shared" ref="O20:O21" si="12">J20-B20</f>
        <v>-9.0000000000000746E-2</v>
      </c>
      <c r="P20" s="8">
        <v>5.46</v>
      </c>
      <c r="Q20" s="8">
        <v>3.97</v>
      </c>
      <c r="R20" s="8">
        <v>2.15</v>
      </c>
      <c r="S20" s="25">
        <f t="shared" ref="S20:S21" si="13">(P20^2+Q20^2-R20^2)/(2*P20*Q20)</f>
        <v>0.94458438287153634</v>
      </c>
      <c r="T20" s="26">
        <f t="shared" ref="T20:T21" si="14">ACOS(S20)/PI()*180</f>
        <v>19.163726664344434</v>
      </c>
      <c r="U20" s="27">
        <f t="shared" ref="U20:U21" si="15">P20-F20</f>
        <v>-4.0000000000000036E-2</v>
      </c>
    </row>
    <row r="21" spans="1:21">
      <c r="A21" s="6">
        <v>3</v>
      </c>
      <c r="B21" s="6">
        <v>5.5</v>
      </c>
      <c r="C21" s="6">
        <v>4</v>
      </c>
      <c r="D21" s="6">
        <v>6.49</v>
      </c>
      <c r="E21" s="68"/>
      <c r="F21" s="6">
        <v>5.5</v>
      </c>
      <c r="G21" s="6">
        <v>5</v>
      </c>
      <c r="H21" s="6">
        <v>6.52</v>
      </c>
      <c r="I21" s="68"/>
      <c r="J21" s="6">
        <v>5.0999999999999996</v>
      </c>
      <c r="K21" s="6">
        <v>4.29</v>
      </c>
      <c r="L21" s="6">
        <v>1.98</v>
      </c>
      <c r="M21" s="25">
        <f t="shared" si="10"/>
        <v>0.92540106951871659</v>
      </c>
      <c r="N21" s="26">
        <f t="shared" si="11"/>
        <v>22.271089252352901</v>
      </c>
      <c r="O21" s="27">
        <f t="shared" si="12"/>
        <v>-0.40000000000000036</v>
      </c>
      <c r="P21" s="8">
        <v>5.57</v>
      </c>
      <c r="Q21" s="8">
        <v>4.29</v>
      </c>
      <c r="R21" s="8">
        <v>2.5</v>
      </c>
      <c r="S21" s="25">
        <f t="shared" si="13"/>
        <v>0.90350403635861443</v>
      </c>
      <c r="T21" s="26">
        <f t="shared" si="14"/>
        <v>25.377450439444868</v>
      </c>
      <c r="U21" s="27">
        <f t="shared" si="15"/>
        <v>7.0000000000000284E-2</v>
      </c>
    </row>
    <row r="22" spans="1:21">
      <c r="A22" s="6">
        <v>4</v>
      </c>
      <c r="B22" s="6"/>
      <c r="C22" s="6"/>
      <c r="D22" s="6"/>
      <c r="E22" s="68"/>
      <c r="F22" s="6"/>
      <c r="G22" s="6"/>
      <c r="H22" s="6"/>
      <c r="I22" s="68"/>
      <c r="J22" s="6"/>
      <c r="K22" s="6"/>
      <c r="L22" s="6"/>
      <c r="M22" s="25"/>
      <c r="N22" s="25"/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68"/>
      <c r="F23" s="6"/>
      <c r="G23" s="6"/>
      <c r="H23" s="6"/>
      <c r="I23" s="68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68"/>
      <c r="F24" s="6"/>
      <c r="G24" s="6"/>
      <c r="H24" s="6"/>
      <c r="I24" s="68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68"/>
      <c r="F25" s="8"/>
      <c r="G25" s="8"/>
      <c r="H25" s="8"/>
      <c r="I25" s="68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69"/>
      <c r="F26" s="8"/>
      <c r="G26" s="8"/>
      <c r="H26" s="8"/>
      <c r="I26" s="69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5.2333333333333334</v>
      </c>
      <c r="C27" s="18">
        <f t="shared" ref="C27" si="16">AVERAGE(C19:C26)</f>
        <v>4.1000000000000005</v>
      </c>
      <c r="D27" s="18">
        <f t="shared" ref="D27" si="17">AVERAGE(D19:D26)</f>
        <v>6.419999999999999</v>
      </c>
      <c r="E27" s="18">
        <f t="shared" ref="E27" si="18">AVERAGE(E19:E26)</f>
        <v>49.13</v>
      </c>
      <c r="F27" s="18">
        <f t="shared" ref="F27" si="19">AVERAGE(F19:F26)</f>
        <v>5.5666666666666664</v>
      </c>
      <c r="G27" s="18">
        <f t="shared" ref="G27" si="20">AVERAGE(G19:G26)</f>
        <v>4.9333333333333336</v>
      </c>
      <c r="H27" s="18">
        <f>AVERAGE(H19:H26)</f>
        <v>6.5399999999999991</v>
      </c>
      <c r="I27" s="18">
        <f>AVERAGE(I19:I26)</f>
        <v>49.25</v>
      </c>
      <c r="J27" s="18">
        <f t="shared" ref="J27:U27" si="21">AVERAGE(J19:J26)</f>
        <v>5.44</v>
      </c>
      <c r="K27" s="18">
        <f t="shared" si="21"/>
        <v>4.1099999999999994</v>
      </c>
      <c r="L27" s="18">
        <f t="shared" si="21"/>
        <v>2.14</v>
      </c>
      <c r="M27" s="28">
        <f t="shared" si="21"/>
        <v>0.939490124014151</v>
      </c>
      <c r="N27" s="28">
        <f t="shared" si="21"/>
        <v>19.460842254461834</v>
      </c>
      <c r="O27" s="28">
        <f t="shared" si="21"/>
        <v>0.20666666666666642</v>
      </c>
      <c r="P27" s="18">
        <f t="shared" si="21"/>
        <v>5.56</v>
      </c>
      <c r="Q27" s="18">
        <f t="shared" si="21"/>
        <v>4.2633333333333328</v>
      </c>
      <c r="R27" s="18">
        <f t="shared" si="21"/>
        <v>2.4766666666666666</v>
      </c>
      <c r="S27" s="28">
        <f t="shared" si="21"/>
        <v>0.90720531163578233</v>
      </c>
      <c r="T27" s="28">
        <f t="shared" si="21"/>
        <v>24.556664455252943</v>
      </c>
      <c r="U27" s="28">
        <f t="shared" si="21"/>
        <v>-6.6666666666665248E-3</v>
      </c>
    </row>
    <row r="29" spans="1:21">
      <c r="A29" s="53" t="s">
        <v>45</v>
      </c>
      <c r="B29" s="53"/>
      <c r="C29" s="53"/>
      <c r="D29" s="53"/>
      <c r="E29" s="70" t="s">
        <v>182</v>
      </c>
      <c r="F29" s="71"/>
      <c r="G29" s="71"/>
      <c r="H29" s="71"/>
      <c r="I29" s="72"/>
      <c r="J29" s="53" t="s">
        <v>45</v>
      </c>
      <c r="K29" s="53"/>
      <c r="L29" s="53"/>
      <c r="M29" s="53"/>
      <c r="N29" s="53"/>
      <c r="O29" s="77" t="s">
        <v>182</v>
      </c>
      <c r="P29" s="78"/>
      <c r="Q29" s="78"/>
      <c r="R29" s="78"/>
      <c r="S29" s="78"/>
      <c r="T29" s="78"/>
      <c r="U29" s="78"/>
    </row>
    <row r="30" spans="1:21">
      <c r="A30" s="73" t="s">
        <v>46</v>
      </c>
      <c r="B30" s="73" t="s">
        <v>47</v>
      </c>
      <c r="C30" s="73"/>
      <c r="D30" s="73"/>
      <c r="E30" s="73"/>
      <c r="F30" s="73"/>
      <c r="G30" s="73"/>
      <c r="H30" s="73"/>
      <c r="I30" s="73"/>
      <c r="J30" s="74" t="s">
        <v>48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6"/>
    </row>
    <row r="31" spans="1:21">
      <c r="A31" s="73"/>
      <c r="B31" s="73" t="s">
        <v>49</v>
      </c>
      <c r="C31" s="73"/>
      <c r="D31" s="73"/>
      <c r="E31" s="73"/>
      <c r="F31" s="73" t="s">
        <v>50</v>
      </c>
      <c r="G31" s="73"/>
      <c r="H31" s="73"/>
      <c r="I31" s="73"/>
      <c r="J31" s="74" t="s">
        <v>49</v>
      </c>
      <c r="K31" s="75"/>
      <c r="L31" s="75"/>
      <c r="M31" s="75"/>
      <c r="N31" s="75"/>
      <c r="O31" s="76"/>
      <c r="P31" s="74" t="s">
        <v>51</v>
      </c>
      <c r="Q31" s="75"/>
      <c r="R31" s="75"/>
      <c r="S31" s="75"/>
      <c r="T31" s="75"/>
      <c r="U31" s="76"/>
    </row>
    <row r="32" spans="1:21" ht="27">
      <c r="A32" s="7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</v>
      </c>
      <c r="C33" s="6">
        <v>4.5999999999999996</v>
      </c>
      <c r="D33" s="6">
        <v>5</v>
      </c>
      <c r="E33" s="67">
        <v>49.61</v>
      </c>
      <c r="F33" s="6">
        <v>5.9</v>
      </c>
      <c r="G33" s="6">
        <v>5</v>
      </c>
      <c r="H33" s="6">
        <v>6.8</v>
      </c>
      <c r="I33" s="67">
        <v>49.99</v>
      </c>
      <c r="J33" s="6">
        <v>7.03</v>
      </c>
      <c r="K33" s="6">
        <v>5.61</v>
      </c>
      <c r="L33" s="6">
        <v>2.27</v>
      </c>
      <c r="M33" s="25">
        <f>(J33^2+K33^2-L33^2)/(2*J33*K33)</f>
        <v>0.96023535497219692</v>
      </c>
      <c r="N33" s="26">
        <f>ACOS(M33)/PI()*180</f>
        <v>16.211974939144699</v>
      </c>
      <c r="O33" s="27">
        <f>J33-B33</f>
        <v>2.0300000000000002</v>
      </c>
      <c r="P33" s="8">
        <v>6.05</v>
      </c>
      <c r="Q33" s="8">
        <v>5.08</v>
      </c>
      <c r="R33" s="8">
        <v>2.09</v>
      </c>
      <c r="S33" s="25">
        <f>(P33^2+Q33^2-R33^2)/(2*P33*Q33)</f>
        <v>0.94424415956269947</v>
      </c>
      <c r="T33" s="26">
        <f>ACOS(S33)/PI()*180</f>
        <v>19.223020718207422</v>
      </c>
      <c r="U33" s="27">
        <f>P33-F33</f>
        <v>0.14999999999999947</v>
      </c>
    </row>
    <row r="34" spans="1:21">
      <c r="A34" s="6">
        <v>2</v>
      </c>
      <c r="B34" s="6">
        <v>4.9000000000000004</v>
      </c>
      <c r="C34" s="6">
        <v>4.0999999999999996</v>
      </c>
      <c r="D34" s="6">
        <v>4.9000000000000004</v>
      </c>
      <c r="E34" s="68"/>
      <c r="F34" s="6">
        <v>7</v>
      </c>
      <c r="G34" s="6">
        <v>4.7</v>
      </c>
      <c r="H34" s="6">
        <v>6.9</v>
      </c>
      <c r="I34" s="68"/>
      <c r="J34" s="6">
        <v>7.09</v>
      </c>
      <c r="K34" s="6">
        <v>5.58</v>
      </c>
      <c r="L34" s="6">
        <v>2.2799999999999998</v>
      </c>
      <c r="M34" s="25">
        <f t="shared" ref="M34:M35" si="22">(J34^2+K34^2-L34^2)/(2*J34*K34)</f>
        <v>0.96311757182360935</v>
      </c>
      <c r="N34" s="26">
        <f t="shared" ref="N34:N35" si="23">ACOS(M34)/PI()*180</f>
        <v>15.609583712064923</v>
      </c>
      <c r="O34" s="27">
        <f t="shared" ref="O34:O35" si="24">J34-B34</f>
        <v>2.1899999999999995</v>
      </c>
      <c r="P34" s="8">
        <v>5.96</v>
      </c>
      <c r="Q34" s="8">
        <v>4.78</v>
      </c>
      <c r="R34" s="8">
        <v>3.15</v>
      </c>
      <c r="S34" s="25">
        <f t="shared" ref="S34:S35" si="25">(P34^2+Q34^2-R34^2)/(2*P34*Q34)</f>
        <v>0.85029028951728403</v>
      </c>
      <c r="T34" s="26">
        <f t="shared" ref="T34:T35" si="26">ACOS(S34)/PI()*180</f>
        <v>31.756743082883428</v>
      </c>
      <c r="U34" s="27">
        <f t="shared" ref="U34:U35" si="27">P34-F34</f>
        <v>-1.04</v>
      </c>
    </row>
    <row r="35" spans="1:21">
      <c r="A35" s="6">
        <v>3</v>
      </c>
      <c r="B35" s="6">
        <v>5.9</v>
      </c>
      <c r="C35" s="6">
        <v>4.4000000000000004</v>
      </c>
      <c r="D35" s="6">
        <v>4.8</v>
      </c>
      <c r="E35" s="68"/>
      <c r="F35" s="6">
        <v>6.9</v>
      </c>
      <c r="G35" s="6">
        <v>5</v>
      </c>
      <c r="H35" s="6">
        <v>7</v>
      </c>
      <c r="I35" s="68"/>
      <c r="J35" s="6">
        <v>6.77</v>
      </c>
      <c r="K35" s="6">
        <v>5.6</v>
      </c>
      <c r="L35" s="6">
        <v>2.1</v>
      </c>
      <c r="M35" s="25">
        <f t="shared" si="22"/>
        <v>0.95989264612787528</v>
      </c>
      <c r="N35" s="26">
        <f t="shared" si="23"/>
        <v>16.282157874147668</v>
      </c>
      <c r="O35" s="27">
        <f t="shared" si="24"/>
        <v>0.86999999999999922</v>
      </c>
      <c r="P35" s="8">
        <v>6.69</v>
      </c>
      <c r="Q35" s="8">
        <v>5.74</v>
      </c>
      <c r="R35" s="8">
        <v>2.31</v>
      </c>
      <c r="S35" s="25">
        <f t="shared" si="25"/>
        <v>0.94227173533746855</v>
      </c>
      <c r="T35" s="26">
        <f t="shared" si="26"/>
        <v>19.563367234064803</v>
      </c>
      <c r="U35" s="27">
        <f t="shared" si="27"/>
        <v>-0.20999999999999996</v>
      </c>
    </row>
    <row r="36" spans="1:21">
      <c r="A36" s="6">
        <v>4</v>
      </c>
      <c r="B36" s="6"/>
      <c r="C36" s="6"/>
      <c r="D36" s="6"/>
      <c r="E36" s="68"/>
      <c r="F36" s="6"/>
      <c r="G36" s="6"/>
      <c r="H36" s="6"/>
      <c r="I36" s="68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68"/>
      <c r="F37" s="6"/>
      <c r="G37" s="6"/>
      <c r="H37" s="6"/>
      <c r="I37" s="68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68"/>
      <c r="F38" s="6"/>
      <c r="G38" s="6"/>
      <c r="H38" s="6"/>
      <c r="I38" s="68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68"/>
      <c r="F39" s="8"/>
      <c r="G39" s="8"/>
      <c r="H39" s="8"/>
      <c r="I39" s="68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69"/>
      <c r="F40" s="8"/>
      <c r="G40" s="8"/>
      <c r="H40" s="8"/>
      <c r="I40" s="69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5.2666666666666666</v>
      </c>
      <c r="C41" s="18">
        <f t="shared" ref="C41" si="28">AVERAGE(C33:C40)</f>
        <v>4.3666666666666663</v>
      </c>
      <c r="D41" s="18">
        <f t="shared" ref="D41" si="29">AVERAGE(D33:D40)</f>
        <v>4.8999999999999995</v>
      </c>
      <c r="E41" s="18">
        <f t="shared" ref="E41" si="30">AVERAGE(E33:E40)</f>
        <v>49.61</v>
      </c>
      <c r="F41" s="18">
        <f t="shared" ref="F41" si="31">AVERAGE(F33:F40)</f>
        <v>6.6000000000000005</v>
      </c>
      <c r="G41" s="18">
        <f t="shared" ref="G41" si="32">AVERAGE(G33:G40)</f>
        <v>4.8999999999999995</v>
      </c>
      <c r="H41" s="18">
        <f>AVERAGE(H33:H40)</f>
        <v>6.8999999999999995</v>
      </c>
      <c r="I41" s="18">
        <f>AVERAGE(I33:I40)</f>
        <v>49.99</v>
      </c>
      <c r="J41" s="18">
        <f t="shared" ref="J41" si="33">AVERAGE(J33:J40)</f>
        <v>6.9633333333333338</v>
      </c>
      <c r="K41" s="18">
        <f t="shared" ref="K41" si="34">AVERAGE(K33:K40)</f>
        <v>5.5966666666666667</v>
      </c>
      <c r="L41" s="18">
        <f t="shared" ref="L41:U41" si="35">AVERAGE(L33:L40)</f>
        <v>2.2166666666666668</v>
      </c>
      <c r="M41" s="28">
        <f t="shared" si="35"/>
        <v>0.96108185764122711</v>
      </c>
      <c r="N41" s="28">
        <f t="shared" si="35"/>
        <v>16.034572175119095</v>
      </c>
      <c r="O41" s="28">
        <f t="shared" si="35"/>
        <v>1.6966666666666663</v>
      </c>
      <c r="P41" s="18">
        <f t="shared" si="35"/>
        <v>6.2333333333333334</v>
      </c>
      <c r="Q41" s="18">
        <f t="shared" si="35"/>
        <v>5.2</v>
      </c>
      <c r="R41" s="18">
        <f t="shared" si="35"/>
        <v>2.5166666666666671</v>
      </c>
      <c r="S41" s="28">
        <f t="shared" si="35"/>
        <v>0.91226872813915072</v>
      </c>
      <c r="T41" s="28">
        <f t="shared" si="35"/>
        <v>23.514377011718551</v>
      </c>
      <c r="U41" s="28">
        <f t="shared" si="35"/>
        <v>-0.36666666666666686</v>
      </c>
    </row>
  </sheetData>
  <mergeCells count="39">
    <mergeCell ref="A1:D1"/>
    <mergeCell ref="A2:A4"/>
    <mergeCell ref="B2:I2"/>
    <mergeCell ref="J2:U2"/>
    <mergeCell ref="B3:E3"/>
    <mergeCell ref="F3:I3"/>
    <mergeCell ref="J3:O3"/>
    <mergeCell ref="P3:U3"/>
    <mergeCell ref="O1:U1"/>
    <mergeCell ref="J1:N1"/>
    <mergeCell ref="A15:D15"/>
    <mergeCell ref="A16:A18"/>
    <mergeCell ref="B16:I16"/>
    <mergeCell ref="J16:U16"/>
    <mergeCell ref="B17:E17"/>
    <mergeCell ref="F17:I17"/>
    <mergeCell ref="J17:O17"/>
    <mergeCell ref="O15:U15"/>
    <mergeCell ref="J15:N15"/>
    <mergeCell ref="P17:U17"/>
    <mergeCell ref="A29:D29"/>
    <mergeCell ref="A30:A32"/>
    <mergeCell ref="B30:I30"/>
    <mergeCell ref="J30:U30"/>
    <mergeCell ref="B31:E31"/>
    <mergeCell ref="F31:I31"/>
    <mergeCell ref="J29:N29"/>
    <mergeCell ref="O29:U29"/>
    <mergeCell ref="J31:O31"/>
    <mergeCell ref="P31:U31"/>
    <mergeCell ref="E33:E40"/>
    <mergeCell ref="I33:I40"/>
    <mergeCell ref="E1:I1"/>
    <mergeCell ref="E15:I15"/>
    <mergeCell ref="E29:I29"/>
    <mergeCell ref="E19:E26"/>
    <mergeCell ref="I19:I26"/>
    <mergeCell ref="E5:E12"/>
    <mergeCell ref="I5:I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70" zoomScaleNormal="70" workbookViewId="0">
      <selection activeCell="X32" sqref="X32"/>
    </sheetView>
  </sheetViews>
  <sheetFormatPr defaultRowHeight="13.5"/>
  <cols>
    <col min="13" max="13" width="9" style="29"/>
    <col min="14" max="14" width="8.5" style="29" bestFit="1" customWidth="1"/>
    <col min="15" max="15" width="9" style="29"/>
    <col min="19" max="20" width="9" style="29"/>
    <col min="21" max="21" width="8.375" style="29" customWidth="1"/>
  </cols>
  <sheetData>
    <row r="1" spans="1:22">
      <c r="A1" s="53" t="s">
        <v>45</v>
      </c>
      <c r="B1" s="53"/>
      <c r="C1" s="53"/>
      <c r="D1" s="53"/>
      <c r="E1" s="70" t="s">
        <v>184</v>
      </c>
      <c r="F1" s="71"/>
      <c r="G1" s="71"/>
      <c r="H1" s="71"/>
      <c r="I1" s="72"/>
      <c r="J1" s="53" t="s">
        <v>45</v>
      </c>
      <c r="K1" s="53"/>
      <c r="L1" s="53"/>
      <c r="M1" s="53"/>
      <c r="N1" s="53"/>
      <c r="O1" s="77" t="s">
        <v>187</v>
      </c>
      <c r="P1" s="78"/>
      <c r="Q1" s="78"/>
      <c r="R1" s="78"/>
      <c r="S1" s="78"/>
      <c r="T1" s="78"/>
      <c r="U1" s="78"/>
    </row>
    <row r="2" spans="1:22">
      <c r="A2" s="73" t="s">
        <v>46</v>
      </c>
      <c r="B2" s="73" t="s">
        <v>47</v>
      </c>
      <c r="C2" s="73"/>
      <c r="D2" s="73"/>
      <c r="E2" s="73"/>
      <c r="F2" s="73"/>
      <c r="G2" s="73"/>
      <c r="H2" s="73"/>
      <c r="I2" s="73"/>
      <c r="J2" s="74" t="s">
        <v>48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</row>
    <row r="3" spans="1:22">
      <c r="A3" s="73"/>
      <c r="B3" s="73" t="s">
        <v>49</v>
      </c>
      <c r="C3" s="73"/>
      <c r="D3" s="73"/>
      <c r="E3" s="73"/>
      <c r="F3" s="73" t="s">
        <v>50</v>
      </c>
      <c r="G3" s="73"/>
      <c r="H3" s="73"/>
      <c r="I3" s="73"/>
      <c r="J3" s="74" t="s">
        <v>49</v>
      </c>
      <c r="K3" s="75"/>
      <c r="L3" s="75"/>
      <c r="M3" s="75"/>
      <c r="N3" s="75"/>
      <c r="O3" s="76"/>
      <c r="P3" s="74" t="s">
        <v>51</v>
      </c>
      <c r="Q3" s="75"/>
      <c r="R3" s="75"/>
      <c r="S3" s="75"/>
      <c r="T3" s="75"/>
      <c r="U3" s="76"/>
    </row>
    <row r="4" spans="1:22" ht="27">
      <c r="A4" s="7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2">
      <c r="A5" s="6">
        <v>1</v>
      </c>
      <c r="B5" s="6">
        <v>5.8</v>
      </c>
      <c r="C5" s="6">
        <v>5</v>
      </c>
      <c r="D5" s="6">
        <v>6.56</v>
      </c>
      <c r="E5" s="67">
        <v>51.56</v>
      </c>
      <c r="F5" s="6">
        <v>6</v>
      </c>
      <c r="G5" s="6">
        <v>4.5999999999999996</v>
      </c>
      <c r="H5" s="6">
        <v>7.39</v>
      </c>
      <c r="I5" s="67">
        <v>51.63</v>
      </c>
      <c r="J5" s="6">
        <v>6.28</v>
      </c>
      <c r="K5" s="6">
        <v>4.71</v>
      </c>
      <c r="L5" s="6">
        <v>2.29</v>
      </c>
      <c r="M5" s="25">
        <f>(J5^2+K5^2-L5^2)/(2*J5*K5)</f>
        <v>0.9530204065073633</v>
      </c>
      <c r="N5" s="26">
        <f>ACOS(M5)/PI()*180</f>
        <v>17.632234065078169</v>
      </c>
      <c r="O5" s="27">
        <f>J5-B5</f>
        <v>0.48000000000000043</v>
      </c>
      <c r="P5" s="8">
        <v>5.76</v>
      </c>
      <c r="Q5" s="8">
        <v>2.97</v>
      </c>
      <c r="R5" s="8">
        <v>3.99</v>
      </c>
      <c r="S5" s="25">
        <f>(P5^2+Q5^2-R5^2)/(2*P5*Q5)</f>
        <v>0.76220538720538722</v>
      </c>
      <c r="T5" s="26">
        <f>ACOS(S5)/PI()*180</f>
        <v>40.340992406096419</v>
      </c>
      <c r="U5" s="27">
        <f>P5-F5</f>
        <v>-0.24000000000000021</v>
      </c>
    </row>
    <row r="6" spans="1:22">
      <c r="A6" s="6">
        <v>2</v>
      </c>
      <c r="B6" s="6">
        <v>4.8</v>
      </c>
      <c r="C6" s="6">
        <v>5</v>
      </c>
      <c r="D6" s="6">
        <v>6.89</v>
      </c>
      <c r="E6" s="68"/>
      <c r="F6" s="6">
        <v>5.5</v>
      </c>
      <c r="G6" s="6">
        <v>4.8</v>
      </c>
      <c r="H6" s="6">
        <v>7.43</v>
      </c>
      <c r="I6" s="68"/>
      <c r="J6" s="6">
        <v>5.56</v>
      </c>
      <c r="K6" s="6">
        <v>4.37</v>
      </c>
      <c r="L6" s="6">
        <v>2.0299999999999998</v>
      </c>
      <c r="M6" s="25">
        <f t="shared" ref="M6:M7" si="0">(J6^2+K6^2-L6^2)/(2*J6*K6)</f>
        <v>0.94433926542976132</v>
      </c>
      <c r="N6" s="26">
        <f t="shared" ref="N6:N7" si="1">ACOS(M6)/PI()*180</f>
        <v>19.206463424074229</v>
      </c>
      <c r="O6" s="27">
        <f t="shared" ref="O6:O7" si="2">J6-B6</f>
        <v>0.75999999999999979</v>
      </c>
      <c r="P6" s="8">
        <v>6.35</v>
      </c>
      <c r="Q6" s="8">
        <v>3.84</v>
      </c>
      <c r="R6" s="8">
        <v>3.11</v>
      </c>
      <c r="S6" s="25">
        <f t="shared" ref="S6:S8" si="3">(P6^2+Q6^2-R6^2)/(2*P6*Q6)</f>
        <v>0.9308562992125986</v>
      </c>
      <c r="T6" s="26">
        <f t="shared" ref="T6:T8" si="4">ACOS(S6)/PI()*180</f>
        <v>21.431307825232704</v>
      </c>
      <c r="U6" s="27">
        <f t="shared" ref="U6:U7" si="5">P6-F6</f>
        <v>0.84999999999999964</v>
      </c>
    </row>
    <row r="7" spans="1:22">
      <c r="A7" s="6">
        <v>3</v>
      </c>
      <c r="B7" s="6">
        <v>6.2</v>
      </c>
      <c r="C7" s="6">
        <v>5.0999999999999996</v>
      </c>
      <c r="D7" s="6">
        <v>7.02</v>
      </c>
      <c r="E7" s="68"/>
      <c r="F7" s="6">
        <v>6.1</v>
      </c>
      <c r="G7" s="6">
        <v>4.2</v>
      </c>
      <c r="H7" s="6">
        <v>7.48</v>
      </c>
      <c r="I7" s="68"/>
      <c r="J7" s="6">
        <v>5.44</v>
      </c>
      <c r="K7" s="6">
        <v>4.1500000000000004</v>
      </c>
      <c r="L7" s="6">
        <v>2.29</v>
      </c>
      <c r="M7" s="25">
        <f t="shared" si="0"/>
        <v>0.92071226080793755</v>
      </c>
      <c r="N7" s="26">
        <f t="shared" si="1"/>
        <v>22.969567291959311</v>
      </c>
      <c r="O7" s="27">
        <f t="shared" si="2"/>
        <v>-0.75999999999999979</v>
      </c>
      <c r="P7" s="8">
        <v>6.78</v>
      </c>
      <c r="Q7" s="8">
        <v>3.81</v>
      </c>
      <c r="R7" s="8">
        <v>3.05</v>
      </c>
      <c r="S7" s="25">
        <f t="shared" si="3"/>
        <v>0.99067815638089485</v>
      </c>
      <c r="T7" s="26">
        <f t="shared" si="4"/>
        <v>7.8293639817101823</v>
      </c>
      <c r="U7" s="27">
        <f t="shared" si="5"/>
        <v>0.6800000000000006</v>
      </c>
    </row>
    <row r="8" spans="1:22">
      <c r="A8" s="6">
        <v>4</v>
      </c>
      <c r="B8" s="6"/>
      <c r="C8" s="6"/>
      <c r="D8" s="6"/>
      <c r="E8" s="68"/>
      <c r="F8" s="6"/>
      <c r="G8" s="6"/>
      <c r="H8" s="6"/>
      <c r="I8" s="68"/>
      <c r="J8" s="6"/>
      <c r="K8" s="6"/>
      <c r="L8" s="6"/>
      <c r="M8" s="25"/>
      <c r="N8" s="25"/>
      <c r="O8" s="27"/>
      <c r="P8" s="8">
        <v>6.58</v>
      </c>
      <c r="Q8" s="8">
        <v>4.3499999999999996</v>
      </c>
      <c r="R8" s="8">
        <v>3.12</v>
      </c>
      <c r="S8" s="25">
        <f t="shared" si="3"/>
        <v>0.91682388289138095</v>
      </c>
      <c r="T8" s="26">
        <f t="shared" si="4"/>
        <v>23.533914991884682</v>
      </c>
      <c r="U8" s="27"/>
    </row>
    <row r="9" spans="1:22">
      <c r="A9" s="6">
        <v>5</v>
      </c>
      <c r="B9" s="6"/>
      <c r="C9" s="6"/>
      <c r="D9" s="6"/>
      <c r="E9" s="68"/>
      <c r="F9" s="6"/>
      <c r="G9" s="6"/>
      <c r="H9" s="6"/>
      <c r="I9" s="68"/>
      <c r="J9" s="6"/>
      <c r="K9" s="6"/>
      <c r="L9" s="6"/>
      <c r="M9" s="25"/>
      <c r="N9" s="25"/>
      <c r="O9" s="27"/>
      <c r="P9" s="8"/>
      <c r="Q9" s="8"/>
      <c r="R9" s="8"/>
      <c r="S9" s="27"/>
      <c r="T9" s="26"/>
      <c r="U9" s="27"/>
    </row>
    <row r="10" spans="1:22">
      <c r="A10" s="6">
        <v>6</v>
      </c>
      <c r="B10" s="6"/>
      <c r="C10" s="6"/>
      <c r="D10" s="6"/>
      <c r="E10" s="68"/>
      <c r="F10" s="6"/>
      <c r="G10" s="6"/>
      <c r="H10" s="6"/>
      <c r="I10" s="68"/>
      <c r="J10" s="6"/>
      <c r="K10" s="6"/>
      <c r="L10" s="6"/>
      <c r="M10" s="25"/>
      <c r="N10" s="25"/>
      <c r="O10" s="27"/>
      <c r="P10" s="8"/>
      <c r="Q10" s="8"/>
      <c r="R10" s="8"/>
      <c r="S10" s="27"/>
      <c r="T10" s="26"/>
      <c r="U10" s="27"/>
    </row>
    <row r="11" spans="1:22">
      <c r="A11" s="7">
        <v>7</v>
      </c>
      <c r="B11" s="8"/>
      <c r="C11" s="8"/>
      <c r="D11" s="8"/>
      <c r="E11" s="68"/>
      <c r="F11" s="8"/>
      <c r="G11" s="8"/>
      <c r="H11" s="8"/>
      <c r="I11" s="68"/>
      <c r="J11" s="8"/>
      <c r="K11" s="8"/>
      <c r="L11" s="8"/>
      <c r="M11" s="27"/>
      <c r="N11" s="27"/>
      <c r="O11" s="27"/>
      <c r="P11" s="8"/>
      <c r="Q11" s="8"/>
      <c r="R11" s="8"/>
      <c r="S11" s="27"/>
      <c r="T11" s="26"/>
      <c r="U11" s="27"/>
    </row>
    <row r="12" spans="1:22">
      <c r="A12" s="7">
        <v>8</v>
      </c>
      <c r="B12" s="8"/>
      <c r="C12" s="8"/>
      <c r="D12" s="8"/>
      <c r="E12" s="69"/>
      <c r="F12" s="8"/>
      <c r="G12" s="8"/>
      <c r="H12" s="8"/>
      <c r="I12" s="69"/>
      <c r="J12" s="8"/>
      <c r="K12" s="8"/>
      <c r="L12" s="8"/>
      <c r="M12" s="27"/>
      <c r="N12" s="27"/>
      <c r="O12" s="27"/>
      <c r="P12" s="8"/>
      <c r="Q12" s="8"/>
      <c r="R12" s="8"/>
      <c r="S12" s="27"/>
      <c r="T12" s="26"/>
      <c r="U12" s="27"/>
    </row>
    <row r="13" spans="1:22">
      <c r="A13" t="s">
        <v>108</v>
      </c>
      <c r="B13" s="18">
        <f>AVERAGE(B5:B12)</f>
        <v>5.6000000000000005</v>
      </c>
      <c r="C13" s="18">
        <f t="shared" ref="C13:G13" si="6">AVERAGE(C5:C12)</f>
        <v>5.0333333333333332</v>
      </c>
      <c r="D13" s="18">
        <f t="shared" si="6"/>
        <v>6.8233333333333333</v>
      </c>
      <c r="E13" s="18">
        <f t="shared" si="6"/>
        <v>51.56</v>
      </c>
      <c r="F13" s="18">
        <f t="shared" si="6"/>
        <v>5.8666666666666671</v>
      </c>
      <c r="G13" s="18">
        <f t="shared" si="6"/>
        <v>4.5333333333333323</v>
      </c>
      <c r="H13" s="18">
        <f>AVERAGE(H5:H12)</f>
        <v>7.4333333333333336</v>
      </c>
      <c r="I13" s="18">
        <f>AVERAGE(I5:I12)</f>
        <v>51.63</v>
      </c>
      <c r="J13" s="18">
        <f t="shared" ref="J13:U13" si="7">AVERAGE(J5:J12)</f>
        <v>5.7600000000000007</v>
      </c>
      <c r="K13" s="18">
        <f t="shared" si="7"/>
        <v>4.41</v>
      </c>
      <c r="L13" s="18">
        <f t="shared" si="7"/>
        <v>2.2033333333333336</v>
      </c>
      <c r="M13" s="28">
        <f t="shared" si="7"/>
        <v>0.93935731091502073</v>
      </c>
      <c r="N13" s="28">
        <f t="shared" si="7"/>
        <v>19.936088260370568</v>
      </c>
      <c r="O13" s="28">
        <f t="shared" si="7"/>
        <v>0.16000000000000014</v>
      </c>
      <c r="P13" s="18">
        <f t="shared" si="7"/>
        <v>6.3674999999999997</v>
      </c>
      <c r="Q13" s="18">
        <f t="shared" si="7"/>
        <v>3.7425000000000002</v>
      </c>
      <c r="R13" s="18">
        <f t="shared" si="7"/>
        <v>3.3174999999999999</v>
      </c>
      <c r="S13" s="28">
        <f t="shared" si="7"/>
        <v>0.90014093142256535</v>
      </c>
      <c r="T13" s="28">
        <f t="shared" si="7"/>
        <v>23.283894801231</v>
      </c>
      <c r="U13" s="28">
        <f t="shared" si="7"/>
        <v>0.43</v>
      </c>
      <c r="V13" s="18"/>
    </row>
    <row r="15" spans="1:22">
      <c r="A15" s="53" t="s">
        <v>45</v>
      </c>
      <c r="B15" s="53"/>
      <c r="C15" s="53"/>
      <c r="D15" s="53"/>
      <c r="E15" s="70" t="s">
        <v>185</v>
      </c>
      <c r="F15" s="71"/>
      <c r="G15" s="71"/>
      <c r="H15" s="71"/>
      <c r="I15" s="72"/>
      <c r="J15" s="53" t="s">
        <v>45</v>
      </c>
      <c r="K15" s="53"/>
      <c r="L15" s="53"/>
      <c r="M15" s="53"/>
      <c r="N15" s="53"/>
      <c r="O15" s="77" t="s">
        <v>188</v>
      </c>
      <c r="P15" s="78"/>
      <c r="Q15" s="78"/>
      <c r="R15" s="78"/>
      <c r="S15" s="78"/>
      <c r="T15" s="78"/>
      <c r="U15" s="78"/>
    </row>
    <row r="16" spans="1:22">
      <c r="A16" s="73" t="s">
        <v>46</v>
      </c>
      <c r="B16" s="73" t="s">
        <v>47</v>
      </c>
      <c r="C16" s="73"/>
      <c r="D16" s="73"/>
      <c r="E16" s="73"/>
      <c r="F16" s="73"/>
      <c r="G16" s="73"/>
      <c r="H16" s="73"/>
      <c r="I16" s="73"/>
      <c r="J16" s="74" t="s">
        <v>48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6"/>
    </row>
    <row r="17" spans="1:21">
      <c r="A17" s="73"/>
      <c r="B17" s="73" t="s">
        <v>49</v>
      </c>
      <c r="C17" s="73"/>
      <c r="D17" s="73"/>
      <c r="E17" s="73"/>
      <c r="F17" s="73" t="s">
        <v>50</v>
      </c>
      <c r="G17" s="73"/>
      <c r="H17" s="73"/>
      <c r="I17" s="73"/>
      <c r="J17" s="74" t="s">
        <v>49</v>
      </c>
      <c r="K17" s="75"/>
      <c r="L17" s="75"/>
      <c r="M17" s="75"/>
      <c r="N17" s="75"/>
      <c r="O17" s="76"/>
      <c r="P17" s="74" t="s">
        <v>51</v>
      </c>
      <c r="Q17" s="75"/>
      <c r="R17" s="75"/>
      <c r="S17" s="75"/>
      <c r="T17" s="75"/>
      <c r="U17" s="76"/>
    </row>
    <row r="18" spans="1:21" ht="27">
      <c r="A18" s="7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5.2</v>
      </c>
      <c r="C19" s="6">
        <v>4</v>
      </c>
      <c r="D19" s="6">
        <v>6.91</v>
      </c>
      <c r="E19" s="67">
        <v>51</v>
      </c>
      <c r="F19" s="6">
        <v>5.9</v>
      </c>
      <c r="G19" s="6">
        <v>4.9000000000000004</v>
      </c>
      <c r="H19" s="6">
        <v>7.32</v>
      </c>
      <c r="I19" s="67">
        <v>51.71</v>
      </c>
      <c r="J19" s="6">
        <v>5.41</v>
      </c>
      <c r="K19" s="6">
        <v>4.1399999999999997</v>
      </c>
      <c r="L19" s="6">
        <v>1.9</v>
      </c>
      <c r="M19" s="25">
        <f>(J19^2+K19^2-L19^2)/(2*J19*K19)</f>
        <v>0.95541670015269642</v>
      </c>
      <c r="N19" s="26">
        <f>ACOS(M19)/PI()*180</f>
        <v>17.173175623762098</v>
      </c>
      <c r="O19" s="27">
        <f>J19-B19</f>
        <v>0.20999999999999996</v>
      </c>
      <c r="P19" s="8">
        <v>6.51</v>
      </c>
      <c r="Q19" s="8">
        <v>4.92</v>
      </c>
      <c r="R19" s="8">
        <v>2.93</v>
      </c>
      <c r="S19" s="25">
        <f>(P19^2+Q19^2-R19^2)/(2*P19*Q19)</f>
        <v>0.90544877799008405</v>
      </c>
      <c r="T19" s="26">
        <f>ACOS(S19)/PI()*180</f>
        <v>25.116206110062727</v>
      </c>
      <c r="U19" s="27">
        <f>P19-F19</f>
        <v>0.60999999999999943</v>
      </c>
    </row>
    <row r="20" spans="1:21">
      <c r="A20" s="6">
        <v>2</v>
      </c>
      <c r="B20" s="6">
        <v>5.5</v>
      </c>
      <c r="C20" s="6">
        <v>5.0999999999999996</v>
      </c>
      <c r="D20" s="6">
        <v>6.95</v>
      </c>
      <c r="E20" s="68"/>
      <c r="F20" s="6">
        <v>5.7</v>
      </c>
      <c r="G20" s="6">
        <v>5</v>
      </c>
      <c r="H20" s="6">
        <v>7.6</v>
      </c>
      <c r="I20" s="68"/>
      <c r="J20" s="6">
        <v>6.29</v>
      </c>
      <c r="K20" s="6">
        <v>4.2</v>
      </c>
      <c r="L20" s="6">
        <v>2.4</v>
      </c>
      <c r="M20" s="25">
        <f t="shared" ref="M20:M21" si="8">(J20^2+K20^2-L20^2)/(2*J20*K20)</f>
        <v>0.97365621924445456</v>
      </c>
      <c r="N20" s="26">
        <f t="shared" ref="N20:N21" si="9">ACOS(M20)/PI()*180</f>
        <v>13.180586437434265</v>
      </c>
      <c r="O20" s="27">
        <f t="shared" ref="O20:O21" si="10">J20-B20</f>
        <v>0.79</v>
      </c>
      <c r="P20" s="8">
        <v>6.68</v>
      </c>
      <c r="Q20" s="8">
        <v>4.5199999999999996</v>
      </c>
      <c r="R20" s="8">
        <v>2.78</v>
      </c>
      <c r="S20" s="25">
        <f t="shared" ref="S20:S22" si="11">(P20^2+Q20^2-R20^2)/(2*P20*Q20)</f>
        <v>0.94928064225531228</v>
      </c>
      <c r="T20" s="26">
        <f t="shared" ref="T20:T22" si="12">ACOS(S20)/PI()*180</f>
        <v>18.326410435738033</v>
      </c>
      <c r="U20" s="27">
        <f t="shared" ref="U20:U21" si="13">P20-F20</f>
        <v>0.97999999999999954</v>
      </c>
    </row>
    <row r="21" spans="1:21">
      <c r="A21" s="6">
        <v>3</v>
      </c>
      <c r="B21" s="6">
        <v>5</v>
      </c>
      <c r="C21" s="6">
        <v>5.2</v>
      </c>
      <c r="D21" s="6">
        <v>7.36</v>
      </c>
      <c r="E21" s="68"/>
      <c r="F21" s="6">
        <v>5.4</v>
      </c>
      <c r="G21" s="6">
        <v>4.9000000000000004</v>
      </c>
      <c r="H21" s="6">
        <v>7.65</v>
      </c>
      <c r="I21" s="68"/>
      <c r="J21" s="6">
        <v>6.41</v>
      </c>
      <c r="K21" s="6">
        <v>4.49</v>
      </c>
      <c r="L21" s="6">
        <v>2.34</v>
      </c>
      <c r="M21" s="25">
        <f t="shared" si="8"/>
        <v>0.96891688585138069</v>
      </c>
      <c r="N21" s="26">
        <f t="shared" si="9"/>
        <v>14.322911000469828</v>
      </c>
      <c r="O21" s="27">
        <f t="shared" si="10"/>
        <v>1.4100000000000001</v>
      </c>
      <c r="P21" s="8">
        <v>7.01</v>
      </c>
      <c r="Q21" s="8">
        <v>5.03</v>
      </c>
      <c r="R21" s="8">
        <v>2.72</v>
      </c>
      <c r="S21" s="25">
        <f t="shared" si="11"/>
        <v>0.9506810775858402</v>
      </c>
      <c r="T21" s="26">
        <f t="shared" si="12"/>
        <v>18.069481587044407</v>
      </c>
      <c r="U21" s="27">
        <f t="shared" si="13"/>
        <v>1.6099999999999994</v>
      </c>
    </row>
    <row r="22" spans="1:21">
      <c r="A22" s="6">
        <v>4</v>
      </c>
      <c r="B22" s="6"/>
      <c r="C22" s="6"/>
      <c r="D22" s="6"/>
      <c r="E22" s="68"/>
      <c r="F22" s="6"/>
      <c r="G22" s="6"/>
      <c r="H22" s="6"/>
      <c r="I22" s="68"/>
      <c r="J22" s="6"/>
      <c r="K22" s="6"/>
      <c r="L22" s="6"/>
      <c r="M22" s="25"/>
      <c r="N22" s="25"/>
      <c r="O22" s="27"/>
      <c r="P22" s="8">
        <v>6.53</v>
      </c>
      <c r="Q22" s="8">
        <v>5</v>
      </c>
      <c r="R22" s="8">
        <v>2.4900000000000002</v>
      </c>
      <c r="S22" s="25">
        <f t="shared" si="11"/>
        <v>0.94090045941807054</v>
      </c>
      <c r="T22" s="26">
        <f t="shared" si="12"/>
        <v>19.796669190248657</v>
      </c>
      <c r="U22" s="27"/>
    </row>
    <row r="23" spans="1:21">
      <c r="A23" s="6">
        <v>5</v>
      </c>
      <c r="B23" s="6"/>
      <c r="C23" s="6"/>
      <c r="D23" s="6"/>
      <c r="E23" s="68"/>
      <c r="F23" s="6"/>
      <c r="G23" s="6"/>
      <c r="H23" s="6"/>
      <c r="I23" s="68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68"/>
      <c r="F24" s="6"/>
      <c r="G24" s="6"/>
      <c r="H24" s="6"/>
      <c r="I24" s="68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68"/>
      <c r="F25" s="8"/>
      <c r="G25" s="8"/>
      <c r="H25" s="8"/>
      <c r="I25" s="68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69"/>
      <c r="F26" s="8"/>
      <c r="G26" s="8"/>
      <c r="H26" s="8"/>
      <c r="I26" s="69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5.2333333333333334</v>
      </c>
      <c r="C27" s="18">
        <f t="shared" ref="C27:G27" si="14">AVERAGE(C19:C26)</f>
        <v>4.7666666666666666</v>
      </c>
      <c r="D27" s="18">
        <f t="shared" si="14"/>
        <v>7.0733333333333333</v>
      </c>
      <c r="E27" s="18">
        <f t="shared" si="14"/>
        <v>51</v>
      </c>
      <c r="F27" s="18">
        <f t="shared" si="14"/>
        <v>5.666666666666667</v>
      </c>
      <c r="G27" s="18">
        <f t="shared" si="14"/>
        <v>4.9333333333333336</v>
      </c>
      <c r="H27" s="18">
        <f>AVERAGE(H19:H26)</f>
        <v>7.5233333333333334</v>
      </c>
      <c r="I27" s="18">
        <f>AVERAGE(I19:I26)</f>
        <v>51.71</v>
      </c>
      <c r="J27" s="18">
        <f t="shared" ref="J27:U27" si="15">AVERAGE(J19:J26)</f>
        <v>6.0366666666666662</v>
      </c>
      <c r="K27" s="18">
        <f t="shared" si="15"/>
        <v>4.2766666666666664</v>
      </c>
      <c r="L27" s="18">
        <f t="shared" si="15"/>
        <v>2.2133333333333334</v>
      </c>
      <c r="M27" s="28"/>
      <c r="N27" s="28">
        <f t="shared" si="15"/>
        <v>14.89222435388873</v>
      </c>
      <c r="O27" s="28">
        <f t="shared" si="15"/>
        <v>0.80333333333333334</v>
      </c>
      <c r="P27" s="18">
        <f t="shared" si="15"/>
        <v>6.6825000000000001</v>
      </c>
      <c r="Q27" s="18">
        <f t="shared" si="15"/>
        <v>4.8674999999999997</v>
      </c>
      <c r="R27" s="18">
        <f t="shared" si="15"/>
        <v>2.73</v>
      </c>
      <c r="S27" s="28"/>
      <c r="T27" s="28">
        <f t="shared" si="15"/>
        <v>20.327191830773458</v>
      </c>
      <c r="U27" s="28">
        <f t="shared" si="15"/>
        <v>1.0666666666666662</v>
      </c>
    </row>
    <row r="29" spans="1:21">
      <c r="A29" s="53" t="s">
        <v>45</v>
      </c>
      <c r="B29" s="53"/>
      <c r="C29" s="53"/>
      <c r="D29" s="53"/>
      <c r="E29" s="70" t="s">
        <v>186</v>
      </c>
      <c r="F29" s="71"/>
      <c r="G29" s="71"/>
      <c r="H29" s="71"/>
      <c r="I29" s="72"/>
      <c r="J29" s="53" t="s">
        <v>45</v>
      </c>
      <c r="K29" s="53"/>
      <c r="L29" s="53"/>
      <c r="M29" s="53"/>
      <c r="N29" s="53"/>
      <c r="O29" s="77" t="s">
        <v>189</v>
      </c>
      <c r="P29" s="78"/>
      <c r="Q29" s="78"/>
      <c r="R29" s="78"/>
      <c r="S29" s="78"/>
      <c r="T29" s="78"/>
      <c r="U29" s="78"/>
    </row>
    <row r="30" spans="1:21">
      <c r="A30" s="73" t="s">
        <v>46</v>
      </c>
      <c r="B30" s="73" t="s">
        <v>47</v>
      </c>
      <c r="C30" s="73"/>
      <c r="D30" s="73"/>
      <c r="E30" s="73"/>
      <c r="F30" s="73"/>
      <c r="G30" s="73"/>
      <c r="H30" s="73"/>
      <c r="I30" s="73"/>
      <c r="J30" s="74" t="s">
        <v>48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6"/>
    </row>
    <row r="31" spans="1:21">
      <c r="A31" s="73"/>
      <c r="B31" s="73" t="s">
        <v>49</v>
      </c>
      <c r="C31" s="73"/>
      <c r="D31" s="73"/>
      <c r="E31" s="73"/>
      <c r="F31" s="73" t="s">
        <v>50</v>
      </c>
      <c r="G31" s="73"/>
      <c r="H31" s="73"/>
      <c r="I31" s="73"/>
      <c r="J31" s="74" t="s">
        <v>49</v>
      </c>
      <c r="K31" s="75"/>
      <c r="L31" s="75"/>
      <c r="M31" s="75"/>
      <c r="N31" s="75"/>
      <c r="O31" s="76"/>
      <c r="P31" s="74" t="s">
        <v>51</v>
      </c>
      <c r="Q31" s="75"/>
      <c r="R31" s="75"/>
      <c r="S31" s="75"/>
      <c r="T31" s="75"/>
      <c r="U31" s="76"/>
    </row>
    <row r="32" spans="1:21" ht="27">
      <c r="A32" s="7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4.2</v>
      </c>
      <c r="C33" s="6">
        <v>4.0999999999999996</v>
      </c>
      <c r="D33" s="6">
        <v>4.75</v>
      </c>
      <c r="E33" s="67">
        <v>51.48</v>
      </c>
      <c r="F33" s="6">
        <v>7.2</v>
      </c>
      <c r="G33" s="6">
        <v>4.2</v>
      </c>
      <c r="H33" s="6">
        <v>5.9</v>
      </c>
      <c r="I33" s="67">
        <v>51.72</v>
      </c>
      <c r="J33" s="6">
        <v>6.07</v>
      </c>
      <c r="K33" s="6">
        <v>4.66</v>
      </c>
      <c r="L33" s="6">
        <v>1.64</v>
      </c>
      <c r="M33" s="25">
        <f>(J33^2+K33^2-L33^2)/(2*J33*K33)</f>
        <v>0.98759996040472042</v>
      </c>
      <c r="N33" s="26">
        <f>ACOS(M33)/PI()*180</f>
        <v>9.0323126543170975</v>
      </c>
      <c r="O33" s="27">
        <f>J33-B33</f>
        <v>1.87</v>
      </c>
      <c r="P33" s="8">
        <v>8.5</v>
      </c>
      <c r="Q33" s="8">
        <v>5.49</v>
      </c>
      <c r="R33" s="8">
        <v>4.47</v>
      </c>
      <c r="S33" s="25">
        <f>(P33^2+Q33^2-R33^2)/(2*P33*Q33)</f>
        <v>0.8829872495446266</v>
      </c>
      <c r="T33" s="26">
        <f>ACOS(S33)/PI()*180</f>
        <v>27.995159789395434</v>
      </c>
      <c r="U33" s="27">
        <f>P33-F33</f>
        <v>1.2999999999999998</v>
      </c>
    </row>
    <row r="34" spans="1:21">
      <c r="A34" s="6">
        <v>2</v>
      </c>
      <c r="B34" s="6">
        <v>7</v>
      </c>
      <c r="C34" s="6">
        <v>4</v>
      </c>
      <c r="D34" s="6">
        <v>6.1</v>
      </c>
      <c r="E34" s="68"/>
      <c r="F34" s="6">
        <v>7.8</v>
      </c>
      <c r="G34" s="6">
        <v>4.3</v>
      </c>
      <c r="H34" s="6">
        <v>5.8</v>
      </c>
      <c r="I34" s="68"/>
      <c r="J34" s="6">
        <v>6.6</v>
      </c>
      <c r="K34" s="6">
        <v>5.1100000000000003</v>
      </c>
      <c r="L34" s="6">
        <v>2.31</v>
      </c>
      <c r="M34" s="25">
        <f t="shared" ref="M34:M35" si="16">(J34^2+K34^2-L34^2)/(2*J34*K34)</f>
        <v>0.95380418668089906</v>
      </c>
      <c r="N34" s="26">
        <f t="shared" ref="N34:N35" si="17">ACOS(M34)/PI()*180</f>
        <v>17.483370615444926</v>
      </c>
      <c r="O34" s="27">
        <f t="shared" ref="O34:O35" si="18">J34-B34</f>
        <v>-0.40000000000000036</v>
      </c>
      <c r="P34" s="8">
        <v>9.07</v>
      </c>
      <c r="Q34" s="8">
        <v>5.28</v>
      </c>
      <c r="R34" s="8">
        <v>4.7699999999999996</v>
      </c>
      <c r="S34" s="25">
        <f t="shared" ref="S34:S35" si="19">(P34^2+Q34^2-R34^2)/(2*P34*Q34)</f>
        <v>0.91241522167652278</v>
      </c>
      <c r="T34" s="26">
        <f t="shared" ref="T34:T35" si="20">ACOS(S34)/PI()*180</f>
        <v>24.158719408086458</v>
      </c>
      <c r="U34" s="27">
        <f t="shared" ref="U34:U35" si="21">P34-F34</f>
        <v>1.2700000000000005</v>
      </c>
    </row>
    <row r="35" spans="1:21">
      <c r="A35" s="6">
        <v>3</v>
      </c>
      <c r="B35" s="6">
        <v>6.1</v>
      </c>
      <c r="C35" s="6">
        <v>4.2</v>
      </c>
      <c r="D35" s="6">
        <v>4.8</v>
      </c>
      <c r="E35" s="68"/>
      <c r="F35" s="6">
        <v>7.5</v>
      </c>
      <c r="G35" s="6">
        <v>3.9</v>
      </c>
      <c r="H35" s="6">
        <v>5.7</v>
      </c>
      <c r="I35" s="68"/>
      <c r="J35" s="6">
        <v>6.18</v>
      </c>
      <c r="K35" s="6">
        <v>4.76</v>
      </c>
      <c r="L35" s="6">
        <v>1.73</v>
      </c>
      <c r="M35" s="25">
        <f t="shared" si="16"/>
        <v>0.98340234151913186</v>
      </c>
      <c r="N35" s="26">
        <f t="shared" si="17"/>
        <v>10.453544392020087</v>
      </c>
      <c r="O35" s="27">
        <f t="shared" si="18"/>
        <v>8.0000000000000071E-2</v>
      </c>
      <c r="P35" s="8">
        <v>8.5399999999999991</v>
      </c>
      <c r="Q35" s="8">
        <v>5.37</v>
      </c>
      <c r="R35" s="8">
        <v>5.04</v>
      </c>
      <c r="S35" s="25">
        <f t="shared" si="19"/>
        <v>0.83261265858115385</v>
      </c>
      <c r="T35" s="26">
        <f t="shared" si="20"/>
        <v>33.631935871279154</v>
      </c>
      <c r="U35" s="27">
        <f t="shared" si="21"/>
        <v>1.0399999999999991</v>
      </c>
    </row>
    <row r="36" spans="1:21">
      <c r="A36" s="6">
        <v>4</v>
      </c>
      <c r="B36" s="6"/>
      <c r="C36" s="6"/>
      <c r="D36" s="6"/>
      <c r="E36" s="68"/>
      <c r="F36" s="6"/>
      <c r="G36" s="6"/>
      <c r="H36" s="6"/>
      <c r="I36" s="68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68"/>
      <c r="F37" s="6"/>
      <c r="G37" s="6"/>
      <c r="H37" s="6"/>
      <c r="I37" s="68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68"/>
      <c r="F38" s="6"/>
      <c r="G38" s="6"/>
      <c r="H38" s="6"/>
      <c r="I38" s="68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68"/>
      <c r="F39" s="8"/>
      <c r="G39" s="8"/>
      <c r="H39" s="8"/>
      <c r="I39" s="68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69"/>
      <c r="F40" s="8"/>
      <c r="G40" s="8"/>
      <c r="H40" s="8"/>
      <c r="I40" s="69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5.7666666666666657</v>
      </c>
      <c r="C41" s="18">
        <f t="shared" ref="C41:G41" si="22">AVERAGE(C33:C40)</f>
        <v>4.1000000000000005</v>
      </c>
      <c r="D41" s="18">
        <f t="shared" si="22"/>
        <v>5.2166666666666659</v>
      </c>
      <c r="E41" s="18">
        <f t="shared" si="22"/>
        <v>51.48</v>
      </c>
      <c r="F41" s="18">
        <f t="shared" si="22"/>
        <v>7.5</v>
      </c>
      <c r="G41" s="18">
        <f t="shared" si="22"/>
        <v>4.1333333333333337</v>
      </c>
      <c r="H41" s="18">
        <f>AVERAGE(H33:H40)</f>
        <v>5.8</v>
      </c>
      <c r="I41" s="18">
        <f>AVERAGE(I33:I40)</f>
        <v>51.72</v>
      </c>
      <c r="J41" s="18">
        <f t="shared" ref="J41:U41" si="23">AVERAGE(J33:J40)</f>
        <v>6.2833333333333341</v>
      </c>
      <c r="K41" s="18">
        <f t="shared" si="23"/>
        <v>4.8433333333333328</v>
      </c>
      <c r="L41" s="18">
        <f t="shared" si="23"/>
        <v>1.8933333333333333</v>
      </c>
      <c r="M41" s="28"/>
      <c r="N41" s="28">
        <f t="shared" si="23"/>
        <v>12.323075887260702</v>
      </c>
      <c r="O41" s="28">
        <f t="shared" si="23"/>
        <v>0.51666666666666661</v>
      </c>
      <c r="P41" s="18">
        <f t="shared" si="23"/>
        <v>8.7033333333333331</v>
      </c>
      <c r="Q41" s="18">
        <f t="shared" si="23"/>
        <v>5.38</v>
      </c>
      <c r="R41" s="18">
        <f t="shared" si="23"/>
        <v>4.7599999999999989</v>
      </c>
      <c r="S41" s="28"/>
      <c r="T41" s="28">
        <f t="shared" si="23"/>
        <v>28.595271689587019</v>
      </c>
      <c r="U41" s="28">
        <f t="shared" si="23"/>
        <v>1.2033333333333331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O29" sqref="O29:U29"/>
    </sheetView>
  </sheetViews>
  <sheetFormatPr defaultRowHeight="13.5"/>
  <cols>
    <col min="13" max="13" width="9" style="29"/>
    <col min="14" max="14" width="7" style="29" customWidth="1"/>
    <col min="15" max="15" width="9" style="29"/>
    <col min="19" max="20" width="9" style="29"/>
    <col min="21" max="21" width="8.375" style="29" customWidth="1"/>
  </cols>
  <sheetData>
    <row r="1" spans="1:21">
      <c r="A1" s="53" t="s">
        <v>45</v>
      </c>
      <c r="B1" s="53"/>
      <c r="C1" s="53"/>
      <c r="D1" s="53"/>
      <c r="E1" s="70" t="s">
        <v>190</v>
      </c>
      <c r="F1" s="71"/>
      <c r="G1" s="71"/>
      <c r="H1" s="71"/>
      <c r="I1" s="72"/>
      <c r="J1" s="53" t="s">
        <v>45</v>
      </c>
      <c r="K1" s="53"/>
      <c r="L1" s="53"/>
      <c r="M1" s="53"/>
      <c r="N1" s="53"/>
      <c r="O1" s="77" t="s">
        <v>193</v>
      </c>
      <c r="P1" s="78"/>
      <c r="Q1" s="78"/>
      <c r="R1" s="78"/>
      <c r="S1" s="78"/>
      <c r="T1" s="78"/>
      <c r="U1" s="78"/>
    </row>
    <row r="2" spans="1:21">
      <c r="A2" s="73" t="s">
        <v>46</v>
      </c>
      <c r="B2" s="73" t="s">
        <v>47</v>
      </c>
      <c r="C2" s="73"/>
      <c r="D2" s="73"/>
      <c r="E2" s="73"/>
      <c r="F2" s="73"/>
      <c r="G2" s="73"/>
      <c r="H2" s="73"/>
      <c r="I2" s="73"/>
      <c r="J2" s="74" t="s">
        <v>48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</row>
    <row r="3" spans="1:21">
      <c r="A3" s="73"/>
      <c r="B3" s="73" t="s">
        <v>49</v>
      </c>
      <c r="C3" s="73"/>
      <c r="D3" s="73"/>
      <c r="E3" s="73"/>
      <c r="F3" s="73" t="s">
        <v>50</v>
      </c>
      <c r="G3" s="73"/>
      <c r="H3" s="73"/>
      <c r="I3" s="73"/>
      <c r="J3" s="74" t="s">
        <v>49</v>
      </c>
      <c r="K3" s="75"/>
      <c r="L3" s="75"/>
      <c r="M3" s="75"/>
      <c r="N3" s="75"/>
      <c r="O3" s="76"/>
      <c r="P3" s="74" t="s">
        <v>51</v>
      </c>
      <c r="Q3" s="75"/>
      <c r="R3" s="75"/>
      <c r="S3" s="75"/>
      <c r="T3" s="75"/>
      <c r="U3" s="76"/>
    </row>
    <row r="4" spans="1:21" ht="27">
      <c r="A4" s="7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5.2</v>
      </c>
      <c r="C5" s="6">
        <v>5</v>
      </c>
      <c r="D5" s="6">
        <v>7.44</v>
      </c>
      <c r="E5" s="67">
        <v>57.73</v>
      </c>
      <c r="F5" s="6">
        <v>5.9</v>
      </c>
      <c r="G5" s="6">
        <v>4.2</v>
      </c>
      <c r="H5" s="6">
        <v>7.21</v>
      </c>
      <c r="I5" s="67">
        <v>58.91</v>
      </c>
      <c r="J5" s="6">
        <v>5.41</v>
      </c>
      <c r="K5" s="6">
        <v>3.87</v>
      </c>
      <c r="L5" s="6">
        <v>2.17</v>
      </c>
      <c r="M5" s="25">
        <f>(J5^2+K5^2-L5^2)/(2*J5*K5)</f>
        <v>0.94418174783991748</v>
      </c>
      <c r="N5" s="26">
        <f>ACOS(M5)/PI()*180</f>
        <v>19.233878727769003</v>
      </c>
      <c r="O5" s="27">
        <f>J5-B5</f>
        <v>0.20999999999999996</v>
      </c>
      <c r="P5" s="8">
        <v>6.92</v>
      </c>
      <c r="Q5" s="8">
        <v>4.22</v>
      </c>
      <c r="R5" s="8">
        <v>5.26</v>
      </c>
      <c r="S5" s="25">
        <f>(P5^2+Q5^2-R5^2)/(2*P5*Q5)</f>
        <v>0.65109717009560875</v>
      </c>
      <c r="T5" s="26">
        <f>ACOS(S5)/PI()*180</f>
        <v>49.375625038552528</v>
      </c>
      <c r="U5" s="27">
        <f>P5-F5</f>
        <v>1.0199999999999996</v>
      </c>
    </row>
    <row r="6" spans="1:21">
      <c r="A6" s="6">
        <v>2</v>
      </c>
      <c r="B6" s="6">
        <v>5.6</v>
      </c>
      <c r="C6" s="6">
        <v>5</v>
      </c>
      <c r="D6" s="6">
        <v>7.41</v>
      </c>
      <c r="E6" s="68"/>
      <c r="F6" s="6">
        <v>6.1</v>
      </c>
      <c r="G6" s="6">
        <v>4.5</v>
      </c>
      <c r="H6" s="6">
        <v>7.54</v>
      </c>
      <c r="I6" s="68"/>
      <c r="J6" s="6">
        <v>5.35</v>
      </c>
      <c r="K6" s="6">
        <v>4.41</v>
      </c>
      <c r="L6" s="6">
        <v>2.1</v>
      </c>
      <c r="M6" s="25">
        <f t="shared" ref="M6:M7" si="0">(J6^2+K6^2-L6^2)/(2*J6*K6)</f>
        <v>0.92526755250386772</v>
      </c>
      <c r="N6" s="26">
        <f t="shared" ref="N6:N7" si="1">ACOS(M6)/PI()*180</f>
        <v>22.29126574506958</v>
      </c>
      <c r="O6" s="27">
        <f t="shared" ref="O6" si="2">J6-B6</f>
        <v>-0.25</v>
      </c>
      <c r="P6" s="8">
        <v>7.28</v>
      </c>
      <c r="Q6" s="8">
        <v>4.51</v>
      </c>
      <c r="R6" s="8">
        <v>5.12</v>
      </c>
      <c r="S6" s="25">
        <f t="shared" ref="S6:S7" si="3">(P6^2+Q6^2-R6^2)/(2*P6*Q6)</f>
        <v>0.71763754538144808</v>
      </c>
      <c r="T6" s="26">
        <f t="shared" ref="T6:T7" si="4">ACOS(S6)/PI()*180</f>
        <v>44.14022531404013</v>
      </c>
      <c r="U6" s="27">
        <f t="shared" ref="U6" si="5">P6-F6</f>
        <v>1.1800000000000006</v>
      </c>
    </row>
    <row r="7" spans="1:21">
      <c r="A7" s="6">
        <v>3</v>
      </c>
      <c r="B7" s="6"/>
      <c r="C7" s="6">
        <v>5.4</v>
      </c>
      <c r="D7" s="6">
        <v>7.11</v>
      </c>
      <c r="E7" s="68"/>
      <c r="F7" s="6"/>
      <c r="G7" s="6">
        <v>4.9000000000000004</v>
      </c>
      <c r="H7" s="6">
        <v>7.49</v>
      </c>
      <c r="I7" s="68"/>
      <c r="J7" s="6">
        <v>4.8099999999999996</v>
      </c>
      <c r="K7" s="6">
        <v>4.05</v>
      </c>
      <c r="L7" s="6">
        <v>1.57</v>
      </c>
      <c r="M7" s="25">
        <f t="shared" si="0"/>
        <v>0.95155925155925147</v>
      </c>
      <c r="N7" s="26">
        <f t="shared" si="1"/>
        <v>17.906551748074509</v>
      </c>
      <c r="O7" s="27"/>
      <c r="P7" s="8">
        <v>7.01</v>
      </c>
      <c r="Q7" s="8">
        <v>4.3099999999999996</v>
      </c>
      <c r="R7" s="8">
        <v>5.48</v>
      </c>
      <c r="S7" s="25">
        <f t="shared" si="3"/>
        <v>0.62366655523597359</v>
      </c>
      <c r="T7" s="26">
        <f t="shared" si="4"/>
        <v>51.415617056785145</v>
      </c>
      <c r="U7" s="27"/>
    </row>
    <row r="8" spans="1:21">
      <c r="A8" s="6">
        <v>4</v>
      </c>
      <c r="B8" s="6"/>
      <c r="C8" s="6"/>
      <c r="D8" s="6"/>
      <c r="E8" s="68"/>
      <c r="F8" s="6"/>
      <c r="G8" s="6"/>
      <c r="H8" s="6"/>
      <c r="I8" s="68"/>
      <c r="J8" s="6"/>
      <c r="K8" s="6"/>
      <c r="L8" s="6"/>
      <c r="M8" s="25"/>
      <c r="N8" s="25"/>
      <c r="O8" s="27"/>
      <c r="P8" s="8"/>
      <c r="Q8" s="8"/>
      <c r="R8" s="8"/>
      <c r="S8" s="27"/>
      <c r="T8" s="27"/>
      <c r="U8" s="27"/>
    </row>
    <row r="9" spans="1:21">
      <c r="A9" s="6">
        <v>5</v>
      </c>
      <c r="B9" s="6"/>
      <c r="C9" s="6"/>
      <c r="D9" s="6"/>
      <c r="E9" s="68"/>
      <c r="F9" s="6"/>
      <c r="G9" s="6"/>
      <c r="H9" s="6"/>
      <c r="I9" s="68"/>
      <c r="J9" s="6"/>
      <c r="K9" s="6"/>
      <c r="L9" s="6"/>
      <c r="M9" s="25"/>
      <c r="N9" s="25"/>
      <c r="O9" s="27"/>
      <c r="P9" s="8"/>
      <c r="Q9" s="8"/>
      <c r="R9" s="8"/>
      <c r="S9" s="27"/>
      <c r="T9" s="27"/>
      <c r="U9" s="27"/>
    </row>
    <row r="10" spans="1:21">
      <c r="A10" s="6">
        <v>6</v>
      </c>
      <c r="B10" s="6"/>
      <c r="C10" s="6"/>
      <c r="D10" s="6"/>
      <c r="E10" s="68"/>
      <c r="F10" s="6"/>
      <c r="G10" s="6"/>
      <c r="H10" s="6"/>
      <c r="I10" s="68"/>
      <c r="J10" s="6"/>
      <c r="K10" s="6"/>
      <c r="L10" s="6"/>
      <c r="M10" s="25"/>
      <c r="N10" s="25"/>
      <c r="O10" s="27"/>
      <c r="P10" s="8"/>
      <c r="Q10" s="8"/>
      <c r="R10" s="8"/>
      <c r="S10" s="27"/>
      <c r="T10" s="27"/>
      <c r="U10" s="27"/>
    </row>
    <row r="11" spans="1:21">
      <c r="A11" s="7">
        <v>7</v>
      </c>
      <c r="B11" s="8"/>
      <c r="C11" s="8"/>
      <c r="D11" s="8"/>
      <c r="E11" s="68"/>
      <c r="F11" s="8"/>
      <c r="G11" s="8"/>
      <c r="H11" s="8"/>
      <c r="I11" s="68"/>
      <c r="J11" s="8"/>
      <c r="K11" s="8"/>
      <c r="L11" s="8"/>
      <c r="M11" s="27"/>
      <c r="N11" s="27"/>
      <c r="O11" s="27"/>
      <c r="P11" s="8"/>
      <c r="Q11" s="8"/>
      <c r="R11" s="8"/>
      <c r="S11" s="27"/>
      <c r="T11" s="27"/>
      <c r="U11" s="27"/>
    </row>
    <row r="12" spans="1:21">
      <c r="A12" s="7">
        <v>8</v>
      </c>
      <c r="B12" s="8"/>
      <c r="C12" s="8"/>
      <c r="D12" s="8"/>
      <c r="E12" s="69"/>
      <c r="F12" s="8"/>
      <c r="G12" s="8"/>
      <c r="H12" s="8"/>
      <c r="I12" s="69"/>
      <c r="J12" s="8"/>
      <c r="K12" s="8"/>
      <c r="L12" s="8"/>
      <c r="M12" s="27"/>
      <c r="N12" s="27"/>
      <c r="O12" s="27"/>
      <c r="P12" s="8"/>
      <c r="Q12" s="8"/>
      <c r="R12" s="8"/>
      <c r="S12" s="27"/>
      <c r="T12" s="27"/>
      <c r="U12" s="27"/>
    </row>
    <row r="13" spans="1:21">
      <c r="A13" t="s">
        <v>108</v>
      </c>
      <c r="B13" s="18">
        <f>AVERAGE(B5:B12)</f>
        <v>5.4</v>
      </c>
      <c r="C13" s="18">
        <f t="shared" ref="C13:G13" si="6">AVERAGE(C5:C12)</f>
        <v>5.1333333333333337</v>
      </c>
      <c r="D13" s="18">
        <f t="shared" si="6"/>
        <v>7.32</v>
      </c>
      <c r="E13" s="18">
        <f t="shared" si="6"/>
        <v>57.73</v>
      </c>
      <c r="F13" s="18">
        <f t="shared" si="6"/>
        <v>6</v>
      </c>
      <c r="G13" s="18">
        <f t="shared" si="6"/>
        <v>4.5333333333333332</v>
      </c>
      <c r="H13" s="18">
        <f>AVERAGE(H5:H12)</f>
        <v>7.413333333333334</v>
      </c>
      <c r="I13" s="18">
        <f>AVERAGE(I5:I12)</f>
        <v>58.91</v>
      </c>
      <c r="J13" s="18">
        <f t="shared" ref="J13:U13" si="7">AVERAGE(J5:J12)</f>
        <v>5.19</v>
      </c>
      <c r="K13" s="18">
        <f t="shared" si="7"/>
        <v>4.1100000000000003</v>
      </c>
      <c r="L13" s="18">
        <f t="shared" si="7"/>
        <v>1.9466666666666665</v>
      </c>
      <c r="M13" s="28"/>
      <c r="N13" s="28">
        <f t="shared" si="7"/>
        <v>19.810565406971033</v>
      </c>
      <c r="O13" s="28">
        <f t="shared" si="7"/>
        <v>-2.0000000000000018E-2</v>
      </c>
      <c r="P13" s="18">
        <f t="shared" si="7"/>
        <v>7.07</v>
      </c>
      <c r="Q13" s="18">
        <f t="shared" si="7"/>
        <v>4.3466666666666667</v>
      </c>
      <c r="R13" s="18">
        <f t="shared" si="7"/>
        <v>5.2866666666666662</v>
      </c>
      <c r="S13" s="28"/>
      <c r="T13" s="28">
        <f t="shared" si="7"/>
        <v>48.310489136459267</v>
      </c>
      <c r="U13" s="28">
        <f t="shared" si="7"/>
        <v>1.1000000000000001</v>
      </c>
    </row>
    <row r="15" spans="1:21">
      <c r="A15" s="53" t="s">
        <v>45</v>
      </c>
      <c r="B15" s="53"/>
      <c r="C15" s="53"/>
      <c r="D15" s="53"/>
      <c r="E15" s="70" t="s">
        <v>191</v>
      </c>
      <c r="F15" s="71"/>
      <c r="G15" s="71"/>
      <c r="H15" s="71"/>
      <c r="I15" s="72"/>
      <c r="J15" s="53" t="s">
        <v>45</v>
      </c>
      <c r="K15" s="53"/>
      <c r="L15" s="53"/>
      <c r="M15" s="53"/>
      <c r="N15" s="53"/>
      <c r="O15" s="77" t="s">
        <v>194</v>
      </c>
      <c r="P15" s="78"/>
      <c r="Q15" s="78"/>
      <c r="R15" s="78"/>
      <c r="S15" s="78"/>
      <c r="T15" s="78"/>
      <c r="U15" s="78"/>
    </row>
    <row r="16" spans="1:21">
      <c r="A16" s="73" t="s">
        <v>46</v>
      </c>
      <c r="B16" s="73" t="s">
        <v>47</v>
      </c>
      <c r="C16" s="73"/>
      <c r="D16" s="73"/>
      <c r="E16" s="73"/>
      <c r="F16" s="73"/>
      <c r="G16" s="73"/>
      <c r="H16" s="73"/>
      <c r="I16" s="73"/>
      <c r="J16" s="74" t="s">
        <v>48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6"/>
    </row>
    <row r="17" spans="1:21">
      <c r="A17" s="73"/>
      <c r="B17" s="73" t="s">
        <v>49</v>
      </c>
      <c r="C17" s="73"/>
      <c r="D17" s="73"/>
      <c r="E17" s="73"/>
      <c r="F17" s="73" t="s">
        <v>50</v>
      </c>
      <c r="G17" s="73"/>
      <c r="H17" s="73"/>
      <c r="I17" s="73"/>
      <c r="J17" s="74" t="s">
        <v>49</v>
      </c>
      <c r="K17" s="75"/>
      <c r="L17" s="75"/>
      <c r="M17" s="75"/>
      <c r="N17" s="75"/>
      <c r="O17" s="76"/>
      <c r="P17" s="74" t="s">
        <v>51</v>
      </c>
      <c r="Q17" s="75"/>
      <c r="R17" s="75"/>
      <c r="S17" s="75"/>
      <c r="T17" s="75"/>
      <c r="U17" s="76"/>
    </row>
    <row r="18" spans="1:21" ht="27">
      <c r="A18" s="7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5.9</v>
      </c>
      <c r="C19" s="6">
        <v>4.7</v>
      </c>
      <c r="D19" s="6">
        <v>7.08</v>
      </c>
      <c r="E19" s="67">
        <v>56.05</v>
      </c>
      <c r="F19" s="6">
        <v>6</v>
      </c>
      <c r="G19" s="6">
        <v>4.2</v>
      </c>
      <c r="H19" s="6">
        <v>7.66</v>
      </c>
      <c r="I19" s="67">
        <v>57.74</v>
      </c>
      <c r="J19" s="6">
        <v>5.24</v>
      </c>
      <c r="K19" s="6">
        <v>4.8499999999999996</v>
      </c>
      <c r="L19" s="6">
        <v>2.13</v>
      </c>
      <c r="M19" s="25">
        <f>(J19^2+K19^2-L19^2)/(2*J19*K19)</f>
        <v>0.91373258833713722</v>
      </c>
      <c r="N19" s="26">
        <f>ACOS(M19)/PI()*180</f>
        <v>23.97362582150377</v>
      </c>
      <c r="O19" s="27">
        <f>J19-B19</f>
        <v>-0.66000000000000014</v>
      </c>
      <c r="P19" s="8">
        <v>7.15</v>
      </c>
      <c r="Q19" s="8">
        <v>3.96</v>
      </c>
      <c r="R19" s="8">
        <v>3.27</v>
      </c>
      <c r="S19" s="25">
        <f>(P19^2+Q19^2-R19^2)/(2*P19*Q19)</f>
        <v>0.99087377269195454</v>
      </c>
      <c r="T19" s="26">
        <f>ACOS(S19)/PI()*180</f>
        <v>7.7466532036739677</v>
      </c>
      <c r="U19" s="27">
        <f>P19-F19</f>
        <v>1.1500000000000004</v>
      </c>
    </row>
    <row r="20" spans="1:21">
      <c r="A20" s="6">
        <v>2</v>
      </c>
      <c r="B20" s="6">
        <v>5.8</v>
      </c>
      <c r="C20" s="6">
        <v>4.8</v>
      </c>
      <c r="D20" s="6">
        <v>7.27</v>
      </c>
      <c r="E20" s="68"/>
      <c r="F20" s="6">
        <v>5</v>
      </c>
      <c r="G20" s="6">
        <v>4.4000000000000004</v>
      </c>
      <c r="H20" s="6">
        <v>7.99</v>
      </c>
      <c r="I20" s="68"/>
      <c r="J20" s="6">
        <v>5.18</v>
      </c>
      <c r="K20" s="6">
        <v>4.21</v>
      </c>
      <c r="L20" s="6">
        <v>2.2400000000000002</v>
      </c>
      <c r="M20" s="25">
        <f t="shared" ref="M20:M21" si="8">(J20^2+K20^2-L20^2)/(2*J20*K20)</f>
        <v>0.90653114940525859</v>
      </c>
      <c r="N20" s="26">
        <f t="shared" ref="N20:N21" si="9">ACOS(M20)/PI()*180</f>
        <v>24.969700830323109</v>
      </c>
      <c r="O20" s="27">
        <f t="shared" ref="O20:O21" si="10">J20-B20</f>
        <v>-0.62000000000000011</v>
      </c>
      <c r="P20" s="8">
        <v>6.75</v>
      </c>
      <c r="Q20" s="8">
        <v>5.03</v>
      </c>
      <c r="R20" s="8">
        <v>3.42</v>
      </c>
      <c r="S20" s="25">
        <f t="shared" ref="S20:S21" si="11">(P20^2+Q20^2-R20^2)/(2*P20*Q20)</f>
        <v>0.8713202267874236</v>
      </c>
      <c r="T20" s="26">
        <f t="shared" ref="T20:T21" si="12">ACOS(S20)/PI()*180</f>
        <v>29.387577316545357</v>
      </c>
      <c r="U20" s="27">
        <f t="shared" ref="U20:U21" si="13">P20-F20</f>
        <v>1.75</v>
      </c>
    </row>
    <row r="21" spans="1:21">
      <c r="A21" s="6">
        <v>3</v>
      </c>
      <c r="B21" s="6">
        <v>5.9</v>
      </c>
      <c r="C21" s="6">
        <v>5.0999999999999996</v>
      </c>
      <c r="D21" s="6">
        <v>7.07</v>
      </c>
      <c r="E21" s="68"/>
      <c r="F21" s="6">
        <v>5.5</v>
      </c>
      <c r="G21" s="6">
        <v>5</v>
      </c>
      <c r="H21" s="6">
        <v>7.44</v>
      </c>
      <c r="I21" s="68"/>
      <c r="J21" s="6">
        <v>5.47</v>
      </c>
      <c r="K21" s="6">
        <v>3.94</v>
      </c>
      <c r="L21" s="6">
        <v>1.68</v>
      </c>
      <c r="M21" s="25">
        <f t="shared" si="8"/>
        <v>0.98882923932107747</v>
      </c>
      <c r="N21" s="26">
        <f t="shared" si="9"/>
        <v>8.5720385976698559</v>
      </c>
      <c r="O21" s="27">
        <f t="shared" si="10"/>
        <v>-0.4300000000000006</v>
      </c>
      <c r="P21" s="8">
        <v>7.57</v>
      </c>
      <c r="Q21" s="8">
        <v>5.31</v>
      </c>
      <c r="R21" s="8">
        <v>4.38</v>
      </c>
      <c r="S21" s="25">
        <f t="shared" si="11"/>
        <v>0.82490104909109463</v>
      </c>
      <c r="T21" s="26">
        <f t="shared" si="12"/>
        <v>34.421539490524658</v>
      </c>
      <c r="U21" s="27">
        <f t="shared" si="13"/>
        <v>2.0700000000000003</v>
      </c>
    </row>
    <row r="22" spans="1:21">
      <c r="A22" s="6">
        <v>4</v>
      </c>
      <c r="B22" s="6"/>
      <c r="C22" s="6"/>
      <c r="D22" s="6"/>
      <c r="E22" s="68"/>
      <c r="F22" s="6"/>
      <c r="G22" s="6"/>
      <c r="H22" s="6"/>
      <c r="I22" s="68"/>
      <c r="J22" s="6"/>
      <c r="K22" s="6"/>
      <c r="L22" s="6"/>
      <c r="M22" s="25"/>
      <c r="N22" s="25"/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68"/>
      <c r="F23" s="6"/>
      <c r="G23" s="6"/>
      <c r="H23" s="6"/>
      <c r="I23" s="68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68"/>
      <c r="F24" s="6"/>
      <c r="G24" s="6"/>
      <c r="H24" s="6"/>
      <c r="I24" s="68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68"/>
      <c r="F25" s="8"/>
      <c r="G25" s="8"/>
      <c r="H25" s="8"/>
      <c r="I25" s="68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69"/>
      <c r="F26" s="8"/>
      <c r="G26" s="8"/>
      <c r="H26" s="8"/>
      <c r="I26" s="69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5.8666666666666671</v>
      </c>
      <c r="C27" s="18">
        <f t="shared" ref="C27:G27" si="14">AVERAGE(C19:C26)</f>
        <v>4.8666666666666663</v>
      </c>
      <c r="D27" s="18">
        <f t="shared" si="14"/>
        <v>7.1400000000000006</v>
      </c>
      <c r="E27" s="18">
        <f t="shared" si="14"/>
        <v>56.05</v>
      </c>
      <c r="F27" s="18">
        <f t="shared" si="14"/>
        <v>5.5</v>
      </c>
      <c r="G27" s="18">
        <f t="shared" si="14"/>
        <v>4.5333333333333341</v>
      </c>
      <c r="H27" s="18">
        <f>AVERAGE(H19:H26)</f>
        <v>7.6966666666666663</v>
      </c>
      <c r="I27" s="18">
        <f>AVERAGE(I19:I26)</f>
        <v>57.74</v>
      </c>
      <c r="J27" s="18">
        <f t="shared" ref="J27:U27" si="15">AVERAGE(J19:J26)</f>
        <v>5.2966666666666669</v>
      </c>
      <c r="K27" s="18">
        <f t="shared" si="15"/>
        <v>4.333333333333333</v>
      </c>
      <c r="L27" s="18">
        <f t="shared" si="15"/>
        <v>2.0166666666666666</v>
      </c>
      <c r="M27" s="28"/>
      <c r="N27" s="28">
        <f t="shared" si="15"/>
        <v>19.171788416498913</v>
      </c>
      <c r="O27" s="28">
        <f t="shared" si="15"/>
        <v>-0.57000000000000028</v>
      </c>
      <c r="P27" s="18">
        <f t="shared" si="15"/>
        <v>7.1566666666666663</v>
      </c>
      <c r="Q27" s="18">
        <f t="shared" si="15"/>
        <v>4.7666666666666666</v>
      </c>
      <c r="R27" s="18">
        <f t="shared" si="15"/>
        <v>3.69</v>
      </c>
      <c r="S27" s="28"/>
      <c r="T27" s="28">
        <f t="shared" si="15"/>
        <v>23.851923336914663</v>
      </c>
      <c r="U27" s="28">
        <f t="shared" si="15"/>
        <v>1.656666666666667</v>
      </c>
    </row>
    <row r="29" spans="1:21">
      <c r="A29" s="53" t="s">
        <v>45</v>
      </c>
      <c r="B29" s="53"/>
      <c r="C29" s="53"/>
      <c r="D29" s="53"/>
      <c r="E29" s="70" t="s">
        <v>192</v>
      </c>
      <c r="F29" s="71"/>
      <c r="G29" s="71"/>
      <c r="H29" s="71"/>
      <c r="I29" s="72"/>
      <c r="J29" s="53" t="s">
        <v>45</v>
      </c>
      <c r="K29" s="53"/>
      <c r="L29" s="53"/>
      <c r="M29" s="53"/>
      <c r="N29" s="53"/>
      <c r="O29" s="77" t="s">
        <v>195</v>
      </c>
      <c r="P29" s="78"/>
      <c r="Q29" s="78"/>
      <c r="R29" s="78"/>
      <c r="S29" s="78"/>
      <c r="T29" s="78"/>
      <c r="U29" s="78"/>
    </row>
    <row r="30" spans="1:21">
      <c r="A30" s="73" t="s">
        <v>46</v>
      </c>
      <c r="B30" s="73" t="s">
        <v>47</v>
      </c>
      <c r="C30" s="73"/>
      <c r="D30" s="73"/>
      <c r="E30" s="73"/>
      <c r="F30" s="73"/>
      <c r="G30" s="73"/>
      <c r="H30" s="73"/>
      <c r="I30" s="73"/>
      <c r="J30" s="74" t="s">
        <v>48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6"/>
    </row>
    <row r="31" spans="1:21">
      <c r="A31" s="73"/>
      <c r="B31" s="73" t="s">
        <v>49</v>
      </c>
      <c r="C31" s="73"/>
      <c r="D31" s="73"/>
      <c r="E31" s="73"/>
      <c r="F31" s="73" t="s">
        <v>50</v>
      </c>
      <c r="G31" s="73"/>
      <c r="H31" s="73"/>
      <c r="I31" s="73"/>
      <c r="J31" s="74" t="s">
        <v>49</v>
      </c>
      <c r="K31" s="75"/>
      <c r="L31" s="75"/>
      <c r="M31" s="75"/>
      <c r="N31" s="75"/>
      <c r="O31" s="76"/>
      <c r="P31" s="74" t="s">
        <v>51</v>
      </c>
      <c r="Q31" s="75"/>
      <c r="R31" s="75"/>
      <c r="S31" s="75"/>
      <c r="T31" s="75"/>
      <c r="U31" s="76"/>
    </row>
    <row r="32" spans="1:21" ht="27">
      <c r="A32" s="7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5.6</v>
      </c>
      <c r="C33" s="6">
        <v>4.5999999999999996</v>
      </c>
      <c r="D33" s="6">
        <v>5.0999999999999996</v>
      </c>
      <c r="E33" s="67">
        <v>56.93</v>
      </c>
      <c r="F33" s="6">
        <v>5.9</v>
      </c>
      <c r="G33" s="6">
        <v>4</v>
      </c>
      <c r="H33" s="6">
        <v>6.8</v>
      </c>
      <c r="I33" s="67">
        <v>57.03</v>
      </c>
      <c r="J33" s="6">
        <v>6.52</v>
      </c>
      <c r="K33" s="6">
        <v>5.27</v>
      </c>
      <c r="L33" s="6">
        <v>2.61</v>
      </c>
      <c r="M33" s="25">
        <f>(J33^2+K33^2-L33^2)/(2*J33*K33)</f>
        <v>0.92360973679002567</v>
      </c>
      <c r="N33" s="26">
        <f>ACOS(M33)/PI()*180</f>
        <v>22.54035979410553</v>
      </c>
      <c r="O33" s="27">
        <f>J33-B33</f>
        <v>0.91999999999999993</v>
      </c>
      <c r="P33" s="8">
        <v>7.58</v>
      </c>
      <c r="Q33" s="8">
        <v>5.54</v>
      </c>
      <c r="R33" s="8">
        <v>4.63</v>
      </c>
      <c r="S33" s="25">
        <f>(P33^2+Q33^2-R33^2)/(2*P33*Q33)</f>
        <v>0.79430836421134854</v>
      </c>
      <c r="T33" s="26">
        <f>ACOS(S33)/PI()*180</f>
        <v>37.410022365373607</v>
      </c>
      <c r="U33" s="27">
        <f>P33-F33</f>
        <v>1.6799999999999997</v>
      </c>
    </row>
    <row r="34" spans="1:21">
      <c r="A34" s="6">
        <v>2</v>
      </c>
      <c r="B34" s="6">
        <v>4.9000000000000004</v>
      </c>
      <c r="C34" s="6">
        <v>4.4000000000000004</v>
      </c>
      <c r="D34" s="6">
        <v>6.2</v>
      </c>
      <c r="E34" s="68"/>
      <c r="F34" s="6">
        <v>6.9</v>
      </c>
      <c r="G34" s="6">
        <v>4.2</v>
      </c>
      <c r="H34" s="6">
        <v>6.4</v>
      </c>
      <c r="I34" s="68"/>
      <c r="J34" s="6">
        <v>5.78</v>
      </c>
      <c r="K34" s="6">
        <v>5.37</v>
      </c>
      <c r="L34" s="6">
        <v>2.3199999999999998</v>
      </c>
      <c r="M34" s="25">
        <f t="shared" ref="M34:M35" si="16">(J34^2+K34^2-L34^2)/(2*J34*K34)</f>
        <v>0.91600297693839283</v>
      </c>
      <c r="N34" s="26">
        <f t="shared" ref="N34:N35" si="17">ACOS(M34)/PI()*180</f>
        <v>23.651433009218454</v>
      </c>
      <c r="O34" s="27">
        <f t="shared" ref="O34:O35" si="18">J34-B34</f>
        <v>0.87999999999999989</v>
      </c>
      <c r="P34" s="8">
        <v>8.3000000000000007</v>
      </c>
      <c r="Q34" s="8">
        <v>5.92</v>
      </c>
      <c r="R34" s="8">
        <v>5.49</v>
      </c>
      <c r="S34" s="25">
        <f t="shared" ref="S34:S35" si="19">(P34^2+Q34^2-R34^2)/(2*P34*Q34)</f>
        <v>0.75093922989254325</v>
      </c>
      <c r="T34" s="26">
        <f t="shared" ref="T34:T35" si="20">ACOS(S34)/PI()*180</f>
        <v>41.328197494993667</v>
      </c>
      <c r="U34" s="27">
        <f t="shared" ref="U34:U35" si="21">P34-F34</f>
        <v>1.4000000000000004</v>
      </c>
    </row>
    <row r="35" spans="1:21">
      <c r="A35" s="6">
        <v>3</v>
      </c>
      <c r="B35" s="6">
        <v>5</v>
      </c>
      <c r="C35" s="6">
        <v>4.9000000000000004</v>
      </c>
      <c r="D35" s="6">
        <v>6.5</v>
      </c>
      <c r="E35" s="68"/>
      <c r="F35" s="6">
        <v>6.1</v>
      </c>
      <c r="G35" s="6">
        <v>4.3</v>
      </c>
      <c r="H35" s="6">
        <v>5.7</v>
      </c>
      <c r="I35" s="68"/>
      <c r="J35" s="6">
        <v>5.49</v>
      </c>
      <c r="K35" s="6">
        <v>4.9000000000000004</v>
      </c>
      <c r="L35" s="6">
        <v>3.38</v>
      </c>
      <c r="M35" s="25">
        <f t="shared" si="16"/>
        <v>0.79412847106055551</v>
      </c>
      <c r="N35" s="26">
        <f t="shared" si="17"/>
        <v>37.426985119386252</v>
      </c>
      <c r="O35" s="27">
        <f t="shared" si="18"/>
        <v>0.49000000000000021</v>
      </c>
      <c r="P35" s="8">
        <v>8.36</v>
      </c>
      <c r="Q35" s="8">
        <v>5.75</v>
      </c>
      <c r="R35" s="8">
        <v>5.15</v>
      </c>
      <c r="S35" s="25">
        <f t="shared" si="19"/>
        <v>0.79498231745371328</v>
      </c>
      <c r="T35" s="26">
        <f t="shared" si="20"/>
        <v>37.346414482886168</v>
      </c>
      <c r="U35" s="27">
        <f t="shared" si="21"/>
        <v>2.2599999999999998</v>
      </c>
    </row>
    <row r="36" spans="1:21">
      <c r="A36" s="6">
        <v>4</v>
      </c>
      <c r="B36" s="6"/>
      <c r="C36" s="6"/>
      <c r="D36" s="6"/>
      <c r="E36" s="68"/>
      <c r="F36" s="6"/>
      <c r="G36" s="6"/>
      <c r="H36" s="6"/>
      <c r="I36" s="68"/>
      <c r="J36" s="6"/>
      <c r="K36" s="6"/>
      <c r="L36" s="6"/>
      <c r="M36" s="25"/>
      <c r="N36" s="25"/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68"/>
      <c r="F37" s="6"/>
      <c r="G37" s="6"/>
      <c r="H37" s="6"/>
      <c r="I37" s="68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68"/>
      <c r="F38" s="6"/>
      <c r="G38" s="6"/>
      <c r="H38" s="6"/>
      <c r="I38" s="68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68"/>
      <c r="F39" s="8"/>
      <c r="G39" s="8"/>
      <c r="H39" s="8"/>
      <c r="I39" s="68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69"/>
      <c r="F40" s="8"/>
      <c r="G40" s="8"/>
      <c r="H40" s="8"/>
      <c r="I40" s="69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5.166666666666667</v>
      </c>
      <c r="C41" s="18">
        <f t="shared" ref="C41:G41" si="22">AVERAGE(C33:C40)</f>
        <v>4.6333333333333337</v>
      </c>
      <c r="D41" s="18">
        <f t="shared" si="22"/>
        <v>5.9333333333333336</v>
      </c>
      <c r="E41" s="18">
        <f t="shared" si="22"/>
        <v>56.93</v>
      </c>
      <c r="F41" s="18">
        <f t="shared" si="22"/>
        <v>6.3</v>
      </c>
      <c r="G41" s="18">
        <f t="shared" si="22"/>
        <v>4.166666666666667</v>
      </c>
      <c r="H41" s="18">
        <f>AVERAGE(H33:H40)</f>
        <v>6.3</v>
      </c>
      <c r="I41" s="18">
        <f>AVERAGE(I33:I40)</f>
        <v>57.03</v>
      </c>
      <c r="J41" s="18">
        <f t="shared" ref="J41:U41" si="23">AVERAGE(J33:J40)</f>
        <v>5.93</v>
      </c>
      <c r="K41" s="18">
        <f t="shared" si="23"/>
        <v>5.1800000000000006</v>
      </c>
      <c r="L41" s="18">
        <f t="shared" si="23"/>
        <v>2.7699999999999996</v>
      </c>
      <c r="M41" s="28"/>
      <c r="N41" s="28">
        <f t="shared" si="23"/>
        <v>27.872925974236747</v>
      </c>
      <c r="O41" s="28">
        <f t="shared" si="23"/>
        <v>0.76333333333333331</v>
      </c>
      <c r="P41" s="18">
        <f t="shared" si="23"/>
        <v>8.08</v>
      </c>
      <c r="Q41" s="18">
        <f t="shared" si="23"/>
        <v>5.7366666666666672</v>
      </c>
      <c r="R41" s="18">
        <f t="shared" si="23"/>
        <v>5.0900000000000007</v>
      </c>
      <c r="S41" s="28"/>
      <c r="T41" s="28">
        <f t="shared" si="23"/>
        <v>38.694878114417811</v>
      </c>
      <c r="U41" s="28">
        <f t="shared" si="23"/>
        <v>1.78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5" zoomScaleNormal="85" workbookViewId="0">
      <selection activeCell="AC28" sqref="AC28"/>
    </sheetView>
  </sheetViews>
  <sheetFormatPr defaultRowHeight="13.5"/>
  <cols>
    <col min="13" max="13" width="9" style="29"/>
    <col min="14" max="14" width="7" style="29" customWidth="1"/>
    <col min="15" max="15" width="9" style="29"/>
    <col min="19" max="20" width="9" style="29"/>
    <col min="21" max="21" width="8.375" style="29" customWidth="1"/>
  </cols>
  <sheetData>
    <row r="1" spans="1:21">
      <c r="A1" s="53" t="s">
        <v>45</v>
      </c>
      <c r="B1" s="53"/>
      <c r="C1" s="53"/>
      <c r="D1" s="53"/>
      <c r="E1" s="70" t="s">
        <v>196</v>
      </c>
      <c r="F1" s="71"/>
      <c r="G1" s="71"/>
      <c r="H1" s="71"/>
      <c r="I1" s="72"/>
      <c r="J1" s="53" t="s">
        <v>45</v>
      </c>
      <c r="K1" s="53"/>
      <c r="L1" s="53"/>
      <c r="M1" s="53"/>
      <c r="N1" s="53"/>
      <c r="O1" s="77" t="s">
        <v>196</v>
      </c>
      <c r="P1" s="78"/>
      <c r="Q1" s="78"/>
      <c r="R1" s="78"/>
      <c r="S1" s="78"/>
      <c r="T1" s="78"/>
      <c r="U1" s="78"/>
    </row>
    <row r="2" spans="1:21">
      <c r="A2" s="73" t="s">
        <v>46</v>
      </c>
      <c r="B2" s="73" t="s">
        <v>47</v>
      </c>
      <c r="C2" s="73"/>
      <c r="D2" s="73"/>
      <c r="E2" s="73"/>
      <c r="F2" s="73"/>
      <c r="G2" s="73"/>
      <c r="H2" s="73"/>
      <c r="I2" s="73"/>
      <c r="J2" s="74" t="s">
        <v>48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6"/>
    </row>
    <row r="3" spans="1:21">
      <c r="A3" s="73"/>
      <c r="B3" s="73" t="s">
        <v>49</v>
      </c>
      <c r="C3" s="73"/>
      <c r="D3" s="73"/>
      <c r="E3" s="73"/>
      <c r="F3" s="73" t="s">
        <v>50</v>
      </c>
      <c r="G3" s="73"/>
      <c r="H3" s="73"/>
      <c r="I3" s="73"/>
      <c r="J3" s="74" t="s">
        <v>49</v>
      </c>
      <c r="K3" s="75"/>
      <c r="L3" s="75"/>
      <c r="M3" s="75"/>
      <c r="N3" s="75"/>
      <c r="O3" s="76"/>
      <c r="P3" s="74" t="s">
        <v>51</v>
      </c>
      <c r="Q3" s="75"/>
      <c r="R3" s="75"/>
      <c r="S3" s="75"/>
      <c r="T3" s="75"/>
      <c r="U3" s="76"/>
    </row>
    <row r="4" spans="1:21" ht="27">
      <c r="A4" s="73"/>
      <c r="B4" s="6" t="s">
        <v>52</v>
      </c>
      <c r="C4" s="6" t="s">
        <v>53</v>
      </c>
      <c r="D4" s="6" t="s">
        <v>54</v>
      </c>
      <c r="E4" s="6" t="s">
        <v>55</v>
      </c>
      <c r="F4" s="6" t="s">
        <v>52</v>
      </c>
      <c r="G4" s="6" t="s">
        <v>53</v>
      </c>
      <c r="H4" s="6" t="s">
        <v>54</v>
      </c>
      <c r="I4" s="6" t="s">
        <v>55</v>
      </c>
      <c r="J4" s="6" t="s">
        <v>52</v>
      </c>
      <c r="K4" s="6" t="s">
        <v>56</v>
      </c>
      <c r="L4" s="6" t="s">
        <v>54</v>
      </c>
      <c r="M4" s="25"/>
      <c r="N4" s="25" t="s">
        <v>57</v>
      </c>
      <c r="O4" s="25" t="s">
        <v>58</v>
      </c>
      <c r="P4" s="6" t="s">
        <v>52</v>
      </c>
      <c r="Q4" s="6" t="s">
        <v>56</v>
      </c>
      <c r="R4" s="6" t="s">
        <v>54</v>
      </c>
      <c r="S4" s="25"/>
      <c r="T4" s="25" t="s">
        <v>57</v>
      </c>
      <c r="U4" s="25" t="s">
        <v>58</v>
      </c>
    </row>
    <row r="5" spans="1:21">
      <c r="A5" s="6">
        <v>1</v>
      </c>
      <c r="B5" s="6">
        <v>5</v>
      </c>
      <c r="C5" s="6">
        <v>5.52</v>
      </c>
      <c r="D5" s="6">
        <v>7.52</v>
      </c>
      <c r="E5" s="67">
        <v>70.17</v>
      </c>
      <c r="F5" s="6">
        <v>5</v>
      </c>
      <c r="G5" s="6">
        <v>4.2</v>
      </c>
      <c r="H5" s="6">
        <v>6.8</v>
      </c>
      <c r="I5" s="67">
        <v>69.849999999999994</v>
      </c>
      <c r="J5" s="6">
        <v>5.52</v>
      </c>
      <c r="K5" s="6">
        <v>3.98</v>
      </c>
      <c r="L5" s="6">
        <v>2.48</v>
      </c>
      <c r="M5" s="25">
        <f>(J5^2+K5^2-L5^2)/(2*J5*K5)</f>
        <v>0.91399934454883103</v>
      </c>
      <c r="N5" s="26">
        <f>ACOS(M5)/PI()*180</f>
        <v>23.935981961662865</v>
      </c>
      <c r="O5" s="27">
        <f>J5-B5</f>
        <v>0.51999999999999957</v>
      </c>
      <c r="P5" s="8">
        <v>7.05</v>
      </c>
      <c r="Q5" s="8">
        <v>4.58</v>
      </c>
      <c r="R5" s="8">
        <v>3.47</v>
      </c>
      <c r="S5" s="25">
        <f>(P5^2+Q5^2-R5^2)/(2*P5*Q5)</f>
        <v>0.90801821053609577</v>
      </c>
      <c r="T5" s="26">
        <f>ACOS(S5)/PI()*180</f>
        <v>24.76709634852558</v>
      </c>
      <c r="U5" s="27">
        <f>P5-F5</f>
        <v>2.0499999999999998</v>
      </c>
    </row>
    <row r="6" spans="1:21">
      <c r="A6" s="6">
        <v>2</v>
      </c>
      <c r="B6" s="6">
        <v>5.2</v>
      </c>
      <c r="C6" s="6">
        <v>4.8</v>
      </c>
      <c r="D6" s="6">
        <v>7.57</v>
      </c>
      <c r="E6" s="68"/>
      <c r="F6" s="6">
        <v>5.5</v>
      </c>
      <c r="G6" s="6">
        <v>4.8</v>
      </c>
      <c r="H6" s="6">
        <v>7.29</v>
      </c>
      <c r="I6" s="68"/>
      <c r="J6" s="6">
        <v>5.77</v>
      </c>
      <c r="K6" s="6">
        <v>4.97</v>
      </c>
      <c r="L6" s="6">
        <v>3.27</v>
      </c>
      <c r="M6" s="25">
        <f t="shared" ref="M6:M7" si="0">(J6^2+K6^2-L6^2)/(2*J6*K6)</f>
        <v>0.82472129135297045</v>
      </c>
      <c r="N6" s="26">
        <f t="shared" ref="N6:N7" si="1">ACOS(M6)/PI()*180</f>
        <v>34.439755282982375</v>
      </c>
      <c r="O6" s="27">
        <f t="shared" ref="O6" si="2">J6-B6</f>
        <v>0.5699999999999994</v>
      </c>
      <c r="P6" s="8">
        <v>5.35</v>
      </c>
      <c r="Q6" s="8">
        <v>4.34</v>
      </c>
      <c r="R6" s="8">
        <v>1.87</v>
      </c>
      <c r="S6" s="25">
        <f t="shared" ref="S6:S8" si="3">(P6^2+Q6^2-R6^2)/(2*P6*Q6)</f>
        <v>0.94666436969723067</v>
      </c>
      <c r="T6" s="26">
        <f t="shared" ref="T6:T8" si="4">ACOS(S6)/PI()*180</f>
        <v>18.797313474909473</v>
      </c>
      <c r="U6" s="27">
        <f t="shared" ref="U6:U7" si="5">P6-F6</f>
        <v>-0.15000000000000036</v>
      </c>
    </row>
    <row r="7" spans="1:21">
      <c r="A7" s="6">
        <v>3</v>
      </c>
      <c r="B7" s="6"/>
      <c r="C7" s="6"/>
      <c r="D7" s="6">
        <v>7.37</v>
      </c>
      <c r="E7" s="68"/>
      <c r="F7" s="6">
        <v>4.5</v>
      </c>
      <c r="G7" s="6">
        <v>5.2</v>
      </c>
      <c r="H7" s="6">
        <v>7.73</v>
      </c>
      <c r="I7" s="68"/>
      <c r="J7" s="6">
        <v>6.46</v>
      </c>
      <c r="K7" s="6">
        <v>4.97</v>
      </c>
      <c r="L7" s="6">
        <v>2.57</v>
      </c>
      <c r="M7" s="25">
        <f t="shared" si="0"/>
        <v>0.93171412375179874</v>
      </c>
      <c r="N7" s="26">
        <f t="shared" si="1"/>
        <v>21.296388285454711</v>
      </c>
      <c r="O7" s="27"/>
      <c r="P7" s="8">
        <v>5.68</v>
      </c>
      <c r="Q7" s="8">
        <v>4.1399999999999997</v>
      </c>
      <c r="R7" s="8">
        <v>1.6</v>
      </c>
      <c r="S7" s="25">
        <f t="shared" si="3"/>
        <v>0.9959940804245766</v>
      </c>
      <c r="T7" s="26">
        <f t="shared" si="4"/>
        <v>5.1301944780045483</v>
      </c>
      <c r="U7" s="27">
        <f t="shared" si="5"/>
        <v>1.1799999999999997</v>
      </c>
    </row>
    <row r="8" spans="1:21">
      <c r="A8" s="6">
        <v>4</v>
      </c>
      <c r="B8" s="6"/>
      <c r="C8" s="6"/>
      <c r="D8" s="6"/>
      <c r="E8" s="68"/>
      <c r="F8" s="6"/>
      <c r="G8" s="6"/>
      <c r="H8" s="6"/>
      <c r="I8" s="68"/>
      <c r="J8" s="6"/>
      <c r="K8" s="6"/>
      <c r="L8" s="6"/>
      <c r="M8" s="25"/>
      <c r="N8" s="25"/>
      <c r="O8" s="27"/>
      <c r="P8" s="8">
        <v>5.77</v>
      </c>
      <c r="Q8" s="8">
        <v>4.18</v>
      </c>
      <c r="R8" s="8">
        <v>2.94</v>
      </c>
      <c r="S8" s="25">
        <f t="shared" si="3"/>
        <v>0.87322025324853025</v>
      </c>
      <c r="T8" s="26">
        <f t="shared" si="4"/>
        <v>29.164962099736581</v>
      </c>
      <c r="U8" s="27"/>
    </row>
    <row r="9" spans="1:21">
      <c r="A9" s="6">
        <v>5</v>
      </c>
      <c r="B9" s="6"/>
      <c r="C9" s="6"/>
      <c r="D9" s="6"/>
      <c r="E9" s="68"/>
      <c r="F9" s="6"/>
      <c r="G9" s="6"/>
      <c r="H9" s="6"/>
      <c r="I9" s="68"/>
      <c r="J9" s="6"/>
      <c r="K9" s="6"/>
      <c r="L9" s="6"/>
      <c r="M9" s="25"/>
      <c r="N9" s="25"/>
      <c r="O9" s="27"/>
      <c r="P9" s="8"/>
      <c r="Q9" s="8"/>
      <c r="R9" s="8"/>
      <c r="S9" s="25"/>
      <c r="T9" s="27"/>
      <c r="U9" s="27"/>
    </row>
    <row r="10" spans="1:21">
      <c r="A10" s="6">
        <v>6</v>
      </c>
      <c r="B10" s="6"/>
      <c r="C10" s="6"/>
      <c r="D10" s="6"/>
      <c r="E10" s="68"/>
      <c r="F10" s="6"/>
      <c r="G10" s="6"/>
      <c r="H10" s="6"/>
      <c r="I10" s="68"/>
      <c r="J10" s="6"/>
      <c r="K10" s="6"/>
      <c r="L10" s="6"/>
      <c r="M10" s="25"/>
      <c r="N10" s="25"/>
      <c r="O10" s="27"/>
      <c r="P10" s="8"/>
      <c r="Q10" s="8"/>
      <c r="R10" s="8"/>
      <c r="S10" s="25"/>
      <c r="T10" s="27"/>
      <c r="U10" s="27"/>
    </row>
    <row r="11" spans="1:21">
      <c r="A11" s="7">
        <v>7</v>
      </c>
      <c r="B11" s="8"/>
      <c r="C11" s="8"/>
      <c r="D11" s="8"/>
      <c r="E11" s="68"/>
      <c r="F11" s="8"/>
      <c r="G11" s="8"/>
      <c r="H11" s="8"/>
      <c r="I11" s="68"/>
      <c r="J11" s="8"/>
      <c r="K11" s="8"/>
      <c r="L11" s="8"/>
      <c r="M11" s="27"/>
      <c r="N11" s="27"/>
      <c r="O11" s="27"/>
      <c r="P11" s="8"/>
      <c r="Q11" s="8"/>
      <c r="R11" s="8"/>
      <c r="S11" s="25"/>
      <c r="T11" s="27"/>
      <c r="U11" s="27"/>
    </row>
    <row r="12" spans="1:21">
      <c r="A12" s="7">
        <v>8</v>
      </c>
      <c r="B12" s="8"/>
      <c r="C12" s="8"/>
      <c r="D12" s="8"/>
      <c r="E12" s="69"/>
      <c r="F12" s="8"/>
      <c r="G12" s="8"/>
      <c r="H12" s="8"/>
      <c r="I12" s="69"/>
      <c r="J12" s="8"/>
      <c r="K12" s="8"/>
      <c r="L12" s="8"/>
      <c r="M12" s="27"/>
      <c r="N12" s="27"/>
      <c r="O12" s="27"/>
      <c r="P12" s="8"/>
      <c r="Q12" s="8"/>
      <c r="R12" s="8"/>
      <c r="S12" s="25"/>
      <c r="T12" s="27"/>
      <c r="U12" s="27"/>
    </row>
    <row r="13" spans="1:21">
      <c r="A13" t="s">
        <v>108</v>
      </c>
      <c r="B13" s="18">
        <f>AVERAGE(B5:B12)</f>
        <v>5.0999999999999996</v>
      </c>
      <c r="C13" s="18">
        <f t="shared" ref="C13:G13" si="6">AVERAGE(C5:C12)</f>
        <v>5.16</v>
      </c>
      <c r="D13" s="18">
        <f t="shared" si="6"/>
        <v>7.4866666666666672</v>
      </c>
      <c r="E13" s="18">
        <f t="shared" si="6"/>
        <v>70.17</v>
      </c>
      <c r="F13" s="18">
        <f t="shared" si="6"/>
        <v>5</v>
      </c>
      <c r="G13" s="18">
        <f t="shared" si="6"/>
        <v>4.7333333333333334</v>
      </c>
      <c r="H13" s="18">
        <f>AVERAGE(H5:H12)</f>
        <v>7.2733333333333334</v>
      </c>
      <c r="I13" s="18">
        <f>AVERAGE(I5:I12)</f>
        <v>69.849999999999994</v>
      </c>
      <c r="J13" s="18">
        <f t="shared" ref="J13:U13" si="7">AVERAGE(J5:J12)</f>
        <v>5.916666666666667</v>
      </c>
      <c r="K13" s="18">
        <f t="shared" si="7"/>
        <v>4.6399999999999997</v>
      </c>
      <c r="L13" s="18">
        <f t="shared" si="7"/>
        <v>2.7733333333333334</v>
      </c>
      <c r="M13" s="28"/>
      <c r="N13" s="28">
        <f t="shared" si="7"/>
        <v>26.557375176699981</v>
      </c>
      <c r="O13" s="28">
        <f t="shared" si="7"/>
        <v>0.54499999999999948</v>
      </c>
      <c r="P13" s="18">
        <f t="shared" si="7"/>
        <v>5.9624999999999995</v>
      </c>
      <c r="Q13" s="18">
        <f t="shared" si="7"/>
        <v>4.3099999999999996</v>
      </c>
      <c r="R13" s="18">
        <f>AVERAGE(R5:R12)</f>
        <v>2.4699999999999998</v>
      </c>
      <c r="S13" s="28"/>
      <c r="T13" s="28">
        <f>AVERAGE(T5:T12)</f>
        <v>19.464891600294045</v>
      </c>
      <c r="U13" s="28">
        <f t="shared" si="7"/>
        <v>1.0266666666666664</v>
      </c>
    </row>
    <row r="15" spans="1:21">
      <c r="A15" s="53" t="s">
        <v>45</v>
      </c>
      <c r="B15" s="53"/>
      <c r="C15" s="53"/>
      <c r="D15" s="53"/>
      <c r="E15" s="70" t="s">
        <v>197</v>
      </c>
      <c r="F15" s="71"/>
      <c r="G15" s="71"/>
      <c r="H15" s="71"/>
      <c r="I15" s="72"/>
      <c r="J15" s="53" t="s">
        <v>45</v>
      </c>
      <c r="K15" s="53"/>
      <c r="L15" s="53"/>
      <c r="M15" s="53"/>
      <c r="N15" s="53"/>
      <c r="O15" s="77" t="s">
        <v>197</v>
      </c>
      <c r="P15" s="78"/>
      <c r="Q15" s="78"/>
      <c r="R15" s="78"/>
      <c r="S15" s="78"/>
      <c r="T15" s="78"/>
      <c r="U15" s="78"/>
    </row>
    <row r="16" spans="1:21">
      <c r="A16" s="73" t="s">
        <v>46</v>
      </c>
      <c r="B16" s="73" t="s">
        <v>47</v>
      </c>
      <c r="C16" s="73"/>
      <c r="D16" s="73"/>
      <c r="E16" s="73"/>
      <c r="F16" s="73"/>
      <c r="G16" s="73"/>
      <c r="H16" s="73"/>
      <c r="I16" s="73"/>
      <c r="J16" s="74" t="s">
        <v>48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6"/>
    </row>
    <row r="17" spans="1:21">
      <c r="A17" s="73"/>
      <c r="B17" s="73" t="s">
        <v>49</v>
      </c>
      <c r="C17" s="73"/>
      <c r="D17" s="73"/>
      <c r="E17" s="73"/>
      <c r="F17" s="73" t="s">
        <v>50</v>
      </c>
      <c r="G17" s="73"/>
      <c r="H17" s="73"/>
      <c r="I17" s="73"/>
      <c r="J17" s="74" t="s">
        <v>49</v>
      </c>
      <c r="K17" s="75"/>
      <c r="L17" s="75"/>
      <c r="M17" s="75"/>
      <c r="N17" s="75"/>
      <c r="O17" s="76"/>
      <c r="P17" s="74" t="s">
        <v>51</v>
      </c>
      <c r="Q17" s="75"/>
      <c r="R17" s="75"/>
      <c r="S17" s="75"/>
      <c r="T17" s="75"/>
      <c r="U17" s="76"/>
    </row>
    <row r="18" spans="1:21" ht="27">
      <c r="A18" s="73"/>
      <c r="B18" s="6" t="s">
        <v>59</v>
      </c>
      <c r="C18" s="6" t="s">
        <v>60</v>
      </c>
      <c r="D18" s="6" t="s">
        <v>61</v>
      </c>
      <c r="E18" s="6" t="s">
        <v>62</v>
      </c>
      <c r="F18" s="6" t="s">
        <v>59</v>
      </c>
      <c r="G18" s="6" t="s">
        <v>60</v>
      </c>
      <c r="H18" s="6" t="s">
        <v>61</v>
      </c>
      <c r="I18" s="6" t="s">
        <v>62</v>
      </c>
      <c r="J18" s="6" t="s">
        <v>59</v>
      </c>
      <c r="K18" s="6" t="s">
        <v>63</v>
      </c>
      <c r="L18" s="6" t="s">
        <v>61</v>
      </c>
      <c r="M18" s="25"/>
      <c r="N18" s="25" t="s">
        <v>64</v>
      </c>
      <c r="O18" s="25" t="s">
        <v>65</v>
      </c>
      <c r="P18" s="6" t="s">
        <v>59</v>
      </c>
      <c r="Q18" s="6" t="s">
        <v>63</v>
      </c>
      <c r="R18" s="6" t="s">
        <v>61</v>
      </c>
      <c r="S18" s="25"/>
      <c r="T18" s="25" t="s">
        <v>64</v>
      </c>
      <c r="U18" s="25" t="s">
        <v>65</v>
      </c>
    </row>
    <row r="19" spans="1:21">
      <c r="A19" s="6">
        <v>1</v>
      </c>
      <c r="B19" s="6">
        <v>4.7</v>
      </c>
      <c r="C19" s="6">
        <v>5.3</v>
      </c>
      <c r="D19" s="6">
        <v>6.82</v>
      </c>
      <c r="E19" s="67">
        <v>69.3</v>
      </c>
      <c r="F19" s="6">
        <v>5.8</v>
      </c>
      <c r="G19" s="6">
        <v>4.9000000000000004</v>
      </c>
      <c r="H19" s="6">
        <v>7.77</v>
      </c>
      <c r="I19" s="67">
        <v>68.849999999999994</v>
      </c>
      <c r="J19" s="6">
        <v>5.28</v>
      </c>
      <c r="K19" s="6">
        <v>4.29</v>
      </c>
      <c r="L19" s="6">
        <v>2.48</v>
      </c>
      <c r="M19" s="25">
        <f>(J19^2+K19^2-L19^2)/(2*J19*K19)</f>
        <v>0.88587138871229776</v>
      </c>
      <c r="N19" s="26">
        <f>ACOS(M19)/PI()*180</f>
        <v>27.64105384158626</v>
      </c>
      <c r="O19" s="27">
        <f>J19-B19</f>
        <v>0.58000000000000007</v>
      </c>
      <c r="P19" s="8">
        <v>5.81</v>
      </c>
      <c r="Q19" s="8">
        <v>4.54</v>
      </c>
      <c r="R19" s="8">
        <v>2.11</v>
      </c>
      <c r="S19" s="25">
        <f>(P19^2+Q19^2-R19^2)/(2*P19*Q19)</f>
        <v>0.94618120057321797</v>
      </c>
      <c r="T19" s="26">
        <f>ACOS(S19)/PI()*180</f>
        <v>18.883039805311029</v>
      </c>
      <c r="U19" s="27">
        <f>P19-F19</f>
        <v>9.9999999999997868E-3</v>
      </c>
    </row>
    <row r="20" spans="1:21">
      <c r="A20" s="6">
        <v>2</v>
      </c>
      <c r="B20" s="6">
        <v>4.8</v>
      </c>
      <c r="C20" s="6">
        <v>5.2</v>
      </c>
      <c r="D20" s="6">
        <v>7.29</v>
      </c>
      <c r="E20" s="68"/>
      <c r="F20" s="6">
        <v>5.5</v>
      </c>
      <c r="G20" s="6">
        <v>5</v>
      </c>
      <c r="H20" s="6">
        <v>7.53</v>
      </c>
      <c r="I20" s="68"/>
      <c r="J20" s="6">
        <v>6.64</v>
      </c>
      <c r="K20" s="6">
        <v>5.1100000000000003</v>
      </c>
      <c r="L20" s="6">
        <v>2.5499999999999998</v>
      </c>
      <c r="M20" s="25">
        <f t="shared" ref="M20:M22" si="8">(J20^2+K20^2-L20^2)/(2*J20*K20)</f>
        <v>0.93867446301841428</v>
      </c>
      <c r="N20" s="26">
        <f t="shared" ref="N20:N22" si="9">ACOS(M20)/PI()*180</f>
        <v>20.169871851087532</v>
      </c>
      <c r="O20" s="27">
        <f t="shared" ref="O20:O21" si="10">J20-B20</f>
        <v>1.8399999999999999</v>
      </c>
      <c r="P20" s="8">
        <v>5.76</v>
      </c>
      <c r="Q20" s="8">
        <v>4.76</v>
      </c>
      <c r="R20" s="8">
        <v>2.17</v>
      </c>
      <c r="S20" s="25">
        <f t="shared" ref="S20:S21" si="11">(P20^2+Q20^2-R20^2)/(2*P20*Q20)</f>
        <v>0.93236278886554635</v>
      </c>
      <c r="T20" s="26">
        <f t="shared" ref="T20:T21" si="12">ACOS(S20)/PI()*180</f>
        <v>21.193821939851798</v>
      </c>
      <c r="U20" s="27">
        <f t="shared" ref="U20:U21" si="13">P20-F20</f>
        <v>0.25999999999999979</v>
      </c>
    </row>
    <row r="21" spans="1:21">
      <c r="A21" s="6">
        <v>3</v>
      </c>
      <c r="B21" s="6">
        <v>5.0999999999999996</v>
      </c>
      <c r="C21" s="6"/>
      <c r="D21" s="6">
        <v>7.73</v>
      </c>
      <c r="E21" s="68"/>
      <c r="F21" s="6">
        <v>5</v>
      </c>
      <c r="G21" s="6"/>
      <c r="H21" s="6">
        <v>7.46</v>
      </c>
      <c r="I21" s="68"/>
      <c r="J21" s="6">
        <v>6.04</v>
      </c>
      <c r="K21" s="6">
        <v>4.83</v>
      </c>
      <c r="L21" s="6">
        <v>2.6</v>
      </c>
      <c r="M21" s="25">
        <f t="shared" si="8"/>
        <v>0.90923347455884174</v>
      </c>
      <c r="N21" s="26">
        <f t="shared" si="9"/>
        <v>24.600362601436672</v>
      </c>
      <c r="O21" s="27">
        <f t="shared" si="10"/>
        <v>0.94000000000000039</v>
      </c>
      <c r="P21" s="8">
        <v>5.91</v>
      </c>
      <c r="Q21" s="8">
        <v>4.7699999999999996</v>
      </c>
      <c r="R21" s="8">
        <v>2.37</v>
      </c>
      <c r="S21" s="25">
        <f t="shared" si="11"/>
        <v>0.92342687482041941</v>
      </c>
      <c r="T21" s="26">
        <f t="shared" si="12"/>
        <v>22.567675925279335</v>
      </c>
      <c r="U21" s="27">
        <f t="shared" si="13"/>
        <v>0.91000000000000014</v>
      </c>
    </row>
    <row r="22" spans="1:21">
      <c r="A22" s="6">
        <v>4</v>
      </c>
      <c r="B22" s="6"/>
      <c r="C22" s="6"/>
      <c r="D22" s="6"/>
      <c r="E22" s="68"/>
      <c r="F22" s="6"/>
      <c r="G22" s="6"/>
      <c r="H22" s="6"/>
      <c r="I22" s="68"/>
      <c r="J22" s="6">
        <v>6.13</v>
      </c>
      <c r="K22" s="6">
        <v>4.74</v>
      </c>
      <c r="L22" s="6">
        <v>3.31</v>
      </c>
      <c r="M22" s="25">
        <f t="shared" si="8"/>
        <v>0.84471472525657176</v>
      </c>
      <c r="N22" s="26">
        <f t="shared" si="9"/>
        <v>32.358616077998683</v>
      </c>
      <c r="O22" s="27"/>
      <c r="P22" s="8"/>
      <c r="Q22" s="8"/>
      <c r="R22" s="8"/>
      <c r="S22" s="27"/>
      <c r="T22" s="27"/>
      <c r="U22" s="27"/>
    </row>
    <row r="23" spans="1:21">
      <c r="A23" s="6">
        <v>5</v>
      </c>
      <c r="B23" s="6"/>
      <c r="C23" s="6"/>
      <c r="D23" s="6"/>
      <c r="E23" s="68"/>
      <c r="F23" s="6"/>
      <c r="G23" s="6"/>
      <c r="H23" s="6"/>
      <c r="I23" s="68"/>
      <c r="J23" s="6"/>
      <c r="K23" s="6"/>
      <c r="L23" s="6"/>
      <c r="M23" s="25"/>
      <c r="N23" s="25"/>
      <c r="O23" s="27"/>
      <c r="P23" s="8"/>
      <c r="Q23" s="8"/>
      <c r="R23" s="8"/>
      <c r="S23" s="27"/>
      <c r="T23" s="27"/>
      <c r="U23" s="27"/>
    </row>
    <row r="24" spans="1:21">
      <c r="A24" s="6">
        <v>6</v>
      </c>
      <c r="B24" s="6"/>
      <c r="C24" s="6"/>
      <c r="D24" s="6"/>
      <c r="E24" s="68"/>
      <c r="F24" s="6"/>
      <c r="G24" s="6"/>
      <c r="H24" s="6"/>
      <c r="I24" s="68"/>
      <c r="J24" s="6"/>
      <c r="K24" s="6"/>
      <c r="L24" s="6"/>
      <c r="M24" s="25"/>
      <c r="N24" s="25"/>
      <c r="O24" s="27"/>
      <c r="P24" s="8"/>
      <c r="Q24" s="8"/>
      <c r="R24" s="8"/>
      <c r="S24" s="27"/>
      <c r="T24" s="27"/>
      <c r="U24" s="27"/>
    </row>
    <row r="25" spans="1:21">
      <c r="A25" s="7">
        <v>7</v>
      </c>
      <c r="B25" s="8"/>
      <c r="C25" s="8"/>
      <c r="D25" s="8"/>
      <c r="E25" s="68"/>
      <c r="F25" s="8"/>
      <c r="G25" s="8"/>
      <c r="H25" s="8"/>
      <c r="I25" s="68"/>
      <c r="J25" s="8"/>
      <c r="K25" s="8"/>
      <c r="L25" s="8"/>
      <c r="M25" s="27"/>
      <c r="N25" s="27"/>
      <c r="O25" s="27"/>
      <c r="P25" s="8"/>
      <c r="Q25" s="8"/>
      <c r="R25" s="8"/>
      <c r="S25" s="27"/>
      <c r="T25" s="27"/>
      <c r="U25" s="27"/>
    </row>
    <row r="26" spans="1:21">
      <c r="A26" s="7">
        <v>8</v>
      </c>
      <c r="B26" s="8"/>
      <c r="C26" s="8"/>
      <c r="D26" s="8"/>
      <c r="E26" s="69"/>
      <c r="F26" s="8"/>
      <c r="G26" s="8"/>
      <c r="H26" s="8"/>
      <c r="I26" s="69"/>
      <c r="J26" s="8"/>
      <c r="K26" s="8"/>
      <c r="L26" s="8"/>
      <c r="M26" s="27"/>
      <c r="N26" s="27"/>
      <c r="O26" s="27"/>
      <c r="P26" s="8"/>
      <c r="Q26" s="8"/>
      <c r="R26" s="8"/>
      <c r="S26" s="27"/>
      <c r="T26" s="27"/>
      <c r="U26" s="27"/>
    </row>
    <row r="27" spans="1:21">
      <c r="A27" t="s">
        <v>108</v>
      </c>
      <c r="B27" s="18">
        <f>AVERAGE(B19:B26)</f>
        <v>4.8666666666666663</v>
      </c>
      <c r="C27" s="18">
        <f t="shared" ref="C27:G27" si="14">AVERAGE(C19:C26)</f>
        <v>5.25</v>
      </c>
      <c r="D27" s="18">
        <f t="shared" si="14"/>
        <v>7.28</v>
      </c>
      <c r="E27" s="18">
        <f t="shared" si="14"/>
        <v>69.3</v>
      </c>
      <c r="F27" s="18">
        <f t="shared" si="14"/>
        <v>5.4333333333333336</v>
      </c>
      <c r="G27" s="18">
        <f t="shared" si="14"/>
        <v>4.95</v>
      </c>
      <c r="H27" s="18">
        <f>AVERAGE(H19:H26)</f>
        <v>7.5866666666666669</v>
      </c>
      <c r="I27" s="18">
        <f>AVERAGE(I19:I26)</f>
        <v>68.849999999999994</v>
      </c>
      <c r="J27" s="18">
        <f t="shared" ref="J27:U27" si="15">AVERAGE(J19:J26)</f>
        <v>6.0225</v>
      </c>
      <c r="K27" s="18">
        <f t="shared" si="15"/>
        <v>4.7424999999999997</v>
      </c>
      <c r="L27" s="18">
        <f t="shared" si="15"/>
        <v>2.7349999999999999</v>
      </c>
      <c r="M27" s="28"/>
      <c r="N27" s="28">
        <f t="shared" si="15"/>
        <v>26.192476093027288</v>
      </c>
      <c r="O27" s="28">
        <f t="shared" si="15"/>
        <v>1.1200000000000001</v>
      </c>
      <c r="P27" s="18">
        <f t="shared" si="15"/>
        <v>5.8266666666666671</v>
      </c>
      <c r="Q27" s="18">
        <f t="shared" si="15"/>
        <v>4.6900000000000004</v>
      </c>
      <c r="R27" s="18">
        <f t="shared" si="15"/>
        <v>2.2166666666666663</v>
      </c>
      <c r="S27" s="28"/>
      <c r="T27" s="28">
        <f t="shared" si="15"/>
        <v>20.881512556814055</v>
      </c>
      <c r="U27" s="28">
        <f t="shared" si="15"/>
        <v>0.39333333333333326</v>
      </c>
    </row>
    <row r="29" spans="1:21">
      <c r="A29" s="53" t="s">
        <v>45</v>
      </c>
      <c r="B29" s="53"/>
      <c r="C29" s="53"/>
      <c r="D29" s="53"/>
      <c r="E29" s="70" t="s">
        <v>198</v>
      </c>
      <c r="F29" s="71"/>
      <c r="G29" s="71"/>
      <c r="H29" s="71"/>
      <c r="I29" s="72"/>
      <c r="J29" s="53" t="s">
        <v>45</v>
      </c>
      <c r="K29" s="53"/>
      <c r="L29" s="53"/>
      <c r="M29" s="53"/>
      <c r="N29" s="53"/>
      <c r="O29" s="77" t="s">
        <v>198</v>
      </c>
      <c r="P29" s="78"/>
      <c r="Q29" s="78"/>
      <c r="R29" s="78"/>
      <c r="S29" s="78"/>
      <c r="T29" s="78"/>
      <c r="U29" s="78"/>
    </row>
    <row r="30" spans="1:21">
      <c r="A30" s="73" t="s">
        <v>46</v>
      </c>
      <c r="B30" s="73" t="s">
        <v>47</v>
      </c>
      <c r="C30" s="73"/>
      <c r="D30" s="73"/>
      <c r="E30" s="73"/>
      <c r="F30" s="73"/>
      <c r="G30" s="73"/>
      <c r="H30" s="73"/>
      <c r="I30" s="73"/>
      <c r="J30" s="74" t="s">
        <v>48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6"/>
    </row>
    <row r="31" spans="1:21">
      <c r="A31" s="73"/>
      <c r="B31" s="73" t="s">
        <v>49</v>
      </c>
      <c r="C31" s="73"/>
      <c r="D31" s="73"/>
      <c r="E31" s="73"/>
      <c r="F31" s="73" t="s">
        <v>50</v>
      </c>
      <c r="G31" s="73"/>
      <c r="H31" s="73"/>
      <c r="I31" s="73"/>
      <c r="J31" s="74" t="s">
        <v>49</v>
      </c>
      <c r="K31" s="75"/>
      <c r="L31" s="75"/>
      <c r="M31" s="75"/>
      <c r="N31" s="75"/>
      <c r="O31" s="76"/>
      <c r="P31" s="74" t="s">
        <v>51</v>
      </c>
      <c r="Q31" s="75"/>
      <c r="R31" s="75"/>
      <c r="S31" s="75"/>
      <c r="T31" s="75"/>
      <c r="U31" s="76"/>
    </row>
    <row r="32" spans="1:21" ht="27">
      <c r="A32" s="73"/>
      <c r="B32" s="6" t="s">
        <v>59</v>
      </c>
      <c r="C32" s="6" t="s">
        <v>60</v>
      </c>
      <c r="D32" s="6" t="s">
        <v>23</v>
      </c>
      <c r="E32" s="6" t="s">
        <v>62</v>
      </c>
      <c r="F32" s="6" t="s">
        <v>59</v>
      </c>
      <c r="G32" s="6" t="s">
        <v>60</v>
      </c>
      <c r="H32" s="6" t="s">
        <v>23</v>
      </c>
      <c r="I32" s="6" t="s">
        <v>62</v>
      </c>
      <c r="J32" s="6" t="s">
        <v>59</v>
      </c>
      <c r="K32" s="6" t="s">
        <v>63</v>
      </c>
      <c r="L32" s="6"/>
      <c r="M32" s="25"/>
      <c r="N32" s="25" t="s">
        <v>64</v>
      </c>
      <c r="O32" s="25" t="s">
        <v>65</v>
      </c>
      <c r="P32" s="6" t="s">
        <v>59</v>
      </c>
      <c r="Q32" s="6" t="s">
        <v>63</v>
      </c>
      <c r="R32" s="6"/>
      <c r="S32" s="25"/>
      <c r="T32" s="25" t="s">
        <v>64</v>
      </c>
      <c r="U32" s="25" t="s">
        <v>65</v>
      </c>
    </row>
    <row r="33" spans="1:21">
      <c r="A33" s="6">
        <v>1</v>
      </c>
      <c r="B33" s="6">
        <v>5.9</v>
      </c>
      <c r="C33" s="6">
        <v>4.8</v>
      </c>
      <c r="D33" s="6">
        <v>5.5</v>
      </c>
      <c r="E33" s="67">
        <v>69.67</v>
      </c>
      <c r="F33" s="6">
        <v>7.7</v>
      </c>
      <c r="G33" s="6">
        <v>4.9000000000000004</v>
      </c>
      <c r="H33" s="6">
        <v>8.4</v>
      </c>
      <c r="I33" s="67">
        <v>68.78</v>
      </c>
      <c r="J33" s="6">
        <v>5.92</v>
      </c>
      <c r="K33" s="6">
        <v>4.0999999999999996</v>
      </c>
      <c r="L33" s="6">
        <v>4.95</v>
      </c>
      <c r="M33" s="25">
        <f>(J33^2+K33^2-L33^2)/(2*J33*K33)</f>
        <v>0.56348673368490432</v>
      </c>
      <c r="N33" s="26">
        <f>ACOS(M33)/PI()*180</f>
        <v>55.702726747531599</v>
      </c>
      <c r="O33" s="27">
        <f>J33-B33</f>
        <v>1.9999999999999574E-2</v>
      </c>
      <c r="P33" s="8">
        <v>6.4</v>
      </c>
      <c r="Q33" s="8">
        <v>4.13</v>
      </c>
      <c r="R33" s="8">
        <v>5.07</v>
      </c>
      <c r="S33" s="25">
        <f>(P33^2+Q33^2-R33^2)/(2*P33*Q33)</f>
        <v>0.61122881355932213</v>
      </c>
      <c r="T33" s="26">
        <f>ACOS(S33)/PI()*180</f>
        <v>52.32159268345999</v>
      </c>
      <c r="U33" s="27">
        <f>P33-F33</f>
        <v>-1.2999999999999998</v>
      </c>
    </row>
    <row r="34" spans="1:21">
      <c r="A34" s="6">
        <v>2</v>
      </c>
      <c r="B34" s="6">
        <v>6.2</v>
      </c>
      <c r="C34" s="6">
        <v>4.5</v>
      </c>
      <c r="D34" s="6">
        <v>5.2</v>
      </c>
      <c r="E34" s="68"/>
      <c r="F34" s="6">
        <v>7.6</v>
      </c>
      <c r="G34" s="6">
        <v>5.0999999999999996</v>
      </c>
      <c r="H34" s="6">
        <v>8.5</v>
      </c>
      <c r="I34" s="68"/>
      <c r="J34" s="6">
        <v>6.54</v>
      </c>
      <c r="K34" s="6">
        <v>4.79</v>
      </c>
      <c r="L34" s="6">
        <v>4.04</v>
      </c>
      <c r="M34" s="25">
        <f t="shared" ref="M34:M36" si="16">(J34^2+K34^2-L34^2)/(2*J34*K34)</f>
        <v>0.78837313975982071</v>
      </c>
      <c r="N34" s="26">
        <f t="shared" ref="N34:N36" si="17">ACOS(M34)/PI()*180</f>
        <v>37.966262261893291</v>
      </c>
      <c r="O34" s="27">
        <f t="shared" ref="O34:O35" si="18">J34-B34</f>
        <v>0.33999999999999986</v>
      </c>
      <c r="P34" s="8">
        <v>6.2</v>
      </c>
      <c r="Q34" s="8">
        <v>4.08</v>
      </c>
      <c r="R34" s="8">
        <v>4.4800000000000004</v>
      </c>
      <c r="S34" s="25">
        <f t="shared" ref="S34:S35" si="19">(P34^2+Q34^2-R34^2)/(2*P34*Q34)</f>
        <v>0.69212523719165087</v>
      </c>
      <c r="T34" s="26">
        <f t="shared" ref="T34:T35" si="20">ACOS(S34)/PI()*180</f>
        <v>46.2014238575441</v>
      </c>
      <c r="U34" s="27">
        <f t="shared" ref="U34:U35" si="21">P34-F34</f>
        <v>-1.3999999999999995</v>
      </c>
    </row>
    <row r="35" spans="1:21">
      <c r="A35" s="6">
        <v>3</v>
      </c>
      <c r="B35" s="6">
        <v>6.1</v>
      </c>
      <c r="C35" s="6">
        <v>4.9000000000000004</v>
      </c>
      <c r="D35" s="6">
        <v>5</v>
      </c>
      <c r="E35" s="68"/>
      <c r="F35" s="6">
        <v>7.8</v>
      </c>
      <c r="G35" s="6">
        <v>5</v>
      </c>
      <c r="H35" s="6">
        <v>8.6999999999999993</v>
      </c>
      <c r="I35" s="68"/>
      <c r="J35" s="6">
        <v>6.59</v>
      </c>
      <c r="K35" s="6">
        <v>4.88</v>
      </c>
      <c r="L35" s="6">
        <v>4.59</v>
      </c>
      <c r="M35" s="25">
        <f t="shared" si="16"/>
        <v>0.71790343043359295</v>
      </c>
      <c r="N35" s="26">
        <f t="shared" si="17"/>
        <v>44.118346046204451</v>
      </c>
      <c r="O35" s="27">
        <f t="shared" si="18"/>
        <v>0.49000000000000021</v>
      </c>
      <c r="P35" s="8">
        <v>6.3</v>
      </c>
      <c r="Q35" s="8">
        <v>3.97</v>
      </c>
      <c r="R35" s="8">
        <v>5.57</v>
      </c>
      <c r="S35" s="25">
        <f t="shared" si="19"/>
        <v>0.48830514573587613</v>
      </c>
      <c r="T35" s="26">
        <f t="shared" si="20"/>
        <v>60.770755529393064</v>
      </c>
      <c r="U35" s="27">
        <f t="shared" si="21"/>
        <v>-1.5</v>
      </c>
    </row>
    <row r="36" spans="1:21">
      <c r="A36" s="6">
        <v>4</v>
      </c>
      <c r="B36" s="6"/>
      <c r="C36" s="6"/>
      <c r="D36" s="6"/>
      <c r="E36" s="68"/>
      <c r="F36" s="6"/>
      <c r="G36" s="6"/>
      <c r="H36" s="6"/>
      <c r="I36" s="68"/>
      <c r="J36" s="6">
        <v>6.36</v>
      </c>
      <c r="K36" s="6">
        <v>5.1100000000000003</v>
      </c>
      <c r="L36" s="6">
        <v>3.7</v>
      </c>
      <c r="M36" s="25">
        <f t="shared" si="16"/>
        <v>0.81342078056345313</v>
      </c>
      <c r="N36" s="26">
        <f t="shared" si="17"/>
        <v>35.56848979557298</v>
      </c>
      <c r="O36" s="27"/>
      <c r="P36" s="8"/>
      <c r="Q36" s="8"/>
      <c r="R36" s="8"/>
      <c r="S36" s="27"/>
      <c r="T36" s="27"/>
      <c r="U36" s="27"/>
    </row>
    <row r="37" spans="1:21">
      <c r="A37" s="6">
        <v>5</v>
      </c>
      <c r="B37" s="6"/>
      <c r="C37" s="6"/>
      <c r="D37" s="6"/>
      <c r="E37" s="68"/>
      <c r="F37" s="6"/>
      <c r="G37" s="6"/>
      <c r="H37" s="6"/>
      <c r="I37" s="68"/>
      <c r="J37" s="6"/>
      <c r="K37" s="6"/>
      <c r="L37" s="6"/>
      <c r="M37" s="25"/>
      <c r="N37" s="25"/>
      <c r="O37" s="27"/>
      <c r="P37" s="8"/>
      <c r="Q37" s="8"/>
      <c r="R37" s="8"/>
      <c r="S37" s="27"/>
      <c r="T37" s="27"/>
      <c r="U37" s="27"/>
    </row>
    <row r="38" spans="1:21">
      <c r="A38" s="6">
        <v>6</v>
      </c>
      <c r="B38" s="6"/>
      <c r="C38" s="6"/>
      <c r="D38" s="6"/>
      <c r="E38" s="68"/>
      <c r="F38" s="6"/>
      <c r="G38" s="6"/>
      <c r="H38" s="6"/>
      <c r="I38" s="68"/>
      <c r="J38" s="6"/>
      <c r="K38" s="6"/>
      <c r="L38" s="6"/>
      <c r="M38" s="25"/>
      <c r="N38" s="25"/>
      <c r="O38" s="27"/>
      <c r="P38" s="8"/>
      <c r="Q38" s="8"/>
      <c r="R38" s="8"/>
      <c r="S38" s="27"/>
      <c r="T38" s="27"/>
      <c r="U38" s="27"/>
    </row>
    <row r="39" spans="1:21">
      <c r="A39" s="7">
        <v>7</v>
      </c>
      <c r="B39" s="8"/>
      <c r="C39" s="8"/>
      <c r="D39" s="8"/>
      <c r="E39" s="68"/>
      <c r="F39" s="8"/>
      <c r="G39" s="8"/>
      <c r="H39" s="8"/>
      <c r="I39" s="68"/>
      <c r="J39" s="8"/>
      <c r="K39" s="8"/>
      <c r="L39" s="8"/>
      <c r="M39" s="27"/>
      <c r="N39" s="27"/>
      <c r="O39" s="27"/>
      <c r="P39" s="8"/>
      <c r="Q39" s="8"/>
      <c r="R39" s="8"/>
      <c r="S39" s="27"/>
      <c r="T39" s="27"/>
      <c r="U39" s="27"/>
    </row>
    <row r="40" spans="1:21">
      <c r="A40" s="7">
        <v>8</v>
      </c>
      <c r="B40" s="8"/>
      <c r="C40" s="8"/>
      <c r="D40" s="8"/>
      <c r="E40" s="69"/>
      <c r="F40" s="8"/>
      <c r="G40" s="8"/>
      <c r="H40" s="8"/>
      <c r="I40" s="69"/>
      <c r="J40" s="8"/>
      <c r="K40" s="8"/>
      <c r="L40" s="8"/>
      <c r="M40" s="27"/>
      <c r="N40" s="27"/>
      <c r="O40" s="27"/>
      <c r="P40" s="8"/>
      <c r="Q40" s="8"/>
      <c r="R40" s="8"/>
      <c r="S40" s="27"/>
      <c r="T40" s="27"/>
      <c r="U40" s="27"/>
    </row>
    <row r="41" spans="1:21">
      <c r="A41" t="s">
        <v>108</v>
      </c>
      <c r="B41" s="18">
        <f>AVERAGE(B33:B40)</f>
        <v>6.0666666666666673</v>
      </c>
      <c r="C41" s="18">
        <f t="shared" ref="C41:G41" si="22">AVERAGE(C33:C40)</f>
        <v>4.7333333333333334</v>
      </c>
      <c r="D41" s="18">
        <f t="shared" si="22"/>
        <v>5.2333333333333334</v>
      </c>
      <c r="E41" s="18">
        <f t="shared" si="22"/>
        <v>69.67</v>
      </c>
      <c r="F41" s="18">
        <f t="shared" si="22"/>
        <v>7.7</v>
      </c>
      <c r="G41" s="18">
        <f t="shared" si="22"/>
        <v>5</v>
      </c>
      <c r="H41" s="18">
        <f>AVERAGE(H33:H40)</f>
        <v>8.5333333333333332</v>
      </c>
      <c r="I41" s="18">
        <f>AVERAGE(I33:I40)</f>
        <v>68.78</v>
      </c>
      <c r="J41" s="18">
        <f t="shared" ref="J41:U41" si="23">AVERAGE(J33:J40)</f>
        <v>6.3525</v>
      </c>
      <c r="K41" s="18">
        <f t="shared" si="23"/>
        <v>4.72</v>
      </c>
      <c r="L41" s="18">
        <f t="shared" si="23"/>
        <v>4.32</v>
      </c>
      <c r="M41" s="28"/>
      <c r="N41" s="28">
        <f t="shared" si="23"/>
        <v>43.338956212800582</v>
      </c>
      <c r="O41" s="28">
        <f t="shared" si="23"/>
        <v>0.28333333333333321</v>
      </c>
      <c r="P41" s="18">
        <f t="shared" si="23"/>
        <v>6.3000000000000007</v>
      </c>
      <c r="Q41" s="18">
        <f t="shared" si="23"/>
        <v>4.0600000000000005</v>
      </c>
      <c r="R41" s="18">
        <f t="shared" si="23"/>
        <v>5.04</v>
      </c>
      <c r="S41" s="28"/>
      <c r="T41" s="28">
        <f t="shared" si="23"/>
        <v>53.097924023465715</v>
      </c>
      <c r="U41" s="28">
        <f t="shared" si="23"/>
        <v>-1.3999999999999997</v>
      </c>
    </row>
  </sheetData>
  <mergeCells count="39">
    <mergeCell ref="A1:D1"/>
    <mergeCell ref="E1:I1"/>
    <mergeCell ref="J1:N1"/>
    <mergeCell ref="O1:U1"/>
    <mergeCell ref="A2:A4"/>
    <mergeCell ref="B2:I2"/>
    <mergeCell ref="J2:U2"/>
    <mergeCell ref="B3:E3"/>
    <mergeCell ref="F3:I3"/>
    <mergeCell ref="J3:O3"/>
    <mergeCell ref="P3:U3"/>
    <mergeCell ref="E5:E12"/>
    <mergeCell ref="I5:I12"/>
    <mergeCell ref="A15:D15"/>
    <mergeCell ref="E15:I15"/>
    <mergeCell ref="J15:N15"/>
    <mergeCell ref="O15:U15"/>
    <mergeCell ref="O29:U29"/>
    <mergeCell ref="A16:A18"/>
    <mergeCell ref="B16:I16"/>
    <mergeCell ref="J16:U16"/>
    <mergeCell ref="B17:E17"/>
    <mergeCell ref="F17:I17"/>
    <mergeCell ref="J17:O17"/>
    <mergeCell ref="P17:U17"/>
    <mergeCell ref="E19:E26"/>
    <mergeCell ref="I19:I26"/>
    <mergeCell ref="A29:D29"/>
    <mergeCell ref="E29:I29"/>
    <mergeCell ref="J29:N29"/>
    <mergeCell ref="E33:E40"/>
    <mergeCell ref="I33:I40"/>
    <mergeCell ref="A30:A32"/>
    <mergeCell ref="B30:I30"/>
    <mergeCell ref="J30:U30"/>
    <mergeCell ref="B31:E31"/>
    <mergeCell ref="F31:I31"/>
    <mergeCell ref="J31:O31"/>
    <mergeCell ref="P31:U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概要</vt:lpstr>
      <vt:lpstr>Sheet1</vt:lpstr>
      <vt:lpstr>汇总</vt:lpstr>
      <vt:lpstr>承载力理论计算</vt:lpstr>
      <vt:lpstr>承载力理论计算-总结</vt:lpstr>
      <vt:lpstr>90</vt:lpstr>
      <vt:lpstr>75</vt:lpstr>
      <vt:lpstr>60</vt:lpstr>
      <vt:lpstr>45S</vt:lpstr>
      <vt:lpstr>45D</vt:lpstr>
      <vt:lpstr>30</vt:lpstr>
      <vt:lpstr>15</vt:lpstr>
      <vt:lpstr>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2018-12-26T11:42:45Z</dcterms:modified>
</cp:coreProperties>
</file>