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4" activeTab="1"/>
  </bookViews>
  <sheets>
    <sheet name="总数据" sheetId="1" r:id="rId1"/>
    <sheet name="总数据 (2)" sheetId="8" r:id="rId2"/>
    <sheet name="破坏前" sheetId="6" r:id="rId3"/>
    <sheet name="破坏后" sheetId="7" r:id="rId4"/>
    <sheet name="试验数据分析-已通过2002年报告进行过校核" sheetId="2" r:id="rId5"/>
  </sheets>
  <calcPr calcId="152511"/>
</workbook>
</file>

<file path=xl/calcChain.xml><?xml version="1.0" encoding="utf-8"?>
<calcChain xmlns="http://schemas.openxmlformats.org/spreadsheetml/2006/main">
  <c r="Y24" i="8" l="1"/>
  <c r="Z24" i="8"/>
  <c r="Y25" i="8"/>
  <c r="Z25" i="8"/>
  <c r="Y26" i="8"/>
  <c r="Z26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4" i="8"/>
  <c r="K19" i="8"/>
  <c r="M19" i="8" s="1"/>
  <c r="L19" i="8"/>
  <c r="N19" i="8"/>
  <c r="K20" i="8"/>
  <c r="M20" i="8" s="1"/>
  <c r="L20" i="8"/>
  <c r="N20" i="8"/>
  <c r="K21" i="8"/>
  <c r="M21" i="8" s="1"/>
  <c r="L21" i="8"/>
  <c r="N21" i="8"/>
  <c r="K22" i="8"/>
  <c r="M22" i="8" s="1"/>
  <c r="L22" i="8"/>
  <c r="N22" i="8"/>
  <c r="K23" i="8"/>
  <c r="M23" i="8" s="1"/>
  <c r="L23" i="8"/>
  <c r="N23" i="8"/>
  <c r="K24" i="8"/>
  <c r="M24" i="8" s="1"/>
  <c r="L24" i="8"/>
  <c r="N24" i="8"/>
  <c r="K25" i="8"/>
  <c r="M25" i="8" s="1"/>
  <c r="L25" i="8"/>
  <c r="N25" i="8"/>
  <c r="K26" i="8"/>
  <c r="M26" i="8" s="1"/>
  <c r="L26" i="8"/>
  <c r="N26" i="8"/>
  <c r="K5" i="8"/>
  <c r="L5" i="8"/>
  <c r="N5" i="8"/>
  <c r="K6" i="8"/>
  <c r="L6" i="8"/>
  <c r="M6" i="8" s="1"/>
  <c r="N6" i="8"/>
  <c r="K7" i="8"/>
  <c r="L7" i="8"/>
  <c r="M7" i="8" s="1"/>
  <c r="N7" i="8"/>
  <c r="K8" i="8"/>
  <c r="L8" i="8"/>
  <c r="M8" i="8" s="1"/>
  <c r="N8" i="8"/>
  <c r="K9" i="8"/>
  <c r="L9" i="8"/>
  <c r="N9" i="8"/>
  <c r="K10" i="8"/>
  <c r="L10" i="8"/>
  <c r="M10" i="8" s="1"/>
  <c r="N10" i="8"/>
  <c r="K11" i="8"/>
  <c r="L11" i="8"/>
  <c r="M11" i="8" s="1"/>
  <c r="N11" i="8"/>
  <c r="K12" i="8"/>
  <c r="L12" i="8"/>
  <c r="M12" i="8" s="1"/>
  <c r="N12" i="8"/>
  <c r="K13" i="8"/>
  <c r="L13" i="8"/>
  <c r="N13" i="8"/>
  <c r="K14" i="8"/>
  <c r="L14" i="8"/>
  <c r="M14" i="8" s="1"/>
  <c r="N14" i="8"/>
  <c r="K15" i="8"/>
  <c r="L15" i="8"/>
  <c r="M15" i="8" s="1"/>
  <c r="N15" i="8"/>
  <c r="K16" i="8"/>
  <c r="L16" i="8"/>
  <c r="M16" i="8" s="1"/>
  <c r="N16" i="8"/>
  <c r="K17" i="8"/>
  <c r="L17" i="8"/>
  <c r="N17" i="8"/>
  <c r="K18" i="8"/>
  <c r="L18" i="8"/>
  <c r="M18" i="8" s="1"/>
  <c r="N18" i="8"/>
  <c r="N4" i="8"/>
  <c r="L4" i="8"/>
  <c r="K4" i="8"/>
  <c r="M4" i="8" s="1"/>
  <c r="M5" i="7"/>
  <c r="M6" i="7"/>
  <c r="M7" i="7"/>
  <c r="M8" i="7"/>
  <c r="M9" i="7"/>
  <c r="M10" i="7"/>
  <c r="M11" i="7"/>
  <c r="M12" i="7"/>
  <c r="M13" i="7"/>
  <c r="M14" i="7"/>
  <c r="M15" i="7"/>
  <c r="M4" i="7"/>
  <c r="L5" i="7"/>
  <c r="L6" i="7"/>
  <c r="L7" i="7"/>
  <c r="L8" i="7"/>
  <c r="L9" i="7"/>
  <c r="L10" i="7"/>
  <c r="L11" i="7"/>
  <c r="L12" i="7"/>
  <c r="L13" i="7"/>
  <c r="L14" i="7"/>
  <c r="L15" i="7"/>
  <c r="L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4" i="6"/>
  <c r="M5" i="6"/>
  <c r="M8" i="6"/>
  <c r="M9" i="6"/>
  <c r="M12" i="6"/>
  <c r="M13" i="6"/>
  <c r="M16" i="6"/>
  <c r="M17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4" i="6"/>
  <c r="K5" i="6"/>
  <c r="K6" i="6"/>
  <c r="M6" i="6" s="1"/>
  <c r="K7" i="6"/>
  <c r="M7" i="6" s="1"/>
  <c r="K8" i="6"/>
  <c r="K9" i="6"/>
  <c r="K10" i="6"/>
  <c r="M10" i="6" s="1"/>
  <c r="K11" i="6"/>
  <c r="M11" i="6" s="1"/>
  <c r="K12" i="6"/>
  <c r="K13" i="6"/>
  <c r="K14" i="6"/>
  <c r="M14" i="6" s="1"/>
  <c r="K15" i="6"/>
  <c r="M15" i="6" s="1"/>
  <c r="K16" i="6"/>
  <c r="K17" i="6"/>
  <c r="K18" i="6"/>
  <c r="M18" i="6" s="1"/>
  <c r="K4" i="6"/>
  <c r="M4" i="6" s="1"/>
  <c r="M17" i="8" l="1"/>
  <c r="M13" i="8"/>
  <c r="M9" i="8"/>
  <c r="M5" i="8"/>
  <c r="X26" i="2" l="1"/>
  <c r="W26" i="2"/>
  <c r="AN26" i="2" s="1"/>
  <c r="X25" i="2"/>
  <c r="W25" i="2"/>
  <c r="AN25" i="2" s="1"/>
  <c r="X24" i="2"/>
  <c r="W24" i="2"/>
  <c r="AN24" i="2" s="1"/>
  <c r="X23" i="2"/>
  <c r="W23" i="2"/>
  <c r="AN23" i="2" s="1"/>
  <c r="X22" i="2"/>
  <c r="W22" i="2"/>
  <c r="AN22" i="2" s="1"/>
  <c r="X21" i="2"/>
  <c r="W21" i="2"/>
  <c r="AN21" i="2" s="1"/>
  <c r="X20" i="2"/>
  <c r="W20" i="2"/>
  <c r="AN20" i="2" s="1"/>
  <c r="X19" i="2"/>
  <c r="W19" i="2"/>
  <c r="AN19" i="2" s="1"/>
  <c r="X18" i="2"/>
  <c r="W18" i="2"/>
  <c r="AN18" i="2" s="1"/>
  <c r="X17" i="2"/>
  <c r="W17" i="2"/>
  <c r="AN17" i="2" s="1"/>
  <c r="X16" i="2"/>
  <c r="W16" i="2"/>
  <c r="AN16" i="2" s="1"/>
  <c r="X15" i="2"/>
  <c r="W15" i="2"/>
  <c r="AN15" i="2" s="1"/>
  <c r="X14" i="2"/>
  <c r="W14" i="2"/>
  <c r="AN14" i="2" s="1"/>
  <c r="X13" i="2"/>
  <c r="W13" i="2"/>
  <c r="AN13" i="2" s="1"/>
  <c r="X12" i="2"/>
  <c r="W12" i="2"/>
  <c r="AN12" i="2" s="1"/>
  <c r="X11" i="2"/>
  <c r="W11" i="2"/>
  <c r="AN11" i="2" s="1"/>
  <c r="X10" i="2"/>
  <c r="W10" i="2"/>
  <c r="AN10" i="2" s="1"/>
  <c r="X9" i="2"/>
  <c r="W9" i="2"/>
  <c r="AN9" i="2" s="1"/>
  <c r="X8" i="2"/>
  <c r="W8" i="2"/>
  <c r="AN8" i="2" s="1"/>
  <c r="X7" i="2"/>
  <c r="W7" i="2"/>
  <c r="AN7" i="2" s="1"/>
  <c r="X6" i="2"/>
  <c r="W6" i="2"/>
  <c r="AN6" i="2" s="1"/>
  <c r="X5" i="2"/>
  <c r="W5" i="2"/>
  <c r="AN5" i="2" s="1"/>
  <c r="X4" i="2"/>
  <c r="W4" i="2"/>
  <c r="AN4" i="2" s="1"/>
  <c r="AV6" i="2" l="1"/>
  <c r="AR6" i="2"/>
  <c r="AR12" i="2"/>
  <c r="AV12" i="2"/>
  <c r="AV7" i="2"/>
  <c r="AR7" i="2"/>
  <c r="AR13" i="2"/>
  <c r="AV13" i="2"/>
  <c r="AR17" i="2"/>
  <c r="AV17" i="2"/>
  <c r="AR21" i="2"/>
  <c r="AV21" i="2"/>
  <c r="AR25" i="2"/>
  <c r="AV25" i="2"/>
  <c r="AR4" i="2"/>
  <c r="AV4" i="2"/>
  <c r="AR8" i="2"/>
  <c r="AV8" i="2"/>
  <c r="AR14" i="2"/>
  <c r="AV14" i="2"/>
  <c r="AV5" i="2"/>
  <c r="AR5" i="2"/>
  <c r="AR9" i="2"/>
  <c r="AV9" i="2"/>
  <c r="AR11" i="2"/>
  <c r="AV11" i="2"/>
  <c r="AR15" i="2"/>
  <c r="AV15" i="2"/>
  <c r="AR19" i="2"/>
  <c r="AV19" i="2"/>
  <c r="AR23" i="2"/>
  <c r="AV23" i="2"/>
  <c r="AR10" i="2"/>
  <c r="AV10" i="2"/>
  <c r="AR16" i="2"/>
  <c r="AV16" i="2"/>
  <c r="AR18" i="2"/>
  <c r="AV18" i="2"/>
  <c r="AR20" i="2"/>
  <c r="AV20" i="2"/>
  <c r="AR22" i="2"/>
  <c r="AV22" i="2"/>
  <c r="AR24" i="2"/>
  <c r="AV24" i="2"/>
  <c r="AR26" i="2"/>
  <c r="AV26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F25" i="2"/>
  <c r="AH25" i="2" s="1"/>
  <c r="AF26" i="2"/>
  <c r="AH26" i="2" s="1"/>
  <c r="AF24" i="2"/>
  <c r="AF15" i="2"/>
  <c r="AH15" i="2" s="1"/>
  <c r="AF14" i="2"/>
  <c r="AH14" i="2" s="1"/>
  <c r="AG4" i="2"/>
  <c r="AD5" i="2"/>
  <c r="AD6" i="2"/>
  <c r="AF6" i="2" s="1"/>
  <c r="AD7" i="2"/>
  <c r="AF7" i="2" s="1"/>
  <c r="AE7" i="2"/>
  <c r="AG7" i="2" s="1"/>
  <c r="AD8" i="2"/>
  <c r="AE8" i="2"/>
  <c r="AG8" i="2" s="1"/>
  <c r="AD9" i="2"/>
  <c r="AF9" i="2" s="1"/>
  <c r="AE9" i="2"/>
  <c r="AG9" i="2" s="1"/>
  <c r="AD10" i="2"/>
  <c r="AF10" i="2" s="1"/>
  <c r="AE10" i="2"/>
  <c r="AG10" i="2" s="1"/>
  <c r="AD11" i="2"/>
  <c r="AF11" i="2" s="1"/>
  <c r="AE11" i="2"/>
  <c r="AG11" i="2" s="1"/>
  <c r="AD12" i="2"/>
  <c r="AD13" i="2"/>
  <c r="AF13" i="2" s="1"/>
  <c r="AE13" i="2"/>
  <c r="AG13" i="2" s="1"/>
  <c r="AD16" i="2"/>
  <c r="AD17" i="2"/>
  <c r="AF17" i="2" s="1"/>
  <c r="AD18" i="2"/>
  <c r="AF18" i="2" s="1"/>
  <c r="AD19" i="2"/>
  <c r="AF19" i="2" s="1"/>
  <c r="AD20" i="2"/>
  <c r="AE20" i="2"/>
  <c r="AD21" i="2"/>
  <c r="AF21" i="2" s="1"/>
  <c r="AE21" i="2"/>
  <c r="AG21" i="2" s="1"/>
  <c r="AD22" i="2"/>
  <c r="AF22" i="2" s="1"/>
  <c r="AE22" i="2"/>
  <c r="AG22" i="2" s="1"/>
  <c r="AD23" i="2"/>
  <c r="AF23" i="2" s="1"/>
  <c r="AH23" i="2" s="1"/>
  <c r="AE23" i="2"/>
  <c r="AG23" i="2" s="1"/>
  <c r="AE4" i="2"/>
  <c r="AD4" i="2"/>
  <c r="AF4" i="2" s="1"/>
  <c r="AU25" i="2" l="1"/>
  <c r="AQ25" i="2"/>
  <c r="AU17" i="2"/>
  <c r="AQ17" i="2"/>
  <c r="AQ9" i="2"/>
  <c r="AU9" i="2"/>
  <c r="AQ20" i="2"/>
  <c r="AU20" i="2"/>
  <c r="AQ12" i="2"/>
  <c r="AU12" i="2"/>
  <c r="AU8" i="2"/>
  <c r="AQ8" i="2"/>
  <c r="AU23" i="2"/>
  <c r="AQ23" i="2"/>
  <c r="AQ19" i="2"/>
  <c r="AU19" i="2"/>
  <c r="AQ15" i="2"/>
  <c r="AU15" i="2"/>
  <c r="AQ11" i="2"/>
  <c r="AU11" i="2"/>
  <c r="AQ7" i="2"/>
  <c r="AU7" i="2"/>
  <c r="AU21" i="2"/>
  <c r="AQ21" i="2"/>
  <c r="AQ13" i="2"/>
  <c r="AU13" i="2"/>
  <c r="AQ5" i="2"/>
  <c r="AU5" i="2"/>
  <c r="AQ24" i="2"/>
  <c r="AU24" i="2"/>
  <c r="AQ16" i="2"/>
  <c r="AU16" i="2"/>
  <c r="AQ4" i="2"/>
  <c r="AU4" i="2"/>
  <c r="AU26" i="2"/>
  <c r="AQ26" i="2"/>
  <c r="AQ22" i="2"/>
  <c r="AU22" i="2"/>
  <c r="AU18" i="2"/>
  <c r="AQ18" i="2"/>
  <c r="AQ14" i="2"/>
  <c r="AU14" i="2"/>
  <c r="AQ10" i="2"/>
  <c r="AU10" i="2"/>
  <c r="AQ6" i="2"/>
  <c r="AU6" i="2"/>
  <c r="Y4" i="2"/>
  <c r="AA4" i="2" s="1"/>
  <c r="Y5" i="2"/>
  <c r="AA5" i="2" s="1"/>
  <c r="Y6" i="2"/>
  <c r="AA6" i="2" s="1"/>
  <c r="Y9" i="2"/>
  <c r="AA9" i="2" s="1"/>
  <c r="Y10" i="2"/>
  <c r="AA10" i="2" s="1"/>
  <c r="AC10" i="2" s="1"/>
  <c r="Y11" i="2"/>
  <c r="AA11" i="2" s="1"/>
  <c r="Y13" i="2"/>
  <c r="AA13" i="2" s="1"/>
  <c r="Y15" i="2"/>
  <c r="AA15" i="2" s="1"/>
  <c r="Y17" i="2"/>
  <c r="AA17" i="2" s="1"/>
  <c r="Y18" i="2"/>
  <c r="AA18" i="2" s="1"/>
  <c r="AC18" i="2" s="1"/>
  <c r="Y19" i="2"/>
  <c r="AA19" i="2" s="1"/>
  <c r="Y21" i="2"/>
  <c r="AA21" i="2" s="1"/>
  <c r="Y25" i="2"/>
  <c r="AA25" i="2" s="1"/>
  <c r="Y26" i="2"/>
  <c r="AA26" i="2" s="1"/>
  <c r="AC26" i="2" s="1"/>
  <c r="Z4" i="2"/>
  <c r="Z5" i="2"/>
  <c r="AB5" i="2" s="1"/>
  <c r="Z6" i="2"/>
  <c r="AB6" i="2" s="1"/>
  <c r="Z7" i="2"/>
  <c r="AB7" i="2" s="1"/>
  <c r="Z8" i="2"/>
  <c r="Z9" i="2"/>
  <c r="AB9" i="2" s="1"/>
  <c r="Z10" i="2"/>
  <c r="AB10" i="2" s="1"/>
  <c r="Z11" i="2"/>
  <c r="AB11" i="2" s="1"/>
  <c r="Z13" i="2"/>
  <c r="AB13" i="2" s="1"/>
  <c r="Z14" i="2"/>
  <c r="AB14" i="2" s="1"/>
  <c r="Z15" i="2"/>
  <c r="AB15" i="2" s="1"/>
  <c r="Z17" i="2"/>
  <c r="AB17" i="2" s="1"/>
  <c r="Z18" i="2"/>
  <c r="AB18" i="2" s="1"/>
  <c r="Z19" i="2"/>
  <c r="AB19" i="2" s="1"/>
  <c r="Z21" i="2"/>
  <c r="AB21" i="2" s="1"/>
  <c r="Z22" i="2"/>
  <c r="AB22" i="2" s="1"/>
  <c r="Z23" i="2"/>
  <c r="AB23" i="2" s="1"/>
  <c r="Z25" i="2"/>
  <c r="AB25" i="2" s="1"/>
  <c r="Z26" i="2"/>
  <c r="AB26" i="2" s="1"/>
  <c r="AC19" i="2"/>
  <c r="AC25" i="2"/>
  <c r="AC17" i="2"/>
  <c r="AC9" i="2"/>
  <c r="AH13" i="2"/>
  <c r="AH10" i="2"/>
  <c r="AH9" i="2"/>
  <c r="AH19" i="2"/>
  <c r="AH6" i="2"/>
  <c r="AC6" i="2"/>
  <c r="Z24" i="2"/>
  <c r="AH18" i="2"/>
  <c r="AH4" i="2"/>
  <c r="AH11" i="2"/>
  <c r="AH24" i="2"/>
  <c r="AH22" i="2"/>
  <c r="Y24" i="2"/>
  <c r="AH21" i="2"/>
  <c r="AH7" i="2"/>
  <c r="AB4" i="2"/>
  <c r="AH17" i="2"/>
  <c r="AJ4" i="2"/>
  <c r="AL4" i="2" s="1"/>
  <c r="AI4" i="2"/>
  <c r="AK4" i="2" s="1"/>
  <c r="AG20" i="2"/>
  <c r="AF20" i="2"/>
  <c r="Z20" i="2"/>
  <c r="Y20" i="2"/>
  <c r="AF16" i="2"/>
  <c r="Z16" i="2"/>
  <c r="Y12" i="2"/>
  <c r="AF12" i="2"/>
  <c r="Z12" i="2"/>
  <c r="AI22" i="2"/>
  <c r="AK22" i="2" s="1"/>
  <c r="AJ22" i="2"/>
  <c r="AL22" i="2" s="1"/>
  <c r="AF8" i="2"/>
  <c r="AJ8" i="2"/>
  <c r="AI8" i="2"/>
  <c r="AF5" i="2"/>
  <c r="AI7" i="2"/>
  <c r="AK7" i="2" s="1"/>
  <c r="AJ7" i="2"/>
  <c r="AL7" i="2" s="1"/>
  <c r="AJ14" i="2"/>
  <c r="AL14" i="2" s="1"/>
  <c r="AI14" i="2"/>
  <c r="AK14" i="2" s="1"/>
  <c r="AI21" i="2"/>
  <c r="AK21" i="2" s="1"/>
  <c r="AJ21" i="2"/>
  <c r="AL21" i="2" s="1"/>
  <c r="AI13" i="2"/>
  <c r="AK13" i="2" s="1"/>
  <c r="AJ13" i="2"/>
  <c r="AL13" i="2" s="1"/>
  <c r="AB8" i="2"/>
  <c r="AJ16" i="2"/>
  <c r="AI16" i="2"/>
  <c r="AJ20" i="2"/>
  <c r="AI20" i="2"/>
  <c r="AI5" i="2"/>
  <c r="AJ5" i="2"/>
  <c r="AI19" i="2"/>
  <c r="AK19" i="2" s="1"/>
  <c r="AJ19" i="2"/>
  <c r="AL19" i="2" s="1"/>
  <c r="AI11" i="2"/>
  <c r="AK11" i="2" s="1"/>
  <c r="AJ11" i="2"/>
  <c r="AL11" i="2" s="1"/>
  <c r="Y16" i="2"/>
  <c r="Y8" i="2"/>
  <c r="AI23" i="2"/>
  <c r="AK23" i="2" s="1"/>
  <c r="AJ23" i="2"/>
  <c r="AL23" i="2" s="1"/>
  <c r="AJ26" i="2"/>
  <c r="AL26" i="2" s="1"/>
  <c r="AI26" i="2"/>
  <c r="AK26" i="2" s="1"/>
  <c r="AJ18" i="2"/>
  <c r="AL18" i="2" s="1"/>
  <c r="AI18" i="2"/>
  <c r="AK18" i="2" s="1"/>
  <c r="AJ10" i="2"/>
  <c r="AL10" i="2" s="1"/>
  <c r="AI10" i="2"/>
  <c r="AK10" i="2" s="1"/>
  <c r="Y23" i="2"/>
  <c r="AA23" i="2" s="1"/>
  <c r="AC23" i="2" s="1"/>
  <c r="Y7" i="2"/>
  <c r="AA7" i="2" s="1"/>
  <c r="AJ24" i="2"/>
  <c r="AI24" i="2"/>
  <c r="AI15" i="2"/>
  <c r="AK15" i="2" s="1"/>
  <c r="AJ15" i="2"/>
  <c r="AL15" i="2" s="1"/>
  <c r="AI6" i="2"/>
  <c r="AK6" i="2" s="1"/>
  <c r="AJ6" i="2"/>
  <c r="AL6" i="2" s="1"/>
  <c r="AJ12" i="2"/>
  <c r="AI12" i="2"/>
  <c r="AI25" i="2"/>
  <c r="AK25" i="2" s="1"/>
  <c r="AJ25" i="2"/>
  <c r="AL25" i="2" s="1"/>
  <c r="AI17" i="2"/>
  <c r="AK17" i="2" s="1"/>
  <c r="AJ17" i="2"/>
  <c r="AL17" i="2" s="1"/>
  <c r="AI9" i="2"/>
  <c r="AK9" i="2" s="1"/>
  <c r="AJ9" i="2"/>
  <c r="AL9" i="2" s="1"/>
  <c r="Y22" i="2"/>
  <c r="AA22" i="2" s="1"/>
  <c r="Y14" i="2"/>
  <c r="AA14" i="2" s="1"/>
  <c r="AC14" i="2" s="1"/>
  <c r="AC11" i="2" l="1"/>
  <c r="AC22" i="2"/>
  <c r="AC21" i="2"/>
  <c r="AC15" i="2"/>
  <c r="AC7" i="2"/>
  <c r="AC4" i="2"/>
  <c r="AC13" i="2"/>
  <c r="AH5" i="2"/>
  <c r="AO4" i="2"/>
  <c r="AH8" i="2"/>
  <c r="AC5" i="2"/>
  <c r="AH12" i="2"/>
  <c r="AH16" i="2"/>
  <c r="AB24" i="2"/>
  <c r="AL24" i="2"/>
  <c r="AP4" i="2"/>
  <c r="AH20" i="2"/>
  <c r="AK24" i="2"/>
  <c r="AA24" i="2"/>
  <c r="AL20" i="2"/>
  <c r="AB20" i="2"/>
  <c r="AK20" i="2"/>
  <c r="AA20" i="2"/>
  <c r="AB16" i="2"/>
  <c r="AK16" i="2"/>
  <c r="AA16" i="2"/>
  <c r="AL16" i="2"/>
  <c r="AK12" i="2"/>
  <c r="AB12" i="2"/>
  <c r="AL12" i="2"/>
  <c r="AA12" i="2"/>
  <c r="AP10" i="2"/>
  <c r="AO20" i="2"/>
  <c r="AL8" i="2"/>
  <c r="AP25" i="2"/>
  <c r="AP20" i="2"/>
  <c r="AO18" i="2"/>
  <c r="AL5" i="2"/>
  <c r="AP14" i="2"/>
  <c r="AP15" i="2"/>
  <c r="AP11" i="2"/>
  <c r="AP5" i="2"/>
  <c r="AP13" i="2"/>
  <c r="AP9" i="2"/>
  <c r="AO26" i="2"/>
  <c r="AO7" i="2"/>
  <c r="AO17" i="2"/>
  <c r="AP23" i="2"/>
  <c r="AP17" i="2"/>
  <c r="AO15" i="2"/>
  <c r="AP18" i="2"/>
  <c r="AO23" i="2"/>
  <c r="AK5" i="2"/>
  <c r="AP16" i="2"/>
  <c r="AO21" i="2"/>
  <c r="AP8" i="2"/>
  <c r="AO19" i="2"/>
  <c r="AP21" i="2"/>
  <c r="AO24" i="2"/>
  <c r="AO5" i="2"/>
  <c r="AO13" i="2"/>
  <c r="AO12" i="2"/>
  <c r="AO11" i="2"/>
  <c r="AO14" i="2"/>
  <c r="AO9" i="2"/>
  <c r="AO25" i="2"/>
  <c r="AP19" i="2"/>
  <c r="AO16" i="2"/>
  <c r="AO8" i="2"/>
  <c r="AP22" i="2"/>
  <c r="AP24" i="2"/>
  <c r="AO6" i="2"/>
  <c r="AP12" i="2"/>
  <c r="AK8" i="2"/>
  <c r="AP6" i="2"/>
  <c r="AO10" i="2"/>
  <c r="AP26" i="2"/>
  <c r="AA8" i="2"/>
  <c r="AP7" i="2"/>
  <c r="AO22" i="2"/>
  <c r="AL28" i="2" l="1"/>
  <c r="AL27" i="2"/>
  <c r="AK27" i="2"/>
  <c r="AX4" i="2"/>
  <c r="AW11" i="2"/>
  <c r="AW14" i="2"/>
  <c r="AX19" i="2"/>
  <c r="AX22" i="2"/>
  <c r="AW4" i="2"/>
  <c r="AX9" i="2"/>
  <c r="AW13" i="2"/>
  <c r="AW19" i="2"/>
  <c r="AW22" i="2"/>
  <c r="AX26" i="2"/>
  <c r="AW7" i="2"/>
  <c r="AX17" i="2"/>
  <c r="AW21" i="2"/>
  <c r="AX25" i="2"/>
  <c r="AW17" i="2"/>
  <c r="AW23" i="2"/>
  <c r="AT4" i="2"/>
  <c r="AS11" i="2"/>
  <c r="AS14" i="2"/>
  <c r="AT19" i="2"/>
  <c r="AT22" i="2"/>
  <c r="AS4" i="2"/>
  <c r="AT9" i="2"/>
  <c r="AS13" i="2"/>
  <c r="AS19" i="2"/>
  <c r="AS22" i="2"/>
  <c r="AT26" i="2"/>
  <c r="AS7" i="2"/>
  <c r="AT17" i="2"/>
  <c r="AS21" i="2"/>
  <c r="AT25" i="2"/>
  <c r="AS17" i="2"/>
  <c r="AS23" i="2"/>
  <c r="AX10" i="2"/>
  <c r="AX13" i="2"/>
  <c r="AX7" i="2"/>
  <c r="AW10" i="2"/>
  <c r="AX15" i="2"/>
  <c r="AX18" i="2"/>
  <c r="AX21" i="2"/>
  <c r="AX6" i="2"/>
  <c r="AW9" i="2"/>
  <c r="AW15" i="2"/>
  <c r="AW18" i="2"/>
  <c r="AX23" i="2"/>
  <c r="AW26" i="2"/>
  <c r="AW6" i="2"/>
  <c r="AX11" i="2"/>
  <c r="AX14" i="2"/>
  <c r="AW25" i="2"/>
  <c r="AT10" i="2"/>
  <c r="AT13" i="2"/>
  <c r="AT7" i="2"/>
  <c r="AS10" i="2"/>
  <c r="AT15" i="2"/>
  <c r="AT18" i="2"/>
  <c r="AT21" i="2"/>
  <c r="AT6" i="2"/>
  <c r="AS9" i="2"/>
  <c r="AS15" i="2"/>
  <c r="AS18" i="2"/>
  <c r="AT23" i="2"/>
  <c r="AS26" i="2"/>
  <c r="AS6" i="2"/>
  <c r="AT11" i="2"/>
  <c r="AT14" i="2"/>
  <c r="AS25" i="2"/>
  <c r="AO28" i="2"/>
  <c r="AO27" i="2"/>
  <c r="AK28" i="2"/>
  <c r="AP28" i="2"/>
  <c r="AP27" i="2"/>
  <c r="AC20" i="2"/>
  <c r="AC12" i="2"/>
  <c r="AC8" i="2"/>
  <c r="AT24" i="2"/>
  <c r="AW24" i="2"/>
  <c r="AC16" i="2"/>
  <c r="AX24" i="2"/>
  <c r="AS24" i="2"/>
  <c r="AC24" i="2"/>
  <c r="AT20" i="2"/>
  <c r="AX20" i="2"/>
  <c r="AS20" i="2"/>
  <c r="AW20" i="2"/>
  <c r="AT16" i="2"/>
  <c r="AS16" i="2"/>
  <c r="AX16" i="2"/>
  <c r="AW16" i="2"/>
  <c r="AS12" i="2"/>
  <c r="AW12" i="2"/>
  <c r="AX12" i="2"/>
  <c r="AT12" i="2"/>
  <c r="AS5" i="2"/>
  <c r="AX5" i="2"/>
  <c r="AW5" i="2"/>
  <c r="AX8" i="2"/>
  <c r="AS8" i="2"/>
  <c r="AT5" i="2"/>
  <c r="AW8" i="2"/>
  <c r="AT8" i="2"/>
  <c r="AS27" i="2" l="1"/>
  <c r="AS28" i="2"/>
  <c r="AX27" i="2"/>
  <c r="AX28" i="2"/>
  <c r="AT28" i="2"/>
  <c r="AT27" i="2"/>
  <c r="AW28" i="2"/>
  <c r="AW27" i="2"/>
</calcChain>
</file>

<file path=xl/sharedStrings.xml><?xml version="1.0" encoding="utf-8"?>
<sst xmlns="http://schemas.openxmlformats.org/spreadsheetml/2006/main" count="425" uniqueCount="89">
  <si>
    <t>编号</t>
    <phoneticPr fontId="1" type="noConversion"/>
  </si>
  <si>
    <t>最大荷载kN</t>
    <phoneticPr fontId="1" type="noConversion"/>
  </si>
  <si>
    <t>破坏前</t>
    <phoneticPr fontId="1" type="noConversion"/>
  </si>
  <si>
    <t>破坏后</t>
    <phoneticPr fontId="1" type="noConversion"/>
  </si>
  <si>
    <t>有字的一边</t>
    <phoneticPr fontId="1" type="noConversion"/>
  </si>
  <si>
    <t>无字的一边</t>
    <phoneticPr fontId="1" type="noConversion"/>
  </si>
  <si>
    <t>剪切边</t>
    <phoneticPr fontId="1" type="noConversion"/>
  </si>
  <si>
    <t>受拉边</t>
    <phoneticPr fontId="1" type="noConversion"/>
  </si>
  <si>
    <t>45°</t>
    <phoneticPr fontId="1" type="noConversion"/>
  </si>
  <si>
    <t>焊缝长度</t>
    <phoneticPr fontId="1" type="noConversion"/>
  </si>
  <si>
    <t>断裂面的尺寸</t>
    <phoneticPr fontId="1" type="noConversion"/>
  </si>
  <si>
    <t>断裂角度</t>
    <phoneticPr fontId="1" type="noConversion"/>
  </si>
  <si>
    <t>焊根熔透</t>
    <phoneticPr fontId="1" type="noConversion"/>
  </si>
  <si>
    <t>45°焊缝截面面积</t>
    <phoneticPr fontId="1" type="noConversion"/>
  </si>
  <si>
    <t>有字</t>
    <phoneticPr fontId="1" type="noConversion"/>
  </si>
  <si>
    <t>无字</t>
    <phoneticPr fontId="1" type="noConversion"/>
  </si>
  <si>
    <t>断裂位置</t>
    <phoneticPr fontId="1" type="noConversion"/>
  </si>
  <si>
    <t>双边</t>
    <phoneticPr fontId="1" type="noConversion"/>
  </si>
  <si>
    <t>母材</t>
    <phoneticPr fontId="1" type="noConversion"/>
  </si>
  <si>
    <t>断裂截面面积</t>
    <phoneticPr fontId="1" type="noConversion"/>
  </si>
  <si>
    <t>单边（有字）</t>
    <phoneticPr fontId="1" type="noConversion"/>
  </si>
  <si>
    <t>单边（无字）</t>
    <phoneticPr fontId="1" type="noConversion"/>
  </si>
  <si>
    <t>焊缝金属</t>
    <phoneticPr fontId="1" type="noConversion"/>
  </si>
  <si>
    <t>ER50-6</t>
    <phoneticPr fontId="1" type="noConversion"/>
  </si>
  <si>
    <t>ER59-G</t>
    <phoneticPr fontId="1" type="noConversion"/>
  </si>
  <si>
    <t>ER69-G</t>
    <phoneticPr fontId="1" type="noConversion"/>
  </si>
  <si>
    <t>ER76-G</t>
    <phoneticPr fontId="1" type="noConversion"/>
  </si>
  <si>
    <t>ER83-G</t>
    <phoneticPr fontId="1" type="noConversion"/>
  </si>
  <si>
    <t>ER120-G</t>
    <phoneticPr fontId="1" type="noConversion"/>
  </si>
  <si>
    <t>焊缝强度</t>
  </si>
  <si>
    <t>名义焊缝强度</t>
    <phoneticPr fontId="1" type="noConversion"/>
  </si>
  <si>
    <t>实际焊缝强度</t>
    <phoneticPr fontId="1" type="noConversion"/>
  </si>
  <si>
    <t>焊材强度</t>
    <phoneticPr fontId="1" type="noConversion"/>
  </si>
  <si>
    <t>名义</t>
    <phoneticPr fontId="1" type="noConversion"/>
  </si>
  <si>
    <t>实际</t>
    <phoneticPr fontId="1" type="noConversion"/>
  </si>
  <si>
    <t>焊缝强度-45度</t>
    <phoneticPr fontId="1" type="noConversion"/>
  </si>
  <si>
    <t>焊喉尺寸</t>
    <phoneticPr fontId="1" type="noConversion"/>
  </si>
  <si>
    <t>焊材</t>
    <phoneticPr fontId="1" type="noConversion"/>
  </si>
  <si>
    <t>ER96-G</t>
    <phoneticPr fontId="1" type="noConversion"/>
  </si>
  <si>
    <t>AISC预测承载力</t>
    <phoneticPr fontId="1" type="noConversion"/>
  </si>
  <si>
    <t>试验/预测</t>
    <phoneticPr fontId="1" type="noConversion"/>
  </si>
  <si>
    <t>EC3预测承载力</t>
    <phoneticPr fontId="1" type="noConversion"/>
  </si>
  <si>
    <t>ISO预测承载力</t>
    <phoneticPr fontId="1" type="noConversion"/>
  </si>
  <si>
    <t>GB预测承载力</t>
    <phoneticPr fontId="1" type="noConversion"/>
  </si>
  <si>
    <t>均值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</si>
  <si>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</si>
  <si>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</si>
  <si>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</si>
  <si>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</si>
  <si>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极限荷载对应变形</t>
    <phoneticPr fontId="1" type="noConversion"/>
  </si>
  <si>
    <t>断裂荷载对应变形</t>
    <phoneticPr fontId="1" type="noConversion"/>
  </si>
  <si>
    <t>9_8</t>
    <phoneticPr fontId="1" type="noConversion"/>
  </si>
  <si>
    <t>9_9</t>
    <phoneticPr fontId="1" type="noConversion"/>
  </si>
  <si>
    <t>后破坏</t>
    <phoneticPr fontId="1" type="noConversion"/>
  </si>
  <si>
    <t>先破坏</t>
    <phoneticPr fontId="1" type="noConversion"/>
  </si>
  <si>
    <t>单边破坏</t>
    <phoneticPr fontId="1" type="noConversion"/>
  </si>
  <si>
    <t>双边破坏</t>
    <phoneticPr fontId="1" type="noConversion"/>
  </si>
  <si>
    <t>双边1</t>
    <phoneticPr fontId="1" type="noConversion"/>
  </si>
  <si>
    <t>双边2</t>
    <phoneticPr fontId="1" type="noConversion"/>
  </si>
  <si>
    <t>T11-1</t>
  </si>
  <si>
    <t>T11-2</t>
  </si>
  <si>
    <t>T11-3</t>
  </si>
  <si>
    <t>T11-4</t>
  </si>
  <si>
    <t>T12-1</t>
  </si>
  <si>
    <t>T12-2</t>
  </si>
  <si>
    <t>T12-3</t>
  </si>
  <si>
    <t>T12-4</t>
  </si>
  <si>
    <t>T13-1</t>
  </si>
  <si>
    <t>T13-2</t>
  </si>
  <si>
    <t>T13-3</t>
  </si>
  <si>
    <t>T13-4</t>
  </si>
  <si>
    <t>T14-1</t>
  </si>
  <si>
    <t>T14-2</t>
  </si>
  <si>
    <t>T14-3</t>
  </si>
  <si>
    <t>T14-4</t>
  </si>
  <si>
    <t>T15-1</t>
  </si>
  <si>
    <t>T15-2</t>
  </si>
  <si>
    <t>T15-3</t>
  </si>
  <si>
    <t>T15-4</t>
  </si>
  <si>
    <t>T16-1</t>
  </si>
  <si>
    <t>T16-3</t>
  </si>
  <si>
    <t>T16-5</t>
  </si>
  <si>
    <t>T14-5</t>
  </si>
  <si>
    <t>w焊脚尺寸（左）</t>
    <phoneticPr fontId="4" type="noConversion"/>
  </si>
  <si>
    <t>w焊脚尺寸（右）</t>
    <phoneticPr fontId="4" type="noConversion"/>
  </si>
  <si>
    <t>焊脚尺寸均值</t>
    <phoneticPr fontId="4" type="noConversion"/>
  </si>
  <si>
    <t>L焊缝长度</t>
    <phoneticPr fontId="4" type="noConversion"/>
  </si>
  <si>
    <t>实际破坏角度(左）</t>
    <phoneticPr fontId="4" type="noConversion"/>
  </si>
  <si>
    <t>实际破坏角度(右）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</si>
</sst>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="85" zoomScaleNormal="85" workbookViewId="0">
      <pane xSplit="1" topLeftCell="C1" activePane="topRight" state="frozen"/>
      <selection activeCell="A3" sqref="A3"/>
      <selection pane="topRight" activeCell="Q33" sqref="Q33"/>
    </sheetView>
  </sheetViews>
  <sheetFormatPr defaultColWidth="8.875" defaultRowHeight="13.5" x14ac:dyDescent="0.15"/>
  <cols>
    <col min="1" max="1" width="8.875" style="5"/>
    <col min="2" max="2" width="8.875" style="7"/>
    <col min="3" max="3" width="12" style="5" customWidth="1"/>
    <col min="4" max="6" width="9" style="5" bestFit="1" customWidth="1"/>
    <col min="7" max="7" width="9.5" style="5" bestFit="1" customWidth="1"/>
    <col min="8" max="10" width="9" style="5" bestFit="1" customWidth="1"/>
    <col min="11" max="11" width="9.5" style="5" bestFit="1" customWidth="1"/>
    <col min="12" max="19" width="8.875" style="5"/>
    <col min="20" max="20" width="13" style="5" customWidth="1"/>
    <col min="21" max="16384" width="8.875" style="5"/>
  </cols>
  <sheetData>
    <row r="1" spans="1:25" x14ac:dyDescent="0.15">
      <c r="D1" s="33" t="s">
        <v>2</v>
      </c>
      <c r="E1" s="33"/>
      <c r="F1" s="33"/>
      <c r="G1" s="33"/>
      <c r="H1" s="33"/>
      <c r="I1" s="33"/>
      <c r="J1" s="33"/>
      <c r="K1" s="33"/>
      <c r="L1" s="33" t="s">
        <v>3</v>
      </c>
      <c r="M1" s="33"/>
      <c r="N1" s="33"/>
      <c r="O1" s="33"/>
      <c r="P1" s="33"/>
      <c r="Q1" s="33"/>
      <c r="R1" s="33"/>
      <c r="S1" s="33"/>
      <c r="T1" s="1"/>
    </row>
    <row r="2" spans="1:25" ht="28.9" customHeight="1" x14ac:dyDescent="0.15">
      <c r="D2" s="33" t="s">
        <v>4</v>
      </c>
      <c r="E2" s="33"/>
      <c r="F2" s="33"/>
      <c r="G2" s="33"/>
      <c r="H2" s="33" t="s">
        <v>5</v>
      </c>
      <c r="I2" s="33"/>
      <c r="J2" s="33"/>
      <c r="K2" s="33"/>
      <c r="L2" s="33" t="s">
        <v>4</v>
      </c>
      <c r="M2" s="33"/>
      <c r="N2" s="33"/>
      <c r="O2" s="33"/>
      <c r="P2" s="33" t="s">
        <v>5</v>
      </c>
      <c r="Q2" s="33"/>
      <c r="R2" s="33"/>
      <c r="S2" s="33"/>
      <c r="T2" s="1" t="s">
        <v>16</v>
      </c>
      <c r="V2" s="31" t="s">
        <v>56</v>
      </c>
      <c r="W2" s="32"/>
      <c r="X2" s="31" t="s">
        <v>55</v>
      </c>
      <c r="Y2" s="32"/>
    </row>
    <row r="3" spans="1:25" ht="27" x14ac:dyDescent="0.15">
      <c r="A3" s="5" t="s">
        <v>0</v>
      </c>
      <c r="B3" s="7" t="s">
        <v>22</v>
      </c>
      <c r="C3" s="5" t="s">
        <v>1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6</v>
      </c>
      <c r="M3" s="1" t="s">
        <v>10</v>
      </c>
      <c r="N3" s="1" t="s">
        <v>11</v>
      </c>
      <c r="O3" s="2" t="s">
        <v>12</v>
      </c>
      <c r="P3" s="1" t="s">
        <v>6</v>
      </c>
      <c r="Q3" s="1" t="s">
        <v>10</v>
      </c>
      <c r="R3" s="1" t="s">
        <v>11</v>
      </c>
      <c r="S3" s="2" t="s">
        <v>12</v>
      </c>
      <c r="T3" s="2"/>
      <c r="V3" s="16" t="s">
        <v>57</v>
      </c>
      <c r="W3" s="5" t="s">
        <v>58</v>
      </c>
      <c r="X3" s="5" t="s">
        <v>54</v>
      </c>
      <c r="Y3" s="5" t="s">
        <v>53</v>
      </c>
    </row>
    <row r="4" spans="1:25" x14ac:dyDescent="0.15">
      <c r="A4" s="23" t="s">
        <v>59</v>
      </c>
      <c r="B4" s="23" t="s">
        <v>23</v>
      </c>
      <c r="C4" s="5">
        <v>272.18</v>
      </c>
      <c r="D4" s="8">
        <v>5</v>
      </c>
      <c r="E4" s="8">
        <v>5</v>
      </c>
      <c r="F4" s="8">
        <v>3.6</v>
      </c>
      <c r="G4" s="4">
        <v>49.81</v>
      </c>
      <c r="H4" s="8">
        <v>5</v>
      </c>
      <c r="I4" s="8">
        <v>5</v>
      </c>
      <c r="J4" s="8">
        <v>3.1999999999999997</v>
      </c>
      <c r="K4" s="4">
        <v>49.81</v>
      </c>
      <c r="L4" s="4">
        <v>5.5933333333333328</v>
      </c>
      <c r="M4" s="4">
        <v>3.51</v>
      </c>
      <c r="N4" s="4">
        <v>20.616666666666667</v>
      </c>
      <c r="O4" s="4">
        <v>0.59333333333333338</v>
      </c>
      <c r="P4" s="4">
        <v>7.5766666666666671</v>
      </c>
      <c r="Q4" s="4">
        <v>4.2933333333333339</v>
      </c>
      <c r="R4" s="4">
        <v>32.233333333333334</v>
      </c>
      <c r="S4" s="4">
        <v>2.5766666666666667</v>
      </c>
      <c r="T4" s="4" t="s">
        <v>17</v>
      </c>
      <c r="V4" s="4">
        <v>20.616666666666667</v>
      </c>
      <c r="W4" s="4">
        <v>32.233333333333334</v>
      </c>
    </row>
    <row r="5" spans="1:25" x14ac:dyDescent="0.15">
      <c r="A5" s="5" t="s">
        <v>60</v>
      </c>
      <c r="B5" s="7" t="s">
        <v>23</v>
      </c>
      <c r="C5" s="5">
        <v>254.89</v>
      </c>
      <c r="D5" s="8">
        <v>4.5</v>
      </c>
      <c r="E5" s="8">
        <v>4</v>
      </c>
      <c r="F5" s="8">
        <v>2.8000000000000003</v>
      </c>
      <c r="G5" s="4">
        <v>49.94</v>
      </c>
      <c r="H5" s="8">
        <v>5</v>
      </c>
      <c r="I5" s="8">
        <v>4</v>
      </c>
      <c r="J5" s="8">
        <v>3</v>
      </c>
      <c r="K5" s="4">
        <v>49.94</v>
      </c>
      <c r="L5" s="4">
        <v>4.8666666666666671</v>
      </c>
      <c r="M5" s="4">
        <v>3.0916666666666668</v>
      </c>
      <c r="N5" s="4">
        <v>15.966666666666667</v>
      </c>
      <c r="O5" s="4">
        <v>0.36666666666666675</v>
      </c>
      <c r="P5" s="4">
        <v>6.3816666666666668</v>
      </c>
      <c r="Q5" s="4">
        <v>4.33</v>
      </c>
      <c r="R5" s="4">
        <v>20.233333333333331</v>
      </c>
      <c r="S5" s="4">
        <v>1.3816666666666666</v>
      </c>
      <c r="T5" s="4" t="s">
        <v>20</v>
      </c>
      <c r="X5" s="4">
        <v>15.966666666666667</v>
      </c>
      <c r="Y5" s="4">
        <v>20.233333333333331</v>
      </c>
    </row>
    <row r="6" spans="1:25" x14ac:dyDescent="0.15">
      <c r="A6" s="5" t="s">
        <v>61</v>
      </c>
      <c r="B6" s="7" t="s">
        <v>23</v>
      </c>
      <c r="C6" s="5">
        <v>346.76000000000005</v>
      </c>
      <c r="D6" s="8">
        <v>6</v>
      </c>
      <c r="E6" s="8">
        <v>6.3166666666666664</v>
      </c>
      <c r="F6" s="8">
        <v>4.3</v>
      </c>
      <c r="G6" s="4">
        <v>49.18</v>
      </c>
      <c r="H6" s="8">
        <v>6</v>
      </c>
      <c r="I6" s="8">
        <v>6.0333333333333341</v>
      </c>
      <c r="J6" s="8">
        <v>4</v>
      </c>
      <c r="K6" s="4">
        <v>49.07</v>
      </c>
      <c r="L6" s="4">
        <v>6.13</v>
      </c>
      <c r="M6" s="4">
        <v>4.2616666666666658</v>
      </c>
      <c r="N6" s="4">
        <v>18.5</v>
      </c>
      <c r="O6" s="4">
        <v>0.12999999999999989</v>
      </c>
      <c r="P6" s="4">
        <v>7.4966666666666661</v>
      </c>
      <c r="Q6" s="4">
        <v>4.6733333333333329</v>
      </c>
      <c r="R6" s="4">
        <v>21.683333333333337</v>
      </c>
      <c r="S6" s="4">
        <v>1.4966666666666668</v>
      </c>
      <c r="T6" s="4" t="s">
        <v>20</v>
      </c>
      <c r="X6" s="4">
        <v>18.5</v>
      </c>
      <c r="Y6" s="4">
        <v>21.683333333333337</v>
      </c>
    </row>
    <row r="7" spans="1:25" x14ac:dyDescent="0.15">
      <c r="A7" s="5" t="s">
        <v>62</v>
      </c>
      <c r="B7" s="7" t="s">
        <v>23</v>
      </c>
      <c r="C7" s="5">
        <v>324.03000000000003</v>
      </c>
      <c r="D7" s="8">
        <v>5.6000000000000005</v>
      </c>
      <c r="E7" s="8">
        <v>5.9666666666666659</v>
      </c>
      <c r="F7" s="8">
        <v>4.5</v>
      </c>
      <c r="G7" s="4">
        <v>49.96</v>
      </c>
      <c r="H7" s="8">
        <v>5.8999999999999995</v>
      </c>
      <c r="I7" s="8">
        <v>5.8666666666666671</v>
      </c>
      <c r="J7" s="8">
        <v>4</v>
      </c>
      <c r="K7" s="4">
        <v>49.97</v>
      </c>
      <c r="L7" s="4">
        <v>6.0783333333333331</v>
      </c>
      <c r="M7" s="4">
        <v>3.8583333333333329</v>
      </c>
      <c r="N7" s="4">
        <v>18.400000000000002</v>
      </c>
      <c r="O7" s="4">
        <v>0.47833333333333378</v>
      </c>
      <c r="P7" s="4">
        <v>8.3716666666666679</v>
      </c>
      <c r="Q7" s="4">
        <v>4.706666666666667</v>
      </c>
      <c r="R7" s="4">
        <v>26.733333333333334</v>
      </c>
      <c r="S7" s="4">
        <v>2.4716666666666667</v>
      </c>
      <c r="T7" s="4" t="s">
        <v>17</v>
      </c>
      <c r="V7" s="4">
        <v>18.400000000000002</v>
      </c>
      <c r="W7" s="4">
        <v>26.733333333333334</v>
      </c>
    </row>
    <row r="8" spans="1:25" x14ac:dyDescent="0.15">
      <c r="A8" s="5" t="s">
        <v>63</v>
      </c>
      <c r="B8" s="7" t="s">
        <v>24</v>
      </c>
      <c r="C8" s="5">
        <v>348.58</v>
      </c>
      <c r="D8" s="8">
        <v>6.1166666666666671</v>
      </c>
      <c r="E8" s="8">
        <v>5.6500000000000012</v>
      </c>
      <c r="F8" s="8">
        <v>4.5</v>
      </c>
      <c r="G8" s="4">
        <v>49.69</v>
      </c>
      <c r="H8" s="8">
        <v>6.0166666666666666</v>
      </c>
      <c r="I8" s="8">
        <v>5.75</v>
      </c>
      <c r="J8" s="8">
        <v>4.5</v>
      </c>
      <c r="K8" s="4">
        <v>49.69</v>
      </c>
      <c r="L8" s="4">
        <v>7.5949999999999998</v>
      </c>
      <c r="M8" s="4">
        <v>5.0166666666666666</v>
      </c>
      <c r="N8" s="4">
        <v>21.266666666666669</v>
      </c>
      <c r="O8" s="4">
        <v>1.4783333333333333</v>
      </c>
      <c r="P8" s="4">
        <v>6.2633333333333328</v>
      </c>
      <c r="Q8" s="4">
        <v>3.7349999999999999</v>
      </c>
      <c r="R8" s="4">
        <v>18.933333333333334</v>
      </c>
      <c r="S8" s="4">
        <v>0.24666666666666673</v>
      </c>
      <c r="T8" s="4" t="s">
        <v>17</v>
      </c>
      <c r="V8" s="4">
        <v>21.266666666666669</v>
      </c>
      <c r="W8" s="4">
        <v>18.933333333333334</v>
      </c>
    </row>
    <row r="9" spans="1:25" x14ac:dyDescent="0.15">
      <c r="A9" s="5" t="s">
        <v>64</v>
      </c>
      <c r="B9" s="7" t="s">
        <v>24</v>
      </c>
      <c r="C9" s="5">
        <v>358.28</v>
      </c>
      <c r="D9" s="8">
        <v>5.5</v>
      </c>
      <c r="E9" s="8">
        <v>5.166666666666667</v>
      </c>
      <c r="F9" s="8">
        <v>4</v>
      </c>
      <c r="G9" s="4">
        <v>49.9</v>
      </c>
      <c r="H9" s="8">
        <v>5.8</v>
      </c>
      <c r="I9" s="8">
        <v>5.0666666666666664</v>
      </c>
      <c r="J9" s="8">
        <v>3.9</v>
      </c>
      <c r="K9" s="4">
        <v>49.88</v>
      </c>
      <c r="L9" s="4">
        <v>6.4833333333333343</v>
      </c>
      <c r="M9" s="4">
        <v>4.0149999999999997</v>
      </c>
      <c r="N9" s="4">
        <v>24.880000000000003</v>
      </c>
      <c r="O9" s="4">
        <v>0.98333333333333339</v>
      </c>
      <c r="P9" s="4">
        <v>5.9899999999999993</v>
      </c>
      <c r="Q9" s="4">
        <v>3.2983333333333333</v>
      </c>
      <c r="R9" s="4">
        <v>22.066666666666666</v>
      </c>
      <c r="S9" s="4">
        <v>0.19000000000000025</v>
      </c>
      <c r="T9" s="4" t="s">
        <v>17</v>
      </c>
      <c r="V9" s="4">
        <v>24.880000000000003</v>
      </c>
      <c r="W9" s="4">
        <v>22.066666666666666</v>
      </c>
    </row>
    <row r="10" spans="1:25" x14ac:dyDescent="0.15">
      <c r="A10" s="5" t="s">
        <v>65</v>
      </c>
      <c r="B10" s="7" t="s">
        <v>24</v>
      </c>
      <c r="C10" s="5">
        <v>361.43</v>
      </c>
      <c r="D10" s="8">
        <v>5.5</v>
      </c>
      <c r="E10" s="8">
        <v>5.9499999999999993</v>
      </c>
      <c r="F10" s="8">
        <v>4.5</v>
      </c>
      <c r="G10" s="4">
        <v>49.91</v>
      </c>
      <c r="H10" s="8">
        <v>6.1000000000000005</v>
      </c>
      <c r="I10" s="8">
        <v>5.7</v>
      </c>
      <c r="J10" s="8">
        <v>4.1000000000000005</v>
      </c>
      <c r="K10" s="4">
        <v>49.88</v>
      </c>
      <c r="L10" s="4">
        <v>6.3649999999999993</v>
      </c>
      <c r="M10" s="4">
        <v>4.169999999999999</v>
      </c>
      <c r="N10" s="4">
        <v>19.5</v>
      </c>
      <c r="O10" s="4">
        <v>0.8650000000000001</v>
      </c>
      <c r="P10" s="4">
        <v>6.0966666666666667</v>
      </c>
      <c r="Q10" s="4">
        <v>3.7016666666666667</v>
      </c>
      <c r="R10" s="4">
        <v>20</v>
      </c>
      <c r="S10" s="4">
        <v>-3.3333333333328183E-3</v>
      </c>
      <c r="T10" s="4" t="s">
        <v>17</v>
      </c>
      <c r="V10" s="4">
        <v>19.5</v>
      </c>
      <c r="W10" s="4">
        <v>20</v>
      </c>
    </row>
    <row r="11" spans="1:25" x14ac:dyDescent="0.15">
      <c r="A11" s="5" t="s">
        <v>66</v>
      </c>
      <c r="B11" s="7" t="s">
        <v>24</v>
      </c>
      <c r="C11" s="5">
        <v>373.48</v>
      </c>
      <c r="D11" s="8">
        <v>5.7</v>
      </c>
      <c r="E11" s="8">
        <v>6.0666666666666664</v>
      </c>
      <c r="F11" s="8">
        <v>4.3999999999999995</v>
      </c>
      <c r="G11" s="4">
        <v>49.83</v>
      </c>
      <c r="H11" s="8">
        <v>5.8</v>
      </c>
      <c r="I11" s="8">
        <v>5.5500000000000007</v>
      </c>
      <c r="J11" s="8">
        <v>4.5</v>
      </c>
      <c r="K11" s="4">
        <v>49.87</v>
      </c>
      <c r="L11" s="4">
        <v>6.0733333333333341</v>
      </c>
      <c r="M11" s="4">
        <v>4.0766666666666671</v>
      </c>
      <c r="N11" s="4">
        <v>17.916666666666668</v>
      </c>
      <c r="O11" s="4">
        <v>0.37333333333333324</v>
      </c>
      <c r="P11" s="4">
        <v>6.3516666666666666</v>
      </c>
      <c r="Q11" s="4">
        <v>4.0166666666666666</v>
      </c>
      <c r="R11" s="4">
        <v>20.399999999999995</v>
      </c>
      <c r="S11" s="4">
        <v>0.55166666666666675</v>
      </c>
      <c r="T11" s="4" t="s">
        <v>17</v>
      </c>
      <c r="V11" s="4">
        <v>17.916666666666668</v>
      </c>
      <c r="W11" s="4">
        <v>20.399999999999995</v>
      </c>
    </row>
    <row r="12" spans="1:25" x14ac:dyDescent="0.15">
      <c r="A12" s="5" t="s">
        <v>67</v>
      </c>
      <c r="B12" s="7" t="s">
        <v>25</v>
      </c>
      <c r="C12" s="5">
        <v>321.29000000000002</v>
      </c>
      <c r="D12" s="8">
        <v>4.8</v>
      </c>
      <c r="E12" s="8">
        <v>4.8666666666666671</v>
      </c>
      <c r="F12" s="8">
        <v>4</v>
      </c>
      <c r="G12" s="4">
        <v>49.67</v>
      </c>
      <c r="H12" s="8">
        <v>5.5</v>
      </c>
      <c r="I12" s="8">
        <v>4.5</v>
      </c>
      <c r="J12" s="8">
        <v>3</v>
      </c>
      <c r="K12" s="4">
        <v>49.67</v>
      </c>
      <c r="L12" s="4">
        <v>5.64</v>
      </c>
      <c r="M12" s="4">
        <v>4.0449999999999999</v>
      </c>
      <c r="N12" s="4">
        <v>19.366666666666667</v>
      </c>
      <c r="O12" s="4">
        <v>0.8400000000000003</v>
      </c>
      <c r="P12" s="4">
        <v>5.0949999999999998</v>
      </c>
      <c r="Q12" s="4">
        <v>3.4466666666666668</v>
      </c>
      <c r="R12" s="4">
        <v>15.233333333333334</v>
      </c>
      <c r="S12" s="4">
        <v>-0.40500000000000008</v>
      </c>
      <c r="T12" s="4" t="s">
        <v>21</v>
      </c>
      <c r="X12" s="4">
        <v>15.233333333333334</v>
      </c>
      <c r="Y12" s="4">
        <v>19.366666666666667</v>
      </c>
    </row>
    <row r="13" spans="1:25" x14ac:dyDescent="0.15">
      <c r="A13" s="5" t="s">
        <v>68</v>
      </c>
      <c r="B13" s="7" t="s">
        <v>25</v>
      </c>
      <c r="C13" s="5">
        <v>365.47999999999996</v>
      </c>
      <c r="D13" s="8">
        <v>5</v>
      </c>
      <c r="E13" s="8">
        <v>4.8999999999999995</v>
      </c>
      <c r="F13" s="8">
        <v>3.8000000000000003</v>
      </c>
      <c r="G13" s="4">
        <v>49.74</v>
      </c>
      <c r="H13" s="8">
        <v>4.8</v>
      </c>
      <c r="I13" s="8">
        <v>4.833333333333333</v>
      </c>
      <c r="J13" s="8">
        <v>3.1999999999999997</v>
      </c>
      <c r="K13" s="4">
        <v>49.93</v>
      </c>
      <c r="L13" s="4">
        <v>6.3933333333333335</v>
      </c>
      <c r="M13" s="4">
        <v>4.0233333333333334</v>
      </c>
      <c r="N13" s="4">
        <v>22.983333333333331</v>
      </c>
      <c r="O13" s="4">
        <v>1.3933333333333333</v>
      </c>
      <c r="P13" s="4">
        <v>5.9266666666666667</v>
      </c>
      <c r="Q13" s="4">
        <v>3.8583333333333329</v>
      </c>
      <c r="R13" s="4">
        <v>17.45</v>
      </c>
      <c r="S13" s="4">
        <v>1.1266666666666669</v>
      </c>
      <c r="T13" s="4" t="s">
        <v>17</v>
      </c>
      <c r="V13" s="4">
        <v>22.983333333333331</v>
      </c>
      <c r="W13" s="4">
        <v>17.45</v>
      </c>
    </row>
    <row r="14" spans="1:25" x14ac:dyDescent="0.15">
      <c r="A14" s="23" t="s">
        <v>69</v>
      </c>
      <c r="B14" s="7" t="s">
        <v>25</v>
      </c>
      <c r="C14" s="5">
        <v>418.43</v>
      </c>
      <c r="D14" s="8">
        <v>5.7</v>
      </c>
      <c r="E14" s="8">
        <v>5.7</v>
      </c>
      <c r="F14" s="8">
        <v>4.6000000000000005</v>
      </c>
      <c r="G14" s="4">
        <v>49.94</v>
      </c>
      <c r="H14" s="8">
        <v>6</v>
      </c>
      <c r="I14" s="8">
        <v>6.166666666666667</v>
      </c>
      <c r="J14" s="8">
        <v>4.6000000000000005</v>
      </c>
      <c r="K14" s="4">
        <v>50.07</v>
      </c>
      <c r="L14" s="4"/>
      <c r="M14" s="4"/>
      <c r="N14" s="4"/>
      <c r="O14" s="4"/>
      <c r="P14" s="4"/>
      <c r="Q14" s="4"/>
      <c r="R14" s="4"/>
      <c r="S14" s="4"/>
      <c r="T14" s="4" t="s">
        <v>18</v>
      </c>
      <c r="V14" s="4"/>
      <c r="W14" s="4"/>
    </row>
    <row r="15" spans="1:25" x14ac:dyDescent="0.15">
      <c r="A15" s="5" t="s">
        <v>70</v>
      </c>
      <c r="B15" s="7" t="s">
        <v>25</v>
      </c>
      <c r="C15" s="5">
        <v>420.24</v>
      </c>
      <c r="D15" s="8">
        <v>5.8</v>
      </c>
      <c r="E15" s="8">
        <v>6</v>
      </c>
      <c r="F15" s="8">
        <v>4.5</v>
      </c>
      <c r="G15" s="4">
        <v>49.98</v>
      </c>
      <c r="H15" s="8">
        <v>6</v>
      </c>
      <c r="I15" s="8">
        <v>5.5</v>
      </c>
      <c r="J15" s="8">
        <v>4.5</v>
      </c>
      <c r="K15" s="4">
        <v>49.98</v>
      </c>
      <c r="L15" s="4"/>
      <c r="M15" s="4"/>
      <c r="N15" s="4"/>
      <c r="O15" s="4"/>
      <c r="P15" s="4"/>
      <c r="Q15" s="4"/>
      <c r="R15" s="4"/>
      <c r="S15" s="4"/>
      <c r="T15" s="4" t="s">
        <v>18</v>
      </c>
      <c r="V15" s="4"/>
      <c r="W15" s="4"/>
    </row>
    <row r="16" spans="1:25" x14ac:dyDescent="0.15">
      <c r="A16" s="5" t="s">
        <v>71</v>
      </c>
      <c r="B16" s="7" t="s">
        <v>26</v>
      </c>
      <c r="C16" s="5">
        <v>342.08</v>
      </c>
      <c r="D16" s="8">
        <v>5.5</v>
      </c>
      <c r="E16" s="8">
        <v>5.7166666666666659</v>
      </c>
      <c r="F16" s="8">
        <v>5</v>
      </c>
      <c r="G16" s="4">
        <v>49.83</v>
      </c>
      <c r="H16" s="8">
        <v>5.2</v>
      </c>
      <c r="I16" s="8">
        <v>4.7166666666666668</v>
      </c>
      <c r="J16" s="8">
        <v>4.2</v>
      </c>
      <c r="K16" s="4">
        <v>49.83</v>
      </c>
      <c r="L16" s="4">
        <v>6.6683333333333339</v>
      </c>
      <c r="M16" s="4">
        <v>4.6849999999999996</v>
      </c>
      <c r="N16" s="4">
        <v>22.933333333333334</v>
      </c>
      <c r="O16" s="4">
        <v>1.1683333333333334</v>
      </c>
      <c r="P16" s="4">
        <v>6.4266666666666667</v>
      </c>
      <c r="Q16" s="4">
        <v>4.6383333333333328</v>
      </c>
      <c r="R16" s="4">
        <v>15.633333333333333</v>
      </c>
      <c r="S16" s="4">
        <v>1.2266666666666663</v>
      </c>
      <c r="T16" s="4" t="s">
        <v>21</v>
      </c>
      <c r="X16" s="4">
        <v>15.633333333333333</v>
      </c>
      <c r="Y16" s="4">
        <v>22.933333333333334</v>
      </c>
    </row>
    <row r="17" spans="1:25" x14ac:dyDescent="0.15">
      <c r="A17" s="5" t="s">
        <v>72</v>
      </c>
      <c r="B17" s="7" t="s">
        <v>26</v>
      </c>
      <c r="C17" s="5">
        <v>356.79999999999995</v>
      </c>
      <c r="D17" s="8">
        <v>6</v>
      </c>
      <c r="E17" s="8">
        <v>5.7</v>
      </c>
      <c r="F17" s="8">
        <v>4.3999999999999995</v>
      </c>
      <c r="G17" s="4">
        <v>49.75</v>
      </c>
      <c r="H17" s="8">
        <v>6.5</v>
      </c>
      <c r="I17" s="8">
        <v>4.5333333333333323</v>
      </c>
      <c r="J17" s="8">
        <v>4.1000000000000005</v>
      </c>
      <c r="K17" s="4">
        <v>49.75</v>
      </c>
      <c r="L17" s="4">
        <v>7.043333333333333</v>
      </c>
      <c r="M17" s="4">
        <v>4.3400000000000007</v>
      </c>
      <c r="N17" s="4">
        <v>19.816666666666666</v>
      </c>
      <c r="O17" s="4">
        <v>1.0433333333333334</v>
      </c>
      <c r="P17" s="4">
        <v>6.3783333333333339</v>
      </c>
      <c r="Q17" s="4">
        <v>4.2216666666666667</v>
      </c>
      <c r="R17" s="4">
        <v>16</v>
      </c>
      <c r="S17" s="4">
        <v>-0.12166666666666674</v>
      </c>
      <c r="T17" s="4" t="s">
        <v>21</v>
      </c>
      <c r="X17" s="4">
        <v>16</v>
      </c>
      <c r="Y17" s="4">
        <v>19.816666666666666</v>
      </c>
    </row>
    <row r="18" spans="1:25" x14ac:dyDescent="0.15">
      <c r="A18" s="5" t="s">
        <v>73</v>
      </c>
      <c r="B18" s="7" t="s">
        <v>26</v>
      </c>
      <c r="C18" s="5">
        <v>378.39</v>
      </c>
      <c r="D18" s="8">
        <v>6.1000000000000005</v>
      </c>
      <c r="E18" s="8">
        <v>5.666666666666667</v>
      </c>
      <c r="F18" s="8">
        <v>4.8</v>
      </c>
      <c r="G18" s="4">
        <v>49.82</v>
      </c>
      <c r="H18" s="8">
        <v>6</v>
      </c>
      <c r="I18" s="8">
        <v>4.7166666666666659</v>
      </c>
      <c r="J18" s="8">
        <v>3.9</v>
      </c>
      <c r="K18" s="4">
        <v>49.91</v>
      </c>
      <c r="L18" s="4">
        <v>6.9216666666666669</v>
      </c>
      <c r="M18" s="4">
        <v>4.7050000000000001</v>
      </c>
      <c r="N18" s="4">
        <v>20.766666666666666</v>
      </c>
      <c r="O18" s="4">
        <v>0.8216666666666671</v>
      </c>
      <c r="P18" s="4">
        <v>6.3483333333333327</v>
      </c>
      <c r="Q18" s="4">
        <v>4.6433333333333335</v>
      </c>
      <c r="R18" s="4">
        <v>16.333333333333332</v>
      </c>
      <c r="S18" s="4">
        <v>0.34833333333333333</v>
      </c>
      <c r="T18" s="4" t="s">
        <v>21</v>
      </c>
      <c r="X18" s="4">
        <v>16.333333333333332</v>
      </c>
      <c r="Y18" s="4">
        <v>20.766666666666666</v>
      </c>
    </row>
    <row r="19" spans="1:25" x14ac:dyDescent="0.15">
      <c r="A19" s="23" t="s">
        <v>74</v>
      </c>
      <c r="B19" s="23" t="s">
        <v>26</v>
      </c>
      <c r="C19" s="5">
        <v>369.40000000000003</v>
      </c>
      <c r="D19" s="8">
        <v>5.8999999999999995</v>
      </c>
      <c r="E19" s="8">
        <v>5</v>
      </c>
      <c r="F19" s="8">
        <v>4.7</v>
      </c>
      <c r="G19" s="4">
        <v>49.87</v>
      </c>
      <c r="H19" s="8">
        <v>5.7</v>
      </c>
      <c r="I19" s="8">
        <v>5.416666666666667</v>
      </c>
      <c r="J19" s="8">
        <v>4.3</v>
      </c>
      <c r="K19" s="4">
        <v>50.04</v>
      </c>
      <c r="L19" s="4">
        <v>7.22</v>
      </c>
      <c r="M19" s="4">
        <v>4.9116666666666671</v>
      </c>
      <c r="N19" s="4">
        <v>20.016666666666666</v>
      </c>
      <c r="O19" s="4">
        <v>1.3199999999999998</v>
      </c>
      <c r="P19" s="4">
        <v>5.8933333333333335</v>
      </c>
      <c r="Q19" s="4">
        <v>4.8633333333333333</v>
      </c>
      <c r="R19" s="4">
        <v>9.9166666666666661</v>
      </c>
      <c r="S19" s="4">
        <v>0.19333333333333322</v>
      </c>
      <c r="T19" s="4" t="s">
        <v>21</v>
      </c>
      <c r="X19" s="4">
        <v>9.9166666666666661</v>
      </c>
      <c r="Y19" s="4">
        <v>20.016666666666666</v>
      </c>
    </row>
    <row r="20" spans="1:25" x14ac:dyDescent="0.15">
      <c r="A20" s="5" t="s">
        <v>75</v>
      </c>
      <c r="B20" s="7" t="s">
        <v>27</v>
      </c>
      <c r="C20" s="5">
        <v>328.08000000000004</v>
      </c>
      <c r="D20" s="8">
        <v>6</v>
      </c>
      <c r="E20" s="8">
        <v>5.7666666666666666</v>
      </c>
      <c r="F20" s="8">
        <v>4.1000000000000005</v>
      </c>
      <c r="G20" s="4">
        <v>49.81</v>
      </c>
      <c r="H20" s="8">
        <v>5.5</v>
      </c>
      <c r="I20" s="8">
        <v>6.3000000000000007</v>
      </c>
      <c r="J20" s="8">
        <v>4.3999999999999995</v>
      </c>
      <c r="K20" s="4">
        <v>49.81</v>
      </c>
      <c r="L20" s="4">
        <v>7.6899999999999986</v>
      </c>
      <c r="M20" s="4">
        <v>4.8899999999999997</v>
      </c>
      <c r="N20" s="4">
        <v>20.216666666666665</v>
      </c>
      <c r="O20" s="4">
        <v>1.6900000000000004</v>
      </c>
      <c r="P20" s="4">
        <v>6.4366666666666665</v>
      </c>
      <c r="Q20" s="4">
        <v>3.8816666666666673</v>
      </c>
      <c r="R20" s="4">
        <v>26.650000000000002</v>
      </c>
      <c r="S20" s="4">
        <v>0.93666666666666665</v>
      </c>
      <c r="T20" s="4" t="s">
        <v>17</v>
      </c>
      <c r="V20" s="4">
        <v>20.216666666666665</v>
      </c>
      <c r="W20" s="4">
        <v>26.650000000000002</v>
      </c>
    </row>
    <row r="21" spans="1:25" x14ac:dyDescent="0.15">
      <c r="A21" s="5" t="s">
        <v>76</v>
      </c>
      <c r="B21" s="7" t="s">
        <v>27</v>
      </c>
      <c r="C21" s="5">
        <v>395.38</v>
      </c>
      <c r="D21" s="8">
        <v>5.8</v>
      </c>
      <c r="E21" s="8">
        <v>6</v>
      </c>
      <c r="F21" s="8">
        <v>4.3999999999999995</v>
      </c>
      <c r="G21" s="4">
        <v>50</v>
      </c>
      <c r="H21" s="8">
        <v>5.5</v>
      </c>
      <c r="I21" s="8">
        <v>6.0166666666666666</v>
      </c>
      <c r="J21" s="8">
        <v>4.8</v>
      </c>
      <c r="K21" s="4">
        <v>49.81</v>
      </c>
      <c r="L21" s="4">
        <v>7.1383333333333328</v>
      </c>
      <c r="M21" s="4">
        <v>4.2716666666666656</v>
      </c>
      <c r="N21" s="4">
        <v>24.916666666666668</v>
      </c>
      <c r="O21" s="4">
        <v>1.3383333333333336</v>
      </c>
      <c r="P21" s="4">
        <v>6.7516666666666652</v>
      </c>
      <c r="Q21" s="4">
        <v>4.6833333333333327</v>
      </c>
      <c r="R21" s="4">
        <v>18.633333333333329</v>
      </c>
      <c r="S21" s="4">
        <v>1.2516666666666667</v>
      </c>
      <c r="T21" s="4" t="s">
        <v>17</v>
      </c>
      <c r="V21" s="4">
        <v>24.916666666666668</v>
      </c>
      <c r="W21" s="4">
        <v>18.633333333333329</v>
      </c>
    </row>
    <row r="22" spans="1:25" x14ac:dyDescent="0.15">
      <c r="A22" s="5" t="s">
        <v>77</v>
      </c>
      <c r="B22" s="7" t="s">
        <v>27</v>
      </c>
      <c r="C22" s="5">
        <v>388.45</v>
      </c>
      <c r="D22" s="8">
        <v>6</v>
      </c>
      <c r="E22" s="8">
        <v>5.7166666666666677</v>
      </c>
      <c r="F22" s="8">
        <v>4.6000000000000005</v>
      </c>
      <c r="G22" s="4">
        <v>49.86</v>
      </c>
      <c r="H22" s="8">
        <v>6</v>
      </c>
      <c r="I22" s="8">
        <v>6.2</v>
      </c>
      <c r="J22" s="8">
        <v>4.5</v>
      </c>
      <c r="K22" s="4">
        <v>49.87</v>
      </c>
      <c r="L22" s="4">
        <v>7.3166666666666664</v>
      </c>
      <c r="M22" s="4">
        <v>5.1316666666666668</v>
      </c>
      <c r="N22" s="4">
        <v>16.766666666666666</v>
      </c>
      <c r="O22" s="4">
        <v>1.3166666666666667</v>
      </c>
      <c r="P22" s="4">
        <v>6.87</v>
      </c>
      <c r="Q22" s="4">
        <v>4.9249999999999998</v>
      </c>
      <c r="R22" s="4">
        <v>14.850000000000001</v>
      </c>
      <c r="S22" s="4">
        <v>0.87</v>
      </c>
      <c r="T22" s="4" t="s">
        <v>17</v>
      </c>
      <c r="V22" s="4">
        <v>16.766666666666666</v>
      </c>
      <c r="W22" s="4">
        <v>14.850000000000001</v>
      </c>
    </row>
    <row r="23" spans="1:25" x14ac:dyDescent="0.15">
      <c r="A23" s="5" t="s">
        <v>78</v>
      </c>
      <c r="B23" s="7" t="s">
        <v>27</v>
      </c>
      <c r="C23" s="5">
        <v>377.3</v>
      </c>
      <c r="D23" s="8">
        <v>5.5</v>
      </c>
      <c r="E23" s="8">
        <v>6</v>
      </c>
      <c r="F23" s="8">
        <v>4.5</v>
      </c>
      <c r="G23" s="4">
        <v>49.82</v>
      </c>
      <c r="H23" s="8">
        <v>5</v>
      </c>
      <c r="I23" s="8">
        <v>5.8833333333333329</v>
      </c>
      <c r="J23" s="8">
        <v>4.6000000000000005</v>
      </c>
      <c r="K23" s="4">
        <v>49.82</v>
      </c>
      <c r="L23" s="4">
        <v>7.1983333333333333</v>
      </c>
      <c r="M23" s="4">
        <v>5.3449999999999998</v>
      </c>
      <c r="N23" s="4">
        <v>13.15</v>
      </c>
      <c r="O23" s="4">
        <v>1.698333333333333</v>
      </c>
      <c r="P23" s="4">
        <v>8.370000000000001</v>
      </c>
      <c r="Q23" s="4">
        <v>5.3616666666666672</v>
      </c>
      <c r="R23" s="4">
        <v>25.766666666666669</v>
      </c>
      <c r="S23" s="4">
        <v>3.3700000000000006</v>
      </c>
      <c r="T23" s="4" t="s">
        <v>17</v>
      </c>
      <c r="V23" s="4">
        <v>13.15</v>
      </c>
      <c r="W23" s="4">
        <v>25.766666666666669</v>
      </c>
    </row>
    <row r="24" spans="1:25" x14ac:dyDescent="0.15">
      <c r="A24" s="5" t="s">
        <v>79</v>
      </c>
      <c r="B24" s="7" t="s">
        <v>28</v>
      </c>
      <c r="C24" s="5">
        <v>413.28</v>
      </c>
      <c r="D24" s="8">
        <v>5.8</v>
      </c>
      <c r="E24" s="8">
        <v>5.666666666666667</v>
      </c>
      <c r="F24" s="8">
        <v>3.9</v>
      </c>
      <c r="G24" s="4">
        <v>50.01</v>
      </c>
      <c r="H24" s="8">
        <v>5.7</v>
      </c>
      <c r="I24" s="8">
        <v>6.3000000000000007</v>
      </c>
      <c r="J24" s="8">
        <v>3.9</v>
      </c>
      <c r="K24" s="4">
        <v>50.01</v>
      </c>
      <c r="L24" s="4"/>
      <c r="M24" s="4"/>
      <c r="N24" s="4"/>
      <c r="O24" s="4"/>
      <c r="P24" s="4"/>
      <c r="Q24" s="4"/>
      <c r="R24" s="4"/>
      <c r="S24" s="4"/>
      <c r="T24" s="4" t="s">
        <v>18</v>
      </c>
    </row>
    <row r="25" spans="1:25" x14ac:dyDescent="0.15">
      <c r="A25" s="5" t="s">
        <v>80</v>
      </c>
      <c r="B25" s="7" t="s">
        <v>28</v>
      </c>
      <c r="C25" s="5">
        <v>413.59999999999997</v>
      </c>
      <c r="D25" s="8">
        <v>4.5</v>
      </c>
      <c r="E25" s="8">
        <v>5.8</v>
      </c>
      <c r="F25" s="8">
        <v>4.2</v>
      </c>
      <c r="G25" s="4">
        <v>48.77</v>
      </c>
      <c r="H25" s="8">
        <v>4.7500000000000009</v>
      </c>
      <c r="I25" s="8">
        <v>5.3833333333333329</v>
      </c>
      <c r="J25" s="8">
        <v>4.8</v>
      </c>
      <c r="K25" s="4">
        <v>48.77</v>
      </c>
      <c r="L25" s="4"/>
      <c r="M25" s="4"/>
      <c r="N25" s="4"/>
      <c r="O25" s="4"/>
      <c r="P25" s="4"/>
      <c r="Q25" s="4"/>
      <c r="R25" s="4"/>
      <c r="S25" s="4"/>
      <c r="T25" s="4" t="s">
        <v>18</v>
      </c>
    </row>
    <row r="26" spans="1:25" x14ac:dyDescent="0.15">
      <c r="A26" s="5" t="s">
        <v>81</v>
      </c>
      <c r="B26" s="7" t="s">
        <v>28</v>
      </c>
      <c r="C26" s="5">
        <v>427.1</v>
      </c>
      <c r="D26" s="8">
        <v>5.6833333333333336</v>
      </c>
      <c r="E26" s="8">
        <v>6.1166666666666671</v>
      </c>
      <c r="F26" s="8">
        <v>5.4093668760770877</v>
      </c>
      <c r="G26" s="4">
        <v>50.07</v>
      </c>
      <c r="H26" s="8">
        <v>6.3999999999999995</v>
      </c>
      <c r="I26" s="8">
        <v>6</v>
      </c>
      <c r="J26" s="8">
        <v>5.5507882323143969</v>
      </c>
      <c r="K26" s="4">
        <v>49.98</v>
      </c>
      <c r="T26" s="4" t="s">
        <v>18</v>
      </c>
    </row>
  </sheetData>
  <mergeCells count="8">
    <mergeCell ref="X2:Y2"/>
    <mergeCell ref="V2:W2"/>
    <mergeCell ref="D1:K1"/>
    <mergeCell ref="L1:S1"/>
    <mergeCell ref="D2:G2"/>
    <mergeCell ref="H2:K2"/>
    <mergeCell ref="L2:O2"/>
    <mergeCell ref="P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zoomScale="85" zoomScaleNormal="85" workbookViewId="0">
      <pane xSplit="1" topLeftCell="H1" activePane="topRight" state="frozen"/>
      <selection activeCell="A3" sqref="A3"/>
      <selection pane="topRight" activeCell="AA30" sqref="AA30"/>
    </sheetView>
  </sheetViews>
  <sheetFormatPr defaultColWidth="8.875" defaultRowHeight="13.5" x14ac:dyDescent="0.15"/>
  <cols>
    <col min="1" max="2" width="8.875" style="29"/>
    <col min="3" max="5" width="9" style="29" bestFit="1" customWidth="1"/>
    <col min="6" max="6" width="9.5" style="29" bestFit="1" customWidth="1"/>
    <col min="7" max="9" width="9" style="29" bestFit="1" customWidth="1"/>
    <col min="10" max="10" width="9.5" style="29" bestFit="1" customWidth="1"/>
    <col min="11" max="14" width="8.875" style="29"/>
    <col min="15" max="16" width="9.5" style="29" customWidth="1"/>
    <col min="17" max="16384" width="8.875" style="29"/>
  </cols>
  <sheetData>
    <row r="1" spans="1:26" x14ac:dyDescent="0.15">
      <c r="C1" s="33" t="s">
        <v>2</v>
      </c>
      <c r="D1" s="33"/>
      <c r="E1" s="33"/>
      <c r="F1" s="33"/>
      <c r="G1" s="33"/>
      <c r="H1" s="33"/>
      <c r="I1" s="33"/>
      <c r="J1" s="33"/>
      <c r="O1" s="28"/>
      <c r="P1" s="28"/>
      <c r="Q1" s="33" t="s">
        <v>3</v>
      </c>
      <c r="R1" s="33"/>
      <c r="S1" s="33"/>
      <c r="T1" s="33"/>
      <c r="U1" s="33"/>
      <c r="V1" s="33"/>
      <c r="W1" s="33"/>
      <c r="X1" s="33"/>
    </row>
    <row r="2" spans="1:26" ht="28.9" customHeight="1" x14ac:dyDescent="0.15">
      <c r="C2" s="33" t="s">
        <v>4</v>
      </c>
      <c r="D2" s="33"/>
      <c r="E2" s="33"/>
      <c r="F2" s="33"/>
      <c r="G2" s="33" t="s">
        <v>5</v>
      </c>
      <c r="H2" s="33"/>
      <c r="I2" s="33"/>
      <c r="J2" s="33"/>
      <c r="K2" s="41" t="s">
        <v>83</v>
      </c>
      <c r="L2" s="41" t="s">
        <v>84</v>
      </c>
      <c r="M2" s="41" t="s">
        <v>85</v>
      </c>
      <c r="N2" s="41" t="s">
        <v>86</v>
      </c>
      <c r="O2" s="28"/>
      <c r="P2" s="28"/>
      <c r="Q2" s="33" t="s">
        <v>4</v>
      </c>
      <c r="R2" s="33"/>
      <c r="S2" s="33"/>
      <c r="T2" s="33"/>
      <c r="U2" s="33" t="s">
        <v>5</v>
      </c>
      <c r="V2" s="33"/>
      <c r="W2" s="33"/>
      <c r="X2" s="33"/>
      <c r="Y2" s="42" t="s">
        <v>87</v>
      </c>
      <c r="Z2" s="42" t="s">
        <v>88</v>
      </c>
    </row>
    <row r="3" spans="1:26" ht="27" x14ac:dyDescent="0.15">
      <c r="A3" s="29" t="s">
        <v>0</v>
      </c>
      <c r="B3" s="29" t="s">
        <v>22</v>
      </c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9</v>
      </c>
      <c r="O3" s="28"/>
      <c r="P3" s="28"/>
      <c r="Q3" s="28" t="s">
        <v>6</v>
      </c>
      <c r="R3" s="28" t="s">
        <v>10</v>
      </c>
      <c r="S3" s="28" t="s">
        <v>11</v>
      </c>
      <c r="T3" s="30" t="s">
        <v>12</v>
      </c>
      <c r="U3" s="28" t="s">
        <v>6</v>
      </c>
      <c r="V3" s="28" t="s">
        <v>10</v>
      </c>
      <c r="W3" s="28" t="s">
        <v>11</v>
      </c>
      <c r="X3" s="30" t="s">
        <v>12</v>
      </c>
    </row>
    <row r="4" spans="1:26" x14ac:dyDescent="0.15">
      <c r="A4" s="23" t="s">
        <v>59</v>
      </c>
      <c r="B4" s="23" t="s">
        <v>23</v>
      </c>
      <c r="C4" s="8">
        <v>5</v>
      </c>
      <c r="D4" s="8">
        <v>5</v>
      </c>
      <c r="E4" s="8">
        <v>3.6</v>
      </c>
      <c r="F4" s="4">
        <v>49.81</v>
      </c>
      <c r="G4" s="8">
        <v>5</v>
      </c>
      <c r="H4" s="8">
        <v>5</v>
      </c>
      <c r="I4" s="8">
        <v>3.1999999999999997</v>
      </c>
      <c r="J4" s="4">
        <v>49.81</v>
      </c>
      <c r="K4" s="29">
        <f>(C4+D4)/2</f>
        <v>5</v>
      </c>
      <c r="L4" s="29">
        <f>(G4+H4)/2</f>
        <v>5</v>
      </c>
      <c r="M4" s="29">
        <f>AVERAGE(K4:L4)</f>
        <v>5</v>
      </c>
      <c r="N4" s="29">
        <f>(F4+J4)/2</f>
        <v>49.81</v>
      </c>
      <c r="O4" s="4"/>
      <c r="P4" s="4"/>
      <c r="Q4" s="4">
        <v>5.5933333333333328</v>
      </c>
      <c r="R4" s="4">
        <v>3.51</v>
      </c>
      <c r="S4" s="4">
        <v>20.616666666666667</v>
      </c>
      <c r="T4" s="4">
        <v>0.59333333333333338</v>
      </c>
      <c r="U4" s="4">
        <v>7.5766666666666671</v>
      </c>
      <c r="V4" s="4">
        <v>4.2933333333333339</v>
      </c>
      <c r="W4" s="4">
        <v>32.233333333333334</v>
      </c>
      <c r="X4" s="4">
        <v>2.5766666666666667</v>
      </c>
      <c r="Y4" s="29">
        <f>S4/180*PI()</f>
        <v>0.35982871411949757</v>
      </c>
      <c r="Z4" s="29">
        <f>W4/180*PI()</f>
        <v>0.5625777955595056</v>
      </c>
    </row>
    <row r="5" spans="1:26" x14ac:dyDescent="0.15">
      <c r="A5" s="29" t="s">
        <v>60</v>
      </c>
      <c r="B5" s="29" t="s">
        <v>23</v>
      </c>
      <c r="C5" s="8">
        <v>4.5</v>
      </c>
      <c r="D5" s="8">
        <v>4</v>
      </c>
      <c r="E5" s="8">
        <v>2.8000000000000003</v>
      </c>
      <c r="F5" s="4">
        <v>49.94</v>
      </c>
      <c r="G5" s="8">
        <v>5</v>
      </c>
      <c r="H5" s="8">
        <v>4</v>
      </c>
      <c r="I5" s="8">
        <v>3</v>
      </c>
      <c r="J5" s="4">
        <v>49.94</v>
      </c>
      <c r="K5" s="29">
        <f t="shared" ref="K5:K18" si="0">(C5+D5)/2</f>
        <v>4.25</v>
      </c>
      <c r="L5" s="29">
        <f t="shared" ref="L5:L18" si="1">(G5+H5)/2</f>
        <v>4.5</v>
      </c>
      <c r="M5" s="29">
        <f t="shared" ref="M5:M18" si="2">AVERAGE(K5:L5)</f>
        <v>4.375</v>
      </c>
      <c r="N5" s="29">
        <f t="shared" ref="N5:N18" si="3">(F5+J5)/2</f>
        <v>49.94</v>
      </c>
      <c r="O5" s="4"/>
      <c r="P5" s="4"/>
      <c r="Q5" s="4">
        <v>4.8666666666666671</v>
      </c>
      <c r="R5" s="4">
        <v>3.0916666666666668</v>
      </c>
      <c r="S5" s="4">
        <v>15.966666666666667</v>
      </c>
      <c r="T5" s="4">
        <v>0.36666666666666675</v>
      </c>
      <c r="U5" s="4">
        <v>6.3816666666666668</v>
      </c>
      <c r="V5" s="4">
        <v>4.33</v>
      </c>
      <c r="W5" s="4">
        <v>20.233333333333331</v>
      </c>
      <c r="X5" s="4">
        <v>1.3816666666666666</v>
      </c>
      <c r="Y5" s="29">
        <f t="shared" ref="Y5:Y23" si="4">S5/180*PI()</f>
        <v>0.27867090390176125</v>
      </c>
      <c r="Z5" s="29">
        <f t="shared" ref="Z5:Z23" si="5">W5/180*PI()</f>
        <v>0.35313828532018593</v>
      </c>
    </row>
    <row r="6" spans="1:26" x14ac:dyDescent="0.15">
      <c r="A6" s="29" t="s">
        <v>61</v>
      </c>
      <c r="B6" s="29" t="s">
        <v>23</v>
      </c>
      <c r="C6" s="8">
        <v>6</v>
      </c>
      <c r="D6" s="8">
        <v>6.3166666666666664</v>
      </c>
      <c r="E6" s="8">
        <v>4.3</v>
      </c>
      <c r="F6" s="4">
        <v>49.18</v>
      </c>
      <c r="G6" s="8">
        <v>6</v>
      </c>
      <c r="H6" s="8">
        <v>6.0333333333333341</v>
      </c>
      <c r="I6" s="8">
        <v>4</v>
      </c>
      <c r="J6" s="4">
        <v>49.07</v>
      </c>
      <c r="K6" s="29">
        <f t="shared" si="0"/>
        <v>6.1583333333333332</v>
      </c>
      <c r="L6" s="29">
        <f t="shared" si="1"/>
        <v>6.0166666666666675</v>
      </c>
      <c r="M6" s="29">
        <f t="shared" si="2"/>
        <v>6.0875000000000004</v>
      </c>
      <c r="N6" s="29">
        <f t="shared" si="3"/>
        <v>49.125</v>
      </c>
      <c r="O6" s="4"/>
      <c r="P6" s="4"/>
      <c r="Q6" s="4">
        <v>6.13</v>
      </c>
      <c r="R6" s="4">
        <v>4.2616666666666658</v>
      </c>
      <c r="S6" s="4">
        <v>18.5</v>
      </c>
      <c r="T6" s="4">
        <v>0.12999999999999989</v>
      </c>
      <c r="U6" s="4">
        <v>7.4966666666666661</v>
      </c>
      <c r="V6" s="4">
        <v>4.6733333333333329</v>
      </c>
      <c r="W6" s="4">
        <v>21.683333333333337</v>
      </c>
      <c r="X6" s="4">
        <v>1.4966666666666668</v>
      </c>
      <c r="Y6" s="29">
        <f t="shared" si="4"/>
        <v>0.32288591161895097</v>
      </c>
      <c r="Z6" s="29">
        <f t="shared" si="5"/>
        <v>0.37844555947410385</v>
      </c>
    </row>
    <row r="7" spans="1:26" x14ac:dyDescent="0.15">
      <c r="A7" s="29" t="s">
        <v>62</v>
      </c>
      <c r="B7" s="29" t="s">
        <v>23</v>
      </c>
      <c r="C7" s="8">
        <v>5.6000000000000005</v>
      </c>
      <c r="D7" s="8">
        <v>5.9666666666666659</v>
      </c>
      <c r="E7" s="8">
        <v>4.5</v>
      </c>
      <c r="F7" s="4">
        <v>49.96</v>
      </c>
      <c r="G7" s="8">
        <v>5.8999999999999995</v>
      </c>
      <c r="H7" s="8">
        <v>5.8666666666666671</v>
      </c>
      <c r="I7" s="8">
        <v>4</v>
      </c>
      <c r="J7" s="4">
        <v>49.97</v>
      </c>
      <c r="K7" s="29">
        <f t="shared" si="0"/>
        <v>5.7833333333333332</v>
      </c>
      <c r="L7" s="29">
        <f t="shared" si="1"/>
        <v>5.8833333333333329</v>
      </c>
      <c r="M7" s="29">
        <f t="shared" si="2"/>
        <v>5.833333333333333</v>
      </c>
      <c r="N7" s="29">
        <f t="shared" si="3"/>
        <v>49.965000000000003</v>
      </c>
      <c r="O7" s="4"/>
      <c r="P7" s="4"/>
      <c r="Q7" s="4">
        <v>6.0783333333333331</v>
      </c>
      <c r="R7" s="4">
        <v>3.8583333333333329</v>
      </c>
      <c r="S7" s="4">
        <v>18.400000000000002</v>
      </c>
      <c r="T7" s="4">
        <v>0.47833333333333378</v>
      </c>
      <c r="U7" s="4">
        <v>8.3716666666666679</v>
      </c>
      <c r="V7" s="4">
        <v>4.706666666666667</v>
      </c>
      <c r="W7" s="4">
        <v>26.733333333333334</v>
      </c>
      <c r="X7" s="4">
        <v>2.4716666666666667</v>
      </c>
      <c r="Y7" s="29">
        <f t="shared" si="4"/>
        <v>0.32114058236695664</v>
      </c>
      <c r="Z7" s="29">
        <f t="shared" si="5"/>
        <v>0.46658468669981745</v>
      </c>
    </row>
    <row r="8" spans="1:26" x14ac:dyDescent="0.15">
      <c r="A8" s="29" t="s">
        <v>63</v>
      </c>
      <c r="B8" s="29" t="s">
        <v>24</v>
      </c>
      <c r="C8" s="8">
        <v>6.1166666666666671</v>
      </c>
      <c r="D8" s="8">
        <v>5.6500000000000012</v>
      </c>
      <c r="E8" s="8">
        <v>4.5</v>
      </c>
      <c r="F8" s="4">
        <v>49.69</v>
      </c>
      <c r="G8" s="8">
        <v>6.0166666666666666</v>
      </c>
      <c r="H8" s="8">
        <v>5.75</v>
      </c>
      <c r="I8" s="8">
        <v>4.5</v>
      </c>
      <c r="J8" s="4">
        <v>49.69</v>
      </c>
      <c r="K8" s="29">
        <f t="shared" si="0"/>
        <v>5.8833333333333346</v>
      </c>
      <c r="L8" s="29">
        <f t="shared" si="1"/>
        <v>5.8833333333333329</v>
      </c>
      <c r="M8" s="29">
        <f t="shared" si="2"/>
        <v>5.8833333333333337</v>
      </c>
      <c r="N8" s="29">
        <f t="shared" si="3"/>
        <v>49.69</v>
      </c>
      <c r="O8" s="4"/>
      <c r="P8" s="4"/>
      <c r="Q8" s="4">
        <v>7.5949999999999998</v>
      </c>
      <c r="R8" s="4">
        <v>5.0166666666666666</v>
      </c>
      <c r="S8" s="4">
        <v>21.266666666666669</v>
      </c>
      <c r="T8" s="4">
        <v>1.4783333333333333</v>
      </c>
      <c r="U8" s="4">
        <v>6.2633333333333328</v>
      </c>
      <c r="V8" s="4">
        <v>3.7349999999999999</v>
      </c>
      <c r="W8" s="4">
        <v>18.933333333333334</v>
      </c>
      <c r="X8" s="4">
        <v>0.24666666666666673</v>
      </c>
      <c r="Y8" s="29">
        <f t="shared" si="4"/>
        <v>0.37117335425746079</v>
      </c>
      <c r="Z8" s="29">
        <f t="shared" si="5"/>
        <v>0.33044900504425972</v>
      </c>
    </row>
    <row r="9" spans="1:26" x14ac:dyDescent="0.15">
      <c r="A9" s="29" t="s">
        <v>64</v>
      </c>
      <c r="B9" s="29" t="s">
        <v>24</v>
      </c>
      <c r="C9" s="8">
        <v>5.5</v>
      </c>
      <c r="D9" s="8">
        <v>5.166666666666667</v>
      </c>
      <c r="E9" s="8">
        <v>4</v>
      </c>
      <c r="F9" s="4">
        <v>49.9</v>
      </c>
      <c r="G9" s="8">
        <v>5.8</v>
      </c>
      <c r="H9" s="8">
        <v>5.0666666666666664</v>
      </c>
      <c r="I9" s="8">
        <v>3.9</v>
      </c>
      <c r="J9" s="4">
        <v>49.88</v>
      </c>
      <c r="K9" s="29">
        <f t="shared" si="0"/>
        <v>5.3333333333333339</v>
      </c>
      <c r="L9" s="29">
        <f t="shared" si="1"/>
        <v>5.4333333333333336</v>
      </c>
      <c r="M9" s="29">
        <f t="shared" si="2"/>
        <v>5.3833333333333337</v>
      </c>
      <c r="N9" s="29">
        <f t="shared" si="3"/>
        <v>49.89</v>
      </c>
      <c r="O9" s="4"/>
      <c r="P9" s="4"/>
      <c r="Q9" s="4">
        <v>6.4833333333333343</v>
      </c>
      <c r="R9" s="4">
        <v>4.0149999999999997</v>
      </c>
      <c r="S9" s="4">
        <v>24.880000000000003</v>
      </c>
      <c r="T9" s="4">
        <v>0.98333333333333339</v>
      </c>
      <c r="U9" s="4">
        <v>5.9899999999999993</v>
      </c>
      <c r="V9" s="4">
        <v>3.2983333333333333</v>
      </c>
      <c r="W9" s="4">
        <v>22.066666666666666</v>
      </c>
      <c r="X9" s="4">
        <v>0.19000000000000025</v>
      </c>
      <c r="Y9" s="29">
        <f t="shared" si="4"/>
        <v>0.43423791789618926</v>
      </c>
      <c r="Z9" s="29">
        <f t="shared" si="5"/>
        <v>0.38513598827341539</v>
      </c>
    </row>
    <row r="10" spans="1:26" x14ac:dyDescent="0.15">
      <c r="A10" s="29" t="s">
        <v>65</v>
      </c>
      <c r="B10" s="29" t="s">
        <v>24</v>
      </c>
      <c r="C10" s="8">
        <v>5.5</v>
      </c>
      <c r="D10" s="8">
        <v>5.9499999999999993</v>
      </c>
      <c r="E10" s="8">
        <v>4.5</v>
      </c>
      <c r="F10" s="4">
        <v>49.91</v>
      </c>
      <c r="G10" s="8">
        <v>6.1000000000000005</v>
      </c>
      <c r="H10" s="8">
        <v>5.7</v>
      </c>
      <c r="I10" s="8">
        <v>4.1000000000000005</v>
      </c>
      <c r="J10" s="4">
        <v>49.88</v>
      </c>
      <c r="K10" s="29">
        <f t="shared" si="0"/>
        <v>5.7249999999999996</v>
      </c>
      <c r="L10" s="29">
        <f t="shared" si="1"/>
        <v>5.9</v>
      </c>
      <c r="M10" s="29">
        <f t="shared" si="2"/>
        <v>5.8125</v>
      </c>
      <c r="N10" s="29">
        <f t="shared" si="3"/>
        <v>49.894999999999996</v>
      </c>
      <c r="O10" s="4"/>
      <c r="P10" s="4"/>
      <c r="Q10" s="4">
        <v>6.3649999999999993</v>
      </c>
      <c r="R10" s="4">
        <v>4.169999999999999</v>
      </c>
      <c r="S10" s="4">
        <v>19.5</v>
      </c>
      <c r="T10" s="4">
        <v>0.8650000000000001</v>
      </c>
      <c r="U10" s="4">
        <v>6.0966666666666667</v>
      </c>
      <c r="V10" s="4">
        <v>3.7016666666666667</v>
      </c>
      <c r="W10" s="4">
        <v>20</v>
      </c>
      <c r="X10" s="4">
        <v>-3.3333333333328183E-3</v>
      </c>
      <c r="Y10" s="29">
        <f t="shared" si="4"/>
        <v>0.34033920413889429</v>
      </c>
      <c r="Z10" s="29">
        <f t="shared" si="5"/>
        <v>0.3490658503988659</v>
      </c>
    </row>
    <row r="11" spans="1:26" x14ac:dyDescent="0.15">
      <c r="A11" s="29" t="s">
        <v>66</v>
      </c>
      <c r="B11" s="29" t="s">
        <v>24</v>
      </c>
      <c r="C11" s="8">
        <v>5.7</v>
      </c>
      <c r="D11" s="8">
        <v>6.0666666666666664</v>
      </c>
      <c r="E11" s="8">
        <v>4.3999999999999995</v>
      </c>
      <c r="F11" s="4">
        <v>49.83</v>
      </c>
      <c r="G11" s="8">
        <v>5.8</v>
      </c>
      <c r="H11" s="8">
        <v>5.5500000000000007</v>
      </c>
      <c r="I11" s="8">
        <v>4.5</v>
      </c>
      <c r="J11" s="4">
        <v>49.87</v>
      </c>
      <c r="K11" s="29">
        <f t="shared" si="0"/>
        <v>5.8833333333333329</v>
      </c>
      <c r="L11" s="29">
        <f t="shared" si="1"/>
        <v>5.6750000000000007</v>
      </c>
      <c r="M11" s="29">
        <f t="shared" si="2"/>
        <v>5.7791666666666668</v>
      </c>
      <c r="N11" s="29">
        <f t="shared" si="3"/>
        <v>49.849999999999994</v>
      </c>
      <c r="O11" s="4"/>
      <c r="P11" s="4"/>
      <c r="Q11" s="4">
        <v>6.0733333333333341</v>
      </c>
      <c r="R11" s="4">
        <v>4.0766666666666671</v>
      </c>
      <c r="S11" s="4">
        <v>17.916666666666668</v>
      </c>
      <c r="T11" s="4">
        <v>0.37333333333333324</v>
      </c>
      <c r="U11" s="4">
        <v>6.3516666666666666</v>
      </c>
      <c r="V11" s="4">
        <v>4.0166666666666666</v>
      </c>
      <c r="W11" s="4">
        <v>20.399999999999995</v>
      </c>
      <c r="X11" s="4">
        <v>0.55166666666666675</v>
      </c>
      <c r="Y11" s="29">
        <f t="shared" si="4"/>
        <v>0.31270482431565072</v>
      </c>
      <c r="Z11" s="29">
        <f t="shared" si="5"/>
        <v>0.35604716740684311</v>
      </c>
    </row>
    <row r="12" spans="1:26" x14ac:dyDescent="0.15">
      <c r="A12" s="29" t="s">
        <v>67</v>
      </c>
      <c r="B12" s="29" t="s">
        <v>25</v>
      </c>
      <c r="C12" s="8">
        <v>4.8</v>
      </c>
      <c r="D12" s="8">
        <v>4.8666666666666671</v>
      </c>
      <c r="E12" s="8">
        <v>4</v>
      </c>
      <c r="F12" s="4">
        <v>49.67</v>
      </c>
      <c r="G12" s="8">
        <v>5.5</v>
      </c>
      <c r="H12" s="8">
        <v>4.5</v>
      </c>
      <c r="I12" s="8">
        <v>3</v>
      </c>
      <c r="J12" s="4">
        <v>49.67</v>
      </c>
      <c r="K12" s="29">
        <f t="shared" si="0"/>
        <v>4.8333333333333339</v>
      </c>
      <c r="L12" s="29">
        <f t="shared" si="1"/>
        <v>5</v>
      </c>
      <c r="M12" s="29">
        <f t="shared" si="2"/>
        <v>4.916666666666667</v>
      </c>
      <c r="N12" s="29">
        <f t="shared" si="3"/>
        <v>49.67</v>
      </c>
      <c r="O12" s="4"/>
      <c r="P12" s="4"/>
      <c r="Q12" s="4">
        <v>5.64</v>
      </c>
      <c r="R12" s="4">
        <v>4.0449999999999999</v>
      </c>
      <c r="S12" s="4">
        <v>19.366666666666667</v>
      </c>
      <c r="T12" s="4">
        <v>0.8400000000000003</v>
      </c>
      <c r="U12" s="4">
        <v>5.0949999999999998</v>
      </c>
      <c r="V12" s="4">
        <v>3.4466666666666668</v>
      </c>
      <c r="W12" s="4">
        <v>15.233333333333334</v>
      </c>
      <c r="X12" s="4">
        <v>-0.40500000000000008</v>
      </c>
      <c r="Y12" s="29">
        <f t="shared" si="4"/>
        <v>0.33801209846956853</v>
      </c>
      <c r="Z12" s="29">
        <f t="shared" si="5"/>
        <v>0.26587182272046955</v>
      </c>
    </row>
    <row r="13" spans="1:26" x14ac:dyDescent="0.15">
      <c r="A13" s="29" t="s">
        <v>68</v>
      </c>
      <c r="B13" s="29" t="s">
        <v>25</v>
      </c>
      <c r="C13" s="8">
        <v>5</v>
      </c>
      <c r="D13" s="8">
        <v>4.8999999999999995</v>
      </c>
      <c r="E13" s="8">
        <v>3.8000000000000003</v>
      </c>
      <c r="F13" s="4">
        <v>49.74</v>
      </c>
      <c r="G13" s="8">
        <v>4.8</v>
      </c>
      <c r="H13" s="8">
        <v>4.833333333333333</v>
      </c>
      <c r="I13" s="8">
        <v>3.1999999999999997</v>
      </c>
      <c r="J13" s="4">
        <v>49.93</v>
      </c>
      <c r="K13" s="29">
        <f t="shared" si="0"/>
        <v>4.9499999999999993</v>
      </c>
      <c r="L13" s="29">
        <f t="shared" si="1"/>
        <v>4.8166666666666664</v>
      </c>
      <c r="M13" s="29">
        <f t="shared" si="2"/>
        <v>4.8833333333333329</v>
      </c>
      <c r="N13" s="29">
        <f t="shared" si="3"/>
        <v>49.835000000000001</v>
      </c>
      <c r="O13" s="4"/>
      <c r="P13" s="4"/>
      <c r="Q13" s="4">
        <v>6.3933333333333335</v>
      </c>
      <c r="R13" s="4">
        <v>4.0233333333333334</v>
      </c>
      <c r="S13" s="4">
        <v>22.983333333333331</v>
      </c>
      <c r="T13" s="4">
        <v>1.3933333333333333</v>
      </c>
      <c r="U13" s="4">
        <v>5.9266666666666667</v>
      </c>
      <c r="V13" s="4">
        <v>3.8583333333333329</v>
      </c>
      <c r="W13" s="4">
        <v>17.45</v>
      </c>
      <c r="X13" s="4">
        <v>1.1266666666666669</v>
      </c>
      <c r="Y13" s="29">
        <f t="shared" si="4"/>
        <v>0.40113483975003006</v>
      </c>
      <c r="Z13" s="29">
        <f t="shared" si="5"/>
        <v>0.30455995447301049</v>
      </c>
    </row>
    <row r="14" spans="1:26" x14ac:dyDescent="0.15">
      <c r="A14" s="23" t="s">
        <v>69</v>
      </c>
      <c r="B14" s="29" t="s">
        <v>25</v>
      </c>
      <c r="C14" s="8">
        <v>5.7</v>
      </c>
      <c r="D14" s="8">
        <v>5.7</v>
      </c>
      <c r="E14" s="8">
        <v>4.6000000000000005</v>
      </c>
      <c r="F14" s="4">
        <v>49.94</v>
      </c>
      <c r="G14" s="8">
        <v>6</v>
      </c>
      <c r="H14" s="8">
        <v>6.166666666666667</v>
      </c>
      <c r="I14" s="8">
        <v>4.6000000000000005</v>
      </c>
      <c r="J14" s="4">
        <v>50.07</v>
      </c>
      <c r="K14" s="29">
        <f t="shared" si="0"/>
        <v>5.7</v>
      </c>
      <c r="L14" s="29">
        <f t="shared" si="1"/>
        <v>6.0833333333333339</v>
      </c>
      <c r="M14" s="29">
        <f t="shared" si="2"/>
        <v>5.8916666666666675</v>
      </c>
      <c r="N14" s="29">
        <f t="shared" si="3"/>
        <v>50.004999999999995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29">
        <f t="shared" si="4"/>
        <v>0</v>
      </c>
      <c r="Z14" s="29">
        <f t="shared" si="5"/>
        <v>0</v>
      </c>
    </row>
    <row r="15" spans="1:26" x14ac:dyDescent="0.15">
      <c r="A15" s="29" t="s">
        <v>70</v>
      </c>
      <c r="B15" s="29" t="s">
        <v>25</v>
      </c>
      <c r="C15" s="8">
        <v>5.8</v>
      </c>
      <c r="D15" s="8">
        <v>6</v>
      </c>
      <c r="E15" s="8">
        <v>4.5</v>
      </c>
      <c r="F15" s="4">
        <v>49.98</v>
      </c>
      <c r="G15" s="8">
        <v>6</v>
      </c>
      <c r="H15" s="8">
        <v>5.5</v>
      </c>
      <c r="I15" s="8">
        <v>4.5</v>
      </c>
      <c r="J15" s="4">
        <v>49.98</v>
      </c>
      <c r="K15" s="29">
        <f t="shared" si="0"/>
        <v>5.9</v>
      </c>
      <c r="L15" s="29">
        <f t="shared" si="1"/>
        <v>5.75</v>
      </c>
      <c r="M15" s="29">
        <f t="shared" si="2"/>
        <v>5.8250000000000002</v>
      </c>
      <c r="N15" s="29">
        <f t="shared" si="3"/>
        <v>49.98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29">
        <f t="shared" si="4"/>
        <v>0</v>
      </c>
      <c r="Z15" s="29">
        <f t="shared" si="5"/>
        <v>0</v>
      </c>
    </row>
    <row r="16" spans="1:26" x14ac:dyDescent="0.15">
      <c r="A16" s="29" t="s">
        <v>71</v>
      </c>
      <c r="B16" s="29" t="s">
        <v>26</v>
      </c>
      <c r="C16" s="8">
        <v>5.5</v>
      </c>
      <c r="D16" s="8">
        <v>5.7166666666666659</v>
      </c>
      <c r="E16" s="8">
        <v>5</v>
      </c>
      <c r="F16" s="4">
        <v>49.83</v>
      </c>
      <c r="G16" s="8">
        <v>5.2</v>
      </c>
      <c r="H16" s="8">
        <v>4.7166666666666668</v>
      </c>
      <c r="I16" s="8">
        <v>4.2</v>
      </c>
      <c r="J16" s="4">
        <v>49.83</v>
      </c>
      <c r="K16" s="29">
        <f t="shared" si="0"/>
        <v>5.6083333333333325</v>
      </c>
      <c r="L16" s="29">
        <f t="shared" si="1"/>
        <v>4.9583333333333339</v>
      </c>
      <c r="M16" s="29">
        <f t="shared" si="2"/>
        <v>5.2833333333333332</v>
      </c>
      <c r="N16" s="29">
        <f t="shared" si="3"/>
        <v>49.83</v>
      </c>
      <c r="O16" s="4"/>
      <c r="P16" s="4"/>
      <c r="Q16" s="4">
        <v>6.6683333333333339</v>
      </c>
      <c r="R16" s="4">
        <v>4.6849999999999996</v>
      </c>
      <c r="S16" s="4">
        <v>22.933333333333334</v>
      </c>
      <c r="T16" s="4">
        <v>1.1683333333333334</v>
      </c>
      <c r="U16" s="4">
        <v>6.4266666666666667</v>
      </c>
      <c r="V16" s="4">
        <v>4.6383333333333328</v>
      </c>
      <c r="W16" s="4">
        <v>15.633333333333333</v>
      </c>
      <c r="X16" s="4">
        <v>1.2266666666666663</v>
      </c>
      <c r="Y16" s="29">
        <f t="shared" si="4"/>
        <v>0.40026217512403289</v>
      </c>
      <c r="Z16" s="29">
        <f t="shared" si="5"/>
        <v>0.27285313972844683</v>
      </c>
    </row>
    <row r="17" spans="1:26" x14ac:dyDescent="0.15">
      <c r="A17" s="29" t="s">
        <v>72</v>
      </c>
      <c r="B17" s="29" t="s">
        <v>26</v>
      </c>
      <c r="C17" s="8">
        <v>6</v>
      </c>
      <c r="D17" s="8">
        <v>5.7</v>
      </c>
      <c r="E17" s="8">
        <v>4.3999999999999995</v>
      </c>
      <c r="F17" s="4">
        <v>49.75</v>
      </c>
      <c r="G17" s="8">
        <v>6.5</v>
      </c>
      <c r="H17" s="8">
        <v>4.5333333333333323</v>
      </c>
      <c r="I17" s="8">
        <v>4.1000000000000005</v>
      </c>
      <c r="J17" s="4">
        <v>49.75</v>
      </c>
      <c r="K17" s="29">
        <f t="shared" si="0"/>
        <v>5.85</v>
      </c>
      <c r="L17" s="29">
        <f t="shared" si="1"/>
        <v>5.5166666666666657</v>
      </c>
      <c r="M17" s="29">
        <f t="shared" si="2"/>
        <v>5.6833333333333327</v>
      </c>
      <c r="N17" s="29">
        <f t="shared" si="3"/>
        <v>49.75</v>
      </c>
      <c r="O17" s="4"/>
      <c r="P17" s="4"/>
      <c r="Q17" s="4">
        <v>7.043333333333333</v>
      </c>
      <c r="R17" s="4">
        <v>4.3400000000000007</v>
      </c>
      <c r="S17" s="4">
        <v>19.816666666666666</v>
      </c>
      <c r="T17" s="4">
        <v>1.0433333333333334</v>
      </c>
      <c r="U17" s="4">
        <v>6.3783333333333339</v>
      </c>
      <c r="V17" s="4">
        <v>4.2216666666666667</v>
      </c>
      <c r="W17" s="4">
        <v>16</v>
      </c>
      <c r="X17" s="4">
        <v>-0.12166666666666674</v>
      </c>
      <c r="Y17" s="29">
        <f t="shared" si="4"/>
        <v>0.34586608010354297</v>
      </c>
      <c r="Z17" s="29">
        <f t="shared" si="5"/>
        <v>0.27925268031909273</v>
      </c>
    </row>
    <row r="18" spans="1:26" x14ac:dyDescent="0.15">
      <c r="A18" s="29" t="s">
        <v>73</v>
      </c>
      <c r="B18" s="29" t="s">
        <v>26</v>
      </c>
      <c r="C18" s="8">
        <v>6.1000000000000005</v>
      </c>
      <c r="D18" s="8">
        <v>5.666666666666667</v>
      </c>
      <c r="E18" s="8">
        <v>4.8</v>
      </c>
      <c r="F18" s="4">
        <v>49.82</v>
      </c>
      <c r="G18" s="8">
        <v>6</v>
      </c>
      <c r="H18" s="8">
        <v>4.7166666666666659</v>
      </c>
      <c r="I18" s="8">
        <v>3.9</v>
      </c>
      <c r="J18" s="4">
        <v>49.91</v>
      </c>
      <c r="K18" s="29">
        <f t="shared" si="0"/>
        <v>5.8833333333333337</v>
      </c>
      <c r="L18" s="29">
        <f t="shared" si="1"/>
        <v>5.3583333333333325</v>
      </c>
      <c r="M18" s="29">
        <f t="shared" si="2"/>
        <v>5.6208333333333336</v>
      </c>
      <c r="N18" s="29">
        <f t="shared" si="3"/>
        <v>49.864999999999995</v>
      </c>
      <c r="O18" s="4"/>
      <c r="P18" s="4"/>
      <c r="Q18" s="4">
        <v>6.9216666666666669</v>
      </c>
      <c r="R18" s="4">
        <v>4.7050000000000001</v>
      </c>
      <c r="S18" s="4">
        <v>20.766666666666666</v>
      </c>
      <c r="T18" s="4">
        <v>0.8216666666666671</v>
      </c>
      <c r="U18" s="4">
        <v>6.3483333333333327</v>
      </c>
      <c r="V18" s="4">
        <v>4.6433333333333335</v>
      </c>
      <c r="W18" s="4">
        <v>16.333333333333332</v>
      </c>
      <c r="X18" s="4">
        <v>0.34833333333333333</v>
      </c>
      <c r="Y18" s="29">
        <f t="shared" si="4"/>
        <v>0.36244670799748907</v>
      </c>
      <c r="Z18" s="29">
        <f t="shared" si="5"/>
        <v>0.28507044449240715</v>
      </c>
    </row>
    <row r="19" spans="1:26" x14ac:dyDescent="0.15">
      <c r="A19" s="23" t="s">
        <v>74</v>
      </c>
      <c r="B19" s="23" t="s">
        <v>26</v>
      </c>
      <c r="C19" s="8">
        <v>5.8999999999999995</v>
      </c>
      <c r="D19" s="8">
        <v>5</v>
      </c>
      <c r="E19" s="8">
        <v>4.7</v>
      </c>
      <c r="F19" s="4">
        <v>49.87</v>
      </c>
      <c r="G19" s="8">
        <v>5.7</v>
      </c>
      <c r="H19" s="8">
        <v>5.416666666666667</v>
      </c>
      <c r="I19" s="8">
        <v>4.3</v>
      </c>
      <c r="J19" s="4">
        <v>50.04</v>
      </c>
      <c r="K19" s="29">
        <f>(C19+D19)/2</f>
        <v>5.4499999999999993</v>
      </c>
      <c r="L19" s="29">
        <f>(G19+H19)/2</f>
        <v>5.5583333333333336</v>
      </c>
      <c r="M19" s="29">
        <f>AVERAGE(K19:L19)</f>
        <v>5.5041666666666664</v>
      </c>
      <c r="N19" s="29">
        <f>(F19+J19)/2</f>
        <v>49.954999999999998</v>
      </c>
      <c r="O19" s="4"/>
      <c r="P19" s="4"/>
      <c r="Q19" s="4">
        <v>7.22</v>
      </c>
      <c r="R19" s="4">
        <v>4.9116666666666671</v>
      </c>
      <c r="S19" s="4">
        <v>20.016666666666666</v>
      </c>
      <c r="T19" s="4">
        <v>1.3199999999999998</v>
      </c>
      <c r="U19" s="4">
        <v>5.8933333333333335</v>
      </c>
      <c r="V19" s="4">
        <v>4.8633333333333333</v>
      </c>
      <c r="W19" s="4">
        <v>9.9166666666666661</v>
      </c>
      <c r="X19" s="4">
        <v>0.19333333333333322</v>
      </c>
      <c r="Y19" s="29">
        <f t="shared" si="4"/>
        <v>0.34935673860753158</v>
      </c>
      <c r="Z19" s="29">
        <f t="shared" si="5"/>
        <v>0.17307848415610433</v>
      </c>
    </row>
    <row r="20" spans="1:26" x14ac:dyDescent="0.15">
      <c r="A20" s="29" t="s">
        <v>75</v>
      </c>
      <c r="B20" s="29" t="s">
        <v>27</v>
      </c>
      <c r="C20" s="8">
        <v>6</v>
      </c>
      <c r="D20" s="8">
        <v>5.7666666666666666</v>
      </c>
      <c r="E20" s="8">
        <v>4.1000000000000005</v>
      </c>
      <c r="F20" s="4">
        <v>49.81</v>
      </c>
      <c r="G20" s="8">
        <v>5.5</v>
      </c>
      <c r="H20" s="8">
        <v>6.3000000000000007</v>
      </c>
      <c r="I20" s="8">
        <v>4.3999999999999995</v>
      </c>
      <c r="J20" s="4">
        <v>49.81</v>
      </c>
      <c r="K20" s="29">
        <f t="shared" ref="K20:K26" si="6">(C20+D20)/2</f>
        <v>5.8833333333333329</v>
      </c>
      <c r="L20" s="29">
        <f t="shared" ref="L20:L26" si="7">(G20+H20)/2</f>
        <v>5.9</v>
      </c>
      <c r="M20" s="29">
        <f t="shared" ref="M20:M26" si="8">AVERAGE(K20:L20)</f>
        <v>5.8916666666666666</v>
      </c>
      <c r="N20" s="29">
        <f t="shared" ref="N20:N26" si="9">(F20+J20)/2</f>
        <v>49.81</v>
      </c>
      <c r="O20" s="4"/>
      <c r="P20" s="4"/>
      <c r="Q20" s="4">
        <v>7.6899999999999986</v>
      </c>
      <c r="R20" s="4">
        <v>4.8899999999999997</v>
      </c>
      <c r="S20" s="4">
        <v>20.216666666666665</v>
      </c>
      <c r="T20" s="4">
        <v>1.6900000000000004</v>
      </c>
      <c r="U20" s="4">
        <v>6.4366666666666665</v>
      </c>
      <c r="V20" s="4">
        <v>3.8816666666666673</v>
      </c>
      <c r="W20" s="4">
        <v>26.650000000000002</v>
      </c>
      <c r="X20" s="4">
        <v>0.93666666666666665</v>
      </c>
      <c r="Y20" s="29">
        <f t="shared" si="4"/>
        <v>0.3528473971115203</v>
      </c>
      <c r="Z20" s="29">
        <f t="shared" si="5"/>
        <v>0.46513024565648886</v>
      </c>
    </row>
    <row r="21" spans="1:26" x14ac:dyDescent="0.15">
      <c r="A21" s="29" t="s">
        <v>76</v>
      </c>
      <c r="B21" s="29" t="s">
        <v>27</v>
      </c>
      <c r="C21" s="8">
        <v>5.8</v>
      </c>
      <c r="D21" s="8">
        <v>6</v>
      </c>
      <c r="E21" s="8">
        <v>4.3999999999999995</v>
      </c>
      <c r="F21" s="4">
        <v>50</v>
      </c>
      <c r="G21" s="8">
        <v>5.5</v>
      </c>
      <c r="H21" s="8">
        <v>6.0166666666666666</v>
      </c>
      <c r="I21" s="8">
        <v>4.8</v>
      </c>
      <c r="J21" s="4">
        <v>49.81</v>
      </c>
      <c r="K21" s="29">
        <f t="shared" si="6"/>
        <v>5.9</v>
      </c>
      <c r="L21" s="29">
        <f t="shared" si="7"/>
        <v>5.7583333333333329</v>
      </c>
      <c r="M21" s="29">
        <f t="shared" si="8"/>
        <v>5.8291666666666666</v>
      </c>
      <c r="N21" s="29">
        <f t="shared" si="9"/>
        <v>49.905000000000001</v>
      </c>
      <c r="O21" s="4"/>
      <c r="P21" s="4"/>
      <c r="Q21" s="4">
        <v>7.1383333333333328</v>
      </c>
      <c r="R21" s="4">
        <v>4.2716666666666656</v>
      </c>
      <c r="S21" s="4">
        <v>24.916666666666668</v>
      </c>
      <c r="T21" s="4">
        <v>1.3383333333333336</v>
      </c>
      <c r="U21" s="4">
        <v>6.7516666666666652</v>
      </c>
      <c r="V21" s="4">
        <v>4.6833333333333327</v>
      </c>
      <c r="W21" s="4">
        <v>18.633333333333329</v>
      </c>
      <c r="X21" s="4">
        <v>1.2516666666666667</v>
      </c>
      <c r="Y21" s="29">
        <f t="shared" si="4"/>
        <v>0.43487787195525379</v>
      </c>
      <c r="Z21" s="29">
        <f t="shared" si="5"/>
        <v>0.32521301728827667</v>
      </c>
    </row>
    <row r="22" spans="1:26" x14ac:dyDescent="0.15">
      <c r="A22" s="29" t="s">
        <v>77</v>
      </c>
      <c r="B22" s="29" t="s">
        <v>27</v>
      </c>
      <c r="C22" s="8">
        <v>6</v>
      </c>
      <c r="D22" s="8">
        <v>5.7166666666666677</v>
      </c>
      <c r="E22" s="8">
        <v>4.6000000000000005</v>
      </c>
      <c r="F22" s="4">
        <v>49.86</v>
      </c>
      <c r="G22" s="8">
        <v>6</v>
      </c>
      <c r="H22" s="8">
        <v>6.2</v>
      </c>
      <c r="I22" s="8">
        <v>4.5</v>
      </c>
      <c r="J22" s="4">
        <v>49.87</v>
      </c>
      <c r="K22" s="29">
        <f t="shared" si="6"/>
        <v>5.8583333333333343</v>
      </c>
      <c r="L22" s="29">
        <f t="shared" si="7"/>
        <v>6.1</v>
      </c>
      <c r="M22" s="29">
        <f t="shared" si="8"/>
        <v>5.979166666666667</v>
      </c>
      <c r="N22" s="29">
        <f t="shared" si="9"/>
        <v>49.864999999999995</v>
      </c>
      <c r="O22" s="4"/>
      <c r="P22" s="4"/>
      <c r="Q22" s="4">
        <v>7.3166666666666664</v>
      </c>
      <c r="R22" s="4">
        <v>5.1316666666666668</v>
      </c>
      <c r="S22" s="4">
        <v>16.766666666666666</v>
      </c>
      <c r="T22" s="4">
        <v>1.3166666666666667</v>
      </c>
      <c r="U22" s="4">
        <v>6.87</v>
      </c>
      <c r="V22" s="4">
        <v>4.9249999999999998</v>
      </c>
      <c r="W22" s="4">
        <v>14.850000000000001</v>
      </c>
      <c r="X22" s="4">
        <v>0.87</v>
      </c>
      <c r="Y22" s="29">
        <f t="shared" si="4"/>
        <v>0.2926335379177159</v>
      </c>
      <c r="Z22" s="29">
        <f t="shared" si="5"/>
        <v>0.25918139392115797</v>
      </c>
    </row>
    <row r="23" spans="1:26" x14ac:dyDescent="0.15">
      <c r="A23" s="29" t="s">
        <v>78</v>
      </c>
      <c r="B23" s="29" t="s">
        <v>27</v>
      </c>
      <c r="C23" s="8">
        <v>5.5</v>
      </c>
      <c r="D23" s="8">
        <v>6</v>
      </c>
      <c r="E23" s="8">
        <v>4.5</v>
      </c>
      <c r="F23" s="4">
        <v>49.82</v>
      </c>
      <c r="G23" s="8">
        <v>5</v>
      </c>
      <c r="H23" s="8">
        <v>5.8833333333333329</v>
      </c>
      <c r="I23" s="8">
        <v>4.6000000000000005</v>
      </c>
      <c r="J23" s="4">
        <v>49.82</v>
      </c>
      <c r="K23" s="29">
        <f t="shared" si="6"/>
        <v>5.75</v>
      </c>
      <c r="L23" s="29">
        <f t="shared" si="7"/>
        <v>5.4416666666666664</v>
      </c>
      <c r="M23" s="29">
        <f t="shared" si="8"/>
        <v>5.5958333333333332</v>
      </c>
      <c r="N23" s="29">
        <f t="shared" si="9"/>
        <v>49.82</v>
      </c>
      <c r="O23" s="4"/>
      <c r="P23" s="4"/>
      <c r="Q23" s="4">
        <v>7.1983333333333333</v>
      </c>
      <c r="R23" s="4">
        <v>5.3449999999999998</v>
      </c>
      <c r="S23" s="4">
        <v>13.15</v>
      </c>
      <c r="T23" s="4">
        <v>1.698333333333333</v>
      </c>
      <c r="U23" s="4">
        <v>8.370000000000001</v>
      </c>
      <c r="V23" s="4">
        <v>5.3616666666666672</v>
      </c>
      <c r="W23" s="4">
        <v>25.766666666666669</v>
      </c>
      <c r="X23" s="4">
        <v>3.3700000000000006</v>
      </c>
      <c r="Y23" s="29">
        <f t="shared" si="4"/>
        <v>0.22951079663725432</v>
      </c>
      <c r="Z23" s="29">
        <f t="shared" si="5"/>
        <v>0.44971317059720561</v>
      </c>
    </row>
    <row r="24" spans="1:26" x14ac:dyDescent="0.15">
      <c r="A24" s="29" t="s">
        <v>79</v>
      </c>
      <c r="B24" s="29" t="s">
        <v>28</v>
      </c>
      <c r="C24" s="8">
        <v>5.8</v>
      </c>
      <c r="D24" s="8">
        <v>5.666666666666667</v>
      </c>
      <c r="E24" s="8">
        <v>3.9</v>
      </c>
      <c r="F24" s="4">
        <v>50.01</v>
      </c>
      <c r="G24" s="8">
        <v>5.7</v>
      </c>
      <c r="H24" s="8">
        <v>6.3000000000000007</v>
      </c>
      <c r="I24" s="8">
        <v>3.9</v>
      </c>
      <c r="J24" s="4">
        <v>50.01</v>
      </c>
      <c r="K24" s="29">
        <f t="shared" si="6"/>
        <v>5.7333333333333334</v>
      </c>
      <c r="L24" s="29">
        <f t="shared" si="7"/>
        <v>6</v>
      </c>
      <c r="M24" s="29">
        <f t="shared" si="8"/>
        <v>5.8666666666666671</v>
      </c>
      <c r="N24" s="29">
        <f t="shared" si="9"/>
        <v>50.01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29">
        <f t="shared" ref="Y24:Y26" si="10">S24/180*PI()</f>
        <v>0</v>
      </c>
      <c r="Z24" s="29">
        <f t="shared" ref="Z24:Z26" si="11">W24/180*PI()</f>
        <v>0</v>
      </c>
    </row>
    <row r="25" spans="1:26" x14ac:dyDescent="0.15">
      <c r="A25" s="29" t="s">
        <v>80</v>
      </c>
      <c r="B25" s="29" t="s">
        <v>28</v>
      </c>
      <c r="C25" s="8">
        <v>4.5</v>
      </c>
      <c r="D25" s="8">
        <v>5.8</v>
      </c>
      <c r="E25" s="8">
        <v>4.2</v>
      </c>
      <c r="F25" s="4">
        <v>48.77</v>
      </c>
      <c r="G25" s="8">
        <v>4.7500000000000009</v>
      </c>
      <c r="H25" s="8">
        <v>5.3833333333333329</v>
      </c>
      <c r="I25" s="8">
        <v>4.8</v>
      </c>
      <c r="J25" s="4">
        <v>48.77</v>
      </c>
      <c r="K25" s="29">
        <f t="shared" si="6"/>
        <v>5.15</v>
      </c>
      <c r="L25" s="29">
        <f t="shared" si="7"/>
        <v>5.0666666666666664</v>
      </c>
      <c r="M25" s="29">
        <f t="shared" si="8"/>
        <v>5.1083333333333334</v>
      </c>
      <c r="N25" s="29">
        <f t="shared" si="9"/>
        <v>48.77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29">
        <f t="shared" si="10"/>
        <v>0</v>
      </c>
      <c r="Z25" s="29">
        <f t="shared" si="11"/>
        <v>0</v>
      </c>
    </row>
    <row r="26" spans="1:26" x14ac:dyDescent="0.15">
      <c r="A26" s="29" t="s">
        <v>81</v>
      </c>
      <c r="B26" s="29" t="s">
        <v>28</v>
      </c>
      <c r="C26" s="8">
        <v>5.6833333333333336</v>
      </c>
      <c r="D26" s="8">
        <v>6.1166666666666671</v>
      </c>
      <c r="E26" s="8">
        <v>5.4093668760770877</v>
      </c>
      <c r="F26" s="4">
        <v>50.07</v>
      </c>
      <c r="G26" s="8">
        <v>6.3999999999999995</v>
      </c>
      <c r="H26" s="8">
        <v>6</v>
      </c>
      <c r="I26" s="8">
        <v>5.5507882323143969</v>
      </c>
      <c r="J26" s="4">
        <v>49.98</v>
      </c>
      <c r="K26" s="29">
        <f t="shared" si="6"/>
        <v>5.9</v>
      </c>
      <c r="L26" s="29">
        <f t="shared" si="7"/>
        <v>6.1999999999999993</v>
      </c>
      <c r="M26" s="29">
        <f t="shared" si="8"/>
        <v>6.05</v>
      </c>
      <c r="N26" s="29">
        <f t="shared" si="9"/>
        <v>50.024999999999999</v>
      </c>
      <c r="O26" s="4"/>
      <c r="P26" s="4"/>
      <c r="Y26" s="29">
        <f t="shared" si="10"/>
        <v>0</v>
      </c>
      <c r="Z26" s="29">
        <f t="shared" si="11"/>
        <v>0</v>
      </c>
    </row>
  </sheetData>
  <mergeCells count="6">
    <mergeCell ref="C1:J1"/>
    <mergeCell ref="Q1:X1"/>
    <mergeCell ref="C2:F2"/>
    <mergeCell ref="G2:J2"/>
    <mergeCell ref="Q2:T2"/>
    <mergeCell ref="U2:X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85" zoomScaleNormal="85" workbookViewId="0">
      <pane xSplit="1" topLeftCell="B1" activePane="topRight" state="frozen"/>
      <selection activeCell="A3" sqref="A3"/>
      <selection pane="topRight" activeCell="K1" sqref="K1:N1048576"/>
    </sheetView>
  </sheetViews>
  <sheetFormatPr defaultColWidth="8.875" defaultRowHeight="13.5" x14ac:dyDescent="0.15"/>
  <cols>
    <col min="1" max="2" width="8.875" style="26"/>
    <col min="3" max="5" width="9" style="26" bestFit="1" customWidth="1"/>
    <col min="6" max="6" width="9.5" style="26" bestFit="1" customWidth="1"/>
    <col min="7" max="9" width="9" style="26" bestFit="1" customWidth="1"/>
    <col min="10" max="10" width="9.5" style="26" bestFit="1" customWidth="1"/>
    <col min="11" max="14" width="8.875" style="26"/>
    <col min="17" max="16384" width="8.875" style="26"/>
  </cols>
  <sheetData>
    <row r="1" spans="1:14" x14ac:dyDescent="0.15">
      <c r="C1" s="33" t="s">
        <v>2</v>
      </c>
      <c r="D1" s="33"/>
      <c r="E1" s="33"/>
      <c r="F1" s="33"/>
      <c r="G1" s="33"/>
      <c r="H1" s="33"/>
      <c r="I1" s="33"/>
      <c r="J1" s="33"/>
    </row>
    <row r="2" spans="1:14" ht="28.9" customHeight="1" x14ac:dyDescent="0.15">
      <c r="C2" s="33" t="s">
        <v>4</v>
      </c>
      <c r="D2" s="33"/>
      <c r="E2" s="33"/>
      <c r="F2" s="33"/>
      <c r="G2" s="33" t="s">
        <v>5</v>
      </c>
      <c r="H2" s="33"/>
      <c r="I2" s="33"/>
      <c r="J2" s="33"/>
      <c r="K2" s="41" t="s">
        <v>83</v>
      </c>
      <c r="L2" s="41" t="s">
        <v>84</v>
      </c>
      <c r="M2" s="41" t="s">
        <v>85</v>
      </c>
      <c r="N2" s="41" t="s">
        <v>86</v>
      </c>
    </row>
    <row r="3" spans="1:14" x14ac:dyDescent="0.15">
      <c r="A3" s="26" t="s">
        <v>0</v>
      </c>
      <c r="B3" s="26" t="s">
        <v>22</v>
      </c>
      <c r="C3" s="25" t="s">
        <v>6</v>
      </c>
      <c r="D3" s="25" t="s">
        <v>7</v>
      </c>
      <c r="E3" s="25" t="s">
        <v>8</v>
      </c>
      <c r="F3" s="25" t="s">
        <v>9</v>
      </c>
      <c r="G3" s="25" t="s">
        <v>6</v>
      </c>
      <c r="H3" s="25" t="s">
        <v>7</v>
      </c>
      <c r="I3" s="25" t="s">
        <v>8</v>
      </c>
      <c r="J3" s="25" t="s">
        <v>9</v>
      </c>
    </row>
    <row r="4" spans="1:14" x14ac:dyDescent="0.15">
      <c r="A4" s="23" t="s">
        <v>59</v>
      </c>
      <c r="B4" s="23" t="s">
        <v>23</v>
      </c>
      <c r="C4" s="8">
        <v>5</v>
      </c>
      <c r="D4" s="8">
        <v>5</v>
      </c>
      <c r="E4" s="8">
        <v>3.6</v>
      </c>
      <c r="F4" s="4">
        <v>49.81</v>
      </c>
      <c r="G4" s="8">
        <v>5</v>
      </c>
      <c r="H4" s="8">
        <v>5</v>
      </c>
      <c r="I4" s="8">
        <v>3.1999999999999997</v>
      </c>
      <c r="J4" s="4">
        <v>49.81</v>
      </c>
      <c r="K4" s="26">
        <f>(C4+D4)/2</f>
        <v>5</v>
      </c>
      <c r="L4" s="26">
        <f>(G4+H4)/2</f>
        <v>5</v>
      </c>
      <c r="M4" s="26">
        <f>AVERAGE(K4:L4)</f>
        <v>5</v>
      </c>
      <c r="N4" s="26">
        <f>(F4+J4)/2</f>
        <v>49.81</v>
      </c>
    </row>
    <row r="5" spans="1:14" x14ac:dyDescent="0.15">
      <c r="A5" s="26" t="s">
        <v>60</v>
      </c>
      <c r="B5" s="26" t="s">
        <v>23</v>
      </c>
      <c r="C5" s="8">
        <v>4.5</v>
      </c>
      <c r="D5" s="8">
        <v>4</v>
      </c>
      <c r="E5" s="8">
        <v>2.8000000000000003</v>
      </c>
      <c r="F5" s="4">
        <v>49.94</v>
      </c>
      <c r="G5" s="8">
        <v>5</v>
      </c>
      <c r="H5" s="8">
        <v>4</v>
      </c>
      <c r="I5" s="8">
        <v>3</v>
      </c>
      <c r="J5" s="4">
        <v>49.94</v>
      </c>
      <c r="K5" s="29">
        <f>(C5+D5)/2</f>
        <v>4.25</v>
      </c>
      <c r="L5" s="29">
        <f>(G5+H5)/2</f>
        <v>4.5</v>
      </c>
      <c r="M5" s="29">
        <f>AVERAGE(K5:L5)</f>
        <v>4.375</v>
      </c>
      <c r="N5" s="29">
        <f>(F5+J5)/2</f>
        <v>49.94</v>
      </c>
    </row>
    <row r="6" spans="1:14" x14ac:dyDescent="0.15">
      <c r="A6" s="26" t="s">
        <v>61</v>
      </c>
      <c r="B6" s="26" t="s">
        <v>23</v>
      </c>
      <c r="C6" s="8">
        <v>6</v>
      </c>
      <c r="D6" s="8">
        <v>6.3166666666666664</v>
      </c>
      <c r="E6" s="8">
        <v>4.3</v>
      </c>
      <c r="F6" s="4">
        <v>49.18</v>
      </c>
      <c r="G6" s="8">
        <v>6</v>
      </c>
      <c r="H6" s="8">
        <v>6.0333333333333341</v>
      </c>
      <c r="I6" s="8">
        <v>4</v>
      </c>
      <c r="J6" s="4">
        <v>49.07</v>
      </c>
      <c r="K6" s="29">
        <f>(C6+D6)/2</f>
        <v>6.1583333333333332</v>
      </c>
      <c r="L6" s="29">
        <f>(G6+H6)/2</f>
        <v>6.0166666666666675</v>
      </c>
      <c r="M6" s="29">
        <f>AVERAGE(K6:L6)</f>
        <v>6.0875000000000004</v>
      </c>
      <c r="N6" s="29">
        <f>(F6+J6)/2</f>
        <v>49.125</v>
      </c>
    </row>
    <row r="7" spans="1:14" x14ac:dyDescent="0.15">
      <c r="A7" s="26" t="s">
        <v>62</v>
      </c>
      <c r="B7" s="26" t="s">
        <v>23</v>
      </c>
      <c r="C7" s="8">
        <v>5.6000000000000005</v>
      </c>
      <c r="D7" s="8">
        <v>5.9666666666666659</v>
      </c>
      <c r="E7" s="8">
        <v>4.5</v>
      </c>
      <c r="F7" s="4">
        <v>49.96</v>
      </c>
      <c r="G7" s="8">
        <v>5.8999999999999995</v>
      </c>
      <c r="H7" s="8">
        <v>5.8666666666666671</v>
      </c>
      <c r="I7" s="8">
        <v>4</v>
      </c>
      <c r="J7" s="4">
        <v>49.97</v>
      </c>
      <c r="K7" s="29">
        <f>(C7+D7)/2</f>
        <v>5.7833333333333332</v>
      </c>
      <c r="L7" s="29">
        <f>(G7+H7)/2</f>
        <v>5.8833333333333329</v>
      </c>
      <c r="M7" s="29">
        <f>AVERAGE(K7:L7)</f>
        <v>5.833333333333333</v>
      </c>
      <c r="N7" s="29">
        <f>(F7+J7)/2</f>
        <v>49.965000000000003</v>
      </c>
    </row>
    <row r="8" spans="1:14" x14ac:dyDescent="0.15">
      <c r="A8" s="26" t="s">
        <v>63</v>
      </c>
      <c r="B8" s="26" t="s">
        <v>24</v>
      </c>
      <c r="C8" s="8">
        <v>6.1166666666666671</v>
      </c>
      <c r="D8" s="8">
        <v>5.6500000000000012</v>
      </c>
      <c r="E8" s="8">
        <v>4.5</v>
      </c>
      <c r="F8" s="4">
        <v>49.69</v>
      </c>
      <c r="G8" s="8">
        <v>6.0166666666666666</v>
      </c>
      <c r="H8" s="8">
        <v>5.75</v>
      </c>
      <c r="I8" s="8">
        <v>4.5</v>
      </c>
      <c r="J8" s="4">
        <v>49.69</v>
      </c>
      <c r="K8" s="29">
        <f>(C8+D8)/2</f>
        <v>5.8833333333333346</v>
      </c>
      <c r="L8" s="29">
        <f>(G8+H8)/2</f>
        <v>5.8833333333333329</v>
      </c>
      <c r="M8" s="29">
        <f>AVERAGE(K8:L8)</f>
        <v>5.8833333333333337</v>
      </c>
      <c r="N8" s="29">
        <f>(F8+J8)/2</f>
        <v>49.69</v>
      </c>
    </row>
    <row r="9" spans="1:14" x14ac:dyDescent="0.15">
      <c r="A9" s="26" t="s">
        <v>64</v>
      </c>
      <c r="B9" s="26" t="s">
        <v>24</v>
      </c>
      <c r="C9" s="8">
        <v>5.5</v>
      </c>
      <c r="D9" s="8">
        <v>5.166666666666667</v>
      </c>
      <c r="E9" s="8">
        <v>4</v>
      </c>
      <c r="F9" s="4">
        <v>49.9</v>
      </c>
      <c r="G9" s="8">
        <v>5.8</v>
      </c>
      <c r="H9" s="8">
        <v>5.0666666666666664</v>
      </c>
      <c r="I9" s="8">
        <v>3.9</v>
      </c>
      <c r="J9" s="4">
        <v>49.88</v>
      </c>
      <c r="K9" s="29">
        <f>(C9+D9)/2</f>
        <v>5.3333333333333339</v>
      </c>
      <c r="L9" s="29">
        <f>(G9+H9)/2</f>
        <v>5.4333333333333336</v>
      </c>
      <c r="M9" s="29">
        <f>AVERAGE(K9:L9)</f>
        <v>5.3833333333333337</v>
      </c>
      <c r="N9" s="29">
        <f>(F9+J9)/2</f>
        <v>49.89</v>
      </c>
    </row>
    <row r="10" spans="1:14" x14ac:dyDescent="0.15">
      <c r="A10" s="26" t="s">
        <v>65</v>
      </c>
      <c r="B10" s="26" t="s">
        <v>24</v>
      </c>
      <c r="C10" s="8">
        <v>5.5</v>
      </c>
      <c r="D10" s="8">
        <v>5.9499999999999993</v>
      </c>
      <c r="E10" s="8">
        <v>4.5</v>
      </c>
      <c r="F10" s="4">
        <v>49.91</v>
      </c>
      <c r="G10" s="8">
        <v>6.1000000000000005</v>
      </c>
      <c r="H10" s="8">
        <v>5.7</v>
      </c>
      <c r="I10" s="8">
        <v>4.1000000000000005</v>
      </c>
      <c r="J10" s="4">
        <v>49.88</v>
      </c>
      <c r="K10" s="29">
        <f>(C10+D10)/2</f>
        <v>5.7249999999999996</v>
      </c>
      <c r="L10" s="29">
        <f>(G10+H10)/2</f>
        <v>5.9</v>
      </c>
      <c r="M10" s="29">
        <f>AVERAGE(K10:L10)</f>
        <v>5.8125</v>
      </c>
      <c r="N10" s="29">
        <f>(F10+J10)/2</f>
        <v>49.894999999999996</v>
      </c>
    </row>
    <row r="11" spans="1:14" x14ac:dyDescent="0.15">
      <c r="A11" s="26" t="s">
        <v>66</v>
      </c>
      <c r="B11" s="26" t="s">
        <v>24</v>
      </c>
      <c r="C11" s="8">
        <v>5.7</v>
      </c>
      <c r="D11" s="8">
        <v>6.0666666666666664</v>
      </c>
      <c r="E11" s="8">
        <v>4.3999999999999995</v>
      </c>
      <c r="F11" s="4">
        <v>49.83</v>
      </c>
      <c r="G11" s="8">
        <v>5.8</v>
      </c>
      <c r="H11" s="8">
        <v>5.5500000000000007</v>
      </c>
      <c r="I11" s="8">
        <v>4.5</v>
      </c>
      <c r="J11" s="4">
        <v>49.87</v>
      </c>
      <c r="K11" s="29">
        <f>(C11+D11)/2</f>
        <v>5.8833333333333329</v>
      </c>
      <c r="L11" s="29">
        <f>(G11+H11)/2</f>
        <v>5.6750000000000007</v>
      </c>
      <c r="M11" s="29">
        <f>AVERAGE(K11:L11)</f>
        <v>5.7791666666666668</v>
      </c>
      <c r="N11" s="29">
        <f>(F11+J11)/2</f>
        <v>49.849999999999994</v>
      </c>
    </row>
    <row r="12" spans="1:14" x14ac:dyDescent="0.15">
      <c r="A12" s="26" t="s">
        <v>67</v>
      </c>
      <c r="B12" s="26" t="s">
        <v>26</v>
      </c>
      <c r="C12" s="8">
        <v>5.5</v>
      </c>
      <c r="D12" s="8">
        <v>5.7166666666666659</v>
      </c>
      <c r="E12" s="8">
        <v>5</v>
      </c>
      <c r="F12" s="4">
        <v>49.83</v>
      </c>
      <c r="G12" s="8">
        <v>5.2</v>
      </c>
      <c r="H12" s="8">
        <v>4.7166666666666668</v>
      </c>
      <c r="I12" s="8">
        <v>4.2</v>
      </c>
      <c r="J12" s="4">
        <v>49.83</v>
      </c>
      <c r="K12" s="29">
        <f>(C12+D12)/2</f>
        <v>5.6083333333333325</v>
      </c>
      <c r="L12" s="29">
        <f>(G12+H12)/2</f>
        <v>4.9583333333333339</v>
      </c>
      <c r="M12" s="29">
        <f>AVERAGE(K12:L12)</f>
        <v>5.2833333333333332</v>
      </c>
      <c r="N12" s="29">
        <f>(F12+J12)/2</f>
        <v>49.83</v>
      </c>
    </row>
    <row r="13" spans="1:14" x14ac:dyDescent="0.15">
      <c r="A13" s="26" t="s">
        <v>68</v>
      </c>
      <c r="B13" s="26" t="s">
        <v>26</v>
      </c>
      <c r="C13" s="8">
        <v>6</v>
      </c>
      <c r="D13" s="8">
        <v>5.7</v>
      </c>
      <c r="E13" s="8">
        <v>4.3999999999999995</v>
      </c>
      <c r="F13" s="4">
        <v>49.75</v>
      </c>
      <c r="G13" s="8">
        <v>6.5</v>
      </c>
      <c r="H13" s="8">
        <v>4.5333333333333323</v>
      </c>
      <c r="I13" s="8">
        <v>4.1000000000000005</v>
      </c>
      <c r="J13" s="4">
        <v>49.75</v>
      </c>
      <c r="K13" s="29">
        <f>(C13+D13)/2</f>
        <v>5.85</v>
      </c>
      <c r="L13" s="29">
        <f>(G13+H13)/2</f>
        <v>5.5166666666666657</v>
      </c>
      <c r="M13" s="29">
        <f>AVERAGE(K13:L13)</f>
        <v>5.6833333333333327</v>
      </c>
      <c r="N13" s="29">
        <f>(F13+J13)/2</f>
        <v>49.75</v>
      </c>
    </row>
    <row r="14" spans="1:14" x14ac:dyDescent="0.15">
      <c r="A14" s="26" t="s">
        <v>69</v>
      </c>
      <c r="B14" s="26" t="s">
        <v>26</v>
      </c>
      <c r="C14" s="8">
        <v>6.1000000000000005</v>
      </c>
      <c r="D14" s="8">
        <v>5.666666666666667</v>
      </c>
      <c r="E14" s="8">
        <v>4.8</v>
      </c>
      <c r="F14" s="4">
        <v>49.82</v>
      </c>
      <c r="G14" s="8">
        <v>6</v>
      </c>
      <c r="H14" s="8">
        <v>4.7166666666666659</v>
      </c>
      <c r="I14" s="8">
        <v>3.9</v>
      </c>
      <c r="J14" s="4">
        <v>49.91</v>
      </c>
      <c r="K14" s="29">
        <f>(C14+D14)/2</f>
        <v>5.8833333333333337</v>
      </c>
      <c r="L14" s="29">
        <f>(G14+H14)/2</f>
        <v>5.3583333333333325</v>
      </c>
      <c r="M14" s="29">
        <f>AVERAGE(K14:L14)</f>
        <v>5.6208333333333336</v>
      </c>
      <c r="N14" s="29">
        <f>(F14+J14)/2</f>
        <v>49.864999999999995</v>
      </c>
    </row>
    <row r="15" spans="1:14" x14ac:dyDescent="0.15">
      <c r="A15" s="26" t="s">
        <v>70</v>
      </c>
      <c r="B15" s="23" t="s">
        <v>26</v>
      </c>
      <c r="C15" s="8">
        <v>5.8999999999999995</v>
      </c>
      <c r="D15" s="8">
        <v>5</v>
      </c>
      <c r="E15" s="8">
        <v>4.7</v>
      </c>
      <c r="F15" s="4">
        <v>49.87</v>
      </c>
      <c r="G15" s="8">
        <v>5.7</v>
      </c>
      <c r="H15" s="8">
        <v>5.416666666666667</v>
      </c>
      <c r="I15" s="8">
        <v>4.3</v>
      </c>
      <c r="J15" s="4">
        <v>50.04</v>
      </c>
      <c r="K15" s="29">
        <f>(C15+D15)/2</f>
        <v>5.4499999999999993</v>
      </c>
      <c r="L15" s="29">
        <f>(G15+H15)/2</f>
        <v>5.5583333333333336</v>
      </c>
      <c r="M15" s="29">
        <f>AVERAGE(K15:L15)</f>
        <v>5.5041666666666664</v>
      </c>
      <c r="N15" s="29">
        <f>(F15+J15)/2</f>
        <v>49.954999999999998</v>
      </c>
    </row>
    <row r="16" spans="1:14" x14ac:dyDescent="0.15">
      <c r="A16" s="26" t="s">
        <v>71</v>
      </c>
      <c r="B16" s="26" t="s">
        <v>28</v>
      </c>
      <c r="C16" s="8">
        <v>5.8</v>
      </c>
      <c r="D16" s="8">
        <v>5.666666666666667</v>
      </c>
      <c r="E16" s="8">
        <v>3.9</v>
      </c>
      <c r="F16" s="4">
        <v>50.01</v>
      </c>
      <c r="G16" s="8">
        <v>5.7</v>
      </c>
      <c r="H16" s="8">
        <v>6.3000000000000007</v>
      </c>
      <c r="I16" s="8">
        <v>3.9</v>
      </c>
      <c r="J16" s="4">
        <v>50.01</v>
      </c>
      <c r="K16" s="29">
        <f>(C16+D16)/2</f>
        <v>5.7333333333333334</v>
      </c>
      <c r="L16" s="29">
        <f>(G16+H16)/2</f>
        <v>6</v>
      </c>
      <c r="M16" s="29">
        <f>AVERAGE(K16:L16)</f>
        <v>5.8666666666666671</v>
      </c>
      <c r="N16" s="29">
        <f>(F16+J16)/2</f>
        <v>50.01</v>
      </c>
    </row>
    <row r="17" spans="1:14" x14ac:dyDescent="0.15">
      <c r="A17" s="26" t="s">
        <v>73</v>
      </c>
      <c r="B17" s="26" t="s">
        <v>28</v>
      </c>
      <c r="C17" s="8">
        <v>4.5</v>
      </c>
      <c r="D17" s="8">
        <v>5.8</v>
      </c>
      <c r="E17" s="8">
        <v>4.2</v>
      </c>
      <c r="F17" s="4">
        <v>48.77</v>
      </c>
      <c r="G17" s="8">
        <v>4.7500000000000009</v>
      </c>
      <c r="H17" s="8">
        <v>5.3833333333333329</v>
      </c>
      <c r="I17" s="8">
        <v>4.8</v>
      </c>
      <c r="J17" s="4">
        <v>48.77</v>
      </c>
      <c r="K17" s="29">
        <f>(C17+D17)/2</f>
        <v>5.15</v>
      </c>
      <c r="L17" s="29">
        <f>(G17+H17)/2</f>
        <v>5.0666666666666664</v>
      </c>
      <c r="M17" s="29">
        <f>AVERAGE(K17:L17)</f>
        <v>5.1083333333333334</v>
      </c>
      <c r="N17" s="29">
        <f>(F17+J17)/2</f>
        <v>48.77</v>
      </c>
    </row>
    <row r="18" spans="1:14" x14ac:dyDescent="0.15">
      <c r="A18" s="26" t="s">
        <v>82</v>
      </c>
      <c r="B18" s="26" t="s">
        <v>28</v>
      </c>
      <c r="C18" s="8">
        <v>5.6833333333333336</v>
      </c>
      <c r="D18" s="8">
        <v>6.1166666666666671</v>
      </c>
      <c r="E18" s="8">
        <v>5.4093668760770877</v>
      </c>
      <c r="F18" s="4">
        <v>50.07</v>
      </c>
      <c r="G18" s="8">
        <v>6.3999999999999995</v>
      </c>
      <c r="H18" s="8">
        <v>6</v>
      </c>
      <c r="I18" s="8">
        <v>5.5507882323143969</v>
      </c>
      <c r="J18" s="4">
        <v>49.98</v>
      </c>
      <c r="K18" s="29">
        <f>(C18+D18)/2</f>
        <v>5.9</v>
      </c>
      <c r="L18" s="29">
        <f>(G18+H18)/2</f>
        <v>6.1999999999999993</v>
      </c>
      <c r="M18" s="29">
        <f>AVERAGE(K18:L18)</f>
        <v>6.05</v>
      </c>
      <c r="N18" s="29">
        <f>(F18+J18)/2</f>
        <v>50.024999999999999</v>
      </c>
    </row>
  </sheetData>
  <mergeCells count="3">
    <mergeCell ref="C1:J1"/>
    <mergeCell ref="C2:F2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pane xSplit="1" topLeftCell="B1" activePane="topRight" state="frozen"/>
      <selection activeCell="A3" sqref="A3"/>
      <selection pane="topRight" activeCell="L1" sqref="L1:M1048576"/>
    </sheetView>
  </sheetViews>
  <sheetFormatPr defaultColWidth="8.875" defaultRowHeight="13.5" x14ac:dyDescent="0.15"/>
  <cols>
    <col min="1" max="9" width="8.875" style="26"/>
    <col min="10" max="10" width="13" style="26" customWidth="1"/>
    <col min="11" max="11" width="12" style="26" customWidth="1"/>
    <col min="12" max="13" width="8.875" style="26"/>
    <col min="14" max="14" width="12" style="26" customWidth="1"/>
    <col min="15" max="16384" width="8.875" style="26"/>
  </cols>
  <sheetData>
    <row r="1" spans="1:18" x14ac:dyDescent="0.15">
      <c r="B1" s="33" t="s">
        <v>3</v>
      </c>
      <c r="C1" s="33"/>
      <c r="D1" s="33"/>
      <c r="E1" s="33"/>
      <c r="F1" s="33"/>
      <c r="G1" s="33"/>
      <c r="H1" s="33"/>
      <c r="I1" s="33"/>
      <c r="J1" s="25"/>
    </row>
    <row r="2" spans="1:18" ht="28.9" customHeight="1" x14ac:dyDescent="0.15">
      <c r="A2" s="34" t="s">
        <v>0</v>
      </c>
      <c r="B2" s="33" t="s">
        <v>4</v>
      </c>
      <c r="C2" s="33"/>
      <c r="D2" s="33"/>
      <c r="E2" s="33"/>
      <c r="F2" s="33" t="s">
        <v>5</v>
      </c>
      <c r="G2" s="33"/>
      <c r="H2" s="33"/>
      <c r="I2" s="33"/>
      <c r="J2" s="36" t="s">
        <v>16</v>
      </c>
      <c r="K2" s="34" t="s">
        <v>1</v>
      </c>
      <c r="L2" s="42" t="s">
        <v>87</v>
      </c>
      <c r="M2" s="42" t="s">
        <v>88</v>
      </c>
      <c r="N2" s="24"/>
      <c r="O2" s="31" t="s">
        <v>56</v>
      </c>
      <c r="P2" s="32"/>
      <c r="Q2" s="31" t="s">
        <v>55</v>
      </c>
      <c r="R2" s="32"/>
    </row>
    <row r="3" spans="1:18" ht="27" x14ac:dyDescent="0.15">
      <c r="A3" s="35"/>
      <c r="B3" s="25" t="s">
        <v>6</v>
      </c>
      <c r="C3" s="25" t="s">
        <v>10</v>
      </c>
      <c r="D3" s="25" t="s">
        <v>11</v>
      </c>
      <c r="E3" s="27" t="s">
        <v>12</v>
      </c>
      <c r="F3" s="25" t="s">
        <v>6</v>
      </c>
      <c r="G3" s="25" t="s">
        <v>10</v>
      </c>
      <c r="H3" s="25" t="s">
        <v>11</v>
      </c>
      <c r="I3" s="27" t="s">
        <v>12</v>
      </c>
      <c r="J3" s="37"/>
      <c r="K3" s="35"/>
      <c r="O3" s="26" t="s">
        <v>57</v>
      </c>
      <c r="P3" s="26" t="s">
        <v>58</v>
      </c>
      <c r="Q3" s="26" t="s">
        <v>54</v>
      </c>
      <c r="R3" s="26" t="s">
        <v>53</v>
      </c>
    </row>
    <row r="4" spans="1:18" x14ac:dyDescent="0.15">
      <c r="A4" s="23" t="s">
        <v>59</v>
      </c>
      <c r="B4" s="4">
        <v>5.5933333333333328</v>
      </c>
      <c r="C4" s="4">
        <v>3.51</v>
      </c>
      <c r="D4" s="4">
        <v>20.616666666666667</v>
      </c>
      <c r="E4" s="4">
        <v>0.59333333333333338</v>
      </c>
      <c r="F4" s="4">
        <v>7.5766666666666671</v>
      </c>
      <c r="G4" s="4">
        <v>4.2933333333333339</v>
      </c>
      <c r="H4" s="4">
        <v>32.233333333333334</v>
      </c>
      <c r="I4" s="4">
        <v>2.5766666666666667</v>
      </c>
      <c r="J4" s="4" t="s">
        <v>17</v>
      </c>
      <c r="K4" s="26">
        <v>272.18</v>
      </c>
      <c r="L4" s="26">
        <f>D4/180*PI()</f>
        <v>0.35982871411949757</v>
      </c>
      <c r="M4" s="26">
        <f>H4/180*PI()</f>
        <v>0.5625777955595056</v>
      </c>
      <c r="O4" s="4">
        <v>20.616666666666667</v>
      </c>
      <c r="P4" s="4">
        <v>32.233333333333334</v>
      </c>
    </row>
    <row r="5" spans="1:18" x14ac:dyDescent="0.15">
      <c r="A5" s="26" t="s">
        <v>60</v>
      </c>
      <c r="B5" s="4">
        <v>4.8666666666666671</v>
      </c>
      <c r="C5" s="4">
        <v>3.0916666666666668</v>
      </c>
      <c r="D5" s="4">
        <v>15.966666666666667</v>
      </c>
      <c r="E5" s="4">
        <v>0.36666666666666675</v>
      </c>
      <c r="F5" s="4">
        <v>6.3816666666666668</v>
      </c>
      <c r="G5" s="4">
        <v>4.33</v>
      </c>
      <c r="H5" s="4">
        <v>20.233333333333331</v>
      </c>
      <c r="I5" s="4">
        <v>1.3816666666666666</v>
      </c>
      <c r="J5" s="4" t="s">
        <v>20</v>
      </c>
      <c r="K5" s="26">
        <v>254.89</v>
      </c>
      <c r="L5" s="29">
        <f t="shared" ref="L5:L15" si="0">D5/180*PI()</f>
        <v>0.27867090390176125</v>
      </c>
      <c r="M5" s="29">
        <f t="shared" ref="M5:M15" si="1">H5/180*PI()</f>
        <v>0.35313828532018593</v>
      </c>
      <c r="Q5" s="4">
        <v>15.966666666666667</v>
      </c>
      <c r="R5" s="4">
        <v>20.233333333333331</v>
      </c>
    </row>
    <row r="6" spans="1:18" x14ac:dyDescent="0.15">
      <c r="A6" s="26" t="s">
        <v>61</v>
      </c>
      <c r="B6" s="4">
        <v>6.13</v>
      </c>
      <c r="C6" s="4">
        <v>4.2616666666666658</v>
      </c>
      <c r="D6" s="4">
        <v>18.5</v>
      </c>
      <c r="E6" s="4">
        <v>0.12999999999999989</v>
      </c>
      <c r="F6" s="4">
        <v>7.4966666666666661</v>
      </c>
      <c r="G6" s="4">
        <v>4.6733333333333329</v>
      </c>
      <c r="H6" s="4">
        <v>21.683333333333337</v>
      </c>
      <c r="I6" s="4">
        <v>1.4966666666666668</v>
      </c>
      <c r="J6" s="4" t="s">
        <v>20</v>
      </c>
      <c r="K6" s="26">
        <v>346.76000000000005</v>
      </c>
      <c r="L6" s="29">
        <f t="shared" si="0"/>
        <v>0.32288591161895097</v>
      </c>
      <c r="M6" s="29">
        <f t="shared" si="1"/>
        <v>0.37844555947410385</v>
      </c>
      <c r="Q6" s="4">
        <v>18.5</v>
      </c>
      <c r="R6" s="4">
        <v>21.683333333333337</v>
      </c>
    </row>
    <row r="7" spans="1:18" x14ac:dyDescent="0.15">
      <c r="A7" s="26" t="s">
        <v>62</v>
      </c>
      <c r="B7" s="4">
        <v>6.0783333333333331</v>
      </c>
      <c r="C7" s="4">
        <v>3.8583333333333329</v>
      </c>
      <c r="D7" s="4">
        <v>18.400000000000002</v>
      </c>
      <c r="E7" s="4">
        <v>0.47833333333333378</v>
      </c>
      <c r="F7" s="4">
        <v>8.3716666666666679</v>
      </c>
      <c r="G7" s="4">
        <v>4.706666666666667</v>
      </c>
      <c r="H7" s="4">
        <v>26.733333333333334</v>
      </c>
      <c r="I7" s="4">
        <v>2.4716666666666667</v>
      </c>
      <c r="J7" s="4" t="s">
        <v>17</v>
      </c>
      <c r="K7" s="26">
        <v>324.03000000000003</v>
      </c>
      <c r="L7" s="29">
        <f t="shared" si="0"/>
        <v>0.32114058236695664</v>
      </c>
      <c r="M7" s="29">
        <f t="shared" si="1"/>
        <v>0.46658468669981745</v>
      </c>
      <c r="O7" s="4">
        <v>18.400000000000002</v>
      </c>
      <c r="P7" s="4">
        <v>26.733333333333334</v>
      </c>
    </row>
    <row r="8" spans="1:18" x14ac:dyDescent="0.15">
      <c r="A8" s="26" t="s">
        <v>63</v>
      </c>
      <c r="B8" s="4">
        <v>7.5949999999999998</v>
      </c>
      <c r="C8" s="4">
        <v>5.0166666666666666</v>
      </c>
      <c r="D8" s="4">
        <v>21.266666666666669</v>
      </c>
      <c r="E8" s="4">
        <v>1.4783333333333333</v>
      </c>
      <c r="F8" s="4">
        <v>6.2633333333333328</v>
      </c>
      <c r="G8" s="4">
        <v>3.7349999999999999</v>
      </c>
      <c r="H8" s="4">
        <v>18.933333333333334</v>
      </c>
      <c r="I8" s="4">
        <v>0.24666666666666673</v>
      </c>
      <c r="J8" s="4" t="s">
        <v>17</v>
      </c>
      <c r="K8" s="26">
        <v>348.58</v>
      </c>
      <c r="L8" s="29">
        <f t="shared" si="0"/>
        <v>0.37117335425746079</v>
      </c>
      <c r="M8" s="29">
        <f t="shared" si="1"/>
        <v>0.33044900504425972</v>
      </c>
      <c r="O8" s="4">
        <v>21.266666666666669</v>
      </c>
      <c r="P8" s="4">
        <v>18.933333333333334</v>
      </c>
    </row>
    <row r="9" spans="1:18" x14ac:dyDescent="0.15">
      <c r="A9" s="26" t="s">
        <v>64</v>
      </c>
      <c r="B9" s="4">
        <v>6.4833333333333343</v>
      </c>
      <c r="C9" s="4">
        <v>4.0149999999999997</v>
      </c>
      <c r="D9" s="4">
        <v>24.880000000000003</v>
      </c>
      <c r="E9" s="4">
        <v>0.98333333333333339</v>
      </c>
      <c r="F9" s="4">
        <v>5.9899999999999993</v>
      </c>
      <c r="G9" s="4">
        <v>3.2983333333333333</v>
      </c>
      <c r="H9" s="4">
        <v>22.066666666666666</v>
      </c>
      <c r="I9" s="4">
        <v>0.19000000000000025</v>
      </c>
      <c r="J9" s="4" t="s">
        <v>17</v>
      </c>
      <c r="K9" s="26">
        <v>358.28</v>
      </c>
      <c r="L9" s="29">
        <f t="shared" si="0"/>
        <v>0.43423791789618926</v>
      </c>
      <c r="M9" s="29">
        <f t="shared" si="1"/>
        <v>0.38513598827341539</v>
      </c>
      <c r="O9" s="4">
        <v>24.880000000000003</v>
      </c>
      <c r="P9" s="4">
        <v>22.066666666666666</v>
      </c>
    </row>
    <row r="10" spans="1:18" x14ac:dyDescent="0.15">
      <c r="A10" s="26" t="s">
        <v>65</v>
      </c>
      <c r="B10" s="4">
        <v>6.3649999999999993</v>
      </c>
      <c r="C10" s="4">
        <v>4.169999999999999</v>
      </c>
      <c r="D10" s="4">
        <v>19.5</v>
      </c>
      <c r="E10" s="4">
        <v>0.8650000000000001</v>
      </c>
      <c r="F10" s="4">
        <v>6.0966666666666667</v>
      </c>
      <c r="G10" s="4">
        <v>3.7016666666666667</v>
      </c>
      <c r="H10" s="4">
        <v>20</v>
      </c>
      <c r="I10" s="4">
        <v>-3.3333333333328183E-3</v>
      </c>
      <c r="J10" s="4" t="s">
        <v>17</v>
      </c>
      <c r="K10" s="26">
        <v>361.43</v>
      </c>
      <c r="L10" s="29">
        <f t="shared" si="0"/>
        <v>0.34033920413889429</v>
      </c>
      <c r="M10" s="29">
        <f t="shared" si="1"/>
        <v>0.3490658503988659</v>
      </c>
      <c r="O10" s="4">
        <v>19.5</v>
      </c>
      <c r="P10" s="4">
        <v>20</v>
      </c>
    </row>
    <row r="11" spans="1:18" x14ac:dyDescent="0.15">
      <c r="A11" s="26" t="s">
        <v>66</v>
      </c>
      <c r="B11" s="4">
        <v>6.0733333333333341</v>
      </c>
      <c r="C11" s="4">
        <v>4.0766666666666671</v>
      </c>
      <c r="D11" s="4">
        <v>17.916666666666668</v>
      </c>
      <c r="E11" s="4">
        <v>0.37333333333333324</v>
      </c>
      <c r="F11" s="4">
        <v>6.3516666666666666</v>
      </c>
      <c r="G11" s="4">
        <v>4.0166666666666666</v>
      </c>
      <c r="H11" s="4">
        <v>20.399999999999995</v>
      </c>
      <c r="I11" s="4">
        <v>0.55166666666666675</v>
      </c>
      <c r="J11" s="4" t="s">
        <v>17</v>
      </c>
      <c r="K11" s="26">
        <v>373.48</v>
      </c>
      <c r="L11" s="29">
        <f t="shared" si="0"/>
        <v>0.31270482431565072</v>
      </c>
      <c r="M11" s="29">
        <f t="shared" si="1"/>
        <v>0.35604716740684311</v>
      </c>
      <c r="O11" s="4">
        <v>17.916666666666668</v>
      </c>
      <c r="P11" s="4">
        <v>20.399999999999995</v>
      </c>
    </row>
    <row r="12" spans="1:18" x14ac:dyDescent="0.15">
      <c r="A12" s="26" t="s">
        <v>67</v>
      </c>
      <c r="B12" s="4">
        <v>6.6683333333333339</v>
      </c>
      <c r="C12" s="4">
        <v>4.6849999999999996</v>
      </c>
      <c r="D12" s="4">
        <v>22.933333333333334</v>
      </c>
      <c r="E12" s="4">
        <v>1.1683333333333334</v>
      </c>
      <c r="F12" s="4">
        <v>6.4266666666666667</v>
      </c>
      <c r="G12" s="4">
        <v>4.6383333333333328</v>
      </c>
      <c r="H12" s="4">
        <v>15.633333333333333</v>
      </c>
      <c r="I12" s="4">
        <v>1.2266666666666663</v>
      </c>
      <c r="J12" s="4" t="s">
        <v>21</v>
      </c>
      <c r="K12" s="26">
        <v>342.08</v>
      </c>
      <c r="L12" s="29">
        <f t="shared" si="0"/>
        <v>0.40026217512403289</v>
      </c>
      <c r="M12" s="29">
        <f t="shared" si="1"/>
        <v>0.27285313972844683</v>
      </c>
      <c r="Q12" s="4">
        <v>15.633333333333333</v>
      </c>
      <c r="R12" s="4">
        <v>22.933333333333334</v>
      </c>
    </row>
    <row r="13" spans="1:18" x14ac:dyDescent="0.15">
      <c r="A13" s="26" t="s">
        <v>68</v>
      </c>
      <c r="B13" s="4">
        <v>7.043333333333333</v>
      </c>
      <c r="C13" s="4">
        <v>4.3400000000000007</v>
      </c>
      <c r="D13" s="4">
        <v>19.816666666666666</v>
      </c>
      <c r="E13" s="4">
        <v>1.0433333333333334</v>
      </c>
      <c r="F13" s="4">
        <v>6.3783333333333339</v>
      </c>
      <c r="G13" s="4">
        <v>4.2216666666666667</v>
      </c>
      <c r="H13" s="4">
        <v>16</v>
      </c>
      <c r="I13" s="4">
        <v>-0.12166666666666674</v>
      </c>
      <c r="J13" s="4" t="s">
        <v>21</v>
      </c>
      <c r="K13" s="26">
        <v>356.79999999999995</v>
      </c>
      <c r="L13" s="29">
        <f t="shared" si="0"/>
        <v>0.34586608010354297</v>
      </c>
      <c r="M13" s="29">
        <f t="shared" si="1"/>
        <v>0.27925268031909273</v>
      </c>
      <c r="Q13" s="4">
        <v>16</v>
      </c>
      <c r="R13" s="4">
        <v>19.816666666666666</v>
      </c>
    </row>
    <row r="14" spans="1:18" x14ac:dyDescent="0.15">
      <c r="A14" s="26" t="s">
        <v>69</v>
      </c>
      <c r="B14" s="4">
        <v>6.9216666666666669</v>
      </c>
      <c r="C14" s="4">
        <v>4.7050000000000001</v>
      </c>
      <c r="D14" s="4">
        <v>20.766666666666666</v>
      </c>
      <c r="E14" s="4">
        <v>0.8216666666666671</v>
      </c>
      <c r="F14" s="4">
        <v>6.3483333333333327</v>
      </c>
      <c r="G14" s="4">
        <v>4.6433333333333335</v>
      </c>
      <c r="H14" s="4">
        <v>16.333333333333332</v>
      </c>
      <c r="I14" s="4">
        <v>0.34833333333333333</v>
      </c>
      <c r="J14" s="4" t="s">
        <v>21</v>
      </c>
      <c r="K14" s="26">
        <v>378.39</v>
      </c>
      <c r="L14" s="29">
        <f t="shared" si="0"/>
        <v>0.36244670799748907</v>
      </c>
      <c r="M14" s="29">
        <f t="shared" si="1"/>
        <v>0.28507044449240715</v>
      </c>
      <c r="Q14" s="4">
        <v>16.333333333333332</v>
      </c>
      <c r="R14" s="4">
        <v>20.766666666666666</v>
      </c>
    </row>
    <row r="15" spans="1:18" x14ac:dyDescent="0.15">
      <c r="A15" s="26" t="s">
        <v>70</v>
      </c>
      <c r="B15" s="4">
        <v>7.22</v>
      </c>
      <c r="C15" s="4">
        <v>4.9116666666666671</v>
      </c>
      <c r="D15" s="4">
        <v>20.016666666666666</v>
      </c>
      <c r="E15" s="4">
        <v>1.3199999999999998</v>
      </c>
      <c r="F15" s="4">
        <v>5.8933333333333335</v>
      </c>
      <c r="G15" s="4">
        <v>4.8633333333333333</v>
      </c>
      <c r="H15" s="4">
        <v>9.9166666666666661</v>
      </c>
      <c r="I15" s="4">
        <v>0.19333333333333322</v>
      </c>
      <c r="J15" s="4" t="s">
        <v>21</v>
      </c>
      <c r="K15" s="26">
        <v>369.40000000000003</v>
      </c>
      <c r="L15" s="29">
        <f t="shared" si="0"/>
        <v>0.34935673860753158</v>
      </c>
      <c r="M15" s="29">
        <f t="shared" si="1"/>
        <v>0.17307848415610433</v>
      </c>
      <c r="Q15" s="4">
        <v>9.9166666666666661</v>
      </c>
      <c r="R15" s="4">
        <v>20.016666666666666</v>
      </c>
    </row>
    <row r="16" spans="1:18" x14ac:dyDescent="0.15">
      <c r="A16" s="26" t="s">
        <v>71</v>
      </c>
      <c r="B16" s="4"/>
      <c r="C16" s="4"/>
      <c r="D16" s="4"/>
      <c r="E16" s="4"/>
      <c r="F16" s="4"/>
      <c r="G16" s="4"/>
      <c r="H16" s="4"/>
      <c r="I16" s="4"/>
      <c r="J16" s="4" t="s">
        <v>18</v>
      </c>
      <c r="K16" s="26">
        <v>413.28</v>
      </c>
    </row>
    <row r="17" spans="1:11" x14ac:dyDescent="0.15">
      <c r="A17" s="26" t="s">
        <v>73</v>
      </c>
      <c r="B17" s="4"/>
      <c r="C17" s="4"/>
      <c r="D17" s="4"/>
      <c r="E17" s="4"/>
      <c r="F17" s="4"/>
      <c r="G17" s="4"/>
      <c r="H17" s="4"/>
      <c r="I17" s="4"/>
      <c r="J17" s="4" t="s">
        <v>18</v>
      </c>
      <c r="K17" s="26">
        <v>413.59999999999997</v>
      </c>
    </row>
    <row r="18" spans="1:11" x14ac:dyDescent="0.15">
      <c r="A18" s="26" t="s">
        <v>82</v>
      </c>
      <c r="J18" s="4" t="s">
        <v>18</v>
      </c>
      <c r="K18" s="26">
        <v>427.1</v>
      </c>
    </row>
  </sheetData>
  <mergeCells count="8">
    <mergeCell ref="O2:P2"/>
    <mergeCell ref="Q2:R2"/>
    <mergeCell ref="A2:A3"/>
    <mergeCell ref="J2:J3"/>
    <mergeCell ref="K2:K3"/>
    <mergeCell ref="B1:I1"/>
    <mergeCell ref="B2:E2"/>
    <mergeCell ref="F2:I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workbookViewId="0">
      <pane xSplit="1" topLeftCell="F1" activePane="topRight" state="frozen"/>
      <selection pane="topRight" activeCell="F4" sqref="F4:M26"/>
    </sheetView>
  </sheetViews>
  <sheetFormatPr defaultColWidth="8.875" defaultRowHeight="13.5" x14ac:dyDescent="0.15"/>
  <cols>
    <col min="1" max="1" width="12.875" style="7" customWidth="1"/>
    <col min="2" max="21" width="8.875" style="7"/>
    <col min="22" max="22" width="12.75" style="7" customWidth="1"/>
    <col min="23" max="32" width="8.875" style="7"/>
    <col min="33" max="34" width="8.625" style="7" customWidth="1"/>
    <col min="35" max="54" width="8.875" style="7"/>
    <col min="55" max="56" width="8.875" style="12"/>
    <col min="57" max="16384" width="8.875" style="7"/>
  </cols>
  <sheetData>
    <row r="1" spans="1:64" x14ac:dyDescent="0.15">
      <c r="F1" s="33" t="s">
        <v>2</v>
      </c>
      <c r="G1" s="33"/>
      <c r="H1" s="33"/>
      <c r="I1" s="33"/>
      <c r="J1" s="33"/>
      <c r="K1" s="33"/>
      <c r="L1" s="33"/>
      <c r="M1" s="33"/>
      <c r="N1" s="33" t="s">
        <v>3</v>
      </c>
      <c r="O1" s="33"/>
      <c r="P1" s="33"/>
      <c r="Q1" s="33"/>
      <c r="R1" s="33"/>
      <c r="S1" s="33"/>
      <c r="T1" s="33"/>
      <c r="U1" s="33"/>
      <c r="V1" s="3"/>
      <c r="W1" s="3"/>
      <c r="X1" s="3"/>
    </row>
    <row r="2" spans="1:64" ht="14.45" customHeight="1" x14ac:dyDescent="0.15">
      <c r="C2" s="38" t="s">
        <v>32</v>
      </c>
      <c r="D2" s="38"/>
      <c r="F2" s="33" t="s">
        <v>4</v>
      </c>
      <c r="G2" s="33"/>
      <c r="H2" s="33"/>
      <c r="I2" s="33"/>
      <c r="J2" s="33" t="s">
        <v>5</v>
      </c>
      <c r="K2" s="33"/>
      <c r="L2" s="33"/>
      <c r="M2" s="33"/>
      <c r="N2" s="33" t="s">
        <v>4</v>
      </c>
      <c r="O2" s="33"/>
      <c r="P2" s="33"/>
      <c r="Q2" s="33"/>
      <c r="R2" s="33" t="s">
        <v>5</v>
      </c>
      <c r="S2" s="33"/>
      <c r="T2" s="33"/>
      <c r="U2" s="33"/>
      <c r="V2" s="3" t="s">
        <v>16</v>
      </c>
      <c r="W2" s="33" t="s">
        <v>36</v>
      </c>
      <c r="X2" s="33"/>
      <c r="Y2" s="39" t="s">
        <v>13</v>
      </c>
      <c r="Z2" s="39"/>
      <c r="AA2" s="39" t="s">
        <v>35</v>
      </c>
      <c r="AB2" s="39"/>
      <c r="AC2" s="6" t="s">
        <v>44</v>
      </c>
      <c r="AD2" s="38" t="s">
        <v>19</v>
      </c>
      <c r="AE2" s="38"/>
      <c r="AF2" s="39" t="s">
        <v>29</v>
      </c>
      <c r="AG2" s="39"/>
      <c r="AH2" s="6" t="s">
        <v>44</v>
      </c>
      <c r="AI2" s="38" t="s">
        <v>39</v>
      </c>
      <c r="AJ2" s="38"/>
      <c r="AK2" s="38"/>
      <c r="AL2" s="38"/>
      <c r="AM2" s="38" t="s">
        <v>41</v>
      </c>
      <c r="AN2" s="38"/>
      <c r="AO2" s="38"/>
      <c r="AP2" s="38"/>
      <c r="AQ2" s="38" t="s">
        <v>42</v>
      </c>
      <c r="AR2" s="38"/>
      <c r="AS2" s="38"/>
      <c r="AT2" s="38"/>
      <c r="AU2" s="38" t="s">
        <v>43</v>
      </c>
      <c r="AV2" s="38"/>
      <c r="AW2" s="38"/>
      <c r="AX2" s="38"/>
      <c r="AY2" s="31" t="s">
        <v>49</v>
      </c>
      <c r="AZ2" s="40"/>
      <c r="BA2" s="40"/>
      <c r="BB2" s="40"/>
      <c r="BC2" s="40"/>
      <c r="BD2" s="32"/>
      <c r="BE2" s="31" t="s">
        <v>50</v>
      </c>
      <c r="BF2" s="40"/>
      <c r="BG2" s="40"/>
      <c r="BH2" s="40"/>
      <c r="BI2" s="40"/>
      <c r="BJ2" s="40"/>
      <c r="BK2" s="14"/>
      <c r="BL2" s="13"/>
    </row>
    <row r="3" spans="1:64" ht="27" x14ac:dyDescent="0.15">
      <c r="A3" s="7" t="s">
        <v>0</v>
      </c>
      <c r="B3" s="7" t="s">
        <v>37</v>
      </c>
      <c r="C3" s="7" t="s">
        <v>33</v>
      </c>
      <c r="D3" s="7" t="s">
        <v>34</v>
      </c>
      <c r="E3" s="7" t="s">
        <v>1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6</v>
      </c>
      <c r="O3" s="3" t="s">
        <v>10</v>
      </c>
      <c r="P3" s="3" t="s">
        <v>11</v>
      </c>
      <c r="Q3" s="6" t="s">
        <v>12</v>
      </c>
      <c r="R3" s="3" t="s">
        <v>6</v>
      </c>
      <c r="S3" s="3" t="s">
        <v>10</v>
      </c>
      <c r="T3" s="3" t="s">
        <v>11</v>
      </c>
      <c r="U3" s="6" t="s">
        <v>12</v>
      </c>
      <c r="V3" s="6"/>
      <c r="W3" s="6" t="s">
        <v>14</v>
      </c>
      <c r="X3" s="6" t="s">
        <v>15</v>
      </c>
      <c r="Y3" s="6" t="s">
        <v>14</v>
      </c>
      <c r="Z3" s="6" t="s">
        <v>15</v>
      </c>
      <c r="AA3" s="6" t="s">
        <v>14</v>
      </c>
      <c r="AB3" s="6" t="s">
        <v>15</v>
      </c>
      <c r="AC3" s="6"/>
      <c r="AD3" s="6" t="s">
        <v>14</v>
      </c>
      <c r="AE3" s="6" t="s">
        <v>15</v>
      </c>
      <c r="AF3" s="6" t="s">
        <v>14</v>
      </c>
      <c r="AG3" s="6" t="s">
        <v>15</v>
      </c>
      <c r="AH3" s="6"/>
      <c r="AI3" s="6" t="s">
        <v>30</v>
      </c>
      <c r="AJ3" s="6" t="s">
        <v>31</v>
      </c>
      <c r="AK3" s="6" t="s">
        <v>40</v>
      </c>
      <c r="AL3" s="6" t="s">
        <v>40</v>
      </c>
      <c r="AM3" s="6" t="s">
        <v>30</v>
      </c>
      <c r="AN3" s="6" t="s">
        <v>31</v>
      </c>
      <c r="AO3" s="6" t="s">
        <v>40</v>
      </c>
      <c r="AP3" s="6" t="s">
        <v>40</v>
      </c>
      <c r="AQ3" s="6" t="s">
        <v>30</v>
      </c>
      <c r="AR3" s="6" t="s">
        <v>31</v>
      </c>
      <c r="AS3" s="6" t="s">
        <v>40</v>
      </c>
      <c r="AT3" s="6" t="s">
        <v>40</v>
      </c>
      <c r="AU3" s="6" t="s">
        <v>30</v>
      </c>
      <c r="AV3" s="6" t="s">
        <v>31</v>
      </c>
      <c r="AW3" s="6" t="s">
        <v>40</v>
      </c>
      <c r="AX3" s="6" t="s">
        <v>40</v>
      </c>
      <c r="AY3" s="7" t="s">
        <v>45</v>
      </c>
      <c r="AZ3" s="7" t="s">
        <v>46</v>
      </c>
      <c r="BA3" s="7" t="s">
        <v>47</v>
      </c>
      <c r="BB3" s="7" t="s">
        <v>48</v>
      </c>
      <c r="BC3" s="15" t="s">
        <v>51</v>
      </c>
      <c r="BD3" s="15" t="s">
        <v>52</v>
      </c>
      <c r="BE3" s="12" t="s">
        <v>45</v>
      </c>
      <c r="BF3" s="12" t="s">
        <v>46</v>
      </c>
      <c r="BG3" s="12" t="s">
        <v>47</v>
      </c>
      <c r="BH3" s="12" t="s">
        <v>48</v>
      </c>
      <c r="BI3" s="15" t="s">
        <v>51</v>
      </c>
      <c r="BJ3" s="15" t="s">
        <v>52</v>
      </c>
    </row>
    <row r="4" spans="1:64" x14ac:dyDescent="0.15">
      <c r="A4" s="7" t="s">
        <v>59</v>
      </c>
      <c r="B4" s="7" t="s">
        <v>23</v>
      </c>
      <c r="C4" s="7">
        <v>500</v>
      </c>
      <c r="D4" s="7">
        <v>721</v>
      </c>
      <c r="E4" s="7">
        <v>272.18</v>
      </c>
      <c r="F4" s="8">
        <v>5</v>
      </c>
      <c r="G4" s="8">
        <v>5</v>
      </c>
      <c r="H4" s="8">
        <v>3.6</v>
      </c>
      <c r="I4" s="4">
        <v>49.81</v>
      </c>
      <c r="J4" s="8">
        <v>5</v>
      </c>
      <c r="K4" s="8">
        <v>5</v>
      </c>
      <c r="L4" s="8">
        <v>3.1999999999999997</v>
      </c>
      <c r="M4" s="4">
        <v>49.81</v>
      </c>
      <c r="N4" s="4">
        <v>5.5933333333333328</v>
      </c>
      <c r="O4" s="4">
        <v>3.51</v>
      </c>
      <c r="P4" s="4">
        <v>20.616666666666667</v>
      </c>
      <c r="Q4" s="4">
        <v>0.59333333333333338</v>
      </c>
      <c r="R4" s="4">
        <v>7.5766666666666671</v>
      </c>
      <c r="S4" s="4">
        <v>4.2933333333333339</v>
      </c>
      <c r="T4" s="4">
        <v>32.233333333333334</v>
      </c>
      <c r="U4" s="4">
        <v>2.5766666666666667</v>
      </c>
      <c r="V4" s="4" t="s">
        <v>17</v>
      </c>
      <c r="W4" s="4">
        <f>(F4+G4)/2/SQRT(2)</f>
        <v>3.5355339059327373</v>
      </c>
      <c r="X4" s="4">
        <f>(J4+K4)/2/SQRT(2)</f>
        <v>3.5355339059327373</v>
      </c>
      <c r="Y4" s="9">
        <f>W4*I4</f>
        <v>176.10494385450966</v>
      </c>
      <c r="Z4" s="9">
        <f>X4*M4</f>
        <v>176.10494385450966</v>
      </c>
      <c r="AA4" s="9">
        <f>E4/Y4*1000/2</f>
        <v>772.77785064587238</v>
      </c>
      <c r="AB4" s="9">
        <f>E4/Z4*1000/2</f>
        <v>772.77785064587238</v>
      </c>
      <c r="AC4" s="9">
        <f>AVERAGE(AA4:AB4)</f>
        <v>772.77785064587238</v>
      </c>
      <c r="AD4" s="9">
        <f>O4*I4</f>
        <v>174.8331</v>
      </c>
      <c r="AE4" s="9">
        <f>S4*M4</f>
        <v>213.85093333333336</v>
      </c>
      <c r="AF4" s="9">
        <f>E4/2/AD4*1000</f>
        <v>778.39951359324982</v>
      </c>
      <c r="AG4" s="9">
        <f>E4/2/AE4*1000</f>
        <v>636.37786320938812</v>
      </c>
      <c r="AH4" s="9">
        <f>AVERAGE(AF4:AG4)</f>
        <v>707.38868840131897</v>
      </c>
      <c r="AI4" s="9">
        <f>0.9*C4*(W4+X4)/2*I4*2/1000</f>
        <v>158.49444946905868</v>
      </c>
      <c r="AJ4" s="9">
        <f>0.9*D4*(W4+X4)/2*I4*2/1000</f>
        <v>228.54899613438263</v>
      </c>
      <c r="AK4" s="4">
        <f>E4/AI4</f>
        <v>1.7172841125463831</v>
      </c>
      <c r="AL4" s="4">
        <f>E4/AJ4</f>
        <v>1.1909043776327206</v>
      </c>
      <c r="AM4" s="9">
        <f>C4*(W4+X4)/2*I4*2/1000/SQRT(2)</f>
        <v>124.52500000000001</v>
      </c>
      <c r="AN4" s="9">
        <f>D4*(W4+X4)/2*I4*2/1000/SQRT(2)</f>
        <v>179.56504999999996</v>
      </c>
      <c r="AO4" s="4">
        <f>E4/AM4</f>
        <v>2.1857458341698455</v>
      </c>
      <c r="AP4" s="4">
        <f>E4/AN4</f>
        <v>1.5157738101039153</v>
      </c>
      <c r="AQ4" s="9">
        <f>AM4*SQRT(2/1.4)</f>
        <v>148.83584257736536</v>
      </c>
      <c r="AR4" s="9">
        <f>AN4*SQRT(2/1.4)</f>
        <v>214.6212849965608</v>
      </c>
      <c r="AS4" s="4">
        <f>E4/AQ4</f>
        <v>1.8287261676132882</v>
      </c>
      <c r="AT4" s="4">
        <f>E4/AR4</f>
        <v>1.2681873561811987</v>
      </c>
      <c r="AU4" s="9">
        <f>AM4*SQRT(2)</f>
        <v>176.10494385450968</v>
      </c>
      <c r="AV4" s="9">
        <f>AN4*SQRT(2)</f>
        <v>253.94332903820288</v>
      </c>
      <c r="AW4" s="4">
        <f>E4/AU4</f>
        <v>1.5455557012917445</v>
      </c>
      <c r="AX4" s="4">
        <f>E4/AV4</f>
        <v>1.0718139398694486</v>
      </c>
      <c r="AY4" s="7">
        <v>0.59571899999999989</v>
      </c>
      <c r="AZ4" s="7">
        <v>0.64789500000000011</v>
      </c>
      <c r="BA4" s="7">
        <v>0.66431799999999797</v>
      </c>
      <c r="BB4" s="7">
        <v>0.70652499999999918</v>
      </c>
      <c r="BC4" s="12">
        <v>1.4434</v>
      </c>
      <c r="BD4" s="12">
        <v>0.437</v>
      </c>
      <c r="BE4" s="7">
        <v>0.70815300000000025</v>
      </c>
      <c r="BF4" s="7">
        <v>0.73636199999999974</v>
      </c>
      <c r="BG4" s="7">
        <v>0.77776499999999871</v>
      </c>
      <c r="BH4" s="7">
        <v>0.79649200000000064</v>
      </c>
      <c r="BI4" s="7">
        <v>1.4535</v>
      </c>
      <c r="BJ4" s="7">
        <v>0.51319999999999999</v>
      </c>
    </row>
    <row r="5" spans="1:64" s="17" customFormat="1" x14ac:dyDescent="0.15">
      <c r="A5" s="17" t="s">
        <v>60</v>
      </c>
      <c r="B5" s="17" t="s">
        <v>23</v>
      </c>
      <c r="C5" s="17">
        <v>500</v>
      </c>
      <c r="D5" s="17">
        <v>721</v>
      </c>
      <c r="E5" s="17">
        <v>254.89</v>
      </c>
      <c r="F5" s="18">
        <v>4.5</v>
      </c>
      <c r="G5" s="18">
        <v>4</v>
      </c>
      <c r="H5" s="18">
        <v>2.8000000000000003</v>
      </c>
      <c r="I5" s="19">
        <v>49.94</v>
      </c>
      <c r="J5" s="18">
        <v>5</v>
      </c>
      <c r="K5" s="18">
        <v>4</v>
      </c>
      <c r="L5" s="18">
        <v>3</v>
      </c>
      <c r="M5" s="19">
        <v>49.94</v>
      </c>
      <c r="N5" s="19">
        <v>4.8666666666666671</v>
      </c>
      <c r="O5" s="19">
        <v>3.0916666666666668</v>
      </c>
      <c r="P5" s="19">
        <v>15.966666666666667</v>
      </c>
      <c r="Q5" s="19">
        <v>0.36666666666666675</v>
      </c>
      <c r="R5" s="19">
        <v>6.3816666666666668</v>
      </c>
      <c r="S5" s="19">
        <v>4.33</v>
      </c>
      <c r="T5" s="19">
        <v>20.233333333333331</v>
      </c>
      <c r="U5" s="19">
        <v>1.3816666666666666</v>
      </c>
      <c r="V5" s="19" t="s">
        <v>20</v>
      </c>
      <c r="W5" s="19">
        <f t="shared" ref="W5:W26" si="0">(F5+G5)/2/SQRT(2)</f>
        <v>3.0052038200428268</v>
      </c>
      <c r="X5" s="19">
        <f t="shared" ref="X5:X26" si="1">(J5+K5)/2/SQRT(2)</f>
        <v>3.1819805153394638</v>
      </c>
      <c r="Y5" s="20">
        <f t="shared" ref="Y5:Y26" si="2">W5*I5</f>
        <v>150.07987877293877</v>
      </c>
      <c r="Z5" s="20">
        <f t="shared" ref="Z5:Z26" si="3">X5*M5</f>
        <v>158.9081069360528</v>
      </c>
      <c r="AA5" s="20">
        <f t="shared" ref="AA5:AA7" si="4">E5/Y5*1000/2</f>
        <v>849.18112302593272</v>
      </c>
      <c r="AB5" s="20">
        <f t="shared" ref="AB5:AB7" si="5">E5/Z5*1000/2</f>
        <v>802.00439396893648</v>
      </c>
      <c r="AC5" s="20">
        <f t="shared" ref="AC5:AC26" si="6">AVERAGE(AA5:AB5)</f>
        <v>825.5927584974346</v>
      </c>
      <c r="AD5" s="20">
        <f t="shared" ref="AD5:AD23" si="7">O5*I5</f>
        <v>154.39783333333332</v>
      </c>
      <c r="AE5" s="20"/>
      <c r="AF5" s="20">
        <f t="shared" ref="AF5:AF23" si="8">E5/2/AD5*1000</f>
        <v>825.43256759863857</v>
      </c>
      <c r="AG5" s="20"/>
      <c r="AH5" s="20">
        <f t="shared" ref="AH5:AH26" si="9">AVERAGE(AF5:AG5)</f>
        <v>825.43256759863857</v>
      </c>
      <c r="AI5" s="20">
        <f t="shared" ref="AI5:AI6" si="10">0.9*C5*(W5+X5)/2*I5*2/1000</f>
        <v>139.04459356904621</v>
      </c>
      <c r="AJ5" s="20">
        <f t="shared" ref="AJ5:AJ6" si="11">0.9*D5*(W5+X5)/2*I5*2/1000</f>
        <v>200.50230392656465</v>
      </c>
      <c r="AK5" s="19">
        <f t="shared" ref="AK5:AK7" si="12">E5/AI5</f>
        <v>1.8331529005004263</v>
      </c>
      <c r="AL5" s="19">
        <f t="shared" ref="AL5:AL7" si="13">E5/AJ5</f>
        <v>1.2712572125523067</v>
      </c>
      <c r="AM5" s="20">
        <f t="shared" ref="AM5:AM26" si="14">C5*(W5+X5)/2*I5*2/1000/SQRT(2)</f>
        <v>109.24375000000001</v>
      </c>
      <c r="AN5" s="20">
        <f t="shared" ref="AN5:AN26" si="15">D5*(W5+X5)/2*I5*2/1000/SQRT(2)</f>
        <v>157.52948749999999</v>
      </c>
      <c r="AO5" s="19">
        <f t="shared" ref="AO5:AO26" si="16">E5/AM5</f>
        <v>2.3332227244121513</v>
      </c>
      <c r="AP5" s="19">
        <f t="shared" ref="AP5:AP26" si="17">E5/AN5</f>
        <v>1.6180462721304798</v>
      </c>
      <c r="AQ5" s="20">
        <f t="shared" ref="AQ5:AQ26" si="18">AM5*SQRT(2/1.4)</f>
        <v>130.57125539097416</v>
      </c>
      <c r="AR5" s="20">
        <f t="shared" ref="AR5:AR26" si="19">AN5*SQRT(2/1.4)</f>
        <v>188.28375027378473</v>
      </c>
      <c r="AS5" s="19">
        <f t="shared" ref="AS5:AS26" si="20">E5/AQ5</f>
        <v>1.952114186516579</v>
      </c>
      <c r="AT5" s="19">
        <f t="shared" ref="AT5:AT26" si="21">E5/AR5</f>
        <v>1.3537546369740492</v>
      </c>
      <c r="AU5" s="20">
        <f t="shared" ref="AU5:AU26" si="22">AM5*SQRT(2)</f>
        <v>154.49399285449581</v>
      </c>
      <c r="AV5" s="20">
        <f t="shared" ref="AV5:AV26" si="23">AN5*SQRT(2)</f>
        <v>222.78033769618295</v>
      </c>
      <c r="AW5" s="19">
        <f t="shared" ref="AW5:AW26" si="24">E5/AU5</f>
        <v>1.6498376104503834</v>
      </c>
      <c r="AX5" s="19">
        <f t="shared" ref="AX5:AX26" si="25">E5/AV5</f>
        <v>1.1441314912970759</v>
      </c>
      <c r="AY5" s="17">
        <v>0.90876100000000015</v>
      </c>
      <c r="AZ5" s="17">
        <v>0.68263300000000005</v>
      </c>
      <c r="BA5" s="17">
        <v>0.95253300000000252</v>
      </c>
      <c r="BB5" s="17">
        <v>0.80118899999999726</v>
      </c>
      <c r="BC5" s="21">
        <v>1.2357</v>
      </c>
      <c r="BD5" s="21">
        <v>1.1798999999999999</v>
      </c>
      <c r="BE5" s="17">
        <v>0.90876100000000015</v>
      </c>
      <c r="BF5" s="17">
        <v>0.68263300000000005</v>
      </c>
      <c r="BG5" s="17">
        <v>0.95253300000000252</v>
      </c>
      <c r="BH5" s="17">
        <v>0.80118899999999726</v>
      </c>
      <c r="BI5" s="17">
        <v>1.2357</v>
      </c>
      <c r="BJ5" s="17">
        <v>1.1798999999999999</v>
      </c>
    </row>
    <row r="6" spans="1:64" s="17" customFormat="1" x14ac:dyDescent="0.15">
      <c r="A6" s="17" t="s">
        <v>61</v>
      </c>
      <c r="B6" s="17" t="s">
        <v>23</v>
      </c>
      <c r="C6" s="17">
        <v>500</v>
      </c>
      <c r="D6" s="17">
        <v>721</v>
      </c>
      <c r="E6" s="17">
        <v>346.76000000000005</v>
      </c>
      <c r="F6" s="18">
        <v>6</v>
      </c>
      <c r="G6" s="18">
        <v>6.3166666666666664</v>
      </c>
      <c r="H6" s="18">
        <v>4.3</v>
      </c>
      <c r="I6" s="19">
        <v>49.18</v>
      </c>
      <c r="J6" s="18">
        <v>6</v>
      </c>
      <c r="K6" s="18">
        <v>6.0333333333333341</v>
      </c>
      <c r="L6" s="18">
        <v>4</v>
      </c>
      <c r="M6" s="19">
        <v>49.07</v>
      </c>
      <c r="N6" s="19">
        <v>6.13</v>
      </c>
      <c r="O6" s="19">
        <v>4.2616666666666658</v>
      </c>
      <c r="P6" s="19">
        <v>18.5</v>
      </c>
      <c r="Q6" s="19">
        <v>0.12999999999999989</v>
      </c>
      <c r="R6" s="19">
        <v>7.4966666666666661</v>
      </c>
      <c r="S6" s="19">
        <v>4.6733333333333329</v>
      </c>
      <c r="T6" s="19">
        <v>21.683333333333337</v>
      </c>
      <c r="U6" s="19">
        <v>1.4966666666666668</v>
      </c>
      <c r="V6" s="19" t="s">
        <v>20</v>
      </c>
      <c r="W6" s="19">
        <f t="shared" si="0"/>
        <v>4.3545992608071549</v>
      </c>
      <c r="X6" s="19">
        <f t="shared" si="1"/>
        <v>4.2544258001390611</v>
      </c>
      <c r="Y6" s="20">
        <f t="shared" si="2"/>
        <v>214.15919164649588</v>
      </c>
      <c r="Z6" s="20">
        <f t="shared" si="3"/>
        <v>208.76467401282372</v>
      </c>
      <c r="AA6" s="20">
        <f t="shared" si="4"/>
        <v>809.58467702003441</v>
      </c>
      <c r="AB6" s="20">
        <f t="shared" si="5"/>
        <v>830.50449421030817</v>
      </c>
      <c r="AC6" s="20">
        <f t="shared" si="6"/>
        <v>820.04458561517129</v>
      </c>
      <c r="AD6" s="20">
        <f t="shared" si="7"/>
        <v>209.58876666666663</v>
      </c>
      <c r="AE6" s="20"/>
      <c r="AF6" s="20">
        <f t="shared" si="8"/>
        <v>827.23899165715488</v>
      </c>
      <c r="AG6" s="20"/>
      <c r="AH6" s="20">
        <f t="shared" si="9"/>
        <v>827.23899165715488</v>
      </c>
      <c r="AI6" s="20">
        <f t="shared" si="10"/>
        <v>190.5263336238007</v>
      </c>
      <c r="AJ6" s="20">
        <f t="shared" si="11"/>
        <v>274.73897308552063</v>
      </c>
      <c r="AK6" s="19">
        <f t="shared" si="12"/>
        <v>1.8200108793605763</v>
      </c>
      <c r="AL6" s="19">
        <f t="shared" si="13"/>
        <v>1.2621434669629517</v>
      </c>
      <c r="AM6" s="20">
        <f t="shared" si="14"/>
        <v>149.69162499999999</v>
      </c>
      <c r="AN6" s="20">
        <f t="shared" si="15"/>
        <v>215.85532324999994</v>
      </c>
      <c r="AO6" s="19">
        <f t="shared" si="16"/>
        <v>2.3164956623324788</v>
      </c>
      <c r="AP6" s="19">
        <f t="shared" si="17"/>
        <v>1.6064463677756446</v>
      </c>
      <c r="AQ6" s="20">
        <f t="shared" si="18"/>
        <v>178.91571277775552</v>
      </c>
      <c r="AR6" s="20">
        <f t="shared" si="19"/>
        <v>257.99645782552341</v>
      </c>
      <c r="AS6" s="19">
        <f t="shared" si="20"/>
        <v>1.938119322313163</v>
      </c>
      <c r="AT6" s="19">
        <f t="shared" si="21"/>
        <v>1.3440494606887403</v>
      </c>
      <c r="AU6" s="20">
        <f t="shared" si="22"/>
        <v>211.69592624866746</v>
      </c>
      <c r="AV6" s="20">
        <f t="shared" si="23"/>
        <v>305.26552565057841</v>
      </c>
      <c r="AW6" s="19">
        <f t="shared" si="24"/>
        <v>1.6380097914245186</v>
      </c>
      <c r="AX6" s="19">
        <f t="shared" si="25"/>
        <v>1.1359291202666566</v>
      </c>
      <c r="AZ6" s="17">
        <v>1.0938739999999996</v>
      </c>
      <c r="BB6" s="17">
        <v>1.1657209999999978</v>
      </c>
      <c r="BC6" s="21">
        <v>1.2883</v>
      </c>
      <c r="BD6" s="21">
        <v>1.4571000000000001</v>
      </c>
      <c r="BF6" s="17">
        <v>1.0938739999999996</v>
      </c>
      <c r="BH6" s="17">
        <v>1.1657209999999978</v>
      </c>
      <c r="BI6" s="17">
        <v>1.2883</v>
      </c>
      <c r="BJ6" s="17">
        <v>1.4571000000000001</v>
      </c>
    </row>
    <row r="7" spans="1:64" x14ac:dyDescent="0.15">
      <c r="A7" s="7" t="s">
        <v>62</v>
      </c>
      <c r="B7" s="7" t="s">
        <v>23</v>
      </c>
      <c r="C7" s="7">
        <v>500</v>
      </c>
      <c r="D7" s="7">
        <v>721</v>
      </c>
      <c r="E7" s="7">
        <v>324.03000000000003</v>
      </c>
      <c r="F7" s="8">
        <v>5.6000000000000005</v>
      </c>
      <c r="G7" s="8">
        <v>5.9666666666666659</v>
      </c>
      <c r="H7" s="8">
        <v>4.5</v>
      </c>
      <c r="I7" s="4">
        <v>49.96</v>
      </c>
      <c r="J7" s="8">
        <v>5.8999999999999995</v>
      </c>
      <c r="K7" s="8">
        <v>5.8666666666666671</v>
      </c>
      <c r="L7" s="8">
        <v>4</v>
      </c>
      <c r="M7" s="4">
        <v>49.97</v>
      </c>
      <c r="N7" s="4">
        <v>6.0783333333333331</v>
      </c>
      <c r="O7" s="4">
        <v>3.8583333333333329</v>
      </c>
      <c r="P7" s="4">
        <v>18.400000000000002</v>
      </c>
      <c r="Q7" s="4">
        <v>0.47833333333333378</v>
      </c>
      <c r="R7" s="4">
        <v>8.3716666666666679</v>
      </c>
      <c r="S7" s="4">
        <v>4.706666666666667</v>
      </c>
      <c r="T7" s="4">
        <v>26.733333333333334</v>
      </c>
      <c r="U7" s="4">
        <v>2.4716666666666667</v>
      </c>
      <c r="V7" s="4" t="s">
        <v>17</v>
      </c>
      <c r="W7" s="4">
        <f t="shared" si="0"/>
        <v>4.0894342178621992</v>
      </c>
      <c r="X7" s="4">
        <f t="shared" si="1"/>
        <v>4.1601448959808538</v>
      </c>
      <c r="Y7" s="9">
        <f t="shared" si="2"/>
        <v>204.30813352439549</v>
      </c>
      <c r="Z7" s="9">
        <f t="shared" si="3"/>
        <v>207.88244045216325</v>
      </c>
      <c r="AA7" s="9">
        <f t="shared" si="4"/>
        <v>792.99339289717784</v>
      </c>
      <c r="AB7" s="9">
        <f t="shared" si="5"/>
        <v>779.35875510987182</v>
      </c>
      <c r="AC7" s="9">
        <f t="shared" si="6"/>
        <v>786.17607400352483</v>
      </c>
      <c r="AD7" s="9">
        <f t="shared" si="7"/>
        <v>192.76233333333332</v>
      </c>
      <c r="AE7" s="9">
        <f t="shared" ref="AE7:AE23" si="26">S7*M7</f>
        <v>235.19213333333335</v>
      </c>
      <c r="AF7" s="9">
        <f t="shared" si="8"/>
        <v>840.49096728786935</v>
      </c>
      <c r="AG7" s="9">
        <f t="shared" ref="AG7:AG23" si="27">E7/2/AE7*1000</f>
        <v>688.86232589412009</v>
      </c>
      <c r="AH7" s="9">
        <f t="shared" si="9"/>
        <v>764.67664659099478</v>
      </c>
      <c r="AI7" s="9">
        <f t="shared" ref="AI7:AI26" si="28">0.9*C7*(W7+X7)/2*I7*2/1000</f>
        <v>185.46703763741951</v>
      </c>
      <c r="AJ7" s="9">
        <f t="shared" ref="AJ7:AJ26" si="29">0.9*D7*(W7+X7)/2*I7*2/1000</f>
        <v>267.44346827315894</v>
      </c>
      <c r="AK7" s="4">
        <f t="shared" si="12"/>
        <v>1.7471029037163222</v>
      </c>
      <c r="AL7" s="4">
        <f t="shared" si="13"/>
        <v>1.2115831509821928</v>
      </c>
      <c r="AM7" s="9">
        <f t="shared" si="14"/>
        <v>145.71666666666664</v>
      </c>
      <c r="AN7" s="9">
        <f t="shared" si="15"/>
        <v>210.12343333333328</v>
      </c>
      <c r="AO7" s="4">
        <f t="shared" si="16"/>
        <v>2.2236989591673346</v>
      </c>
      <c r="AP7" s="4">
        <f t="shared" si="17"/>
        <v>1.5420935916555718</v>
      </c>
      <c r="AQ7" s="9">
        <f t="shared" si="18"/>
        <v>174.16472885684334</v>
      </c>
      <c r="AR7" s="9">
        <f t="shared" si="19"/>
        <v>251.1455390115681</v>
      </c>
      <c r="AS7" s="4">
        <f t="shared" si="20"/>
        <v>1.8604800301807385</v>
      </c>
      <c r="AT7" s="4">
        <f t="shared" si="21"/>
        <v>1.2902080653125787</v>
      </c>
      <c r="AU7" s="9">
        <f t="shared" si="22"/>
        <v>206.07448626379949</v>
      </c>
      <c r="AV7" s="9">
        <f t="shared" si="23"/>
        <v>297.15940919239881</v>
      </c>
      <c r="AW7" s="4">
        <f t="shared" si="24"/>
        <v>1.5723926133446897</v>
      </c>
      <c r="AX7" s="4">
        <f t="shared" si="25"/>
        <v>1.0904248358839737</v>
      </c>
      <c r="AY7" s="7">
        <v>1.0280340000000008</v>
      </c>
      <c r="AZ7" s="7">
        <v>0.99061600000000016</v>
      </c>
      <c r="BA7" s="7">
        <v>1.0909649999999971</v>
      </c>
      <c r="BB7" s="7">
        <v>1.0660820000000015</v>
      </c>
      <c r="BC7" s="12">
        <v>1.1597</v>
      </c>
      <c r="BD7" s="12">
        <v>1.4995000000000001</v>
      </c>
      <c r="BE7" s="7">
        <v>1.0800799999999997</v>
      </c>
      <c r="BF7" s="7">
        <v>1.0819680000000007</v>
      </c>
      <c r="BG7" s="7">
        <v>1.1479900000000001</v>
      </c>
      <c r="BH7" s="7">
        <v>1.155778999999999</v>
      </c>
      <c r="BI7" s="7">
        <v>1.256</v>
      </c>
      <c r="BJ7" s="7">
        <v>1.5398000000000001</v>
      </c>
    </row>
    <row r="8" spans="1:64" x14ac:dyDescent="0.15">
      <c r="A8" s="7" t="s">
        <v>63</v>
      </c>
      <c r="B8" s="7" t="s">
        <v>24</v>
      </c>
      <c r="C8" s="11">
        <v>590</v>
      </c>
      <c r="D8" s="11">
        <v>867</v>
      </c>
      <c r="E8" s="7">
        <v>348.58</v>
      </c>
      <c r="F8" s="8">
        <v>6.1166666666666671</v>
      </c>
      <c r="G8" s="8">
        <v>5.6500000000000012</v>
      </c>
      <c r="H8" s="8">
        <v>4.5</v>
      </c>
      <c r="I8" s="4">
        <v>49.69</v>
      </c>
      <c r="J8" s="8">
        <v>6.0166666666666666</v>
      </c>
      <c r="K8" s="8">
        <v>5.75</v>
      </c>
      <c r="L8" s="8">
        <v>4.5</v>
      </c>
      <c r="M8" s="4">
        <v>49.69</v>
      </c>
      <c r="N8" s="4">
        <v>7.5949999999999998</v>
      </c>
      <c r="O8" s="4">
        <v>5.0166666666666666</v>
      </c>
      <c r="P8" s="4">
        <v>21.266666666666669</v>
      </c>
      <c r="Q8" s="4">
        <v>1.4783333333333333</v>
      </c>
      <c r="R8" s="4">
        <v>6.2633333333333328</v>
      </c>
      <c r="S8" s="4">
        <v>3.7349999999999999</v>
      </c>
      <c r="T8" s="4">
        <v>18.933333333333334</v>
      </c>
      <c r="U8" s="4">
        <v>0.24666666666666673</v>
      </c>
      <c r="V8" s="4" t="s">
        <v>17</v>
      </c>
      <c r="W8" s="4">
        <f t="shared" si="0"/>
        <v>4.1601448959808556</v>
      </c>
      <c r="X8" s="4">
        <f t="shared" si="1"/>
        <v>4.1601448959808538</v>
      </c>
      <c r="Y8" s="9">
        <f t="shared" si="2"/>
        <v>206.71759988128869</v>
      </c>
      <c r="Z8" s="9">
        <f t="shared" si="3"/>
        <v>206.71759988128861</v>
      </c>
      <c r="AA8" s="9">
        <f t="shared" ref="AA8:AA26" si="30">E8/Y8*1000/2</f>
        <v>843.13091918679959</v>
      </c>
      <c r="AB8" s="9">
        <f t="shared" ref="AB8:AB26" si="31">E8/Z8*1000/2</f>
        <v>843.13091918679993</v>
      </c>
      <c r="AC8" s="9">
        <f t="shared" si="6"/>
        <v>843.1309191867997</v>
      </c>
      <c r="AD8" s="9">
        <f t="shared" si="7"/>
        <v>249.27816666666666</v>
      </c>
      <c r="AE8" s="9">
        <f t="shared" si="26"/>
        <v>185.59214999999998</v>
      </c>
      <c r="AF8" s="9">
        <f t="shared" si="8"/>
        <v>699.17876214590262</v>
      </c>
      <c r="AG8" s="9">
        <f t="shared" si="27"/>
        <v>939.10221957124804</v>
      </c>
      <c r="AH8" s="9">
        <f t="shared" si="9"/>
        <v>819.14049085857528</v>
      </c>
      <c r="AI8" s="9">
        <f t="shared" si="28"/>
        <v>219.53409107392855</v>
      </c>
      <c r="AJ8" s="9">
        <f t="shared" si="29"/>
        <v>322.60348637473908</v>
      </c>
      <c r="AK8" s="4">
        <f t="shared" ref="AK8:AK26" si="32">E8/AI8</f>
        <v>1.5878171736097924</v>
      </c>
      <c r="AL8" s="4">
        <f t="shared" ref="AL8:AL26" si="33">E8/AJ8</f>
        <v>1.0805214906917848</v>
      </c>
      <c r="AM8" s="9">
        <f t="shared" si="14"/>
        <v>172.48227166666666</v>
      </c>
      <c r="AN8" s="9">
        <f t="shared" si="15"/>
        <v>253.46123649999996</v>
      </c>
      <c r="AO8" s="4">
        <f t="shared" si="16"/>
        <v>2.0209613233390953</v>
      </c>
      <c r="AP8" s="4">
        <f t="shared" si="17"/>
        <v>1.3752793319147247</v>
      </c>
      <c r="AQ8" s="9">
        <f t="shared" si="18"/>
        <v>206.15574569898706</v>
      </c>
      <c r="AR8" s="9">
        <f t="shared" si="19"/>
        <v>302.94412122207081</v>
      </c>
      <c r="AS8" s="4">
        <f t="shared" si="20"/>
        <v>1.6908575544092279</v>
      </c>
      <c r="AT8" s="4">
        <f t="shared" si="21"/>
        <v>1.1506412423315393</v>
      </c>
      <c r="AU8" s="9">
        <f t="shared" si="22"/>
        <v>243.92676785992063</v>
      </c>
      <c r="AV8" s="9">
        <f t="shared" si="23"/>
        <v>358.44831819415452</v>
      </c>
      <c r="AW8" s="4">
        <f t="shared" si="24"/>
        <v>1.429035456248813</v>
      </c>
      <c r="AX8" s="4">
        <f t="shared" si="25"/>
        <v>0.97246934162260645</v>
      </c>
      <c r="AY8" s="7">
        <v>1.2629339999999996</v>
      </c>
      <c r="AZ8" s="7">
        <v>0.61614900000000006</v>
      </c>
      <c r="BA8" s="7">
        <v>1.3381369999999997</v>
      </c>
      <c r="BB8" s="7">
        <v>0.73941699999999955</v>
      </c>
      <c r="BC8" s="12">
        <v>0.3896</v>
      </c>
      <c r="BD8" s="12">
        <v>16.085599999999999</v>
      </c>
      <c r="BE8" s="7">
        <v>1.5222259999999999</v>
      </c>
      <c r="BF8" s="7">
        <v>0.89861400000000025</v>
      </c>
      <c r="BG8" s="7">
        <v>1.6044620000000016</v>
      </c>
      <c r="BH8" s="7">
        <v>1.0248910000000002</v>
      </c>
      <c r="BI8" s="7">
        <v>0.3795</v>
      </c>
      <c r="BJ8" s="7">
        <v>16.085599999999999</v>
      </c>
    </row>
    <row r="9" spans="1:64" x14ac:dyDescent="0.15">
      <c r="A9" s="7" t="s">
        <v>64</v>
      </c>
      <c r="B9" s="7" t="s">
        <v>24</v>
      </c>
      <c r="C9" s="11">
        <v>590</v>
      </c>
      <c r="D9" s="11">
        <v>867</v>
      </c>
      <c r="E9" s="7">
        <v>358.28</v>
      </c>
      <c r="F9" s="8">
        <v>5.5</v>
      </c>
      <c r="G9" s="8">
        <v>5.166666666666667</v>
      </c>
      <c r="H9" s="8">
        <v>4</v>
      </c>
      <c r="I9" s="4">
        <v>49.9</v>
      </c>
      <c r="J9" s="8">
        <v>5.8</v>
      </c>
      <c r="K9" s="8">
        <v>5.0666666666666664</v>
      </c>
      <c r="L9" s="8">
        <v>3.9</v>
      </c>
      <c r="M9" s="4">
        <v>49.88</v>
      </c>
      <c r="N9" s="4">
        <v>6.4833333333333343</v>
      </c>
      <c r="O9" s="4">
        <v>4.0149999999999997</v>
      </c>
      <c r="P9" s="4">
        <v>24.880000000000003</v>
      </c>
      <c r="Q9" s="4">
        <v>0.98333333333333339</v>
      </c>
      <c r="R9" s="4">
        <v>5.9899999999999993</v>
      </c>
      <c r="S9" s="4">
        <v>3.2983333333333333</v>
      </c>
      <c r="T9" s="4">
        <v>22.066666666666666</v>
      </c>
      <c r="U9" s="4">
        <v>0.19000000000000025</v>
      </c>
      <c r="V9" s="4" t="s">
        <v>17</v>
      </c>
      <c r="W9" s="4">
        <f t="shared" si="0"/>
        <v>3.7712361663282534</v>
      </c>
      <c r="X9" s="4">
        <f t="shared" si="1"/>
        <v>3.841946844446908</v>
      </c>
      <c r="Y9" s="9">
        <f t="shared" si="2"/>
        <v>188.18468469977984</v>
      </c>
      <c r="Z9" s="9">
        <f t="shared" si="3"/>
        <v>191.63630860101179</v>
      </c>
      <c r="AA9" s="9">
        <f t="shared" si="30"/>
        <v>951.93719024367329</v>
      </c>
      <c r="AB9" s="9">
        <f t="shared" si="31"/>
        <v>934.79153980663853</v>
      </c>
      <c r="AC9" s="9">
        <f t="shared" si="6"/>
        <v>943.36436502515585</v>
      </c>
      <c r="AD9" s="9">
        <f t="shared" si="7"/>
        <v>200.34849999999997</v>
      </c>
      <c r="AE9" s="9">
        <f t="shared" si="26"/>
        <v>164.52086666666668</v>
      </c>
      <c r="AF9" s="9">
        <f t="shared" si="8"/>
        <v>894.14195763881446</v>
      </c>
      <c r="AG9" s="9">
        <f t="shared" si="27"/>
        <v>1088.8588397905351</v>
      </c>
      <c r="AH9" s="9">
        <f t="shared" si="9"/>
        <v>991.5003987146747</v>
      </c>
      <c r="AI9" s="9">
        <f t="shared" si="28"/>
        <v>201.72574891820835</v>
      </c>
      <c r="AJ9" s="9">
        <f t="shared" si="29"/>
        <v>296.43427849506213</v>
      </c>
      <c r="AK9" s="4">
        <f t="shared" si="32"/>
        <v>1.7760747049959797</v>
      </c>
      <c r="AL9" s="4">
        <f t="shared" si="33"/>
        <v>1.2086321521887289</v>
      </c>
      <c r="AM9" s="9">
        <f t="shared" si="14"/>
        <v>158.49071666666666</v>
      </c>
      <c r="AN9" s="9">
        <f t="shared" si="15"/>
        <v>232.90076499999995</v>
      </c>
      <c r="AO9" s="4">
        <f t="shared" si="16"/>
        <v>2.2605740420337974</v>
      </c>
      <c r="AP9" s="4">
        <f t="shared" si="17"/>
        <v>1.538337583390935</v>
      </c>
      <c r="AQ9" s="9">
        <f t="shared" si="18"/>
        <v>189.43263887391137</v>
      </c>
      <c r="AR9" s="9">
        <f t="shared" si="19"/>
        <v>278.36965746386636</v>
      </c>
      <c r="AS9" s="4">
        <f t="shared" si="20"/>
        <v>1.8913319379902396</v>
      </c>
      <c r="AT9" s="4">
        <f t="shared" si="21"/>
        <v>1.2870655633382253</v>
      </c>
      <c r="AU9" s="9">
        <f t="shared" si="22"/>
        <v>224.13972102023155</v>
      </c>
      <c r="AV9" s="9">
        <f t="shared" si="23"/>
        <v>329.37142055006899</v>
      </c>
      <c r="AW9" s="4">
        <f t="shared" si="24"/>
        <v>1.5984672344963815</v>
      </c>
      <c r="AX9" s="4">
        <f t="shared" si="25"/>
        <v>1.0877689369698562</v>
      </c>
      <c r="AY9" s="7">
        <v>0.56050600000000017</v>
      </c>
      <c r="AZ9" s="7">
        <v>1.1010650000000002</v>
      </c>
      <c r="BA9" s="7">
        <v>0.66279100000000213</v>
      </c>
      <c r="BB9" s="7">
        <v>1.1851580000000013</v>
      </c>
      <c r="BC9" s="12">
        <v>1.5598000000000001</v>
      </c>
      <c r="BD9" s="12">
        <v>0.76300000000000001</v>
      </c>
      <c r="BE9" s="7">
        <v>0.65940300000000018</v>
      </c>
      <c r="BF9" s="7">
        <v>1.2451320000000008</v>
      </c>
      <c r="BG9" s="7">
        <v>0.7708730000000017</v>
      </c>
      <c r="BH9" s="7">
        <v>1.3401750000000021</v>
      </c>
      <c r="BI9" s="7">
        <v>1.7978000000000001</v>
      </c>
      <c r="BJ9" s="7">
        <v>0.91049999999999998</v>
      </c>
    </row>
    <row r="10" spans="1:64" x14ac:dyDescent="0.15">
      <c r="A10" s="7" t="s">
        <v>65</v>
      </c>
      <c r="B10" s="7" t="s">
        <v>24</v>
      </c>
      <c r="C10" s="11">
        <v>590</v>
      </c>
      <c r="D10" s="11">
        <v>867</v>
      </c>
      <c r="E10" s="7">
        <v>361.43</v>
      </c>
      <c r="F10" s="8">
        <v>5.5</v>
      </c>
      <c r="G10" s="8">
        <v>5.9499999999999993</v>
      </c>
      <c r="H10" s="8">
        <v>4.5</v>
      </c>
      <c r="I10" s="4">
        <v>49.91</v>
      </c>
      <c r="J10" s="8">
        <v>6.1000000000000005</v>
      </c>
      <c r="K10" s="8">
        <v>5.7</v>
      </c>
      <c r="L10" s="8">
        <v>4.1000000000000005</v>
      </c>
      <c r="M10" s="4">
        <v>49.88</v>
      </c>
      <c r="N10" s="4">
        <v>6.3649999999999993</v>
      </c>
      <c r="O10" s="4">
        <v>4.169999999999999</v>
      </c>
      <c r="P10" s="4">
        <v>19.5</v>
      </c>
      <c r="Q10" s="4">
        <v>0.8650000000000001</v>
      </c>
      <c r="R10" s="4">
        <v>6.0966666666666667</v>
      </c>
      <c r="S10" s="4">
        <v>3.7016666666666667</v>
      </c>
      <c r="T10" s="4">
        <v>20</v>
      </c>
      <c r="U10" s="4">
        <v>-3.3333333333328183E-3</v>
      </c>
      <c r="V10" s="4" t="s">
        <v>17</v>
      </c>
      <c r="W10" s="4">
        <f t="shared" si="0"/>
        <v>4.0481863222929837</v>
      </c>
      <c r="X10" s="4">
        <f t="shared" si="1"/>
        <v>4.1719300090006302</v>
      </c>
      <c r="Y10" s="9">
        <f t="shared" si="2"/>
        <v>202.04497934564282</v>
      </c>
      <c r="Z10" s="9">
        <f t="shared" si="3"/>
        <v>208.09586884895145</v>
      </c>
      <c r="AA10" s="9">
        <f t="shared" si="30"/>
        <v>894.42955021835439</v>
      </c>
      <c r="AB10" s="9">
        <f t="shared" si="31"/>
        <v>868.42185286808296</v>
      </c>
      <c r="AC10" s="9">
        <f t="shared" si="6"/>
        <v>881.42570154321868</v>
      </c>
      <c r="AD10" s="9">
        <f t="shared" si="7"/>
        <v>208.12469999999993</v>
      </c>
      <c r="AE10" s="9">
        <f t="shared" si="26"/>
        <v>184.63913333333335</v>
      </c>
      <c r="AF10" s="9">
        <f t="shared" si="8"/>
        <v>868.30155190614119</v>
      </c>
      <c r="AG10" s="9">
        <f t="shared" si="27"/>
        <v>978.74701173857329</v>
      </c>
      <c r="AH10" s="9">
        <f t="shared" si="9"/>
        <v>923.52428182235724</v>
      </c>
      <c r="AI10" s="9">
        <f t="shared" si="28"/>
        <v>217.85124923637292</v>
      </c>
      <c r="AJ10" s="9">
        <f t="shared" si="29"/>
        <v>320.13056455582256</v>
      </c>
      <c r="AK10" s="4">
        <f t="shared" si="32"/>
        <v>1.6590678330599853</v>
      </c>
      <c r="AL10" s="4">
        <f t="shared" si="33"/>
        <v>1.1290080986221354</v>
      </c>
      <c r="AM10" s="9">
        <f t="shared" si="14"/>
        <v>171.16010624999993</v>
      </c>
      <c r="AN10" s="9">
        <f t="shared" si="15"/>
        <v>251.51832562499996</v>
      </c>
      <c r="AO10" s="4">
        <f t="shared" si="16"/>
        <v>2.1116486073693364</v>
      </c>
      <c r="AP10" s="4">
        <f t="shared" si="17"/>
        <v>1.4369927085904362</v>
      </c>
      <c r="AQ10" s="9">
        <f t="shared" si="18"/>
        <v>204.57545576671447</v>
      </c>
      <c r="AR10" s="9">
        <f t="shared" si="19"/>
        <v>300.62189855888386</v>
      </c>
      <c r="AS10" s="4">
        <f t="shared" si="20"/>
        <v>1.7667319798722727</v>
      </c>
      <c r="AT10" s="4">
        <f t="shared" si="21"/>
        <v>1.2022743576985475</v>
      </c>
      <c r="AU10" s="9">
        <f t="shared" si="22"/>
        <v>242.05694359596987</v>
      </c>
      <c r="AV10" s="9">
        <f t="shared" si="23"/>
        <v>355.70062728424733</v>
      </c>
      <c r="AW10" s="4">
        <f t="shared" si="24"/>
        <v>1.4931610497539871</v>
      </c>
      <c r="AX10" s="4">
        <f t="shared" si="25"/>
        <v>1.0161072887599218</v>
      </c>
    </row>
    <row r="11" spans="1:64" x14ac:dyDescent="0.15">
      <c r="A11" s="7" t="s">
        <v>66</v>
      </c>
      <c r="B11" s="7" t="s">
        <v>24</v>
      </c>
      <c r="C11" s="11">
        <v>590</v>
      </c>
      <c r="D11" s="11">
        <v>867</v>
      </c>
      <c r="E11" s="7">
        <v>373.48</v>
      </c>
      <c r="F11" s="8">
        <v>5.7</v>
      </c>
      <c r="G11" s="8">
        <v>6.0666666666666664</v>
      </c>
      <c r="H11" s="8">
        <v>4.3999999999999995</v>
      </c>
      <c r="I11" s="4">
        <v>49.83</v>
      </c>
      <c r="J11" s="8">
        <v>5.8</v>
      </c>
      <c r="K11" s="8">
        <v>5.5500000000000007</v>
      </c>
      <c r="L11" s="8">
        <v>4.5</v>
      </c>
      <c r="M11" s="4">
        <v>49.87</v>
      </c>
      <c r="N11" s="4">
        <v>6.0733333333333341</v>
      </c>
      <c r="O11" s="4">
        <v>4.0766666666666671</v>
      </c>
      <c r="P11" s="4">
        <v>17.916666666666668</v>
      </c>
      <c r="Q11" s="4">
        <v>0.37333333333333324</v>
      </c>
      <c r="R11" s="4">
        <v>6.3516666666666666</v>
      </c>
      <c r="S11" s="4">
        <v>4.0166666666666666</v>
      </c>
      <c r="T11" s="4">
        <v>20.399999999999995</v>
      </c>
      <c r="U11" s="4">
        <v>0.55166666666666675</v>
      </c>
      <c r="V11" s="4" t="s">
        <v>17</v>
      </c>
      <c r="W11" s="4">
        <f t="shared" si="0"/>
        <v>4.1601448959808538</v>
      </c>
      <c r="X11" s="4">
        <f t="shared" si="1"/>
        <v>4.0128309832336573</v>
      </c>
      <c r="Y11" s="9">
        <f t="shared" si="2"/>
        <v>207.30002016672594</v>
      </c>
      <c r="Z11" s="9">
        <f t="shared" si="3"/>
        <v>200.11988113386249</v>
      </c>
      <c r="AA11" s="9">
        <f t="shared" si="30"/>
        <v>900.81997990067703</v>
      </c>
      <c r="AB11" s="9">
        <f t="shared" si="31"/>
        <v>933.14067019202093</v>
      </c>
      <c r="AC11" s="9">
        <f t="shared" si="6"/>
        <v>916.98032504634898</v>
      </c>
      <c r="AD11" s="9">
        <f t="shared" si="7"/>
        <v>203.14030000000002</v>
      </c>
      <c r="AE11" s="9">
        <f t="shared" si="26"/>
        <v>200.31116666666665</v>
      </c>
      <c r="AF11" s="9">
        <f t="shared" si="8"/>
        <v>919.26614266100819</v>
      </c>
      <c r="AG11" s="9">
        <f t="shared" si="27"/>
        <v>932.24957503617304</v>
      </c>
      <c r="AH11" s="9">
        <f t="shared" si="9"/>
        <v>925.75785884859056</v>
      </c>
      <c r="AI11" s="9">
        <f t="shared" si="28"/>
        <v>216.25473506052862</v>
      </c>
      <c r="AJ11" s="9">
        <f t="shared" si="29"/>
        <v>317.78450050420054</v>
      </c>
      <c r="AK11" s="4">
        <f t="shared" si="32"/>
        <v>1.7270373288957803</v>
      </c>
      <c r="AL11" s="4">
        <f t="shared" si="33"/>
        <v>1.1752618501136221</v>
      </c>
      <c r="AM11" s="9">
        <f t="shared" si="14"/>
        <v>169.90576625</v>
      </c>
      <c r="AN11" s="9">
        <f t="shared" si="15"/>
        <v>249.67508362499998</v>
      </c>
      <c r="AO11" s="4">
        <f t="shared" si="16"/>
        <v>2.1981596519241147</v>
      </c>
      <c r="AP11" s="4">
        <f t="shared" si="17"/>
        <v>1.4958641229933423</v>
      </c>
      <c r="AQ11" s="9">
        <f t="shared" si="18"/>
        <v>203.07623271288205</v>
      </c>
      <c r="AR11" s="9">
        <f t="shared" si="19"/>
        <v>298.41880298655713</v>
      </c>
      <c r="AS11" s="4">
        <f t="shared" si="20"/>
        <v>1.8391123127049642</v>
      </c>
      <c r="AT11" s="4">
        <f t="shared" si="21"/>
        <v>1.2515297168349817</v>
      </c>
      <c r="AU11" s="9">
        <f t="shared" si="22"/>
        <v>240.28303895614289</v>
      </c>
      <c r="AV11" s="9">
        <f t="shared" si="23"/>
        <v>353.09388944911166</v>
      </c>
      <c r="AW11" s="4">
        <f t="shared" si="24"/>
        <v>1.5543335960062026</v>
      </c>
      <c r="AX11" s="4">
        <f t="shared" si="25"/>
        <v>1.05773566510226</v>
      </c>
      <c r="AZ11" s="7">
        <v>0.70143199999999961</v>
      </c>
      <c r="BB11" s="7">
        <v>0.76101099999999988</v>
      </c>
      <c r="BC11" s="12">
        <v>1.2357</v>
      </c>
      <c r="BD11" s="12">
        <v>1.5271999999999999</v>
      </c>
      <c r="BF11" s="7">
        <v>0.70143199999999961</v>
      </c>
      <c r="BH11" s="7">
        <v>0.76101099999999988</v>
      </c>
      <c r="BI11" s="7">
        <v>1.3066</v>
      </c>
      <c r="BJ11" s="7">
        <v>1.6388</v>
      </c>
    </row>
    <row r="12" spans="1:64" s="17" customFormat="1" x14ac:dyDescent="0.15">
      <c r="A12" s="17" t="s">
        <v>67</v>
      </c>
      <c r="B12" s="17" t="s">
        <v>25</v>
      </c>
      <c r="C12" s="22">
        <v>690</v>
      </c>
      <c r="D12" s="22">
        <v>941</v>
      </c>
      <c r="E12" s="17">
        <v>321.29000000000002</v>
      </c>
      <c r="F12" s="18">
        <v>4.8</v>
      </c>
      <c r="G12" s="18">
        <v>4.8666666666666671</v>
      </c>
      <c r="H12" s="18">
        <v>4</v>
      </c>
      <c r="I12" s="19">
        <v>49.67</v>
      </c>
      <c r="J12" s="18">
        <v>5.5</v>
      </c>
      <c r="K12" s="18">
        <v>4.5</v>
      </c>
      <c r="L12" s="18">
        <v>3</v>
      </c>
      <c r="M12" s="19">
        <v>49.67</v>
      </c>
      <c r="N12" s="19">
        <v>5.64</v>
      </c>
      <c r="O12" s="19">
        <v>4.0449999999999999</v>
      </c>
      <c r="P12" s="19">
        <v>19.366666666666667</v>
      </c>
      <c r="Q12" s="19">
        <v>0.8400000000000003</v>
      </c>
      <c r="R12" s="19">
        <v>5.0949999999999998</v>
      </c>
      <c r="S12" s="19">
        <v>3.4466666666666668</v>
      </c>
      <c r="T12" s="19">
        <v>15.233333333333334</v>
      </c>
      <c r="U12" s="19">
        <v>-0.40500000000000008</v>
      </c>
      <c r="V12" s="19" t="s">
        <v>21</v>
      </c>
      <c r="W12" s="19">
        <f t="shared" si="0"/>
        <v>3.4176827757349799</v>
      </c>
      <c r="X12" s="19">
        <f t="shared" si="1"/>
        <v>3.5355339059327373</v>
      </c>
      <c r="Y12" s="20">
        <f t="shared" si="2"/>
        <v>169.75630347075645</v>
      </c>
      <c r="Z12" s="20">
        <f t="shared" si="3"/>
        <v>175.60996910767906</v>
      </c>
      <c r="AA12" s="20">
        <f t="shared" si="30"/>
        <v>946.3271567271961</v>
      </c>
      <c r="AB12" s="20">
        <f t="shared" si="31"/>
        <v>914.78291816962314</v>
      </c>
      <c r="AC12" s="20">
        <f t="shared" si="6"/>
        <v>930.55503744840962</v>
      </c>
      <c r="AD12" s="20">
        <f t="shared" si="7"/>
        <v>200.91515000000001</v>
      </c>
      <c r="AE12" s="20"/>
      <c r="AF12" s="20">
        <f t="shared" si="8"/>
        <v>799.56638411787264</v>
      </c>
      <c r="AG12" s="20"/>
      <c r="AH12" s="20">
        <f t="shared" si="9"/>
        <v>799.56638411787264</v>
      </c>
      <c r="AI12" s="20">
        <f t="shared" si="28"/>
        <v>214.47245527120845</v>
      </c>
      <c r="AJ12" s="20">
        <f t="shared" si="29"/>
        <v>292.49069624667703</v>
      </c>
      <c r="AK12" s="19">
        <f t="shared" si="32"/>
        <v>1.4980478476535217</v>
      </c>
      <c r="AL12" s="19">
        <f t="shared" si="33"/>
        <v>1.0984622899903613</v>
      </c>
      <c r="AM12" s="20">
        <f t="shared" si="14"/>
        <v>168.50547499999999</v>
      </c>
      <c r="AN12" s="20">
        <f t="shared" si="15"/>
        <v>229.80239416666663</v>
      </c>
      <c r="AO12" s="19">
        <f t="shared" si="16"/>
        <v>1.9067036249118912</v>
      </c>
      <c r="AP12" s="19">
        <f t="shared" si="17"/>
        <v>1.398114241433799</v>
      </c>
      <c r="AQ12" s="20">
        <f t="shared" si="18"/>
        <v>201.40256454948141</v>
      </c>
      <c r="AR12" s="20">
        <f t="shared" si="19"/>
        <v>274.66639600153911</v>
      </c>
      <c r="AS12" s="19">
        <f t="shared" si="20"/>
        <v>1.5952627054114008</v>
      </c>
      <c r="AT12" s="19">
        <f t="shared" si="21"/>
        <v>1.1697462983356715</v>
      </c>
      <c r="AU12" s="20">
        <f t="shared" si="22"/>
        <v>238.3027280791205</v>
      </c>
      <c r="AV12" s="20">
        <f t="shared" si="23"/>
        <v>324.9896624963078</v>
      </c>
      <c r="AW12" s="19">
        <f t="shared" si="24"/>
        <v>1.3482430628881694</v>
      </c>
      <c r="AX12" s="19">
        <f t="shared" si="25"/>
        <v>0.98861606099132515</v>
      </c>
      <c r="AY12" s="17">
        <v>0.63070200000000032</v>
      </c>
      <c r="AZ12" s="17">
        <v>0.42167499999999869</v>
      </c>
      <c r="BA12" s="17">
        <v>0.68562400000000068</v>
      </c>
      <c r="BB12" s="17">
        <v>0.49559099999999745</v>
      </c>
      <c r="BC12" s="21">
        <v>0.62270000000000003</v>
      </c>
      <c r="BD12" s="21">
        <v>0.84740000000000004</v>
      </c>
      <c r="BE12" s="17">
        <v>0.68996899999999961</v>
      </c>
      <c r="BF12" s="17">
        <v>0.44759499999999974</v>
      </c>
      <c r="BG12" s="17">
        <v>0.74479900000000043</v>
      </c>
      <c r="BH12" s="17">
        <v>0.52462999999999838</v>
      </c>
      <c r="BI12" s="17">
        <v>0.67330000000000001</v>
      </c>
      <c r="BJ12" s="17">
        <v>0.94830000000000003</v>
      </c>
    </row>
    <row r="13" spans="1:64" x14ac:dyDescent="0.15">
      <c r="A13" s="7" t="s">
        <v>68</v>
      </c>
      <c r="B13" s="7" t="s">
        <v>25</v>
      </c>
      <c r="C13" s="11">
        <v>690</v>
      </c>
      <c r="D13" s="11">
        <v>941</v>
      </c>
      <c r="E13" s="7">
        <v>365.47999999999996</v>
      </c>
      <c r="F13" s="8">
        <v>5</v>
      </c>
      <c r="G13" s="8">
        <v>4.8999999999999995</v>
      </c>
      <c r="H13" s="8">
        <v>3.8000000000000003</v>
      </c>
      <c r="I13" s="4">
        <v>49.74</v>
      </c>
      <c r="J13" s="8">
        <v>4.8</v>
      </c>
      <c r="K13" s="8">
        <v>4.833333333333333</v>
      </c>
      <c r="L13" s="8">
        <v>3.1999999999999997</v>
      </c>
      <c r="M13" s="4">
        <v>49.93</v>
      </c>
      <c r="N13" s="4">
        <v>6.3933333333333335</v>
      </c>
      <c r="O13" s="4">
        <v>4.0233333333333334</v>
      </c>
      <c r="P13" s="4">
        <v>22.983333333333331</v>
      </c>
      <c r="Q13" s="4">
        <v>1.3933333333333333</v>
      </c>
      <c r="R13" s="4">
        <v>5.9266666666666667</v>
      </c>
      <c r="S13" s="4">
        <v>3.8583333333333329</v>
      </c>
      <c r="T13" s="4">
        <v>17.45</v>
      </c>
      <c r="U13" s="4">
        <v>1.1266666666666669</v>
      </c>
      <c r="V13" s="4" t="s">
        <v>17</v>
      </c>
      <c r="W13" s="4">
        <f t="shared" si="0"/>
        <v>3.5001785668734096</v>
      </c>
      <c r="X13" s="4">
        <f t="shared" si="1"/>
        <v>3.4058976627152036</v>
      </c>
      <c r="Y13" s="9">
        <f t="shared" si="2"/>
        <v>174.0988819162834</v>
      </c>
      <c r="Z13" s="9">
        <f t="shared" si="3"/>
        <v>170.05647029937012</v>
      </c>
      <c r="AA13" s="9">
        <f t="shared" si="30"/>
        <v>1049.633392176934</v>
      </c>
      <c r="AB13" s="9">
        <f t="shared" si="31"/>
        <v>1074.584222983704</v>
      </c>
      <c r="AC13" s="9">
        <f t="shared" si="6"/>
        <v>1062.1088075803191</v>
      </c>
      <c r="AD13" s="9">
        <f t="shared" si="7"/>
        <v>200.12060000000002</v>
      </c>
      <c r="AE13" s="9">
        <f t="shared" si="26"/>
        <v>192.64658333333333</v>
      </c>
      <c r="AF13" s="9">
        <f t="shared" si="8"/>
        <v>913.14937092932939</v>
      </c>
      <c r="AG13" s="9">
        <f t="shared" si="27"/>
        <v>948.57638707148965</v>
      </c>
      <c r="AH13" s="9">
        <f t="shared" si="9"/>
        <v>930.86287900040952</v>
      </c>
      <c r="AI13" s="9">
        <f t="shared" si="28"/>
        <v>213.3186118606971</v>
      </c>
      <c r="AJ13" s="9">
        <f t="shared" si="29"/>
        <v>290.91712139263177</v>
      </c>
      <c r="AK13" s="4">
        <f t="shared" si="32"/>
        <v>1.7133057299222836</v>
      </c>
      <c r="AL13" s="4">
        <f t="shared" si="33"/>
        <v>1.2563028200280297</v>
      </c>
      <c r="AM13" s="9">
        <f t="shared" si="14"/>
        <v>167.59892999999997</v>
      </c>
      <c r="AN13" s="9">
        <f t="shared" si="15"/>
        <v>228.56607699999995</v>
      </c>
      <c r="AO13" s="4">
        <f t="shared" si="16"/>
        <v>2.1806821797728664</v>
      </c>
      <c r="AP13" s="4">
        <f t="shared" si="17"/>
        <v>1.5990124378780848</v>
      </c>
      <c r="AQ13" s="9">
        <f t="shared" si="18"/>
        <v>200.31903602983235</v>
      </c>
      <c r="AR13" s="9">
        <f t="shared" si="19"/>
        <v>273.18871435372785</v>
      </c>
      <c r="AS13" s="4">
        <f t="shared" si="20"/>
        <v>1.8244896103911521</v>
      </c>
      <c r="AT13" s="4">
        <f t="shared" si="21"/>
        <v>1.3378297887033954</v>
      </c>
      <c r="AU13" s="9">
        <f t="shared" si="22"/>
        <v>237.02067984521895</v>
      </c>
      <c r="AV13" s="9">
        <f t="shared" si="23"/>
        <v>323.24124599181312</v>
      </c>
      <c r="AW13" s="4">
        <f t="shared" si="24"/>
        <v>1.5419751569300557</v>
      </c>
      <c r="AX13" s="4">
        <f t="shared" si="25"/>
        <v>1.1306725380252267</v>
      </c>
      <c r="AY13" s="7">
        <v>0.49335300000000082</v>
      </c>
      <c r="AZ13" s="7">
        <v>0.54376300000000022</v>
      </c>
      <c r="BA13" s="7">
        <v>0.57688199999999767</v>
      </c>
      <c r="BB13" s="7">
        <v>0.62693700000000163</v>
      </c>
      <c r="BC13" s="12">
        <v>0.90259999999999996</v>
      </c>
      <c r="BD13" s="12">
        <v>0.8075</v>
      </c>
      <c r="BE13" s="7">
        <v>0.54557900000000004</v>
      </c>
      <c r="BF13" s="7">
        <v>0.62321799999999961</v>
      </c>
      <c r="BG13" s="7">
        <v>0.62345200000000034</v>
      </c>
      <c r="BH13" s="7">
        <v>0.70467500000000172</v>
      </c>
      <c r="BI13" s="7">
        <v>1.0445</v>
      </c>
      <c r="BJ13" s="7">
        <v>0.90910000000000002</v>
      </c>
    </row>
    <row r="14" spans="1:64" x14ac:dyDescent="0.15">
      <c r="A14" s="7" t="s">
        <v>69</v>
      </c>
      <c r="B14" s="7" t="s">
        <v>25</v>
      </c>
      <c r="C14" s="11">
        <v>690</v>
      </c>
      <c r="D14" s="11">
        <v>941</v>
      </c>
      <c r="E14" s="7">
        <v>418.43</v>
      </c>
      <c r="F14" s="8">
        <v>5.7</v>
      </c>
      <c r="G14" s="8">
        <v>5.7</v>
      </c>
      <c r="H14" s="8">
        <v>4.6000000000000005</v>
      </c>
      <c r="I14" s="4">
        <v>49.94</v>
      </c>
      <c r="J14" s="8">
        <v>6</v>
      </c>
      <c r="K14" s="8">
        <v>6.166666666666667</v>
      </c>
      <c r="L14" s="8">
        <v>4.6000000000000005</v>
      </c>
      <c r="M14" s="4">
        <v>50.07</v>
      </c>
      <c r="N14" s="4"/>
      <c r="O14" s="4"/>
      <c r="P14" s="4"/>
      <c r="Q14" s="4"/>
      <c r="R14" s="4"/>
      <c r="S14" s="4"/>
      <c r="T14" s="4"/>
      <c r="U14" s="4"/>
      <c r="V14" s="4" t="s">
        <v>18</v>
      </c>
      <c r="W14" s="4">
        <f t="shared" si="0"/>
        <v>4.0305086527633209</v>
      </c>
      <c r="X14" s="4">
        <f t="shared" si="1"/>
        <v>4.3015662522181639</v>
      </c>
      <c r="Y14" s="9">
        <f t="shared" si="2"/>
        <v>201.28360211900025</v>
      </c>
      <c r="Z14" s="9">
        <f t="shared" si="3"/>
        <v>215.37942224856346</v>
      </c>
      <c r="AA14" s="9">
        <f t="shared" si="30"/>
        <v>1039.4040935153309</v>
      </c>
      <c r="AB14" s="9">
        <f t="shared" si="31"/>
        <v>971.37877804570735</v>
      </c>
      <c r="AC14" s="9">
        <f t="shared" si="6"/>
        <v>1005.3914357805191</v>
      </c>
      <c r="AD14" s="9"/>
      <c r="AE14" s="9"/>
      <c r="AF14" s="10">
        <f>E14/50/10*1000</f>
        <v>836.86</v>
      </c>
      <c r="AG14" s="9"/>
      <c r="AH14" s="9">
        <f t="shared" si="9"/>
        <v>836.86</v>
      </c>
      <c r="AI14" s="9">
        <f t="shared" si="28"/>
        <v>258.40047268871552</v>
      </c>
      <c r="AJ14" s="9">
        <f t="shared" si="29"/>
        <v>352.39832579721929</v>
      </c>
      <c r="AK14" s="4">
        <f t="shared" si="32"/>
        <v>1.6193081833254444</v>
      </c>
      <c r="AL14" s="4">
        <f t="shared" si="33"/>
        <v>1.1873779452652036</v>
      </c>
      <c r="AM14" s="9">
        <f t="shared" si="14"/>
        <v>203.018585</v>
      </c>
      <c r="AN14" s="9">
        <f t="shared" si="15"/>
        <v>276.87027316666666</v>
      </c>
      <c r="AO14" s="4">
        <f t="shared" si="16"/>
        <v>2.0610428350685233</v>
      </c>
      <c r="AP14" s="4">
        <f t="shared" si="17"/>
        <v>1.5112853944710747</v>
      </c>
      <c r="AQ14" s="9">
        <f t="shared" si="18"/>
        <v>242.65362101858636</v>
      </c>
      <c r="AR14" s="9">
        <f t="shared" si="19"/>
        <v>330.92327156302866</v>
      </c>
      <c r="AS14" s="4">
        <f t="shared" si="20"/>
        <v>1.7243921530762973</v>
      </c>
      <c r="AT14" s="4">
        <f t="shared" si="21"/>
        <v>1.2644320782387302</v>
      </c>
      <c r="AU14" s="9">
        <f t="shared" si="22"/>
        <v>287.11163632079501</v>
      </c>
      <c r="AV14" s="9">
        <f t="shared" si="23"/>
        <v>391.55369533024361</v>
      </c>
      <c r="AW14" s="4">
        <f t="shared" si="24"/>
        <v>1.4573773649928998</v>
      </c>
      <c r="AX14" s="4">
        <f t="shared" si="25"/>
        <v>1.0686401507386833</v>
      </c>
      <c r="AY14" s="7">
        <v>0.56650400000000012</v>
      </c>
      <c r="AZ14" s="7">
        <v>0.45959299999999992</v>
      </c>
      <c r="BA14" s="7">
        <v>0.91470800000000096</v>
      </c>
      <c r="BB14" s="7">
        <v>0.84301599999999866</v>
      </c>
      <c r="BC14" s="12">
        <v>9.3675999999999995</v>
      </c>
      <c r="BD14" s="12">
        <v>9.1645000000000003</v>
      </c>
    </row>
    <row r="15" spans="1:64" x14ac:dyDescent="0.15">
      <c r="A15" s="7" t="s">
        <v>70</v>
      </c>
      <c r="B15" s="7" t="s">
        <v>25</v>
      </c>
      <c r="C15" s="11">
        <v>690</v>
      </c>
      <c r="D15" s="11">
        <v>941</v>
      </c>
      <c r="E15" s="7">
        <v>420.24</v>
      </c>
      <c r="F15" s="8">
        <v>5.8</v>
      </c>
      <c r="G15" s="8">
        <v>6</v>
      </c>
      <c r="H15" s="8">
        <v>4.5</v>
      </c>
      <c r="I15" s="4">
        <v>49.98</v>
      </c>
      <c r="J15" s="8">
        <v>6</v>
      </c>
      <c r="K15" s="8">
        <v>5.5</v>
      </c>
      <c r="L15" s="8">
        <v>4.5</v>
      </c>
      <c r="M15" s="4">
        <v>49.98</v>
      </c>
      <c r="N15" s="4"/>
      <c r="O15" s="4"/>
      <c r="P15" s="4"/>
      <c r="Q15" s="4"/>
      <c r="R15" s="4"/>
      <c r="S15" s="4"/>
      <c r="T15" s="4"/>
      <c r="U15" s="4"/>
      <c r="V15" s="4" t="s">
        <v>18</v>
      </c>
      <c r="W15" s="4">
        <f t="shared" si="0"/>
        <v>4.1719300090006302</v>
      </c>
      <c r="X15" s="4">
        <f t="shared" si="1"/>
        <v>4.0658639918226482</v>
      </c>
      <c r="Y15" s="9">
        <f t="shared" si="2"/>
        <v>208.51306184985148</v>
      </c>
      <c r="Z15" s="9">
        <f t="shared" si="3"/>
        <v>203.21188231129594</v>
      </c>
      <c r="AA15" s="9">
        <f t="shared" si="30"/>
        <v>1007.7066546138278</v>
      </c>
      <c r="AB15" s="9">
        <f t="shared" si="31"/>
        <v>1033.9946542994057</v>
      </c>
      <c r="AC15" s="9">
        <f t="shared" si="6"/>
        <v>1020.8506544566168</v>
      </c>
      <c r="AD15" s="9"/>
      <c r="AE15" s="9"/>
      <c r="AF15" s="10">
        <f>E15/50/10*1000</f>
        <v>840.48</v>
      </c>
      <c r="AG15" s="9"/>
      <c r="AH15" s="9">
        <f t="shared" si="9"/>
        <v>840.48</v>
      </c>
      <c r="AI15" s="9">
        <f t="shared" si="28"/>
        <v>255.68119032407256</v>
      </c>
      <c r="AJ15" s="9">
        <f t="shared" si="29"/>
        <v>348.68985521007573</v>
      </c>
      <c r="AK15" s="4">
        <f t="shared" si="32"/>
        <v>1.6436093694156826</v>
      </c>
      <c r="AL15" s="4">
        <f t="shared" si="33"/>
        <v>1.2051970934078864</v>
      </c>
      <c r="AM15" s="9">
        <f t="shared" si="14"/>
        <v>200.88211499999994</v>
      </c>
      <c r="AN15" s="9">
        <f t="shared" si="15"/>
        <v>273.95662349999998</v>
      </c>
      <c r="AO15" s="4">
        <f t="shared" si="16"/>
        <v>2.0919731953240341</v>
      </c>
      <c r="AP15" s="4">
        <f t="shared" si="17"/>
        <v>1.53396546734706</v>
      </c>
      <c r="AQ15" s="9">
        <f t="shared" si="18"/>
        <v>240.10005095160165</v>
      </c>
      <c r="AR15" s="9">
        <f t="shared" si="19"/>
        <v>327.44079412385099</v>
      </c>
      <c r="AS15" s="4">
        <f t="shared" si="20"/>
        <v>1.7502703491083815</v>
      </c>
      <c r="AT15" s="4">
        <f t="shared" si="21"/>
        <v>1.283407588612947</v>
      </c>
      <c r="AU15" s="9">
        <f t="shared" si="22"/>
        <v>284.09021147119171</v>
      </c>
      <c r="AV15" s="9">
        <f t="shared" si="23"/>
        <v>387.43317245563975</v>
      </c>
      <c r="AW15" s="4">
        <f t="shared" si="24"/>
        <v>1.4792484324741144</v>
      </c>
      <c r="AX15" s="4">
        <f t="shared" si="25"/>
        <v>1.0846773840670976</v>
      </c>
    </row>
    <row r="16" spans="1:64" x14ac:dyDescent="0.15">
      <c r="A16" s="7" t="s">
        <v>71</v>
      </c>
      <c r="B16" s="7" t="s">
        <v>26</v>
      </c>
      <c r="C16" s="11">
        <v>760</v>
      </c>
      <c r="D16" s="11">
        <v>905</v>
      </c>
      <c r="E16" s="7">
        <v>342.08</v>
      </c>
      <c r="F16" s="8">
        <v>5.5</v>
      </c>
      <c r="G16" s="8">
        <v>5.7166666666666659</v>
      </c>
      <c r="H16" s="8">
        <v>5</v>
      </c>
      <c r="I16" s="4">
        <v>49.83</v>
      </c>
      <c r="J16" s="8">
        <v>5.2</v>
      </c>
      <c r="K16" s="8">
        <v>4.7166666666666668</v>
      </c>
      <c r="L16" s="8">
        <v>4.2</v>
      </c>
      <c r="M16" s="4">
        <v>49.83</v>
      </c>
      <c r="N16" s="4">
        <v>6.6683333333333339</v>
      </c>
      <c r="O16" s="4">
        <v>4.6849999999999996</v>
      </c>
      <c r="P16" s="4">
        <v>22.933333333333334</v>
      </c>
      <c r="Q16" s="4">
        <v>1.1683333333333334</v>
      </c>
      <c r="R16" s="4">
        <v>6.4266666666666667</v>
      </c>
      <c r="S16" s="4">
        <v>4.6383333333333328</v>
      </c>
      <c r="T16" s="4">
        <v>15.633333333333333</v>
      </c>
      <c r="U16" s="4">
        <v>1.2266666666666663</v>
      </c>
      <c r="V16" s="4" t="s">
        <v>21</v>
      </c>
      <c r="W16" s="4">
        <f t="shared" si="0"/>
        <v>3.9656905311545532</v>
      </c>
      <c r="X16" s="4">
        <f t="shared" si="1"/>
        <v>3.5060711233832982</v>
      </c>
      <c r="Y16" s="9">
        <f t="shared" si="2"/>
        <v>197.61035916743137</v>
      </c>
      <c r="Z16" s="9">
        <f t="shared" si="3"/>
        <v>174.70752407818975</v>
      </c>
      <c r="AA16" s="9">
        <f t="shared" si="30"/>
        <v>865.54166856749225</v>
      </c>
      <c r="AB16" s="9">
        <f t="shared" si="31"/>
        <v>979.00763520323039</v>
      </c>
      <c r="AC16" s="9">
        <f t="shared" si="6"/>
        <v>922.27465188536132</v>
      </c>
      <c r="AD16" s="9">
        <f t="shared" si="7"/>
        <v>233.45354999999998</v>
      </c>
      <c r="AE16" s="9"/>
      <c r="AF16" s="9">
        <f t="shared" si="8"/>
        <v>732.65109911586273</v>
      </c>
      <c r="AG16" s="9"/>
      <c r="AH16" s="9">
        <f t="shared" si="9"/>
        <v>732.65109911586273</v>
      </c>
      <c r="AI16" s="9">
        <f t="shared" si="28"/>
        <v>254.66543214000484</v>
      </c>
      <c r="AJ16" s="9">
        <f t="shared" si="29"/>
        <v>303.25291590355835</v>
      </c>
      <c r="AK16" s="4">
        <f t="shared" si="32"/>
        <v>1.3432525848735455</v>
      </c>
      <c r="AL16" s="4">
        <f t="shared" si="33"/>
        <v>1.1280353198938062</v>
      </c>
      <c r="AM16" s="9">
        <f t="shared" si="14"/>
        <v>200.08405999999999</v>
      </c>
      <c r="AN16" s="9">
        <f t="shared" si="15"/>
        <v>238.2579925</v>
      </c>
      <c r="AO16" s="4">
        <f t="shared" si="16"/>
        <v>1.7096814208987963</v>
      </c>
      <c r="AP16" s="4">
        <f t="shared" si="17"/>
        <v>1.4357545634067239</v>
      </c>
      <c r="AQ16" s="9">
        <f t="shared" si="18"/>
        <v>239.14619278377936</v>
      </c>
      <c r="AR16" s="9">
        <f t="shared" si="19"/>
        <v>284.77276903857938</v>
      </c>
      <c r="AS16" s="4">
        <f t="shared" si="20"/>
        <v>1.430422102974003</v>
      </c>
      <c r="AT16" s="4">
        <f t="shared" si="21"/>
        <v>1.2012384511162897</v>
      </c>
      <c r="AU16" s="9">
        <f t="shared" si="22"/>
        <v>282.96159126667209</v>
      </c>
      <c r="AV16" s="9">
        <f t="shared" si="23"/>
        <v>336.94768433728717</v>
      </c>
      <c r="AW16" s="4">
        <f t="shared" si="24"/>
        <v>1.2089273263861908</v>
      </c>
      <c r="AX16" s="4">
        <f t="shared" si="25"/>
        <v>1.0152317879044253</v>
      </c>
      <c r="AY16" s="7">
        <v>0.43568599999999957</v>
      </c>
      <c r="AZ16" s="7">
        <v>0.55314199999999936</v>
      </c>
      <c r="BA16" s="7">
        <v>0.52780999999999878</v>
      </c>
      <c r="BB16" s="7">
        <v>0.65579599999999871</v>
      </c>
      <c r="BC16" s="12">
        <v>1.2041999999999999</v>
      </c>
      <c r="BD16" s="12">
        <v>0.51419999999999999</v>
      </c>
      <c r="BE16" s="7">
        <v>0.49152900000000077</v>
      </c>
      <c r="BF16" s="7">
        <v>0.67717400000000083</v>
      </c>
      <c r="BG16" s="7">
        <v>0.59180800000000033</v>
      </c>
      <c r="BH16" s="7">
        <v>0.77791399999999911</v>
      </c>
      <c r="BI16" s="7">
        <v>1.361</v>
      </c>
      <c r="BJ16" s="7">
        <v>0.56459999999999999</v>
      </c>
    </row>
    <row r="17" spans="1:62" x14ac:dyDescent="0.15">
      <c r="A17" s="7" t="s">
        <v>72</v>
      </c>
      <c r="B17" s="7" t="s">
        <v>26</v>
      </c>
      <c r="C17" s="11">
        <v>760</v>
      </c>
      <c r="D17" s="11">
        <v>905</v>
      </c>
      <c r="E17" s="7">
        <v>356.79999999999995</v>
      </c>
      <c r="F17" s="8">
        <v>6</v>
      </c>
      <c r="G17" s="8">
        <v>5.7</v>
      </c>
      <c r="H17" s="8">
        <v>4.3999999999999995</v>
      </c>
      <c r="I17" s="4">
        <v>49.75</v>
      </c>
      <c r="J17" s="8">
        <v>6.5</v>
      </c>
      <c r="K17" s="8">
        <v>4.5333333333333323</v>
      </c>
      <c r="L17" s="8">
        <v>4.1000000000000005</v>
      </c>
      <c r="M17" s="4">
        <v>49.75</v>
      </c>
      <c r="N17" s="4">
        <v>7.043333333333333</v>
      </c>
      <c r="O17" s="4">
        <v>4.3400000000000007</v>
      </c>
      <c r="P17" s="4">
        <v>19.816666666666666</v>
      </c>
      <c r="Q17" s="4">
        <v>1.0433333333333334</v>
      </c>
      <c r="R17" s="4">
        <v>6.3783333333333339</v>
      </c>
      <c r="S17" s="4">
        <v>4.2216666666666667</v>
      </c>
      <c r="T17" s="4">
        <v>16</v>
      </c>
      <c r="U17" s="4">
        <v>-0.12166666666666674</v>
      </c>
      <c r="V17" s="4" t="s">
        <v>21</v>
      </c>
      <c r="W17" s="4">
        <f t="shared" si="0"/>
        <v>4.1365746699413029</v>
      </c>
      <c r="X17" s="4">
        <f t="shared" si="1"/>
        <v>3.9008724095457863</v>
      </c>
      <c r="Y17" s="9">
        <f t="shared" si="2"/>
        <v>205.79458982957982</v>
      </c>
      <c r="Z17" s="9">
        <f t="shared" si="3"/>
        <v>194.06840237490286</v>
      </c>
      <c r="AA17" s="9">
        <f t="shared" si="30"/>
        <v>866.8838191894863</v>
      </c>
      <c r="AB17" s="9">
        <f t="shared" si="31"/>
        <v>919.26350614957641</v>
      </c>
      <c r="AC17" s="9">
        <f t="shared" si="6"/>
        <v>893.07366266953136</v>
      </c>
      <c r="AD17" s="9">
        <f t="shared" si="7"/>
        <v>215.91500000000005</v>
      </c>
      <c r="AE17" s="9"/>
      <c r="AF17" s="9">
        <f t="shared" si="8"/>
        <v>826.25107102331913</v>
      </c>
      <c r="AG17" s="9"/>
      <c r="AH17" s="9">
        <f t="shared" si="9"/>
        <v>826.25107102331913</v>
      </c>
      <c r="AI17" s="9">
        <f t="shared" si="28"/>
        <v>273.50628666786616</v>
      </c>
      <c r="AJ17" s="9">
        <f t="shared" si="29"/>
        <v>325.68840715055114</v>
      </c>
      <c r="AK17" s="4">
        <f t="shared" si="32"/>
        <v>1.3045403977616132</v>
      </c>
      <c r="AL17" s="4">
        <f t="shared" si="33"/>
        <v>1.0955256378992555</v>
      </c>
      <c r="AM17" s="9">
        <f t="shared" si="14"/>
        <v>214.88683333333327</v>
      </c>
      <c r="AN17" s="9">
        <f t="shared" si="15"/>
        <v>255.8849791666666</v>
      </c>
      <c r="AO17" s="4">
        <f t="shared" si="16"/>
        <v>1.6604088508602592</v>
      </c>
      <c r="AP17" s="4">
        <f t="shared" si="17"/>
        <v>1.3943764935401073</v>
      </c>
      <c r="AQ17" s="9">
        <f t="shared" si="18"/>
        <v>256.83889096927152</v>
      </c>
      <c r="AR17" s="9">
        <f t="shared" si="19"/>
        <v>305.84104779893516</v>
      </c>
      <c r="AS17" s="4">
        <f t="shared" si="20"/>
        <v>1.3891977132181585</v>
      </c>
      <c r="AT17" s="4">
        <f t="shared" si="21"/>
        <v>1.1666190740837574</v>
      </c>
      <c r="AU17" s="9">
        <f t="shared" si="22"/>
        <v>303.89587407540682</v>
      </c>
      <c r="AV17" s="9">
        <f t="shared" si="23"/>
        <v>361.87600794505681</v>
      </c>
      <c r="AW17" s="4">
        <f t="shared" si="24"/>
        <v>1.1740863579854521</v>
      </c>
      <c r="AX17" s="4">
        <f t="shared" si="25"/>
        <v>0.98597307410932988</v>
      </c>
      <c r="AZ17" s="7">
        <v>0.59399499999999961</v>
      </c>
      <c r="BB17" s="7">
        <v>0.66771599999999864</v>
      </c>
      <c r="BC17" s="12">
        <v>1.3568</v>
      </c>
      <c r="BD17" s="12">
        <v>0.47299999999999998</v>
      </c>
      <c r="BF17" s="7">
        <v>0.59399499999999961</v>
      </c>
      <c r="BH17" s="7">
        <v>0.66771599999999864</v>
      </c>
      <c r="BI17" s="7">
        <v>1.3771</v>
      </c>
      <c r="BJ17" s="7">
        <v>7.3803000000000001</v>
      </c>
    </row>
    <row r="18" spans="1:62" x14ac:dyDescent="0.15">
      <c r="A18" s="7" t="s">
        <v>73</v>
      </c>
      <c r="B18" s="7" t="s">
        <v>26</v>
      </c>
      <c r="C18" s="11">
        <v>760</v>
      </c>
      <c r="D18" s="11">
        <v>905</v>
      </c>
      <c r="E18" s="7">
        <v>378.39</v>
      </c>
      <c r="F18" s="8">
        <v>6.1000000000000005</v>
      </c>
      <c r="G18" s="8">
        <v>5.666666666666667</v>
      </c>
      <c r="H18" s="8">
        <v>4.8</v>
      </c>
      <c r="I18" s="4">
        <v>49.82</v>
      </c>
      <c r="J18" s="8">
        <v>6</v>
      </c>
      <c r="K18" s="8">
        <v>4.7166666666666659</v>
      </c>
      <c r="L18" s="8">
        <v>3.9</v>
      </c>
      <c r="M18" s="4">
        <v>49.91</v>
      </c>
      <c r="N18" s="4">
        <v>6.9216666666666669</v>
      </c>
      <c r="O18" s="4">
        <v>4.7050000000000001</v>
      </c>
      <c r="P18" s="4">
        <v>20.766666666666666</v>
      </c>
      <c r="Q18" s="4">
        <v>0.8216666666666671</v>
      </c>
      <c r="R18" s="4">
        <v>6.3483333333333327</v>
      </c>
      <c r="S18" s="4">
        <v>4.6433333333333335</v>
      </c>
      <c r="T18" s="4">
        <v>16.333333333333332</v>
      </c>
      <c r="U18" s="4">
        <v>0.34833333333333333</v>
      </c>
      <c r="V18" s="4" t="s">
        <v>21</v>
      </c>
      <c r="W18" s="4">
        <f t="shared" si="0"/>
        <v>4.1601448959808547</v>
      </c>
      <c r="X18" s="4">
        <f t="shared" si="1"/>
        <v>3.7889138358579162</v>
      </c>
      <c r="Y18" s="9">
        <f t="shared" si="2"/>
        <v>207.25841871776618</v>
      </c>
      <c r="Z18" s="9">
        <f t="shared" si="3"/>
        <v>189.10468954766858</v>
      </c>
      <c r="AA18" s="9">
        <f t="shared" si="30"/>
        <v>912.84591077400808</v>
      </c>
      <c r="AB18" s="9">
        <f t="shared" si="31"/>
        <v>1000.4775685497141</v>
      </c>
      <c r="AC18" s="9">
        <f t="shared" si="6"/>
        <v>956.66173966186102</v>
      </c>
      <c r="AD18" s="9">
        <f t="shared" si="7"/>
        <v>234.40309999999999</v>
      </c>
      <c r="AE18" s="9"/>
      <c r="AF18" s="9">
        <f t="shared" si="8"/>
        <v>807.13522986684052</v>
      </c>
      <c r="AG18" s="9"/>
      <c r="AH18" s="9">
        <f t="shared" si="9"/>
        <v>807.13522986684052</v>
      </c>
      <c r="AI18" s="9">
        <f t="shared" si="28"/>
        <v>270.879120517822</v>
      </c>
      <c r="AJ18" s="9">
        <f t="shared" si="29"/>
        <v>322.56000535345902</v>
      </c>
      <c r="AK18" s="4">
        <f t="shared" si="32"/>
        <v>1.3968961479078064</v>
      </c>
      <c r="AL18" s="4">
        <f t="shared" si="33"/>
        <v>1.1730840579115283</v>
      </c>
      <c r="AM18" s="9">
        <f t="shared" si="14"/>
        <v>212.82273666666663</v>
      </c>
      <c r="AN18" s="9">
        <f t="shared" si="15"/>
        <v>253.42707458333331</v>
      </c>
      <c r="AO18" s="4">
        <f t="shared" si="16"/>
        <v>1.7779585298381577</v>
      </c>
      <c r="AP18" s="4">
        <f t="shared" si="17"/>
        <v>1.4930922460519334</v>
      </c>
      <c r="AQ18" s="9">
        <f t="shared" si="18"/>
        <v>254.37182358083982</v>
      </c>
      <c r="AR18" s="9">
        <f t="shared" si="19"/>
        <v>302.9032899219211</v>
      </c>
      <c r="AS18" s="4">
        <f t="shared" si="20"/>
        <v>1.487546830750879</v>
      </c>
      <c r="AT18" s="4">
        <f t="shared" si="21"/>
        <v>1.2492105981996333</v>
      </c>
      <c r="AU18" s="9">
        <f t="shared" si="22"/>
        <v>300.97680057535774</v>
      </c>
      <c r="AV18" s="9">
        <f t="shared" si="23"/>
        <v>358.40000594828786</v>
      </c>
      <c r="AW18" s="4">
        <f t="shared" si="24"/>
        <v>1.2572065331170259</v>
      </c>
      <c r="AX18" s="4">
        <f t="shared" si="25"/>
        <v>1.0557756521203752</v>
      </c>
    </row>
    <row r="19" spans="1:62" x14ac:dyDescent="0.15">
      <c r="A19" s="7" t="s">
        <v>74</v>
      </c>
      <c r="B19" s="7" t="s">
        <v>26</v>
      </c>
      <c r="C19" s="11">
        <v>760</v>
      </c>
      <c r="D19" s="11">
        <v>905</v>
      </c>
      <c r="E19" s="7">
        <v>369.40000000000003</v>
      </c>
      <c r="F19" s="8">
        <v>5.8999999999999995</v>
      </c>
      <c r="G19" s="8">
        <v>5</v>
      </c>
      <c r="H19" s="8">
        <v>4.7</v>
      </c>
      <c r="I19" s="4">
        <v>49.87</v>
      </c>
      <c r="J19" s="8">
        <v>5.7</v>
      </c>
      <c r="K19" s="8">
        <v>5.416666666666667</v>
      </c>
      <c r="L19" s="8">
        <v>4.3</v>
      </c>
      <c r="M19" s="4">
        <v>50.04</v>
      </c>
      <c r="N19" s="4">
        <v>7.22</v>
      </c>
      <c r="O19" s="4">
        <v>4.9116666666666671</v>
      </c>
      <c r="P19" s="4">
        <v>20.016666666666666</v>
      </c>
      <c r="Q19" s="4">
        <v>1.3199999999999998</v>
      </c>
      <c r="R19" s="4">
        <v>5.8933333333333335</v>
      </c>
      <c r="S19" s="4">
        <v>4.8633333333333333</v>
      </c>
      <c r="T19" s="4">
        <v>9.9166666666666661</v>
      </c>
      <c r="U19" s="4">
        <v>0.19333333333333322</v>
      </c>
      <c r="V19" s="4" t="s">
        <v>21</v>
      </c>
      <c r="W19" s="4">
        <f t="shared" si="0"/>
        <v>3.8537319574666831</v>
      </c>
      <c r="X19" s="4">
        <f t="shared" si="1"/>
        <v>3.9303351920952267</v>
      </c>
      <c r="Y19" s="9">
        <f t="shared" si="2"/>
        <v>192.18561271886347</v>
      </c>
      <c r="Z19" s="9">
        <f t="shared" si="3"/>
        <v>196.67397301244515</v>
      </c>
      <c r="AA19" s="9">
        <f t="shared" si="30"/>
        <v>961.05008791780006</v>
      </c>
      <c r="AB19" s="9">
        <f t="shared" si="31"/>
        <v>939.11765329677132</v>
      </c>
      <c r="AC19" s="9">
        <f t="shared" si="6"/>
        <v>950.08387060728569</v>
      </c>
      <c r="AD19" s="9">
        <f t="shared" si="7"/>
        <v>244.94481666666667</v>
      </c>
      <c r="AE19" s="9"/>
      <c r="AF19" s="9">
        <f t="shared" si="8"/>
        <v>754.0473912185256</v>
      </c>
      <c r="AG19" s="9"/>
      <c r="AH19" s="9">
        <f t="shared" si="9"/>
        <v>754.0473912185256</v>
      </c>
      <c r="AI19" s="9">
        <f t="shared" si="28"/>
        <v>265.52293726407828</v>
      </c>
      <c r="AJ19" s="9">
        <f t="shared" si="29"/>
        <v>316.18191871577739</v>
      </c>
      <c r="AK19" s="4">
        <f t="shared" si="32"/>
        <v>1.391216908814962</v>
      </c>
      <c r="AL19" s="4">
        <f t="shared" si="33"/>
        <v>1.1683147521540014</v>
      </c>
      <c r="AM19" s="9">
        <f t="shared" si="14"/>
        <v>208.61452166666663</v>
      </c>
      <c r="AN19" s="9">
        <f t="shared" si="15"/>
        <v>248.41597645833323</v>
      </c>
      <c r="AO19" s="4">
        <f t="shared" si="16"/>
        <v>1.7707300385840035</v>
      </c>
      <c r="AP19" s="4">
        <f t="shared" si="17"/>
        <v>1.4870219108550751</v>
      </c>
      <c r="AQ19" s="9">
        <f t="shared" si="18"/>
        <v>249.34204461860966</v>
      </c>
      <c r="AR19" s="9">
        <f t="shared" si="19"/>
        <v>296.91388207873911</v>
      </c>
      <c r="AS19" s="4">
        <f t="shared" si="20"/>
        <v>1.4814990410663771</v>
      </c>
      <c r="AT19" s="4">
        <f t="shared" si="21"/>
        <v>1.2441317913927588</v>
      </c>
      <c r="AU19" s="9">
        <f t="shared" si="22"/>
        <v>295.02548584897585</v>
      </c>
      <c r="AV19" s="9">
        <f t="shared" si="23"/>
        <v>351.3132430175304</v>
      </c>
      <c r="AW19" s="4">
        <f t="shared" si="24"/>
        <v>1.2520952179334657</v>
      </c>
      <c r="AX19" s="4">
        <f t="shared" si="25"/>
        <v>1.0514832769386013</v>
      </c>
      <c r="AY19" s="7">
        <v>0.54115100000000105</v>
      </c>
      <c r="AZ19" s="7">
        <v>0.58241600000000027</v>
      </c>
      <c r="BB19" s="7">
        <v>0.64730199999999982</v>
      </c>
      <c r="BC19" s="12">
        <v>0.50639999999999996</v>
      </c>
      <c r="BD19" s="12">
        <v>0.22689999999999999</v>
      </c>
      <c r="BE19" s="7">
        <v>0.59315699999999971</v>
      </c>
      <c r="BF19" s="7">
        <v>0.71006999999999998</v>
      </c>
      <c r="BH19" s="7">
        <v>0.77344400000000135</v>
      </c>
      <c r="BI19" s="7">
        <v>0.59760000000000002</v>
      </c>
      <c r="BJ19" s="7">
        <v>0.24709999999999999</v>
      </c>
    </row>
    <row r="20" spans="1:62" x14ac:dyDescent="0.15">
      <c r="A20" s="7" t="s">
        <v>75</v>
      </c>
      <c r="B20" s="7" t="s">
        <v>27</v>
      </c>
      <c r="C20" s="11">
        <v>830</v>
      </c>
      <c r="D20" s="11">
        <v>893</v>
      </c>
      <c r="E20" s="7">
        <v>328.08000000000004</v>
      </c>
      <c r="F20" s="8">
        <v>6</v>
      </c>
      <c r="G20" s="8">
        <v>5.7666666666666666</v>
      </c>
      <c r="H20" s="8">
        <v>4.1000000000000005</v>
      </c>
      <c r="I20" s="4">
        <v>49.81</v>
      </c>
      <c r="J20" s="8">
        <v>5.5</v>
      </c>
      <c r="K20" s="8">
        <v>6.3000000000000007</v>
      </c>
      <c r="L20" s="8">
        <v>4.3999999999999995</v>
      </c>
      <c r="M20" s="4">
        <v>49.81</v>
      </c>
      <c r="N20" s="4">
        <v>7.6899999999999986</v>
      </c>
      <c r="O20" s="4">
        <v>4.8899999999999997</v>
      </c>
      <c r="P20" s="4">
        <v>20.216666666666665</v>
      </c>
      <c r="Q20" s="4">
        <v>1.6900000000000004</v>
      </c>
      <c r="R20" s="4">
        <v>6.4366666666666665</v>
      </c>
      <c r="S20" s="4">
        <v>3.8816666666666673</v>
      </c>
      <c r="T20" s="4">
        <v>26.650000000000002</v>
      </c>
      <c r="U20" s="4">
        <v>0.93666666666666665</v>
      </c>
      <c r="V20" s="4" t="s">
        <v>17</v>
      </c>
      <c r="W20" s="4">
        <f t="shared" si="0"/>
        <v>4.1601448959808538</v>
      </c>
      <c r="X20" s="4">
        <f t="shared" si="1"/>
        <v>4.1719300090006302</v>
      </c>
      <c r="Y20" s="9">
        <f t="shared" si="2"/>
        <v>207.21681726880632</v>
      </c>
      <c r="Z20" s="9">
        <f t="shared" si="3"/>
        <v>207.80383374832141</v>
      </c>
      <c r="AA20" s="9">
        <f t="shared" si="30"/>
        <v>791.63458913280977</v>
      </c>
      <c r="AB20" s="9">
        <f t="shared" si="31"/>
        <v>789.39833323130449</v>
      </c>
      <c r="AC20" s="9">
        <f t="shared" si="6"/>
        <v>790.51646118205713</v>
      </c>
      <c r="AD20" s="9">
        <f t="shared" si="7"/>
        <v>243.57089999999999</v>
      </c>
      <c r="AE20" s="9">
        <f t="shared" si="26"/>
        <v>193.34581666666671</v>
      </c>
      <c r="AF20" s="9">
        <f t="shared" si="8"/>
        <v>673.47946737479731</v>
      </c>
      <c r="AG20" s="9">
        <f t="shared" si="27"/>
        <v>848.42797650393084</v>
      </c>
      <c r="AH20" s="9">
        <f t="shared" si="9"/>
        <v>760.95372193936407</v>
      </c>
      <c r="AI20" s="9">
        <f t="shared" si="28"/>
        <v>310.0204263097944</v>
      </c>
      <c r="AJ20" s="9">
        <f t="shared" si="29"/>
        <v>333.55209722246559</v>
      </c>
      <c r="AK20" s="4">
        <f t="shared" si="32"/>
        <v>1.0582528509658884</v>
      </c>
      <c r="AL20" s="4">
        <f t="shared" si="33"/>
        <v>0.98359447514186704</v>
      </c>
      <c r="AM20" s="9">
        <f t="shared" si="14"/>
        <v>243.57505083333331</v>
      </c>
      <c r="AN20" s="9">
        <f t="shared" si="15"/>
        <v>262.06327758333327</v>
      </c>
      <c r="AO20" s="4">
        <f t="shared" si="16"/>
        <v>1.3469359808303578</v>
      </c>
      <c r="AP20" s="4">
        <f t="shared" si="17"/>
        <v>1.2519113819587873</v>
      </c>
      <c r="AQ20" s="9">
        <f t="shared" si="18"/>
        <v>291.1278692760792</v>
      </c>
      <c r="AR20" s="9">
        <f t="shared" si="19"/>
        <v>313.22552682354058</v>
      </c>
      <c r="AS20" s="4">
        <f t="shared" si="20"/>
        <v>1.1269274934612281</v>
      </c>
      <c r="AT20" s="4">
        <f t="shared" si="21"/>
        <v>1.0474242100479503</v>
      </c>
      <c r="AU20" s="9">
        <f t="shared" si="22"/>
        <v>344.46714034421603</v>
      </c>
      <c r="AV20" s="9">
        <f t="shared" si="23"/>
        <v>370.61344135829506</v>
      </c>
      <c r="AW20" s="4">
        <f t="shared" si="24"/>
        <v>0.95242756586929944</v>
      </c>
      <c r="AX20" s="4">
        <f t="shared" si="25"/>
        <v>0.88523502762768036</v>
      </c>
      <c r="AY20" s="7">
        <v>1.009367000000001</v>
      </c>
      <c r="AZ20" s="7">
        <v>0.98820899999999945</v>
      </c>
      <c r="BA20" s="7">
        <v>1.0728630000000017</v>
      </c>
      <c r="BB20" s="7">
        <v>1.0709599999999995</v>
      </c>
      <c r="BC20" s="12">
        <v>1.2595000000000001</v>
      </c>
      <c r="BD20" s="12">
        <v>14.124499999999999</v>
      </c>
      <c r="BE20" s="7">
        <v>1.009367000000001</v>
      </c>
      <c r="BF20" s="7">
        <v>0.98820899999999945</v>
      </c>
      <c r="BG20" s="7">
        <v>1.0728630000000017</v>
      </c>
      <c r="BH20" s="7">
        <v>1.0709599999999995</v>
      </c>
      <c r="BI20" s="7">
        <v>1.2595000000000001</v>
      </c>
      <c r="BJ20" s="7">
        <v>14.124499999999999</v>
      </c>
    </row>
    <row r="21" spans="1:62" x14ac:dyDescent="0.15">
      <c r="A21" s="7" t="s">
        <v>76</v>
      </c>
      <c r="B21" s="7" t="s">
        <v>27</v>
      </c>
      <c r="C21" s="11">
        <v>830</v>
      </c>
      <c r="D21" s="11">
        <v>893</v>
      </c>
      <c r="E21" s="7">
        <v>395.38</v>
      </c>
      <c r="F21" s="8">
        <v>5.8</v>
      </c>
      <c r="G21" s="8">
        <v>6</v>
      </c>
      <c r="H21" s="8">
        <v>4.3999999999999995</v>
      </c>
      <c r="I21" s="4">
        <v>50</v>
      </c>
      <c r="J21" s="8">
        <v>5.5</v>
      </c>
      <c r="K21" s="8">
        <v>6.0166666666666666</v>
      </c>
      <c r="L21" s="8">
        <v>4.8</v>
      </c>
      <c r="M21" s="4">
        <v>49.81</v>
      </c>
      <c r="N21" s="4">
        <v>7.1383333333333328</v>
      </c>
      <c r="O21" s="4">
        <v>4.2716666666666656</v>
      </c>
      <c r="P21" s="4">
        <v>24.916666666666668</v>
      </c>
      <c r="Q21" s="4">
        <v>1.3383333333333336</v>
      </c>
      <c r="R21" s="4">
        <v>6.7516666666666652</v>
      </c>
      <c r="S21" s="4">
        <v>4.6833333333333327</v>
      </c>
      <c r="T21" s="4">
        <v>18.633333333333329</v>
      </c>
      <c r="U21" s="4">
        <v>1.2516666666666667</v>
      </c>
      <c r="V21" s="4" t="s">
        <v>17</v>
      </c>
      <c r="W21" s="4">
        <f t="shared" si="0"/>
        <v>4.1719300090006302</v>
      </c>
      <c r="X21" s="4">
        <f t="shared" si="1"/>
        <v>4.0717565483325355</v>
      </c>
      <c r="Y21" s="9">
        <f t="shared" si="2"/>
        <v>208.5965004500315</v>
      </c>
      <c r="Z21" s="9">
        <f t="shared" si="3"/>
        <v>202.81419367244359</v>
      </c>
      <c r="AA21" s="9">
        <f t="shared" si="30"/>
        <v>947.71484456114297</v>
      </c>
      <c r="AB21" s="9">
        <f t="shared" si="31"/>
        <v>974.7345411104734</v>
      </c>
      <c r="AC21" s="9">
        <f t="shared" si="6"/>
        <v>961.22469283580813</v>
      </c>
      <c r="AD21" s="9">
        <f t="shared" si="7"/>
        <v>213.58333333333329</v>
      </c>
      <c r="AE21" s="9">
        <f t="shared" si="26"/>
        <v>233.27683333333331</v>
      </c>
      <c r="AF21" s="9">
        <f t="shared" si="8"/>
        <v>925.58720249707392</v>
      </c>
      <c r="AG21" s="9">
        <f t="shared" si="27"/>
        <v>847.44806063754015</v>
      </c>
      <c r="AH21" s="9">
        <f t="shared" si="9"/>
        <v>886.51763156730703</v>
      </c>
      <c r="AI21" s="9">
        <f t="shared" si="28"/>
        <v>307.90169291639376</v>
      </c>
      <c r="AJ21" s="9">
        <f t="shared" si="29"/>
        <v>331.27254430643336</v>
      </c>
      <c r="AK21" s="4">
        <f t="shared" si="32"/>
        <v>1.2841111598154145</v>
      </c>
      <c r="AL21" s="4">
        <f t="shared" si="33"/>
        <v>1.1935187711610233</v>
      </c>
      <c r="AM21" s="9">
        <f t="shared" si="14"/>
        <v>241.91041666666666</v>
      </c>
      <c r="AN21" s="9">
        <f t="shared" si="15"/>
        <v>260.27229166666666</v>
      </c>
      <c r="AO21" s="4">
        <f t="shared" si="16"/>
        <v>1.6344066760250437</v>
      </c>
      <c r="AP21" s="4">
        <f t="shared" si="17"/>
        <v>1.519101389810511</v>
      </c>
      <c r="AQ21" s="9">
        <f t="shared" si="18"/>
        <v>289.13825089600368</v>
      </c>
      <c r="AR21" s="9">
        <f t="shared" si="19"/>
        <v>311.08488921702565</v>
      </c>
      <c r="AS21" s="4">
        <f t="shared" si="20"/>
        <v>1.3674427329305834</v>
      </c>
      <c r="AT21" s="4">
        <f t="shared" si="21"/>
        <v>1.2709714091068134</v>
      </c>
      <c r="AU21" s="9">
        <f t="shared" si="22"/>
        <v>342.11299212932641</v>
      </c>
      <c r="AV21" s="9">
        <f t="shared" si="23"/>
        <v>368.08060478492592</v>
      </c>
      <c r="AW21" s="4">
        <f t="shared" si="24"/>
        <v>1.1557000438338729</v>
      </c>
      <c r="AX21" s="4">
        <f t="shared" si="25"/>
        <v>1.0741668940449212</v>
      </c>
      <c r="AY21" s="7">
        <v>1.3501370000000001</v>
      </c>
      <c r="AZ21" s="7">
        <v>1.1641050000000011</v>
      </c>
      <c r="BA21" s="7">
        <v>1.431001000000002</v>
      </c>
      <c r="BB21" s="7">
        <v>1.2433769999999988</v>
      </c>
      <c r="BC21" s="12">
        <v>1.3394999999999999</v>
      </c>
      <c r="BD21" s="12">
        <v>0.14660000000000001</v>
      </c>
      <c r="BE21" s="7">
        <v>1.3501370000000001</v>
      </c>
      <c r="BF21" s="7">
        <v>1.1641050000000011</v>
      </c>
      <c r="BG21" s="7">
        <v>1.431001000000002</v>
      </c>
      <c r="BH21" s="7">
        <v>1.2433769999999988</v>
      </c>
      <c r="BI21" s="7">
        <v>1.3394999999999999</v>
      </c>
      <c r="BJ21" s="7">
        <v>0.14660000000000001</v>
      </c>
    </row>
    <row r="22" spans="1:62" x14ac:dyDescent="0.15">
      <c r="A22" s="7" t="s">
        <v>77</v>
      </c>
      <c r="B22" s="7" t="s">
        <v>27</v>
      </c>
      <c r="C22" s="11">
        <v>830</v>
      </c>
      <c r="D22" s="11">
        <v>893</v>
      </c>
      <c r="E22" s="7">
        <v>388.45</v>
      </c>
      <c r="F22" s="8">
        <v>6</v>
      </c>
      <c r="G22" s="8">
        <v>5.7166666666666677</v>
      </c>
      <c r="H22" s="8">
        <v>4.6000000000000005</v>
      </c>
      <c r="I22" s="4">
        <v>49.86</v>
      </c>
      <c r="J22" s="8">
        <v>6</v>
      </c>
      <c r="K22" s="8">
        <v>6.2</v>
      </c>
      <c r="L22" s="8">
        <v>4.5</v>
      </c>
      <c r="M22" s="4">
        <v>49.87</v>
      </c>
      <c r="N22" s="4">
        <v>7.3166666666666664</v>
      </c>
      <c r="O22" s="4">
        <v>5.1316666666666668</v>
      </c>
      <c r="P22" s="4">
        <v>16.766666666666666</v>
      </c>
      <c r="Q22" s="4">
        <v>1.3166666666666667</v>
      </c>
      <c r="R22" s="4">
        <v>6.87</v>
      </c>
      <c r="S22" s="4">
        <v>4.9249999999999998</v>
      </c>
      <c r="T22" s="4">
        <v>14.850000000000001</v>
      </c>
      <c r="U22" s="4">
        <v>0.87</v>
      </c>
      <c r="V22" s="4" t="s">
        <v>17</v>
      </c>
      <c r="W22" s="4">
        <f t="shared" si="0"/>
        <v>4.142467226451191</v>
      </c>
      <c r="X22" s="4">
        <f t="shared" si="1"/>
        <v>4.3133513652379394</v>
      </c>
      <c r="Y22" s="9">
        <f t="shared" si="2"/>
        <v>206.5434159108564</v>
      </c>
      <c r="Z22" s="9">
        <f t="shared" si="3"/>
        <v>215.10683258441603</v>
      </c>
      <c r="AA22" s="9">
        <f t="shared" si="30"/>
        <v>940.35919345803313</v>
      </c>
      <c r="AB22" s="9">
        <f t="shared" si="31"/>
        <v>902.9234342139215</v>
      </c>
      <c r="AC22" s="9">
        <f t="shared" si="6"/>
        <v>921.64131383597737</v>
      </c>
      <c r="AD22" s="9">
        <f t="shared" si="7"/>
        <v>255.86490000000001</v>
      </c>
      <c r="AE22" s="9">
        <f t="shared" si="26"/>
        <v>245.60974999999999</v>
      </c>
      <c r="AF22" s="9">
        <f t="shared" si="8"/>
        <v>759.09200519492902</v>
      </c>
      <c r="AG22" s="9">
        <f t="shared" si="27"/>
        <v>790.78701069481156</v>
      </c>
      <c r="AH22" s="9">
        <f t="shared" si="9"/>
        <v>774.93950794487023</v>
      </c>
      <c r="AI22" s="9">
        <f t="shared" si="28"/>
        <v>314.9405148912702</v>
      </c>
      <c r="AJ22" s="9">
        <f t="shared" si="29"/>
        <v>338.84563831072808</v>
      </c>
      <c r="AK22" s="4">
        <f t="shared" si="32"/>
        <v>1.2334075218429998</v>
      </c>
      <c r="AL22" s="4">
        <f t="shared" si="33"/>
        <v>1.1463922095517243</v>
      </c>
      <c r="AM22" s="9">
        <f t="shared" si="14"/>
        <v>247.44063749999995</v>
      </c>
      <c r="AN22" s="9">
        <f t="shared" si="15"/>
        <v>266.22227624999994</v>
      </c>
      <c r="AO22" s="4">
        <f t="shared" si="16"/>
        <v>1.5698714807910243</v>
      </c>
      <c r="AP22" s="4">
        <f t="shared" si="17"/>
        <v>1.4591190694922176</v>
      </c>
      <c r="AQ22" s="9">
        <f t="shared" si="18"/>
        <v>295.74812905194074</v>
      </c>
      <c r="AR22" s="9">
        <f t="shared" si="19"/>
        <v>318.19648101612415</v>
      </c>
      <c r="AS22" s="4">
        <f t="shared" si="20"/>
        <v>1.3134487147737071</v>
      </c>
      <c r="AT22" s="4">
        <f t="shared" si="21"/>
        <v>1.2207865993977345</v>
      </c>
      <c r="AU22" s="9">
        <f t="shared" si="22"/>
        <v>349.93390543474459</v>
      </c>
      <c r="AV22" s="9">
        <f t="shared" si="23"/>
        <v>376.49515367858663</v>
      </c>
      <c r="AW22" s="4">
        <f t="shared" si="24"/>
        <v>1.1100667696587001</v>
      </c>
      <c r="AX22" s="4">
        <f t="shared" si="25"/>
        <v>1.0317529885965522</v>
      </c>
      <c r="AY22" s="7">
        <v>1.1930249999999987</v>
      </c>
      <c r="AZ22" s="7">
        <v>0.94841200000000114</v>
      </c>
      <c r="BA22" s="7">
        <v>1.2899129999999985</v>
      </c>
      <c r="BB22" s="7">
        <v>1.0619979999999991</v>
      </c>
      <c r="BC22" s="12">
        <v>1.3708</v>
      </c>
      <c r="BD22" s="12">
        <v>1.1898</v>
      </c>
      <c r="BE22" s="7">
        <v>1.1930249999999987</v>
      </c>
      <c r="BF22" s="7">
        <v>0.94841200000000114</v>
      </c>
      <c r="BG22" s="7">
        <v>1.2899129999999985</v>
      </c>
      <c r="BH22" s="7">
        <v>1.0619979999999991</v>
      </c>
      <c r="BI22" s="7">
        <v>1.3708</v>
      </c>
      <c r="BJ22" s="7">
        <v>1.1898</v>
      </c>
    </row>
    <row r="23" spans="1:62" x14ac:dyDescent="0.15">
      <c r="A23" s="7" t="s">
        <v>78</v>
      </c>
      <c r="B23" s="7" t="s">
        <v>27</v>
      </c>
      <c r="C23" s="11">
        <v>830</v>
      </c>
      <c r="D23" s="11">
        <v>893</v>
      </c>
      <c r="E23" s="7">
        <v>377.3</v>
      </c>
      <c r="F23" s="8">
        <v>5.5</v>
      </c>
      <c r="G23" s="8">
        <v>6</v>
      </c>
      <c r="H23" s="8">
        <v>4.5</v>
      </c>
      <c r="I23" s="4">
        <v>49.82</v>
      </c>
      <c r="J23" s="8">
        <v>5</v>
      </c>
      <c r="K23" s="8">
        <v>5.8833333333333329</v>
      </c>
      <c r="L23" s="8">
        <v>4.6000000000000005</v>
      </c>
      <c r="M23" s="4">
        <v>49.82</v>
      </c>
      <c r="N23" s="4">
        <v>7.1983333333333333</v>
      </c>
      <c r="O23" s="4">
        <v>5.3449999999999998</v>
      </c>
      <c r="P23" s="4">
        <v>13.15</v>
      </c>
      <c r="Q23" s="4">
        <v>1.698333333333333</v>
      </c>
      <c r="R23" s="4">
        <v>8.370000000000001</v>
      </c>
      <c r="S23" s="4">
        <v>5.3616666666666672</v>
      </c>
      <c r="T23" s="4">
        <v>25.766666666666669</v>
      </c>
      <c r="U23" s="4">
        <v>3.3700000000000006</v>
      </c>
      <c r="V23" s="4" t="s">
        <v>17</v>
      </c>
      <c r="W23" s="4">
        <f t="shared" si="0"/>
        <v>4.0658639918226482</v>
      </c>
      <c r="X23" s="4">
        <f t="shared" si="1"/>
        <v>3.8478394009567958</v>
      </c>
      <c r="Y23" s="9">
        <f t="shared" si="2"/>
        <v>202.56134407260433</v>
      </c>
      <c r="Z23" s="9">
        <f t="shared" si="3"/>
        <v>191.69935895566758</v>
      </c>
      <c r="AA23" s="9">
        <f t="shared" si="30"/>
        <v>931.32280921468384</v>
      </c>
      <c r="AB23" s="9">
        <f t="shared" si="31"/>
        <v>984.0930143309829</v>
      </c>
      <c r="AC23" s="9">
        <f t="shared" si="6"/>
        <v>957.70791177283331</v>
      </c>
      <c r="AD23" s="9">
        <f t="shared" si="7"/>
        <v>266.28789999999998</v>
      </c>
      <c r="AE23" s="9">
        <f t="shared" si="26"/>
        <v>267.11823333333336</v>
      </c>
      <c r="AF23" s="9">
        <f t="shared" si="8"/>
        <v>708.44375579964401</v>
      </c>
      <c r="AG23" s="9">
        <f t="shared" si="27"/>
        <v>706.24156818447557</v>
      </c>
      <c r="AH23" s="9">
        <f t="shared" si="9"/>
        <v>707.34266199205979</v>
      </c>
      <c r="AI23" s="9">
        <f t="shared" si="28"/>
        <v>294.51274516211913</v>
      </c>
      <c r="AJ23" s="9">
        <f t="shared" si="29"/>
        <v>316.86732702382216</v>
      </c>
      <c r="AK23" s="4">
        <f t="shared" si="32"/>
        <v>1.2810990566547786</v>
      </c>
      <c r="AL23" s="4">
        <f t="shared" si="33"/>
        <v>1.1907191679994023</v>
      </c>
      <c r="AM23" s="9">
        <f t="shared" si="14"/>
        <v>231.3910658333333</v>
      </c>
      <c r="AN23" s="9">
        <f t="shared" si="15"/>
        <v>248.95448408333334</v>
      </c>
      <c r="AO23" s="4">
        <f t="shared" si="16"/>
        <v>1.6305728945981095</v>
      </c>
      <c r="AP23" s="4">
        <f t="shared" si="17"/>
        <v>1.5155380767261262</v>
      </c>
      <c r="AQ23" s="9">
        <f t="shared" si="18"/>
        <v>276.56522182837807</v>
      </c>
      <c r="AR23" s="9">
        <f t="shared" si="19"/>
        <v>297.55752179848395</v>
      </c>
      <c r="AS23" s="4">
        <f t="shared" si="20"/>
        <v>1.3642351612601988</v>
      </c>
      <c r="AT23" s="4">
        <f t="shared" si="21"/>
        <v>1.2679901274870826</v>
      </c>
      <c r="AU23" s="9">
        <f t="shared" si="22"/>
        <v>327.23638351346568</v>
      </c>
      <c r="AV23" s="9">
        <f t="shared" si="23"/>
        <v>352.07480780424686</v>
      </c>
      <c r="AW23" s="4">
        <f t="shared" si="24"/>
        <v>1.1529891509893007</v>
      </c>
      <c r="AX23" s="4">
        <f t="shared" si="25"/>
        <v>1.0716472511994619</v>
      </c>
    </row>
    <row r="24" spans="1:62" x14ac:dyDescent="0.15">
      <c r="A24" s="7" t="s">
        <v>79</v>
      </c>
      <c r="B24" s="7" t="s">
        <v>38</v>
      </c>
      <c r="C24" s="11">
        <v>960</v>
      </c>
      <c r="D24" s="11">
        <v>1069</v>
      </c>
      <c r="E24" s="7">
        <v>413.28</v>
      </c>
      <c r="F24" s="8">
        <v>5.8</v>
      </c>
      <c r="G24" s="8">
        <v>5.666666666666667</v>
      </c>
      <c r="H24" s="8">
        <v>3.9</v>
      </c>
      <c r="I24" s="4">
        <v>50.01</v>
      </c>
      <c r="J24" s="8">
        <v>5.7</v>
      </c>
      <c r="K24" s="8">
        <v>6.3000000000000007</v>
      </c>
      <c r="L24" s="8">
        <v>3.9</v>
      </c>
      <c r="M24" s="4">
        <v>50.01</v>
      </c>
      <c r="V24" s="4" t="s">
        <v>18</v>
      </c>
      <c r="W24" s="4">
        <f t="shared" si="0"/>
        <v>4.0540788788028719</v>
      </c>
      <c r="X24" s="4">
        <f t="shared" si="1"/>
        <v>4.2426406871192848</v>
      </c>
      <c r="Y24" s="9">
        <f t="shared" si="2"/>
        <v>202.74448472893161</v>
      </c>
      <c r="Z24" s="9">
        <f t="shared" si="3"/>
        <v>212.17446076283542</v>
      </c>
      <c r="AA24" s="9">
        <f t="shared" si="30"/>
        <v>1019.2139148755473</v>
      </c>
      <c r="AB24" s="9">
        <f t="shared" si="31"/>
        <v>973.91551865885617</v>
      </c>
      <c r="AC24" s="9">
        <f t="shared" si="6"/>
        <v>996.56471676720173</v>
      </c>
      <c r="AD24" s="9"/>
      <c r="AE24" s="9"/>
      <c r="AF24" s="10">
        <f>E24/50/10*1000</f>
        <v>826.56</v>
      </c>
      <c r="AG24" s="9"/>
      <c r="AH24" s="9">
        <f t="shared" si="9"/>
        <v>826.56</v>
      </c>
      <c r="AI24" s="9">
        <f t="shared" si="28"/>
        <v>358.48996890488672</v>
      </c>
      <c r="AJ24" s="9">
        <f t="shared" si="29"/>
        <v>399.19351745762901</v>
      </c>
      <c r="AK24" s="4">
        <f t="shared" si="32"/>
        <v>1.1528356044730779</v>
      </c>
      <c r="AL24" s="4">
        <f t="shared" si="33"/>
        <v>1.0352873529412112</v>
      </c>
      <c r="AM24" s="9">
        <f t="shared" si="14"/>
        <v>281.65631999999994</v>
      </c>
      <c r="AN24" s="9">
        <f t="shared" si="15"/>
        <v>313.6360479999999</v>
      </c>
      <c r="AO24" s="4">
        <f t="shared" si="16"/>
        <v>1.4673201723291707</v>
      </c>
      <c r="AP24" s="4">
        <f t="shared" si="17"/>
        <v>1.3177056739345221</v>
      </c>
      <c r="AQ24" s="9">
        <f t="shared" si="18"/>
        <v>336.64369166384284</v>
      </c>
      <c r="AR24" s="9">
        <f t="shared" si="19"/>
        <v>374.86677748817499</v>
      </c>
      <c r="AS24" s="4">
        <f t="shared" si="20"/>
        <v>1.2276481343149084</v>
      </c>
      <c r="AT24" s="4">
        <f t="shared" si="21"/>
        <v>1.1024716641181591</v>
      </c>
      <c r="AU24" s="9">
        <f t="shared" si="22"/>
        <v>398.32218767209633</v>
      </c>
      <c r="AV24" s="9">
        <f t="shared" si="23"/>
        <v>443.54835273069892</v>
      </c>
      <c r="AW24" s="4">
        <f t="shared" si="24"/>
        <v>1.0375520440257702</v>
      </c>
      <c r="AX24" s="4">
        <f t="shared" si="25"/>
        <v>0.93175861764709011</v>
      </c>
    </row>
    <row r="25" spans="1:62" x14ac:dyDescent="0.15">
      <c r="A25" s="7" t="s">
        <v>80</v>
      </c>
      <c r="B25" s="7" t="s">
        <v>38</v>
      </c>
      <c r="C25" s="11">
        <v>960</v>
      </c>
      <c r="D25" s="11">
        <v>1069</v>
      </c>
      <c r="E25" s="7">
        <v>413.59999999999997</v>
      </c>
      <c r="F25" s="8">
        <v>4.5</v>
      </c>
      <c r="G25" s="8">
        <v>5.8</v>
      </c>
      <c r="H25" s="8">
        <v>4.2</v>
      </c>
      <c r="I25" s="4">
        <v>48.77</v>
      </c>
      <c r="J25" s="8">
        <v>4.7500000000000009</v>
      </c>
      <c r="K25" s="8">
        <v>5.3833333333333329</v>
      </c>
      <c r="L25" s="8">
        <v>4.8</v>
      </c>
      <c r="M25" s="4">
        <v>48.77</v>
      </c>
      <c r="V25" s="4" t="s">
        <v>18</v>
      </c>
      <c r="W25" s="4">
        <f t="shared" si="0"/>
        <v>3.6415999231107197</v>
      </c>
      <c r="X25" s="4">
        <f t="shared" si="1"/>
        <v>3.5826743580118405</v>
      </c>
      <c r="Y25" s="9">
        <f t="shared" si="2"/>
        <v>177.6008282501098</v>
      </c>
      <c r="Z25" s="9">
        <f t="shared" si="3"/>
        <v>174.72702844023746</v>
      </c>
      <c r="AA25" s="9">
        <f t="shared" si="30"/>
        <v>1164.4089841110983</v>
      </c>
      <c r="AB25" s="9">
        <f t="shared" si="31"/>
        <v>1183.5604476655571</v>
      </c>
      <c r="AC25" s="9">
        <f t="shared" si="6"/>
        <v>1173.9847158883276</v>
      </c>
      <c r="AD25" s="9"/>
      <c r="AE25" s="9"/>
      <c r="AF25" s="10">
        <f t="shared" ref="AF25:AF26" si="34">E25/50/10*1000</f>
        <v>827.19999999999982</v>
      </c>
      <c r="AG25" s="9"/>
      <c r="AH25" s="9">
        <f t="shared" si="9"/>
        <v>827.19999999999982</v>
      </c>
      <c r="AI25" s="9">
        <f t="shared" si="28"/>
        <v>304.41126818046007</v>
      </c>
      <c r="AJ25" s="9">
        <f t="shared" si="29"/>
        <v>338.97463092178316</v>
      </c>
      <c r="AK25" s="4">
        <f t="shared" si="32"/>
        <v>1.358688206491788</v>
      </c>
      <c r="AL25" s="4">
        <f t="shared" si="33"/>
        <v>1.2201503070459461</v>
      </c>
      <c r="AM25" s="9">
        <f t="shared" si="14"/>
        <v>239.16808</v>
      </c>
      <c r="AN25" s="9">
        <f t="shared" si="15"/>
        <v>266.32362241666664</v>
      </c>
      <c r="AO25" s="4">
        <f t="shared" si="16"/>
        <v>1.7293277597913566</v>
      </c>
      <c r="AP25" s="4">
        <f t="shared" si="17"/>
        <v>1.5529978011222663</v>
      </c>
      <c r="AQ25" s="9">
        <f t="shared" si="18"/>
        <v>285.86053165557701</v>
      </c>
      <c r="AR25" s="9">
        <f t="shared" si="19"/>
        <v>318.31761285397062</v>
      </c>
      <c r="AS25" s="4">
        <f t="shared" si="20"/>
        <v>1.4468594093931499</v>
      </c>
      <c r="AT25" s="4">
        <f t="shared" si="21"/>
        <v>1.2993311814943163</v>
      </c>
      <c r="AU25" s="9">
        <f t="shared" si="22"/>
        <v>338.2347424227334</v>
      </c>
      <c r="AV25" s="9">
        <f t="shared" si="23"/>
        <v>376.63847880198125</v>
      </c>
      <c r="AW25" s="4">
        <f t="shared" si="24"/>
        <v>1.2228193858426091</v>
      </c>
      <c r="AX25" s="4">
        <f t="shared" si="25"/>
        <v>1.0981352763413517</v>
      </c>
      <c r="AY25" s="7">
        <v>0.39311199999999946</v>
      </c>
      <c r="AZ25" s="7">
        <v>0.25104199999999999</v>
      </c>
      <c r="BA25" s="7">
        <v>0.7224119999999985</v>
      </c>
      <c r="BB25" s="7">
        <v>0.53241799999999984</v>
      </c>
      <c r="BC25" s="12">
        <v>1.1785000000000001</v>
      </c>
      <c r="BD25" s="12">
        <v>0.65510000000000002</v>
      </c>
    </row>
    <row r="26" spans="1:62" x14ac:dyDescent="0.15">
      <c r="A26" s="7" t="s">
        <v>81</v>
      </c>
      <c r="B26" s="7" t="s">
        <v>38</v>
      </c>
      <c r="C26" s="11">
        <v>960</v>
      </c>
      <c r="D26" s="11">
        <v>1069</v>
      </c>
      <c r="E26" s="7">
        <v>427.1</v>
      </c>
      <c r="F26" s="8">
        <v>5.6833333333333336</v>
      </c>
      <c r="G26" s="8">
        <v>6.1166666666666671</v>
      </c>
      <c r="H26" s="8">
        <v>5.4093668760770877</v>
      </c>
      <c r="I26" s="4">
        <v>50.07</v>
      </c>
      <c r="J26" s="8">
        <v>6.3999999999999995</v>
      </c>
      <c r="K26" s="8">
        <v>6</v>
      </c>
      <c r="L26" s="8">
        <v>5.5507882323143969</v>
      </c>
      <c r="M26" s="4">
        <v>49.98</v>
      </c>
      <c r="V26" s="4" t="s">
        <v>18</v>
      </c>
      <c r="W26" s="4">
        <f t="shared" si="0"/>
        <v>4.1719300090006302</v>
      </c>
      <c r="X26" s="4">
        <f t="shared" si="1"/>
        <v>4.384062043356594</v>
      </c>
      <c r="Y26" s="9">
        <f t="shared" si="2"/>
        <v>208.88853555066154</v>
      </c>
      <c r="Z26" s="9">
        <f t="shared" si="3"/>
        <v>219.11542092696254</v>
      </c>
      <c r="AA26" s="9">
        <f t="shared" si="30"/>
        <v>1022.3155590470781</v>
      </c>
      <c r="AB26" s="9">
        <f t="shared" si="31"/>
        <v>974.60050550792755</v>
      </c>
      <c r="AC26" s="9">
        <f t="shared" si="6"/>
        <v>998.45803227750275</v>
      </c>
      <c r="AD26" s="9"/>
      <c r="AE26" s="9"/>
      <c r="AF26" s="10">
        <f t="shared" si="34"/>
        <v>854.19999999999993</v>
      </c>
      <c r="AG26" s="9"/>
      <c r="AH26" s="9">
        <f t="shared" si="9"/>
        <v>854.19999999999993</v>
      </c>
      <c r="AI26" s="9">
        <f t="shared" si="28"/>
        <v>370.13632306115863</v>
      </c>
      <c r="AJ26" s="9">
        <f t="shared" si="29"/>
        <v>412.16221807539432</v>
      </c>
      <c r="AK26" s="4">
        <f t="shared" si="32"/>
        <v>1.1538991808956538</v>
      </c>
      <c r="AL26" s="4">
        <f t="shared" si="33"/>
        <v>1.0362424823758911</v>
      </c>
      <c r="AM26" s="9">
        <f t="shared" si="14"/>
        <v>290.80655999999993</v>
      </c>
      <c r="AN26" s="9">
        <f t="shared" si="15"/>
        <v>323.82522149999994</v>
      </c>
      <c r="AO26" s="4">
        <f t="shared" si="16"/>
        <v>1.4686738841104552</v>
      </c>
      <c r="AP26" s="4">
        <f t="shared" si="17"/>
        <v>1.3189213552348333</v>
      </c>
      <c r="AQ26" s="9">
        <f t="shared" si="18"/>
        <v>347.58032029411879</v>
      </c>
      <c r="AR26" s="9">
        <f t="shared" si="19"/>
        <v>387.04516916084691</v>
      </c>
      <c r="AS26" s="4">
        <f t="shared" si="20"/>
        <v>1.2287807308497574</v>
      </c>
      <c r="AT26" s="4">
        <f t="shared" si="21"/>
        <v>1.1034887760671346</v>
      </c>
      <c r="AU26" s="9">
        <f t="shared" si="22"/>
        <v>411.26258117906514</v>
      </c>
      <c r="AV26" s="9">
        <f t="shared" si="23"/>
        <v>457.95802008377154</v>
      </c>
      <c r="AW26" s="4">
        <f t="shared" si="24"/>
        <v>1.0385092628060884</v>
      </c>
      <c r="AX26" s="4">
        <f t="shared" si="25"/>
        <v>0.93261823413830192</v>
      </c>
    </row>
    <row r="27" spans="1:62" x14ac:dyDescent="0.15">
      <c r="AG27" s="9"/>
      <c r="AH27" s="9"/>
      <c r="AI27" s="9"/>
      <c r="AJ27" s="9"/>
      <c r="AK27" s="4">
        <f>MIN(AK4:AK26)</f>
        <v>1.0582528509658884</v>
      </c>
      <c r="AL27" s="4">
        <f>MIN(AL4:AL26)</f>
        <v>0.98359447514186704</v>
      </c>
      <c r="AM27" s="4"/>
      <c r="AN27" s="4"/>
      <c r="AO27" s="4">
        <f>MIN(AO4:AO26)</f>
        <v>1.3469359808303578</v>
      </c>
      <c r="AP27" s="4">
        <f>MIN(AP4:AP26)</f>
        <v>1.2519113819587873</v>
      </c>
      <c r="AQ27" s="4"/>
      <c r="AR27" s="4"/>
      <c r="AS27" s="4">
        <f>MIN(AS4:AS26)</f>
        <v>1.1269274934612281</v>
      </c>
      <c r="AT27" s="4">
        <f>MIN(AT4:AT26)</f>
        <v>1.0474242100479503</v>
      </c>
      <c r="AU27" s="4"/>
      <c r="AV27" s="4"/>
      <c r="AW27" s="4">
        <f>MIN(AW4:AW26)</f>
        <v>0.95242756586929944</v>
      </c>
      <c r="AX27" s="4">
        <f>MIN(AX4:AX26)</f>
        <v>0.88523502762768036</v>
      </c>
    </row>
    <row r="28" spans="1:62" x14ac:dyDescent="0.15">
      <c r="AG28" s="9"/>
      <c r="AH28" s="9"/>
      <c r="AI28" s="9"/>
      <c r="AJ28" s="9"/>
      <c r="AK28" s="4">
        <f>MAX(AK4:AK26)</f>
        <v>1.8331529005004263</v>
      </c>
      <c r="AL28" s="4">
        <f>MAX(AL4:AL26)</f>
        <v>1.2712572125523067</v>
      </c>
      <c r="AM28" s="4"/>
      <c r="AN28" s="4"/>
      <c r="AO28" s="4">
        <f>MAX(AO4:AO26)</f>
        <v>2.3332227244121513</v>
      </c>
      <c r="AP28" s="4">
        <f>MAX(AP4:AP26)</f>
        <v>1.6180462721304798</v>
      </c>
      <c r="AQ28" s="4"/>
      <c r="AR28" s="4"/>
      <c r="AS28" s="4">
        <f>MAX(AS4:AS26)</f>
        <v>1.952114186516579</v>
      </c>
      <c r="AT28" s="4">
        <f>MAX(AT4:AT26)</f>
        <v>1.3537546369740492</v>
      </c>
      <c r="AU28" s="4"/>
      <c r="AV28" s="4"/>
      <c r="AW28" s="4">
        <f>MAX(AW4:AW26)</f>
        <v>1.6498376104503834</v>
      </c>
      <c r="AX28" s="4">
        <f>MAX(AX4:AX26)</f>
        <v>1.1441314912970759</v>
      </c>
    </row>
    <row r="29" spans="1:62" x14ac:dyDescent="0.15">
      <c r="AG29" s="9"/>
      <c r="AH29" s="9"/>
      <c r="AI29" s="9"/>
      <c r="AJ29" s="9"/>
    </row>
    <row r="30" spans="1:62" x14ac:dyDescent="0.15">
      <c r="AG30" s="9"/>
      <c r="AH30" s="9"/>
      <c r="AI30" s="9"/>
      <c r="AJ30" s="9"/>
    </row>
    <row r="31" spans="1:62" x14ac:dyDescent="0.15">
      <c r="AG31" s="9"/>
      <c r="AH31" s="9"/>
      <c r="AI31" s="9"/>
      <c r="AJ31" s="9"/>
    </row>
    <row r="32" spans="1:62" x14ac:dyDescent="0.15">
      <c r="AG32" s="9"/>
      <c r="AH32" s="9"/>
      <c r="AI32" s="9"/>
      <c r="AJ32" s="9"/>
    </row>
    <row r="33" spans="4:36" x14ac:dyDescent="0.15">
      <c r="AG33" s="9"/>
      <c r="AH33" s="9"/>
      <c r="AI33" s="9"/>
      <c r="AJ33" s="9"/>
    </row>
    <row r="34" spans="4:36" x14ac:dyDescent="0.15">
      <c r="AG34" s="9"/>
      <c r="AH34" s="9"/>
      <c r="AI34" s="9"/>
      <c r="AJ34" s="9"/>
    </row>
    <row r="35" spans="4:36" x14ac:dyDescent="0.15">
      <c r="AG35" s="9"/>
      <c r="AH35" s="9"/>
      <c r="AI35" s="9"/>
      <c r="AJ35" s="9"/>
    </row>
    <row r="36" spans="4:36" x14ac:dyDescent="0.15">
      <c r="AG36" s="9"/>
      <c r="AH36" s="9"/>
      <c r="AI36" s="9"/>
      <c r="AJ36" s="9"/>
    </row>
    <row r="37" spans="4:36" x14ac:dyDescent="0.15">
      <c r="AG37" s="9"/>
      <c r="AH37" s="9"/>
      <c r="AI37" s="9"/>
      <c r="AJ37" s="9"/>
    </row>
    <row r="38" spans="4:36" x14ac:dyDescent="0.15">
      <c r="AG38" s="9"/>
      <c r="AH38" s="9"/>
      <c r="AI38" s="9"/>
      <c r="AJ38" s="9"/>
    </row>
    <row r="46" spans="4:36" x14ac:dyDescent="0.15">
      <c r="D46" s="7">
        <v>721</v>
      </c>
    </row>
    <row r="47" spans="4:36" x14ac:dyDescent="0.15">
      <c r="D47" s="7">
        <v>721</v>
      </c>
    </row>
    <row r="48" spans="4:36" x14ac:dyDescent="0.15">
      <c r="D48" s="7">
        <v>721</v>
      </c>
    </row>
    <row r="49" spans="4:4" x14ac:dyDescent="0.15">
      <c r="D49" s="7">
        <v>721</v>
      </c>
    </row>
    <row r="50" spans="4:4" x14ac:dyDescent="0.15">
      <c r="D50" s="11">
        <v>867</v>
      </c>
    </row>
    <row r="51" spans="4:4" x14ac:dyDescent="0.15">
      <c r="D51" s="11">
        <v>867</v>
      </c>
    </row>
    <row r="52" spans="4:4" x14ac:dyDescent="0.15">
      <c r="D52" s="11">
        <v>867</v>
      </c>
    </row>
    <row r="53" spans="4:4" x14ac:dyDescent="0.15">
      <c r="D53" s="11">
        <v>867</v>
      </c>
    </row>
    <row r="54" spans="4:4" x14ac:dyDescent="0.15">
      <c r="D54" s="11">
        <v>941</v>
      </c>
    </row>
    <row r="55" spans="4:4" x14ac:dyDescent="0.15">
      <c r="D55" s="11">
        <v>941</v>
      </c>
    </row>
    <row r="56" spans="4:4" x14ac:dyDescent="0.15">
      <c r="D56" s="11">
        <v>941</v>
      </c>
    </row>
    <row r="57" spans="4:4" x14ac:dyDescent="0.15">
      <c r="D57" s="11">
        <v>941</v>
      </c>
    </row>
    <row r="58" spans="4:4" x14ac:dyDescent="0.15">
      <c r="D58" s="11">
        <v>905</v>
      </c>
    </row>
    <row r="59" spans="4:4" x14ac:dyDescent="0.15">
      <c r="D59" s="11">
        <v>905</v>
      </c>
    </row>
    <row r="60" spans="4:4" x14ac:dyDescent="0.15">
      <c r="D60" s="11">
        <v>905</v>
      </c>
    </row>
    <row r="61" spans="4:4" x14ac:dyDescent="0.15">
      <c r="D61" s="11">
        <v>905</v>
      </c>
    </row>
    <row r="62" spans="4:4" x14ac:dyDescent="0.15">
      <c r="D62" s="11">
        <v>893</v>
      </c>
    </row>
    <row r="63" spans="4:4" x14ac:dyDescent="0.15">
      <c r="D63" s="11">
        <v>893</v>
      </c>
    </row>
    <row r="64" spans="4:4" x14ac:dyDescent="0.15">
      <c r="D64" s="11">
        <v>893</v>
      </c>
    </row>
    <row r="65" spans="4:4" x14ac:dyDescent="0.15">
      <c r="D65" s="11">
        <v>893</v>
      </c>
    </row>
    <row r="66" spans="4:4" x14ac:dyDescent="0.15">
      <c r="D66" s="11">
        <v>1069</v>
      </c>
    </row>
    <row r="67" spans="4:4" x14ac:dyDescent="0.15">
      <c r="D67" s="11">
        <v>1069</v>
      </c>
    </row>
    <row r="68" spans="4:4" x14ac:dyDescent="0.15">
      <c r="D68" s="11">
        <v>1069</v>
      </c>
    </row>
  </sheetData>
  <mergeCells count="18">
    <mergeCell ref="AY2:BD2"/>
    <mergeCell ref="BE2:BJ2"/>
    <mergeCell ref="F1:M1"/>
    <mergeCell ref="N1:U1"/>
    <mergeCell ref="F2:I2"/>
    <mergeCell ref="J2:M2"/>
    <mergeCell ref="N2:Q2"/>
    <mergeCell ref="R2:U2"/>
    <mergeCell ref="AU2:AX2"/>
    <mergeCell ref="C2:D2"/>
    <mergeCell ref="W2:X2"/>
    <mergeCell ref="AI2:AL2"/>
    <mergeCell ref="AM2:AP2"/>
    <mergeCell ref="AQ2:AT2"/>
    <mergeCell ref="Y2:Z2"/>
    <mergeCell ref="AA2:AB2"/>
    <mergeCell ref="AD2:AE2"/>
    <mergeCell ref="AF2:A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总数据</vt:lpstr>
      <vt:lpstr>总数据 (2)</vt:lpstr>
      <vt:lpstr>破坏前</vt:lpstr>
      <vt:lpstr>破坏后</vt:lpstr>
      <vt:lpstr>试验数据分析-已通过2002年报告进行过校核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2017-04-25T02:37:24Z</dcterms:modified>
</cp:coreProperties>
</file>