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haoChen\Desktop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M9" i="2"/>
  <c r="N8" i="2"/>
  <c r="N7" i="2"/>
  <c r="N6" i="2"/>
  <c r="J4" i="2"/>
  <c r="J5" i="2"/>
  <c r="J6" i="2"/>
  <c r="L6" i="2" s="1"/>
  <c r="M6" i="2" s="1"/>
  <c r="J7" i="2"/>
  <c r="J8" i="2"/>
  <c r="K4" i="2"/>
  <c r="K5" i="2"/>
  <c r="L5" i="2" s="1"/>
  <c r="M5" i="2" s="1"/>
  <c r="K6" i="2"/>
  <c r="K7" i="2"/>
  <c r="K8" i="2"/>
  <c r="L8" i="2" s="1"/>
  <c r="M8" i="2" s="1"/>
  <c r="K3" i="2"/>
  <c r="J3" i="2"/>
  <c r="I9" i="2"/>
  <c r="H9" i="2"/>
  <c r="G9" i="2"/>
  <c r="I8" i="2"/>
  <c r="H8" i="2"/>
  <c r="G8" i="2"/>
  <c r="L7" i="2"/>
  <c r="M7" i="2" s="1"/>
  <c r="I7" i="2"/>
  <c r="H7" i="2"/>
  <c r="G7" i="2"/>
  <c r="I6" i="2"/>
  <c r="H6" i="2"/>
  <c r="G6" i="2"/>
  <c r="I5" i="2"/>
  <c r="H5" i="2"/>
  <c r="G5" i="2"/>
  <c r="I4" i="2"/>
  <c r="H4" i="2"/>
  <c r="G4" i="2"/>
  <c r="H3" i="2"/>
  <c r="I3" i="2"/>
  <c r="G3" i="2"/>
  <c r="D1" i="2"/>
  <c r="B1" i="2"/>
  <c r="L4" i="2" l="1"/>
  <c r="M4" i="2" s="1"/>
  <c r="L3" i="2"/>
  <c r="M3" i="2" s="1"/>
</calcChain>
</file>

<file path=xl/sharedStrings.xml><?xml version="1.0" encoding="utf-8"?>
<sst xmlns="http://schemas.openxmlformats.org/spreadsheetml/2006/main" count="120" uniqueCount="92">
  <si>
    <t>矩形缺口试验</t>
    <phoneticPr fontId="1" type="noConversion"/>
  </si>
  <si>
    <t>编号</t>
    <phoneticPr fontId="1" type="noConversion"/>
  </si>
  <si>
    <t>20mm*260mm</t>
    <phoneticPr fontId="1" type="noConversion"/>
  </si>
  <si>
    <t>每个试件尺寸</t>
    <phoneticPr fontId="1" type="noConversion"/>
  </si>
  <si>
    <t>每种比例所需尺寸</t>
    <phoneticPr fontId="1" type="noConversion"/>
  </si>
  <si>
    <t>总共所需尺寸</t>
    <phoneticPr fontId="1" type="noConversion"/>
  </si>
  <si>
    <t>注释：8代表母材890,120代表焊材ER120S，A代表比例为1，B代表比例为1.5，C代表比例为2，D代表比例为3.</t>
    <phoneticPr fontId="1" type="noConversion"/>
  </si>
  <si>
    <t>板宽度</t>
    <phoneticPr fontId="1" type="noConversion"/>
  </si>
  <si>
    <t>母材厚度</t>
    <phoneticPr fontId="1" type="noConversion"/>
  </si>
  <si>
    <t>盖板厚度</t>
    <phoneticPr fontId="1" type="noConversion"/>
  </si>
  <si>
    <t>斜角焊缝焊脚尺寸</t>
    <phoneticPr fontId="1" type="noConversion"/>
  </si>
  <si>
    <t>正角焊缝焊脚尺寸</t>
    <phoneticPr fontId="1" type="noConversion"/>
  </si>
  <si>
    <t>焊材强度</t>
    <phoneticPr fontId="1" type="noConversion"/>
  </si>
  <si>
    <t>母材强度</t>
    <phoneticPr fontId="1" type="noConversion"/>
  </si>
  <si>
    <t>母材承载力</t>
    <phoneticPr fontId="1" type="noConversion"/>
  </si>
  <si>
    <t>盖板承载力</t>
    <phoneticPr fontId="1" type="noConversion"/>
  </si>
  <si>
    <t>正角焊缝承载力</t>
    <phoneticPr fontId="1" type="noConversion"/>
  </si>
  <si>
    <t>斜角焊缝承载力</t>
    <phoneticPr fontId="1" type="noConversion"/>
  </si>
  <si>
    <t>斜焊缝角度</t>
    <phoneticPr fontId="1" type="noConversion"/>
  </si>
  <si>
    <t>sin*cos/0.7bh</t>
    <phoneticPr fontId="1" type="noConversion"/>
  </si>
  <si>
    <t>cos^2/0.7bh/1.22</t>
    <phoneticPr fontId="1" type="noConversion"/>
  </si>
  <si>
    <t>200*600*20</t>
    <phoneticPr fontId="1" type="noConversion"/>
  </si>
  <si>
    <t>高强钢角焊缝试验</t>
    <phoneticPr fontId="1" type="noConversion"/>
  </si>
  <si>
    <t>Q8A120-1</t>
    <phoneticPr fontId="1" type="noConversion"/>
  </si>
  <si>
    <t>Q8A120-2</t>
    <phoneticPr fontId="1" type="noConversion"/>
  </si>
  <si>
    <t>Q8A120-3</t>
    <phoneticPr fontId="1" type="noConversion"/>
  </si>
  <si>
    <t>Q8A120-4</t>
    <phoneticPr fontId="1" type="noConversion"/>
  </si>
  <si>
    <t>Q8B120-1</t>
    <phoneticPr fontId="1" type="noConversion"/>
  </si>
  <si>
    <t>Q8B120-2</t>
    <phoneticPr fontId="1" type="noConversion"/>
  </si>
  <si>
    <t>Q8B120-3</t>
    <phoneticPr fontId="1" type="noConversion"/>
  </si>
  <si>
    <t>Q8C120-1</t>
    <phoneticPr fontId="1" type="noConversion"/>
  </si>
  <si>
    <t>Q8C120-2</t>
    <phoneticPr fontId="1" type="noConversion"/>
  </si>
  <si>
    <t>Q8C120-3</t>
    <phoneticPr fontId="1" type="noConversion"/>
  </si>
  <si>
    <t>Q8D120-1</t>
    <phoneticPr fontId="1" type="noConversion"/>
  </si>
  <si>
    <t>Q8D120-2</t>
    <phoneticPr fontId="1" type="noConversion"/>
  </si>
  <si>
    <t>Q8D120-3</t>
    <phoneticPr fontId="1" type="noConversion"/>
  </si>
  <si>
    <t>Q8D120-4</t>
    <phoneticPr fontId="1" type="noConversion"/>
  </si>
  <si>
    <t>J8-120-90-1</t>
    <phoneticPr fontId="1" type="noConversion"/>
  </si>
  <si>
    <t>J8-120-90-2</t>
    <phoneticPr fontId="1" type="noConversion"/>
  </si>
  <si>
    <t>J8-120-90-3</t>
    <phoneticPr fontId="1" type="noConversion"/>
  </si>
  <si>
    <t>J8-120-75-1</t>
  </si>
  <si>
    <t>J8-120-75-2</t>
  </si>
  <si>
    <t>J8-120-75-3</t>
  </si>
  <si>
    <t>J8-120-60-1</t>
  </si>
  <si>
    <t>J8-120-60-2</t>
  </si>
  <si>
    <t>J8-120-60-3</t>
  </si>
  <si>
    <t>J8-120-45-1</t>
  </si>
  <si>
    <t>J8-120-45-2</t>
  </si>
  <si>
    <t>J8-120-45-3</t>
  </si>
  <si>
    <t>J8-120-45-4</t>
  </si>
  <si>
    <t>J8-120-45-5</t>
  </si>
  <si>
    <t>J8-120-45-6</t>
  </si>
  <si>
    <t>J8-120-15-1</t>
  </si>
  <si>
    <t>J8-120-15-2</t>
  </si>
  <si>
    <t>J8-120-15-3</t>
  </si>
  <si>
    <t>110*000</t>
  </si>
  <si>
    <t>90*000</t>
  </si>
  <si>
    <t>J8-120-00-1</t>
  </si>
  <si>
    <t>J8-120-00-2</t>
  </si>
  <si>
    <t>J8-120-00-3</t>
  </si>
  <si>
    <t>580mm*250mm</t>
    <phoneticPr fontId="1" type="noConversion"/>
  </si>
  <si>
    <t>600mm*250mm</t>
    <phoneticPr fontId="1" type="noConversion"/>
  </si>
  <si>
    <t>640mm*250mm</t>
    <phoneticPr fontId="1" type="noConversion"/>
  </si>
  <si>
    <t>400mm*250mm</t>
    <phoneticPr fontId="1" type="noConversion"/>
  </si>
  <si>
    <t>360mm*250mm</t>
    <phoneticPr fontId="1" type="noConversion"/>
  </si>
  <si>
    <t>450mm*250mm</t>
    <phoneticPr fontId="1" type="noConversion"/>
  </si>
  <si>
    <t>500mm*250mm</t>
    <phoneticPr fontId="1" type="noConversion"/>
  </si>
  <si>
    <t>680mm*250mm</t>
    <phoneticPr fontId="1" type="noConversion"/>
  </si>
  <si>
    <t>520mm*320mm</t>
    <phoneticPr fontId="1" type="noConversion"/>
  </si>
  <si>
    <t>600mm*320mm</t>
    <phoneticPr fontId="1" type="noConversion"/>
  </si>
  <si>
    <t>580mm*320mm</t>
    <phoneticPr fontId="1" type="noConversion"/>
  </si>
  <si>
    <t>540mm*300mm</t>
    <phoneticPr fontId="1" type="noConversion"/>
  </si>
  <si>
    <t>10mmQ890</t>
    <phoneticPr fontId="1" type="noConversion"/>
  </si>
  <si>
    <t>20mmQ890</t>
    <phoneticPr fontId="1" type="noConversion"/>
  </si>
  <si>
    <t>2020*640</t>
    <phoneticPr fontId="1" type="noConversion"/>
  </si>
  <si>
    <t>1260*500</t>
    <phoneticPr fontId="1" type="noConversion"/>
  </si>
  <si>
    <t>1160*640</t>
    <phoneticPr fontId="1" type="noConversion"/>
  </si>
  <si>
    <t>1260*1140</t>
    <phoneticPr fontId="1" type="noConversion"/>
  </si>
  <si>
    <t>母材</t>
    <phoneticPr fontId="1" type="noConversion"/>
  </si>
  <si>
    <t>焊材</t>
    <phoneticPr fontId="1" type="noConversion"/>
  </si>
  <si>
    <t>lode angle</t>
    <phoneticPr fontId="1" type="noConversion"/>
  </si>
  <si>
    <t>应力三轴度</t>
    <phoneticPr fontId="1" type="noConversion"/>
  </si>
  <si>
    <t>ARnr</t>
    <phoneticPr fontId="1" type="noConversion"/>
  </si>
  <si>
    <t>Q890</t>
    <phoneticPr fontId="1" type="noConversion"/>
  </si>
  <si>
    <t>ER120S</t>
    <phoneticPr fontId="1" type="noConversion"/>
  </si>
  <si>
    <t>density</t>
    <phoneticPr fontId="1" type="noConversion"/>
  </si>
  <si>
    <t>elastic</t>
    <phoneticPr fontId="1" type="noConversion"/>
  </si>
  <si>
    <t>杨氏模量、泊松比0.3</t>
    <phoneticPr fontId="1" type="noConversion"/>
  </si>
  <si>
    <t>各向同性强化</t>
    <phoneticPr fontId="1" type="noConversion"/>
  </si>
  <si>
    <t>屈服准则</t>
    <phoneticPr fontId="1" type="noConversion"/>
  </si>
  <si>
    <t>von mises 屈服准则</t>
    <phoneticPr fontId="1" type="noConversion"/>
  </si>
  <si>
    <t>强化准则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</si>
</sst>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3"/>
  <sheetViews>
    <sheetView tabSelected="1" zoomScale="70" zoomScaleNormal="70" workbookViewId="0">
      <selection activeCell="K23" sqref="K23"/>
    </sheetView>
  </sheetViews>
  <sheetFormatPr defaultRowHeight="14" x14ac:dyDescent="0.3"/>
  <cols>
    <col min="1" max="1" width="8.6640625" style="3"/>
    <col min="2" max="2" width="11.33203125" style="3" bestFit="1" customWidth="1"/>
    <col min="3" max="3" width="16.4140625" style="3" bestFit="1" customWidth="1"/>
    <col min="4" max="4" width="16.25" style="3" bestFit="1" customWidth="1"/>
    <col min="5" max="5" width="12.33203125" style="3" bestFit="1" customWidth="1"/>
    <col min="6" max="6" width="10.83203125" style="3" bestFit="1" customWidth="1"/>
    <col min="7" max="7" width="8.6640625" style="3"/>
    <col min="11" max="12" width="18.9140625" bestFit="1" customWidth="1"/>
  </cols>
  <sheetData>
    <row r="1" spans="1:12" x14ac:dyDescent="0.3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J1" s="6" t="s">
        <v>78</v>
      </c>
      <c r="K1" s="6" t="s">
        <v>79</v>
      </c>
    </row>
    <row r="2" spans="1:12" x14ac:dyDescent="0.3">
      <c r="A2" s="3">
        <v>1</v>
      </c>
      <c r="B2" s="3" t="s">
        <v>23</v>
      </c>
      <c r="C2" s="3" t="s">
        <v>2</v>
      </c>
      <c r="D2" s="4" t="s">
        <v>55</v>
      </c>
      <c r="E2" s="4" t="s">
        <v>21</v>
      </c>
      <c r="J2" s="6">
        <v>890</v>
      </c>
      <c r="K2" s="6">
        <v>120</v>
      </c>
    </row>
    <row r="3" spans="1:12" x14ac:dyDescent="0.3">
      <c r="A3" s="3">
        <v>2</v>
      </c>
      <c r="B3" s="3" t="s">
        <v>24</v>
      </c>
      <c r="C3" s="3" t="s">
        <v>2</v>
      </c>
      <c r="D3" s="4"/>
      <c r="E3" s="4"/>
      <c r="J3" s="5">
        <v>690</v>
      </c>
      <c r="K3" s="6">
        <v>50</v>
      </c>
    </row>
    <row r="4" spans="1:12" x14ac:dyDescent="0.3">
      <c r="A4" s="3">
        <v>3</v>
      </c>
      <c r="B4" s="3" t="s">
        <v>25</v>
      </c>
      <c r="C4" s="3" t="s">
        <v>2</v>
      </c>
      <c r="D4" s="4"/>
      <c r="E4" s="4"/>
      <c r="J4" s="5"/>
      <c r="K4" s="6">
        <v>76</v>
      </c>
    </row>
    <row r="5" spans="1:12" x14ac:dyDescent="0.3">
      <c r="A5" s="3">
        <v>4</v>
      </c>
      <c r="B5" s="3" t="s">
        <v>26</v>
      </c>
      <c r="C5" s="3" t="s">
        <v>2</v>
      </c>
      <c r="D5" s="4"/>
      <c r="E5" s="4"/>
      <c r="J5" s="5"/>
      <c r="K5" s="6">
        <v>120</v>
      </c>
    </row>
    <row r="6" spans="1:12" x14ac:dyDescent="0.3">
      <c r="A6" s="3">
        <v>5</v>
      </c>
      <c r="B6" s="3" t="s">
        <v>27</v>
      </c>
      <c r="C6" s="3" t="s">
        <v>2</v>
      </c>
      <c r="D6" s="4" t="s">
        <v>56</v>
      </c>
      <c r="E6" s="4"/>
    </row>
    <row r="7" spans="1:12" x14ac:dyDescent="0.3">
      <c r="A7" s="3">
        <v>6</v>
      </c>
      <c r="B7" s="3" t="s">
        <v>28</v>
      </c>
      <c r="C7" s="3" t="s">
        <v>2</v>
      </c>
      <c r="D7" s="4"/>
      <c r="E7" s="4"/>
    </row>
    <row r="8" spans="1:12" x14ac:dyDescent="0.3">
      <c r="A8" s="3">
        <v>7</v>
      </c>
      <c r="B8" s="3" t="s">
        <v>29</v>
      </c>
      <c r="C8" s="3" t="s">
        <v>2</v>
      </c>
      <c r="D8" s="4"/>
      <c r="E8" s="4"/>
    </row>
    <row r="9" spans="1:12" x14ac:dyDescent="0.3">
      <c r="A9" s="3">
        <v>8</v>
      </c>
      <c r="B9" s="3" t="s">
        <v>30</v>
      </c>
      <c r="C9" s="3" t="s">
        <v>2</v>
      </c>
      <c r="D9" s="4" t="s">
        <v>56</v>
      </c>
      <c r="E9" s="4"/>
      <c r="J9" s="3" t="s">
        <v>82</v>
      </c>
      <c r="K9" s="3" t="s">
        <v>80</v>
      </c>
      <c r="L9" s="3" t="s">
        <v>81</v>
      </c>
    </row>
    <row r="10" spans="1:12" x14ac:dyDescent="0.3">
      <c r="A10" s="3">
        <v>9</v>
      </c>
      <c r="B10" s="3" t="s">
        <v>31</v>
      </c>
      <c r="C10" s="3" t="s">
        <v>2</v>
      </c>
      <c r="D10" s="4"/>
      <c r="E10" s="4"/>
      <c r="J10" s="3">
        <v>1</v>
      </c>
      <c r="K10" s="3">
        <v>1</v>
      </c>
      <c r="L10" s="3">
        <v>1.2969999999999999</v>
      </c>
    </row>
    <row r="11" spans="1:12" x14ac:dyDescent="0.3">
      <c r="A11" s="3">
        <v>10</v>
      </c>
      <c r="B11" s="3" t="s">
        <v>32</v>
      </c>
      <c r="C11" s="3" t="s">
        <v>2</v>
      </c>
      <c r="D11" s="4"/>
      <c r="E11" s="4"/>
      <c r="J11" s="3">
        <v>1.5</v>
      </c>
      <c r="K11" s="3">
        <v>0.52</v>
      </c>
      <c r="L11" s="3">
        <v>1.2569999999999999</v>
      </c>
    </row>
    <row r="12" spans="1:12" x14ac:dyDescent="0.3">
      <c r="A12" s="3">
        <v>11</v>
      </c>
      <c r="B12" s="3" t="s">
        <v>33</v>
      </c>
      <c r="C12" s="3" t="s">
        <v>2</v>
      </c>
      <c r="D12" s="4" t="s">
        <v>55</v>
      </c>
      <c r="E12" s="4"/>
      <c r="J12" s="3">
        <v>2</v>
      </c>
      <c r="K12" s="3">
        <v>0.15</v>
      </c>
      <c r="L12" s="3">
        <v>1.194</v>
      </c>
    </row>
    <row r="13" spans="1:12" x14ac:dyDescent="0.3">
      <c r="A13" s="3">
        <v>12</v>
      </c>
      <c r="B13" s="3" t="s">
        <v>34</v>
      </c>
      <c r="C13" s="3" t="s">
        <v>2</v>
      </c>
      <c r="D13" s="4"/>
      <c r="E13" s="4"/>
      <c r="J13" s="3">
        <v>3</v>
      </c>
      <c r="K13" s="3">
        <v>0.03</v>
      </c>
      <c r="L13" s="3">
        <v>1.1180000000000001</v>
      </c>
    </row>
    <row r="14" spans="1:12" x14ac:dyDescent="0.3">
      <c r="A14" s="3">
        <v>13</v>
      </c>
      <c r="B14" s="3" t="s">
        <v>35</v>
      </c>
      <c r="C14" s="3" t="s">
        <v>2</v>
      </c>
      <c r="D14" s="4"/>
      <c r="E14" s="4"/>
    </row>
    <row r="15" spans="1:12" x14ac:dyDescent="0.3">
      <c r="A15" s="3">
        <v>14</v>
      </c>
      <c r="B15" s="3" t="s">
        <v>36</v>
      </c>
      <c r="C15" s="3" t="s">
        <v>2</v>
      </c>
      <c r="D15" s="4"/>
      <c r="E15" s="4"/>
    </row>
    <row r="16" spans="1:12" x14ac:dyDescent="0.3">
      <c r="A16" s="3" t="s">
        <v>6</v>
      </c>
      <c r="J16" s="6"/>
      <c r="K16" s="6" t="s">
        <v>83</v>
      </c>
      <c r="L16" s="6" t="s">
        <v>84</v>
      </c>
    </row>
    <row r="17" spans="1:12" x14ac:dyDescent="0.3">
      <c r="J17" s="6" t="s">
        <v>85</v>
      </c>
      <c r="K17" s="7">
        <v>7.8499999999999994E-6</v>
      </c>
      <c r="L17" s="7">
        <v>7.8499999999999994E-6</v>
      </c>
    </row>
    <row r="18" spans="1:12" x14ac:dyDescent="0.3">
      <c r="J18" s="6" t="s">
        <v>86</v>
      </c>
      <c r="K18" s="6" t="s">
        <v>87</v>
      </c>
      <c r="L18" s="6" t="s">
        <v>87</v>
      </c>
    </row>
    <row r="19" spans="1:12" x14ac:dyDescent="0.3">
      <c r="A19" s="2" t="s">
        <v>22</v>
      </c>
      <c r="B19" s="3" t="s">
        <v>1</v>
      </c>
      <c r="C19" s="3" t="s">
        <v>72</v>
      </c>
      <c r="D19" s="3" t="s">
        <v>73</v>
      </c>
      <c r="E19" s="3" t="s">
        <v>72</v>
      </c>
      <c r="F19" s="3" t="s">
        <v>73</v>
      </c>
      <c r="J19" s="6" t="s">
        <v>91</v>
      </c>
      <c r="K19" s="6" t="s">
        <v>88</v>
      </c>
      <c r="L19" s="6" t="s">
        <v>88</v>
      </c>
    </row>
    <row r="20" spans="1:12" x14ac:dyDescent="0.3">
      <c r="A20" s="3">
        <v>1</v>
      </c>
      <c r="B20" s="3" t="s">
        <v>37</v>
      </c>
      <c r="C20" s="4" t="s">
        <v>64</v>
      </c>
      <c r="D20" s="4" t="s">
        <v>60</v>
      </c>
      <c r="E20" s="4" t="s">
        <v>74</v>
      </c>
      <c r="F20" s="4" t="s">
        <v>77</v>
      </c>
      <c r="J20" s="6" t="s">
        <v>89</v>
      </c>
      <c r="K20" s="6" t="s">
        <v>90</v>
      </c>
      <c r="L20" s="6" t="s">
        <v>90</v>
      </c>
    </row>
    <row r="21" spans="1:12" x14ac:dyDescent="0.3">
      <c r="A21" s="3">
        <v>2</v>
      </c>
      <c r="B21" s="3" t="s">
        <v>38</v>
      </c>
      <c r="C21" s="4"/>
      <c r="D21" s="4"/>
      <c r="E21" s="4"/>
      <c r="F21" s="4"/>
    </row>
    <row r="22" spans="1:12" x14ac:dyDescent="0.3">
      <c r="A22" s="3">
        <v>3</v>
      </c>
      <c r="B22" s="3" t="s">
        <v>39</v>
      </c>
      <c r="C22" s="4"/>
      <c r="D22" s="4"/>
      <c r="E22" s="4"/>
      <c r="F22" s="4"/>
      <c r="G22" s="3" t="s">
        <v>75</v>
      </c>
    </row>
    <row r="23" spans="1:12" x14ac:dyDescent="0.3">
      <c r="A23" s="3">
        <v>4</v>
      </c>
      <c r="B23" s="3" t="s">
        <v>40</v>
      </c>
      <c r="C23" s="4" t="s">
        <v>63</v>
      </c>
      <c r="D23" s="4" t="s">
        <v>61</v>
      </c>
      <c r="E23" s="4"/>
      <c r="F23" s="4"/>
      <c r="G23" s="3" t="s">
        <v>76</v>
      </c>
    </row>
    <row r="24" spans="1:12" x14ac:dyDescent="0.3">
      <c r="A24" s="3">
        <v>5</v>
      </c>
      <c r="B24" s="3" t="s">
        <v>41</v>
      </c>
      <c r="C24" s="4"/>
      <c r="D24" s="4"/>
      <c r="E24" s="4"/>
      <c r="F24" s="4"/>
    </row>
    <row r="25" spans="1:12" x14ac:dyDescent="0.3">
      <c r="A25" s="3">
        <v>6</v>
      </c>
      <c r="B25" s="3" t="s">
        <v>42</v>
      </c>
      <c r="C25" s="4"/>
      <c r="D25" s="4"/>
      <c r="E25" s="4"/>
      <c r="F25" s="4"/>
    </row>
    <row r="26" spans="1:12" x14ac:dyDescent="0.3">
      <c r="A26" s="3">
        <v>7</v>
      </c>
      <c r="B26" s="3" t="s">
        <v>43</v>
      </c>
      <c r="C26" s="4" t="s">
        <v>65</v>
      </c>
      <c r="D26" s="4" t="s">
        <v>62</v>
      </c>
      <c r="E26" s="4"/>
      <c r="F26" s="4"/>
    </row>
    <row r="27" spans="1:12" x14ac:dyDescent="0.3">
      <c r="A27" s="3">
        <v>8</v>
      </c>
      <c r="B27" s="3" t="s">
        <v>44</v>
      </c>
      <c r="C27" s="4"/>
      <c r="D27" s="4"/>
      <c r="E27" s="4"/>
      <c r="F27" s="4"/>
    </row>
    <row r="28" spans="1:12" x14ac:dyDescent="0.3">
      <c r="A28" s="3">
        <v>9</v>
      </c>
      <c r="B28" s="3" t="s">
        <v>45</v>
      </c>
      <c r="C28" s="4"/>
      <c r="D28" s="4"/>
      <c r="E28" s="4"/>
      <c r="F28" s="4"/>
    </row>
    <row r="29" spans="1:12" x14ac:dyDescent="0.3">
      <c r="A29" s="3">
        <v>10</v>
      </c>
      <c r="B29" s="3" t="s">
        <v>46</v>
      </c>
      <c r="C29" s="4" t="s">
        <v>66</v>
      </c>
      <c r="D29" s="4" t="s">
        <v>67</v>
      </c>
      <c r="E29" s="4"/>
      <c r="F29" s="4"/>
    </row>
    <row r="30" spans="1:12" x14ac:dyDescent="0.3">
      <c r="A30" s="3">
        <v>11</v>
      </c>
      <c r="B30" s="3" t="s">
        <v>47</v>
      </c>
      <c r="C30" s="4"/>
      <c r="D30" s="4"/>
      <c r="E30" s="4"/>
      <c r="F30" s="4"/>
    </row>
    <row r="31" spans="1:12" x14ac:dyDescent="0.3">
      <c r="A31" s="3">
        <v>12</v>
      </c>
      <c r="B31" s="3" t="s">
        <v>48</v>
      </c>
      <c r="C31" s="4"/>
      <c r="D31" s="4"/>
      <c r="E31" s="4"/>
      <c r="F31" s="4"/>
    </row>
    <row r="32" spans="1:12" x14ac:dyDescent="0.3">
      <c r="A32" s="3">
        <v>13</v>
      </c>
      <c r="B32" s="3" t="s">
        <v>49</v>
      </c>
      <c r="C32" s="4" t="s">
        <v>68</v>
      </c>
      <c r="D32" s="4" t="s">
        <v>70</v>
      </c>
      <c r="E32" s="4"/>
      <c r="F32" s="4"/>
    </row>
    <row r="33" spans="1:6" x14ac:dyDescent="0.3">
      <c r="A33" s="3">
        <v>14</v>
      </c>
      <c r="B33" s="3" t="s">
        <v>50</v>
      </c>
      <c r="C33" s="4"/>
      <c r="D33" s="4"/>
      <c r="E33" s="4"/>
      <c r="F33" s="4"/>
    </row>
    <row r="34" spans="1:6" x14ac:dyDescent="0.3">
      <c r="A34" s="3">
        <v>15</v>
      </c>
      <c r="B34" s="3" t="s">
        <v>51</v>
      </c>
      <c r="C34" s="4"/>
      <c r="D34" s="4"/>
      <c r="E34" s="4"/>
      <c r="F34" s="4"/>
    </row>
    <row r="35" spans="1:6" x14ac:dyDescent="0.3">
      <c r="A35" s="3">
        <v>16</v>
      </c>
      <c r="B35" s="3" t="s">
        <v>57</v>
      </c>
      <c r="C35" s="4" t="s">
        <v>69</v>
      </c>
      <c r="D35" s="4" t="s">
        <v>70</v>
      </c>
      <c r="E35" s="4"/>
      <c r="F35" s="4"/>
    </row>
    <row r="36" spans="1:6" x14ac:dyDescent="0.3">
      <c r="A36" s="3">
        <v>17</v>
      </c>
      <c r="B36" s="3" t="s">
        <v>58</v>
      </c>
      <c r="C36" s="4"/>
      <c r="D36" s="4"/>
      <c r="E36" s="4"/>
      <c r="F36" s="4"/>
    </row>
    <row r="37" spans="1:6" x14ac:dyDescent="0.3">
      <c r="A37" s="3">
        <v>18</v>
      </c>
      <c r="B37" s="3" t="s">
        <v>59</v>
      </c>
      <c r="C37" s="4"/>
      <c r="D37" s="4"/>
      <c r="E37" s="4"/>
      <c r="F37" s="4"/>
    </row>
    <row r="38" spans="1:6" x14ac:dyDescent="0.3">
      <c r="A38" s="3">
        <v>19</v>
      </c>
      <c r="B38" s="3" t="s">
        <v>52</v>
      </c>
      <c r="C38" s="4" t="s">
        <v>70</v>
      </c>
      <c r="D38" s="4" t="s">
        <v>70</v>
      </c>
      <c r="E38" s="4"/>
      <c r="F38" s="4"/>
    </row>
    <row r="39" spans="1:6" x14ac:dyDescent="0.3">
      <c r="A39" s="3">
        <v>20</v>
      </c>
      <c r="B39" s="3" t="s">
        <v>53</v>
      </c>
      <c r="C39" s="4"/>
      <c r="D39" s="4"/>
      <c r="E39" s="4"/>
      <c r="F39" s="4"/>
    </row>
    <row r="40" spans="1:6" x14ac:dyDescent="0.3">
      <c r="A40" s="3">
        <v>21</v>
      </c>
      <c r="B40" s="3" t="s">
        <v>54</v>
      </c>
      <c r="C40" s="4"/>
      <c r="D40" s="4"/>
      <c r="E40" s="4"/>
      <c r="F40" s="4"/>
    </row>
    <row r="41" spans="1:6" x14ac:dyDescent="0.3">
      <c r="A41" s="3">
        <v>22</v>
      </c>
      <c r="B41" s="3" t="s">
        <v>57</v>
      </c>
      <c r="C41" s="4" t="s">
        <v>71</v>
      </c>
      <c r="D41" s="4" t="s">
        <v>70</v>
      </c>
      <c r="E41" s="4"/>
      <c r="F41" s="4"/>
    </row>
    <row r="42" spans="1:6" x14ac:dyDescent="0.3">
      <c r="A42" s="3">
        <v>23</v>
      </c>
      <c r="B42" s="3" t="s">
        <v>58</v>
      </c>
      <c r="C42" s="4"/>
      <c r="D42" s="4"/>
      <c r="E42" s="4"/>
      <c r="F42" s="4"/>
    </row>
    <row r="43" spans="1:6" x14ac:dyDescent="0.3">
      <c r="A43" s="3">
        <v>24</v>
      </c>
      <c r="B43" s="3" t="s">
        <v>59</v>
      </c>
      <c r="C43" s="4"/>
      <c r="D43" s="4"/>
      <c r="E43" s="4"/>
      <c r="F43" s="4"/>
    </row>
  </sheetData>
  <mergeCells count="24">
    <mergeCell ref="J3:J5"/>
    <mergeCell ref="D2:D5"/>
    <mergeCell ref="D6:D8"/>
    <mergeCell ref="D9:D11"/>
    <mergeCell ref="D12:D15"/>
    <mergeCell ref="E2:E15"/>
    <mergeCell ref="C32:C34"/>
    <mergeCell ref="C35:C37"/>
    <mergeCell ref="C38:C40"/>
    <mergeCell ref="C41:C43"/>
    <mergeCell ref="C20:C22"/>
    <mergeCell ref="C23:C25"/>
    <mergeCell ref="C26:C28"/>
    <mergeCell ref="C29:C31"/>
    <mergeCell ref="F20:F43"/>
    <mergeCell ref="D32:D34"/>
    <mergeCell ref="D35:D37"/>
    <mergeCell ref="D38:D40"/>
    <mergeCell ref="D41:D43"/>
    <mergeCell ref="D23:D25"/>
    <mergeCell ref="D26:D28"/>
    <mergeCell ref="D29:D31"/>
    <mergeCell ref="D20:D22"/>
    <mergeCell ref="E20:E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topLeftCell="A2" zoomScale="83" workbookViewId="0">
      <selection activeCell="N9" sqref="N9"/>
    </sheetView>
  </sheetViews>
  <sheetFormatPr defaultRowHeight="14" x14ac:dyDescent="0.3"/>
  <cols>
    <col min="4" max="4" width="10.58203125" customWidth="1"/>
    <col min="5" max="5" width="10.08203125" customWidth="1"/>
    <col min="6" max="6" width="12.58203125" customWidth="1"/>
    <col min="7" max="7" width="12.1640625" customWidth="1"/>
    <col min="8" max="9" width="10.6640625" customWidth="1"/>
    <col min="10" max="10" width="12.75" customWidth="1"/>
    <col min="11" max="11" width="12.83203125" customWidth="1"/>
    <col min="12" max="12" width="15.5" customWidth="1"/>
    <col min="14" max="14" width="9.1640625" bestFit="1" customWidth="1"/>
  </cols>
  <sheetData>
    <row r="1" spans="1:14" ht="27" customHeight="1" x14ac:dyDescent="0.3">
      <c r="A1" t="s">
        <v>12</v>
      </c>
      <c r="B1">
        <f>960*1.2</f>
        <v>1152</v>
      </c>
      <c r="C1" t="s">
        <v>13</v>
      </c>
      <c r="D1">
        <f>890</f>
        <v>890</v>
      </c>
    </row>
    <row r="2" spans="1:14" ht="28" x14ac:dyDescent="0.3">
      <c r="A2" t="s">
        <v>7</v>
      </c>
      <c r="B2" t="s">
        <v>8</v>
      </c>
      <c r="C2" t="s">
        <v>9</v>
      </c>
      <c r="D2" s="1" t="s">
        <v>11</v>
      </c>
      <c r="E2" t="s">
        <v>18</v>
      </c>
      <c r="F2" s="1" t="s">
        <v>10</v>
      </c>
      <c r="G2" s="1" t="s">
        <v>14</v>
      </c>
      <c r="H2" s="1" t="s">
        <v>15</v>
      </c>
      <c r="I2" s="1" t="s">
        <v>16</v>
      </c>
      <c r="J2" s="1" t="s">
        <v>20</v>
      </c>
      <c r="K2" s="1" t="s">
        <v>19</v>
      </c>
      <c r="M2" s="1" t="s">
        <v>17</v>
      </c>
    </row>
    <row r="3" spans="1:14" x14ac:dyDescent="0.3">
      <c r="A3">
        <v>50</v>
      </c>
      <c r="B3">
        <v>20</v>
      </c>
      <c r="C3">
        <v>10</v>
      </c>
      <c r="D3">
        <v>10</v>
      </c>
      <c r="E3">
        <v>90</v>
      </c>
      <c r="F3">
        <v>6</v>
      </c>
      <c r="G3">
        <f t="shared" ref="G3:G9" si="0">B3*A3*$D$1</f>
        <v>890000</v>
      </c>
      <c r="H3">
        <f t="shared" ref="H3:H9" si="1">C3*2*A3*$D$1</f>
        <v>890000</v>
      </c>
      <c r="I3">
        <f t="shared" ref="I3:I9" si="2">D3*0.7*A3*$B$1*2</f>
        <v>806400</v>
      </c>
      <c r="J3">
        <f>COS((90-E3)/180*PI())*COS((90-E3)/180*PI())/A3/F3/0.7/1.22</f>
        <v>3.9032006245121004E-3</v>
      </c>
      <c r="K3">
        <f>SIN((90-E3)/180*PI())*COS((90-E3)/180*PI())/0.7/F3/A3</f>
        <v>0</v>
      </c>
      <c r="L3">
        <f t="shared" ref="L3:L8" si="3">SQRT(J3*J3+K3*K3)</f>
        <v>3.9032006245121004E-3</v>
      </c>
      <c r="M3">
        <f t="shared" ref="M3:M8" si="4">2*$B$1/L3</f>
        <v>590284.79999999993</v>
      </c>
    </row>
    <row r="4" spans="1:14" x14ac:dyDescent="0.3">
      <c r="A4">
        <v>50</v>
      </c>
      <c r="B4">
        <v>20</v>
      </c>
      <c r="C4">
        <v>10</v>
      </c>
      <c r="D4">
        <v>10</v>
      </c>
      <c r="E4">
        <v>75</v>
      </c>
      <c r="F4">
        <v>6</v>
      </c>
      <c r="G4">
        <f t="shared" si="0"/>
        <v>890000</v>
      </c>
      <c r="H4">
        <f t="shared" si="1"/>
        <v>890000</v>
      </c>
      <c r="I4">
        <f t="shared" si="2"/>
        <v>806400</v>
      </c>
      <c r="J4">
        <f t="shared" ref="J4:J8" si="5">COS((90-E4)/180*PI())*COS((90-E4)/180*PI())/A4/F4/0.7/1.22</f>
        <v>3.6417357607034331E-3</v>
      </c>
      <c r="K4">
        <f t="shared" ref="K4:K8" si="6">SIN((90-E4)/180*PI())*COS((90-E4)/180*PI())/0.7/F4/A4</f>
        <v>1.1904761904761906E-3</v>
      </c>
      <c r="L4">
        <f t="shared" si="3"/>
        <v>3.8313800269455019E-3</v>
      </c>
      <c r="M4">
        <f t="shared" si="4"/>
        <v>601349.90102686896</v>
      </c>
    </row>
    <row r="5" spans="1:14" x14ac:dyDescent="0.3">
      <c r="A5">
        <v>50</v>
      </c>
      <c r="B5">
        <v>20</v>
      </c>
      <c r="C5">
        <v>10</v>
      </c>
      <c r="D5">
        <v>10</v>
      </c>
      <c r="E5">
        <v>60</v>
      </c>
      <c r="F5">
        <v>6</v>
      </c>
      <c r="G5">
        <f t="shared" si="0"/>
        <v>890000</v>
      </c>
      <c r="H5">
        <f t="shared" si="1"/>
        <v>890000</v>
      </c>
      <c r="I5">
        <f t="shared" si="2"/>
        <v>806400</v>
      </c>
      <c r="J5">
        <f t="shared" si="5"/>
        <v>2.9274004683840756E-3</v>
      </c>
      <c r="K5">
        <f t="shared" si="6"/>
        <v>2.0619652471058061E-3</v>
      </c>
      <c r="L5">
        <f t="shared" si="3"/>
        <v>3.5806946508418463E-3</v>
      </c>
      <c r="M5">
        <f t="shared" si="4"/>
        <v>643450.56606776384</v>
      </c>
    </row>
    <row r="6" spans="1:14" x14ac:dyDescent="0.3">
      <c r="A6">
        <v>50</v>
      </c>
      <c r="B6">
        <v>20</v>
      </c>
      <c r="C6">
        <v>10</v>
      </c>
      <c r="D6">
        <v>10</v>
      </c>
      <c r="E6">
        <v>45</v>
      </c>
      <c r="F6">
        <v>6</v>
      </c>
      <c r="G6">
        <f t="shared" si="0"/>
        <v>890000</v>
      </c>
      <c r="H6">
        <f t="shared" si="1"/>
        <v>890000</v>
      </c>
      <c r="I6">
        <f t="shared" si="2"/>
        <v>806400</v>
      </c>
      <c r="J6">
        <f t="shared" si="5"/>
        <v>1.9516003122560506E-3</v>
      </c>
      <c r="K6">
        <f t="shared" si="6"/>
        <v>2.3809523809523812E-3</v>
      </c>
      <c r="L6">
        <f t="shared" si="3"/>
        <v>3.0785837684170181E-3</v>
      </c>
      <c r="M6">
        <f t="shared" si="4"/>
        <v>748396.07212789846</v>
      </c>
      <c r="N6">
        <f>M6*0.7</f>
        <v>523877.25048952887</v>
      </c>
    </row>
    <row r="7" spans="1:14" x14ac:dyDescent="0.3">
      <c r="A7">
        <v>50</v>
      </c>
      <c r="B7">
        <v>20</v>
      </c>
      <c r="C7">
        <v>10</v>
      </c>
      <c r="D7">
        <v>10</v>
      </c>
      <c r="E7">
        <v>30</v>
      </c>
      <c r="F7">
        <v>6</v>
      </c>
      <c r="G7">
        <f t="shared" si="0"/>
        <v>890000</v>
      </c>
      <c r="H7">
        <f t="shared" si="1"/>
        <v>890000</v>
      </c>
      <c r="I7">
        <f t="shared" si="2"/>
        <v>806400</v>
      </c>
      <c r="J7">
        <f t="shared" si="5"/>
        <v>9.7580015612802541E-4</v>
      </c>
      <c r="K7">
        <f t="shared" si="6"/>
        <v>2.061965247105807E-3</v>
      </c>
      <c r="L7">
        <f t="shared" si="3"/>
        <v>2.281202889918297E-3</v>
      </c>
      <c r="M7">
        <f t="shared" si="4"/>
        <v>1009993.4601093371</v>
      </c>
      <c r="N7">
        <f>M7*0.6</f>
        <v>605996.07606560225</v>
      </c>
    </row>
    <row r="8" spans="1:14" x14ac:dyDescent="0.3">
      <c r="A8">
        <v>50</v>
      </c>
      <c r="B8">
        <v>20</v>
      </c>
      <c r="C8">
        <v>10</v>
      </c>
      <c r="D8">
        <v>10</v>
      </c>
      <c r="E8">
        <v>15</v>
      </c>
      <c r="F8">
        <v>6</v>
      </c>
      <c r="G8">
        <f t="shared" si="0"/>
        <v>890000</v>
      </c>
      <c r="H8">
        <f t="shared" si="1"/>
        <v>890000</v>
      </c>
      <c r="I8">
        <f t="shared" si="2"/>
        <v>806400</v>
      </c>
      <c r="J8">
        <f t="shared" si="5"/>
        <v>2.614648638086677E-4</v>
      </c>
      <c r="K8">
        <f t="shared" si="6"/>
        <v>1.1904761904761906E-3</v>
      </c>
      <c r="L8">
        <f t="shared" si="3"/>
        <v>1.2188508666351222E-3</v>
      </c>
      <c r="M8">
        <f t="shared" si="4"/>
        <v>1890305.0923372156</v>
      </c>
      <c r="N8">
        <f>M8*0.25</f>
        <v>472576.27308430389</v>
      </c>
    </row>
    <row r="9" spans="1:14" x14ac:dyDescent="0.3">
      <c r="A9">
        <v>50</v>
      </c>
      <c r="B9">
        <v>20</v>
      </c>
      <c r="C9">
        <v>10</v>
      </c>
      <c r="D9">
        <v>10</v>
      </c>
      <c r="E9">
        <v>0</v>
      </c>
      <c r="F9">
        <v>6</v>
      </c>
      <c r="G9">
        <f t="shared" si="0"/>
        <v>890000</v>
      </c>
      <c r="H9">
        <f t="shared" si="1"/>
        <v>890000</v>
      </c>
      <c r="I9">
        <f t="shared" si="2"/>
        <v>806400</v>
      </c>
      <c r="M9">
        <f>F9*0.7*4*B1</f>
        <v>19353.599999999999</v>
      </c>
      <c r="N9">
        <f>M9*30</f>
        <v>580608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2017-12-29T02:23:43Z</dcterms:created>
  <dcterms:modified xsi:type="dcterms:W3CDTF">2017-12-29T08:29:15Z</dcterms:modified>
</cp:coreProperties>
</file>