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405"/>
  </bookViews>
  <sheets>
    <sheet name="data for meta analysis" sheetId="1" r:id="rId1"/>
  </sheets>
  <calcPr calcId="162913"/>
</workbook>
</file>

<file path=xl/calcChain.xml><?xml version="1.0" encoding="utf-8"?>
<calcChain xmlns="http://schemas.openxmlformats.org/spreadsheetml/2006/main">
  <c r="R75" i="1" l="1"/>
  <c r="R76" i="1" l="1"/>
  <c r="R80" i="1"/>
  <c r="S80" i="1" s="1"/>
  <c r="R79" i="1"/>
  <c r="R86" i="1"/>
  <c r="S86" i="1" s="1"/>
  <c r="R85" i="1"/>
  <c r="S85" i="1" s="1"/>
  <c r="U82" i="1" l="1"/>
  <c r="V82" i="1" s="1"/>
  <c r="U81" i="1"/>
  <c r="V81" i="1" s="1"/>
  <c r="U80" i="1"/>
  <c r="V80" i="1" s="1"/>
  <c r="U79" i="1"/>
  <c r="V79" i="1" s="1"/>
  <c r="R84" i="1"/>
  <c r="S84" i="1" s="1"/>
  <c r="R83" i="1"/>
  <c r="S83" i="1" s="1"/>
  <c r="R82" i="1"/>
  <c r="S82" i="1" s="1"/>
  <c r="R81" i="1"/>
  <c r="S81" i="1" s="1"/>
  <c r="S79" i="1"/>
  <c r="X75" i="1"/>
  <c r="X76" i="1"/>
  <c r="T75" i="1"/>
  <c r="T76" i="1"/>
  <c r="V76" i="1"/>
  <c r="V75" i="1"/>
  <c r="R74" i="1"/>
  <c r="O90" i="1" l="1"/>
  <c r="O91" i="1" s="1"/>
  <c r="N90" i="1"/>
  <c r="N91" i="1" s="1"/>
  <c r="N87" i="1"/>
  <c r="O84" i="1"/>
  <c r="O88" i="1" s="1"/>
  <c r="O83" i="1"/>
  <c r="O87" i="1" s="1"/>
  <c r="N88" i="1"/>
  <c r="O78" i="1"/>
  <c r="O79" i="1" s="1"/>
  <c r="O80" i="1" s="1"/>
</calcChain>
</file>

<file path=xl/sharedStrings.xml><?xml version="1.0" encoding="utf-8"?>
<sst xmlns="http://schemas.openxmlformats.org/spreadsheetml/2006/main" count="574" uniqueCount="282">
  <si>
    <t>Title</t>
  </si>
  <si>
    <t>Study</t>
  </si>
  <si>
    <t>Risk</t>
  </si>
  <si>
    <t>PopulationSize</t>
  </si>
  <si>
    <t>RatioType</t>
  </si>
  <si>
    <t>CI.UB</t>
  </si>
  <si>
    <t>CI.LB</t>
  </si>
  <si>
    <t>StudyType</t>
  </si>
  <si>
    <t>Association of body mass index, diabetes, hypertension, and blood pressure levelswith risk of permanent atrial fibrillation.pdf</t>
  </si>
  <si>
    <t>Atrial fibrillation in the Malmö Diet and Cancer Study a study of occurrence, risk factors and diagnostic validity.pdf</t>
  </si>
  <si>
    <t>Big men and atrial fibrillation effects of body size and weight gain on risk of atrial fibrillation in men..pdf</t>
  </si>
  <si>
    <t>Body weight and risk of atrial fibrillation in 7,169 patients with newlydiagnosed type 2 diabetes_ an observational study. .pdf</t>
  </si>
  <si>
    <t>Diabetes and new onset atrial fibrillation in a hypertensive population.pdf</t>
  </si>
  <si>
    <t>Diabetes mellitus as risk factor for atrial fibrillation hospitalization Incidence and outcomes over nine years in a region of Northern Italy. .pdf</t>
  </si>
  <si>
    <t>Diabetes mellitus is a strong, independent risk for atrial fibrillation andflutter in addition to other cardiovascular disease.pdf</t>
  </si>
  <si>
    <t>Diabetes mellitus is an independent risk factor for atrial fibrillation in ageneral Chinese population. .pdf</t>
  </si>
  <si>
    <t>Diabetes mellitus, glycemic control, and risk of atrial fibrillation..pdf</t>
  </si>
  <si>
    <t>Epidemiologic features of chronic atrial fibrillation the Framingham study.pdf</t>
  </si>
  <si>
    <t>Evaluation of the association between diabetic retinopathy and the incidence of atrial fibrillation - a nationwide population based study.pdf</t>
  </si>
  <si>
    <t>Impact of atrial fibrillation on the risk of death the Framingham.pdf</t>
  </si>
  <si>
    <t>Impact of intensive glycemic control on the incidence of atrial fibrillation andassociated cardiovascular outcomes in patients with type 2 diabetes mellitus from the Action to Control Cardiovascular Risk.pdf</t>
  </si>
  <si>
    <t>Impact of new-onset diabetes mellitus on development of atrial fibrillation andheart failure in high-risk hypertension (from the VALUE Trial).pdf</t>
  </si>
  <si>
    <t>Impact of type 2 diabetes mellitus in hospitalizations for atrial fibrillation inSpain (2004-2013).pdf</t>
  </si>
  <si>
    <t>Incidence of chronic AF in general practice and its treatment pattern.pdf</t>
  </si>
  <si>
    <t>Independent contribution of diabetes to increased prevalence and incidence ofatrial fibrillation.pdf</t>
  </si>
  <si>
    <t>Insulin resistance and atrial fibrillation (from the Framingham Heart Study).pdf</t>
  </si>
  <si>
    <t>Low fasting plasma insulin is associated atrial fibrillation in men from a cohortstudy the Malmo preventive project.pdf</t>
  </si>
  <si>
    <t>Meta-analysis of cohort and case-control studies of type 2 diabetes mellitus andrisk of  Atrial Fibrillation.pdf</t>
  </si>
  <si>
    <t>Metabolic syndrome and risk of development of atrial fibrillation the niigata preventive medicine study.pdf</t>
  </si>
  <si>
    <t>Overweight and Obesity as Risk Factors for Atrial.pdf</t>
  </si>
  <si>
    <t>Predictors for atrial fibrillation detection after cryptogenic stroke Resultsfrom CRYSTAL AF.pdf</t>
  </si>
  <si>
    <t>Prevalence of abnormal glucose metabolism in atrial fibrillation a case controlstudy in 75-year old subjects.pdf</t>
  </si>
  <si>
    <t>Prevalence, incidence, prognosis, and predisposing conditions for atrialfibrillation population-based estimates.pdf</t>
  </si>
  <si>
    <t>Risk factors for atrial fibrillation and their population burden in post menopausal women the womans health initiative observational study.pdf</t>
  </si>
  <si>
    <t>Risk of atrial fibrillation in diabetes mellitus A nationwide cohort study.pdf</t>
  </si>
  <si>
    <t>The link between diabetes and atrial fibrillation cause or correlation.pdf</t>
  </si>
  <si>
    <t>The natural history of AF incidence risk facts and prognosis in the manitoba follow up study.pdf</t>
  </si>
  <si>
    <t>Type 2 diabetes, glucose homeostasis and incident atrial fibrillation  the Atherosclerosis Risk in Communities study.pdf</t>
  </si>
  <si>
    <t>VariablesAdjustedFor</t>
  </si>
  <si>
    <t>Italy</t>
  </si>
  <si>
    <t>Cohort</t>
  </si>
  <si>
    <t>HR</t>
  </si>
  <si>
    <t>USA</t>
  </si>
  <si>
    <t xml:space="preserve">age sex BMI Hyp SBP DBP CHD VHD HF stroke </t>
  </si>
  <si>
    <t>body mass index</t>
  </si>
  <si>
    <t>hypertension</t>
  </si>
  <si>
    <t>systolic blood pressure</t>
  </si>
  <si>
    <t>diastolic blood pressure</t>
  </si>
  <si>
    <t>coronary heart disease</t>
  </si>
  <si>
    <t>valvular heart disease</t>
  </si>
  <si>
    <t>heart failure</t>
  </si>
  <si>
    <t>Thacker et al</t>
  </si>
  <si>
    <t>Sweden</t>
  </si>
  <si>
    <t>Smith et al (Male)</t>
  </si>
  <si>
    <t>Smith et al (Female)</t>
  </si>
  <si>
    <t>age</t>
  </si>
  <si>
    <t>CountryOfStudy</t>
  </si>
  <si>
    <t>Grundvold et al</t>
  </si>
  <si>
    <t>NA</t>
  </si>
  <si>
    <t>Alves-Cabratosa et al</t>
  </si>
  <si>
    <t>YearOfStudy</t>
  </si>
  <si>
    <t>Spain</t>
  </si>
  <si>
    <t>2001–2004</t>
  </si>
  <si>
    <t>1991-1996</t>
  </si>
  <si>
    <t>1970-1973</t>
  </si>
  <si>
    <t>1999-2009</t>
  </si>
  <si>
    <t>2006-2011</t>
  </si>
  <si>
    <t>blood pressure</t>
  </si>
  <si>
    <t>low-density lipoprotein cholesterol</t>
  </si>
  <si>
    <t>age BP LDLC</t>
  </si>
  <si>
    <t>Staszewsky et al</t>
  </si>
  <si>
    <t>2000-2010</t>
  </si>
  <si>
    <t>age sex medications Hyp HF HA</t>
  </si>
  <si>
    <t>OR</t>
  </si>
  <si>
    <t>1990-2000</t>
  </si>
  <si>
    <t>age sex CHF CAD LVH flutter</t>
  </si>
  <si>
    <t>Movahed et al</t>
  </si>
  <si>
    <t>2013-2013</t>
  </si>
  <si>
    <t>China</t>
  </si>
  <si>
    <t>Sun et al</t>
  </si>
  <si>
    <t>high-density lipoprotein cholesterol</t>
  </si>
  <si>
    <t>congestive heart failure</t>
  </si>
  <si>
    <t>myocardial infarction</t>
  </si>
  <si>
    <t>low left ventricular ejection fraction</t>
  </si>
  <si>
    <t>left ventricular hypertrophy</t>
  </si>
  <si>
    <t>age sex BMI SBP DBP cholesterol trigylceride LDLC HDLC smoking drinking MI LLVEF LVH history</t>
  </si>
  <si>
    <t>past hospital admissions</t>
  </si>
  <si>
    <t>Dublin et al</t>
  </si>
  <si>
    <t>2001-2004</t>
  </si>
  <si>
    <t>1948-1952</t>
  </si>
  <si>
    <t>Kannel et al (Male)</t>
  </si>
  <si>
    <t>Kannel et al (Female)</t>
  </si>
  <si>
    <t>Lee et al</t>
  </si>
  <si>
    <t>Korea</t>
  </si>
  <si>
    <t>2002-2007</t>
  </si>
  <si>
    <t>RR</t>
  </si>
  <si>
    <t>Fatemi et al</t>
  </si>
  <si>
    <t>USA/Canada</t>
  </si>
  <si>
    <t>1999-2013</t>
  </si>
  <si>
    <t>1997-2004</t>
  </si>
  <si>
    <t>Aksnes et al</t>
  </si>
  <si>
    <t>USA/Germany/Italy</t>
  </si>
  <si>
    <t>heart rate</t>
  </si>
  <si>
    <t>age CHD LVH treatement BMI BP rate pottasium</t>
  </si>
  <si>
    <t>2004-2016</t>
  </si>
  <si>
    <t>IRR</t>
  </si>
  <si>
    <t>age year</t>
  </si>
  <si>
    <t>Ruigómez et al</t>
  </si>
  <si>
    <t>UK</t>
  </si>
  <si>
    <t>1996-1996</t>
  </si>
  <si>
    <t>age sex CVD</t>
  </si>
  <si>
    <t>cardio vascular disease</t>
  </si>
  <si>
    <t>1999-2004</t>
  </si>
  <si>
    <t>Israel</t>
  </si>
  <si>
    <t>Nichols et al (Male)</t>
  </si>
  <si>
    <t>Nichols et al (Female)</t>
  </si>
  <si>
    <t>ischaemic heart disease</t>
  </si>
  <si>
    <t>age sex race smoking SBP IHD VHD Hyp HF</t>
  </si>
  <si>
    <t>Benjamin et al (Male)</t>
  </si>
  <si>
    <t>Benjamin et al (Female)</t>
  </si>
  <si>
    <t>Fontes et al</t>
  </si>
  <si>
    <t>1998-2001</t>
  </si>
  <si>
    <t>1977-1992</t>
  </si>
  <si>
    <t>Huxley et al</t>
  </si>
  <si>
    <t>Watanabe et al</t>
  </si>
  <si>
    <t>1996-1998</t>
  </si>
  <si>
    <t xml:space="preserve">age sex </t>
  </si>
  <si>
    <t>Denmark</t>
  </si>
  <si>
    <t>Frost et al (Male)</t>
  </si>
  <si>
    <t>Frost et al (Female)</t>
  </si>
  <si>
    <t>age BMI height smoking alcohol Hyp SBP IHD CHF VHD</t>
  </si>
  <si>
    <t>Thijs et al</t>
  </si>
  <si>
    <t>Johansen et al</t>
  </si>
  <si>
    <t>USA/Canada/Europe</t>
  </si>
  <si>
    <t>Norway</t>
  </si>
  <si>
    <t>2009-2012</t>
  </si>
  <si>
    <t>2005-2005</t>
  </si>
  <si>
    <t>1968-1970</t>
  </si>
  <si>
    <t>age sex Hyp CHD HF VHD</t>
  </si>
  <si>
    <t>Perez et al (Female)</t>
  </si>
  <si>
    <t>1997-1998</t>
  </si>
  <si>
    <t xml:space="preserve">age sex race PAD Hyp HF CHD BMI smoking alcohol treatment Hyperlipidaemia </t>
  </si>
  <si>
    <t>peripheral arterial disease</t>
  </si>
  <si>
    <t>1996-2012</t>
  </si>
  <si>
    <t>calender year of patient data/time of study</t>
  </si>
  <si>
    <t>review</t>
  </si>
  <si>
    <t>Canada</t>
  </si>
  <si>
    <t>Schoen et al (Female)</t>
  </si>
  <si>
    <t>age sex CVD IHD BMI Hyp</t>
  </si>
  <si>
    <t>1990-1992</t>
  </si>
  <si>
    <t>fasting serum glucose</t>
  </si>
  <si>
    <t>PublicationYear</t>
    <phoneticPr fontId="3" type="noConversion"/>
  </si>
  <si>
    <t>Type 2 diabetes mellitus and risk of incident atrial fibrillation in women.pdf</t>
    <phoneticPr fontId="3" type="noConversion"/>
  </si>
  <si>
    <t>MeanAge(sd)</t>
  </si>
  <si>
    <t>69.2(11.1)</t>
  </si>
  <si>
    <t>59.1(7)</t>
  </si>
  <si>
    <t>57.3(7.9)</t>
  </si>
  <si>
    <t>51.5(2.3)</t>
  </si>
  <si>
    <t>60(10.2)</t>
  </si>
  <si>
    <t>Rosengren et al (Male)</t>
  </si>
  <si>
    <t>Case-Control</t>
  </si>
  <si>
    <t>65.1(12.2)</t>
  </si>
  <si>
    <t>67.0 (9.5)</t>
  </si>
  <si>
    <t>65.6(13.8)</t>
  </si>
  <si>
    <t>53.8(10.6)</t>
  </si>
  <si>
    <t>70.3(4.7)</t>
  </si>
  <si>
    <t>47.7(8)</t>
  </si>
  <si>
    <t>50.1(6)</t>
  </si>
  <si>
    <t>62(11)</t>
  </si>
  <si>
    <t>62.2(5.8)</t>
  </si>
  <si>
    <t>67(8.1)</t>
  </si>
  <si>
    <t>58.4(11.5)</t>
  </si>
  <si>
    <t>66(NA)</t>
  </si>
  <si>
    <t>66.9(NA)</t>
  </si>
  <si>
    <t>59.2(6.9)</t>
  </si>
  <si>
    <t>age sex SBP Hyp HF BMI</t>
  </si>
  <si>
    <t>age sex height BMI SBP smoking</t>
  </si>
  <si>
    <t>47.2(2.4)</t>
  </si>
  <si>
    <t>48.3(6.9)</t>
  </si>
  <si>
    <t>59.2(11)</t>
  </si>
  <si>
    <t>56(4.3)</t>
  </si>
  <si>
    <t>52.7(6.5)</t>
  </si>
  <si>
    <t>61.6(11.4)</t>
  </si>
  <si>
    <t>75(0)</t>
  </si>
  <si>
    <t>63.4(7.3)</t>
  </si>
  <si>
    <t>36.4(24.3)</t>
  </si>
  <si>
    <t>Krahn et al (Male)</t>
  </si>
  <si>
    <t>72(NA)</t>
  </si>
  <si>
    <t>52.9(3.1)</t>
  </si>
  <si>
    <t>57(5.7)</t>
  </si>
  <si>
    <t>74.3(NA)</t>
  </si>
  <si>
    <t>73.8(NA)</t>
  </si>
  <si>
    <t>76.4(NA)</t>
  </si>
  <si>
    <t>74(NA)</t>
  </si>
  <si>
    <t>family history of AF</t>
  </si>
  <si>
    <t>(all had DM only/insufficient info)</t>
  </si>
  <si>
    <t>meta analysis</t>
  </si>
  <si>
    <t>(done by hand)</t>
  </si>
  <si>
    <t>Overall</t>
  </si>
  <si>
    <t>Summary</t>
  </si>
  <si>
    <t>Relative Risk</t>
  </si>
  <si>
    <t>Case Control</t>
  </si>
  <si>
    <t>Male</t>
  </si>
  <si>
    <t>Female</t>
  </si>
  <si>
    <t>Hypertension Adjusted</t>
  </si>
  <si>
    <t>Multiple Adjusted</t>
  </si>
  <si>
    <t>No Adjusted</t>
  </si>
  <si>
    <t>BMI Adjusted</t>
  </si>
  <si>
    <t>Heart Disease Adjusted</t>
  </si>
  <si>
    <t>Hyp+BMI+Heart Disease Adjusted</t>
  </si>
  <si>
    <t>Publication Bias Accounted</t>
    <phoneticPr fontId="3" type="noConversion"/>
  </si>
  <si>
    <t>N</t>
  </si>
  <si>
    <t>(Wrong info)</t>
  </si>
  <si>
    <t>Incident(%)</t>
  </si>
  <si>
    <t>MeanFollowUp</t>
  </si>
  <si>
    <t>1993-2001</t>
  </si>
  <si>
    <t>Independent risk factors for atrial fibrillation in a population-based cohort.The Framingham Heart Study. .pdf</t>
  </si>
  <si>
    <t>age smoking LVH hyp MI CHF VHD</t>
  </si>
  <si>
    <t>Sun et al (Male)</t>
  </si>
  <si>
    <t>Prevalence of atrial fibrillation and its risk factors in rural China across-sectional study. .pdf</t>
  </si>
  <si>
    <t>58.3(NA)</t>
  </si>
  <si>
    <t>Sun et al (Female)</t>
  </si>
  <si>
    <t>Continent</t>
  </si>
  <si>
    <t>Eur</t>
  </si>
  <si>
    <t>Ame</t>
  </si>
  <si>
    <t>Asi</t>
  </si>
  <si>
    <t>Mendez-Bailon et al (Female)</t>
    <phoneticPr fontId="3" type="noConversion"/>
  </si>
  <si>
    <t>Mendez-Bailon et al (Male)</t>
    <phoneticPr fontId="3" type="noConversion"/>
  </si>
  <si>
    <t>Johnson et al (Male)</t>
  </si>
  <si>
    <t>Johnson et al (Female)</t>
  </si>
  <si>
    <t>RiskMinAdj</t>
  </si>
  <si>
    <t>MinCI.LB</t>
  </si>
  <si>
    <t>MinCI.UB</t>
  </si>
  <si>
    <t xml:space="preserve">age sex year Hyp IHD HF VHD </t>
  </si>
  <si>
    <t>Pallisgaard et al (Male)</t>
  </si>
  <si>
    <t>Pallisgaard et al (Female)</t>
  </si>
  <si>
    <t>1948-1992</t>
  </si>
  <si>
    <t>age sex race CHD FSG smoking HF SBP Hyp BMI</t>
  </si>
  <si>
    <t>16co 7 cc</t>
  </si>
  <si>
    <t>Total:</t>
  </si>
  <si>
    <t>Cohort:</t>
  </si>
  <si>
    <t>Case-Con:</t>
  </si>
  <si>
    <t>Men:</t>
  </si>
  <si>
    <t>Women:</t>
  </si>
  <si>
    <t>Age:</t>
  </si>
  <si>
    <t>%</t>
  </si>
  <si>
    <t>Cas-Con</t>
  </si>
  <si>
    <t>NZ</t>
  </si>
  <si>
    <t>1992-1995</t>
  </si>
  <si>
    <t xml:space="preserve"> Risk of atrial fibrillation in people with type 1 diabetes compared with matchedcontrols from the general population: a prospective case-control study. </t>
  </si>
  <si>
    <t xml:space="preserve"> Women with atrial fibrillation and type 2 diabetes have a higher incidence ofhospitalization and undergo ablation or pacemaker implantation less frequentlythan men. </t>
  </si>
  <si>
    <t xml:space="preserve"> CHA2DS2-VASc Score (Congestive Heart Failure, Hypertension, Age &gt;/=75 [Doubled],Diabetes Mellitus, Prior Stroke or Transient Ischemic Attack [Doubled], VascularDisease, Age 65-74, Female) for Stroke in Asian Patients With AtrialFibrillation: A Korean Nationwide Sample Cohort Study. </t>
  </si>
  <si>
    <t xml:space="preserve">Analysis of clinical characteristics and risk of stroke and death within 1 yearof patients with nonvalvular atrial fibrillation combined with diabetesmellitus. </t>
  </si>
  <si>
    <t xml:space="preserve"> Clinical characteristics and impact of diabetes mellitus on outcomes in patientswith nonvalvular atrial fibrillation. </t>
  </si>
  <si>
    <t xml:space="preserve"> Diabetes and silent atrial fibrillation: A dangerous liaison? </t>
  </si>
  <si>
    <t xml:space="preserve"> Diabetes mellitus, glycemic control, and risk of atrial fibrillation. </t>
  </si>
  <si>
    <t xml:space="preserve"> Diabetic atrial fibrillation patients: mortality and risk for stroke or embolismduring a 10-year follow-up. </t>
  </si>
  <si>
    <t>2017 NEW DATA</t>
  </si>
  <si>
    <t>The etiology and associated risk factors in a sample of 300 patients with atrial fibrillation</t>
  </si>
  <si>
    <t>Risk of atrial fibrillation in people with type 1 diabetes compared with matched controls from the general population: a prospective case-control study</t>
  </si>
  <si>
    <t>Alverez et al</t>
  </si>
  <si>
    <t>Dahlqvist et al (Male)</t>
  </si>
  <si>
    <t>Dahlqvist et al (Female)</t>
  </si>
  <si>
    <t>Risk factors for atrial fibrillation in type 2 diabetes report from the SwedishNational Diabetes Register (NDR).</t>
  </si>
  <si>
    <t>Zethelius et al</t>
  </si>
  <si>
    <t>Incidence and Risk Factors for Atrial Fibrillation in Korea the National HealthInsurance Service Database (2002-2010).</t>
  </si>
  <si>
    <t>Son et al</t>
  </si>
  <si>
    <t>2001-2013</t>
  </si>
  <si>
    <t>age sex Hyp BMI year race smoking SBP history cholesterol</t>
  </si>
  <si>
    <t>age sex duration education birthplace CHD HF VHD stroke cancer</t>
  </si>
  <si>
    <t>35.4(14.5)</t>
  </si>
  <si>
    <t>1996-1997</t>
  </si>
  <si>
    <t>66(8)</t>
  </si>
  <si>
    <t>2005-2016</t>
  </si>
  <si>
    <t>64.1(9.2)</t>
  </si>
  <si>
    <t>2002-2010</t>
  </si>
  <si>
    <t xml:space="preserve">sex BMI Hyp IHD HF </t>
  </si>
  <si>
    <t>age sex duration cholesterol smoking treatements BMI education</t>
  </si>
  <si>
    <t>na</t>
  </si>
  <si>
    <t>two</t>
  </si>
  <si>
    <t>one</t>
  </si>
  <si>
    <t>DiabetesType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</si>
</sst>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61">
    <xf numFmtId="0" fontId="0" fillId="0" borderId="0" xfId="0"/>
    <xf numFmtId="0" fontId="1" fillId="0" borderId="1" xfId="0" applyFont="1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4" fillId="3" borderId="0" xfId="1"/>
    <xf numFmtId="0" fontId="0" fillId="0" borderId="3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3" xfId="0" applyBorder="1" applyAlignment="1">
      <alignment horizontal="right"/>
    </xf>
    <xf numFmtId="0" fontId="5" fillId="4" borderId="2" xfId="2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0" xfId="1" applyAlignment="1">
      <alignment vertical="center"/>
    </xf>
    <xf numFmtId="0" fontId="4" fillId="3" borderId="0" xfId="1" applyAlignment="1">
      <alignment horizontal="center" vertical="center"/>
    </xf>
    <xf numFmtId="0" fontId="6" fillId="3" borderId="0" xfId="1" applyFont="1" applyAlignment="1">
      <alignment vertical="center"/>
    </xf>
    <xf numFmtId="0" fontId="4" fillId="3" borderId="0" xfId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/>
    <xf numFmtId="0" fontId="0" fillId="0" borderId="0" xfId="0" applyBorder="1" applyAlignment="1">
      <alignment horizontal="right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Alignment="1"/>
    <xf numFmtId="0" fontId="0" fillId="5" borderId="0" xfId="0" applyFill="1" applyAlignme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8" fillId="5" borderId="0" xfId="0" applyFont="1" applyFill="1" applyAlignment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right" vertical="center"/>
    </xf>
    <xf numFmtId="0" fontId="0" fillId="6" borderId="0" xfId="0" applyFill="1"/>
    <xf numFmtId="0" fontId="7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right" vertical="center"/>
    </xf>
    <xf numFmtId="0" fontId="7" fillId="6" borderId="0" xfId="1" applyFont="1" applyFill="1"/>
    <xf numFmtId="0" fontId="7" fillId="7" borderId="0" xfId="1" applyFont="1" applyFill="1" applyAlignment="1">
      <alignment vertical="center"/>
    </xf>
    <xf numFmtId="0" fontId="7" fillId="7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right" vertical="center"/>
    </xf>
    <xf numFmtId="0" fontId="7" fillId="7" borderId="0" xfId="1" applyFont="1" applyFill="1"/>
    <xf numFmtId="0" fontId="9" fillId="7" borderId="0" xfId="1" applyFont="1" applyFill="1" applyAlignment="1">
      <alignment vertical="center"/>
    </xf>
    <xf numFmtId="0" fontId="9" fillId="7" borderId="0" xfId="1" applyFont="1" applyFill="1" applyAlignment="1">
      <alignment horizontal="center" vertical="center"/>
    </xf>
    <xf numFmtId="0" fontId="9" fillId="7" borderId="0" xfId="1" applyFont="1" applyFill="1" applyAlignment="1">
      <alignment horizontal="right" vertical="center"/>
    </xf>
    <xf numFmtId="0" fontId="9" fillId="7" borderId="0" xfId="1" applyFont="1" applyFill="1"/>
    <xf numFmtId="0" fontId="0" fillId="7" borderId="0" xfId="1" applyFont="1" applyFill="1" applyAlignment="1">
      <alignment vertical="center"/>
    </xf>
  </cellXfs>
  <cellStyles count="3">
    <cellStyle name="Bad" xfId="1" builtinId="27"/>
    <cellStyle name="Normal" xfId="0" builtinId="0"/>
    <cellStyle name="Output" xfId="2" builtinId="21"/>
  </cellStyles>
  <dxfs count="4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6"/>
  <sheetViews>
    <sheetView tabSelected="1" zoomScale="55" zoomScaleNormal="55" workbookViewId="0">
      <selection activeCell="M23" sqref="M22:M23"/>
    </sheetView>
  </sheetViews>
  <sheetFormatPr defaultRowHeight="15"/>
  <cols>
    <col min="1" max="1" width="15.5703125" customWidth="1"/>
    <col min="2" max="2" width="27.7109375" bestFit="1" customWidth="1"/>
    <col min="3" max="3" width="13.28515625" bestFit="1" customWidth="1"/>
    <col min="4" max="4" width="104.5703125" customWidth="1"/>
    <col min="5" max="5" width="19.28515625" bestFit="1" customWidth="1"/>
    <col min="6" max="6" width="9.85546875" bestFit="1" customWidth="1"/>
    <col min="7" max="7" width="12.140625" bestFit="1" customWidth="1"/>
    <col min="8" max="8" width="13.140625" bestFit="1" customWidth="1"/>
    <col min="9" max="9" width="5" bestFit="1" customWidth="1"/>
    <col min="10" max="10" width="9.85546875" style="11" bestFit="1" customWidth="1"/>
    <col min="11" max="11" width="5.28515625" bestFit="1" customWidth="1"/>
    <col min="12" max="12" width="6" bestFit="1" customWidth="1"/>
    <col min="13" max="13" width="86.42578125" bestFit="1" customWidth="1"/>
    <col min="14" max="14" width="14.42578125" bestFit="1" customWidth="1"/>
    <col min="15" max="15" width="13.140625" style="7" bestFit="1" customWidth="1"/>
    <col min="16" max="16" width="11.140625" style="7" bestFit="1" customWidth="1"/>
    <col min="17" max="17" width="9.85546875" style="7" bestFit="1" customWidth="1"/>
    <col min="18" max="18" width="9.42578125" style="7" bestFit="1" customWidth="1"/>
    <col min="19" max="19" width="11.28515625" style="7" bestFit="1" customWidth="1"/>
    <col min="20" max="20" width="14.7109375" style="7" customWidth="1"/>
    <col min="21" max="21" width="12.5703125" customWidth="1"/>
    <col min="22" max="22" width="13.5703125" customWidth="1"/>
    <col min="23" max="23" width="13" customWidth="1"/>
    <col min="25" max="25" width="15.28515625" customWidth="1"/>
  </cols>
  <sheetData>
    <row r="1" spans="1:65" s="1" customFormat="1" ht="15.75" thickBot="1">
      <c r="A1" s="14" t="s">
        <v>151</v>
      </c>
      <c r="B1" s="14" t="s">
        <v>1</v>
      </c>
      <c r="C1" s="14" t="s">
        <v>281</v>
      </c>
      <c r="D1" s="14" t="s">
        <v>0</v>
      </c>
      <c r="E1" s="14" t="s">
        <v>56</v>
      </c>
      <c r="F1" s="14" t="s">
        <v>222</v>
      </c>
      <c r="G1" s="14" t="s">
        <v>60</v>
      </c>
      <c r="H1" s="14" t="s">
        <v>7</v>
      </c>
      <c r="I1" s="14" t="s">
        <v>2</v>
      </c>
      <c r="J1" s="15" t="s">
        <v>4</v>
      </c>
      <c r="K1" s="14" t="s">
        <v>6</v>
      </c>
      <c r="L1" s="14" t="s">
        <v>5</v>
      </c>
      <c r="M1" s="14" t="s">
        <v>38</v>
      </c>
      <c r="N1" s="14" t="s">
        <v>3</v>
      </c>
      <c r="O1" s="15" t="s">
        <v>153</v>
      </c>
      <c r="P1" s="15" t="s">
        <v>230</v>
      </c>
      <c r="Q1" s="15" t="s">
        <v>231</v>
      </c>
      <c r="R1" s="15" t="s">
        <v>232</v>
      </c>
      <c r="S1" s="15" t="s">
        <v>213</v>
      </c>
      <c r="T1" s="15" t="s">
        <v>214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1:65">
      <c r="A2" s="16">
        <v>1982</v>
      </c>
      <c r="B2" s="16" t="s">
        <v>90</v>
      </c>
      <c r="C2" s="16" t="s">
        <v>278</v>
      </c>
      <c r="D2" s="16" t="s">
        <v>17</v>
      </c>
      <c r="E2" s="16" t="s">
        <v>42</v>
      </c>
      <c r="F2" s="16" t="s">
        <v>224</v>
      </c>
      <c r="G2" s="16" t="s">
        <v>89</v>
      </c>
      <c r="H2" s="16" t="s">
        <v>40</v>
      </c>
      <c r="I2" s="16">
        <v>2.2999999999999998</v>
      </c>
      <c r="J2" s="17" t="s">
        <v>95</v>
      </c>
      <c r="K2" s="16">
        <v>1.8</v>
      </c>
      <c r="L2" s="16">
        <v>2.8</v>
      </c>
      <c r="M2" s="16" t="s">
        <v>55</v>
      </c>
      <c r="N2" s="16">
        <v>2325</v>
      </c>
      <c r="O2" s="18" t="s">
        <v>166</v>
      </c>
      <c r="P2" s="18">
        <v>2.2999999999999998</v>
      </c>
      <c r="Q2" s="18"/>
      <c r="R2" s="18"/>
      <c r="S2" s="18">
        <v>1.9</v>
      </c>
      <c r="T2" s="18">
        <v>10.4</v>
      </c>
    </row>
    <row r="3" spans="1:65">
      <c r="A3" s="16">
        <v>1982</v>
      </c>
      <c r="B3" s="16" t="s">
        <v>91</v>
      </c>
      <c r="C3" s="16" t="s">
        <v>278</v>
      </c>
      <c r="D3" s="16" t="s">
        <v>17</v>
      </c>
      <c r="E3" s="16" t="s">
        <v>42</v>
      </c>
      <c r="F3" s="16" t="s">
        <v>224</v>
      </c>
      <c r="G3" s="16" t="s">
        <v>89</v>
      </c>
      <c r="H3" s="16" t="s">
        <v>40</v>
      </c>
      <c r="I3" s="16">
        <v>2.8</v>
      </c>
      <c r="J3" s="17" t="s">
        <v>95</v>
      </c>
      <c r="K3" s="16">
        <v>2.2000000000000002</v>
      </c>
      <c r="L3" s="16">
        <v>3.4</v>
      </c>
      <c r="M3" s="16" t="s">
        <v>55</v>
      </c>
      <c r="N3" s="16">
        <v>2866</v>
      </c>
      <c r="O3" s="18" t="s">
        <v>167</v>
      </c>
      <c r="P3" s="18">
        <v>3</v>
      </c>
      <c r="Q3" s="18"/>
      <c r="R3" s="18"/>
      <c r="S3" s="18">
        <v>1.9</v>
      </c>
      <c r="T3" s="18">
        <v>10.9</v>
      </c>
    </row>
    <row r="4" spans="1:65">
      <c r="A4" s="16">
        <v>1995</v>
      </c>
      <c r="B4" s="16" t="s">
        <v>186</v>
      </c>
      <c r="C4" s="16" t="s">
        <v>278</v>
      </c>
      <c r="D4" s="16" t="s">
        <v>36</v>
      </c>
      <c r="E4" s="16" t="s">
        <v>146</v>
      </c>
      <c r="F4" s="16" t="s">
        <v>224</v>
      </c>
      <c r="G4" s="16" t="s">
        <v>236</v>
      </c>
      <c r="H4" s="16" t="s">
        <v>40</v>
      </c>
      <c r="I4" s="16">
        <v>1.82</v>
      </c>
      <c r="J4" s="17" t="s">
        <v>41</v>
      </c>
      <c r="K4" s="16">
        <v>1.26</v>
      </c>
      <c r="L4" s="16">
        <v>2.64</v>
      </c>
      <c r="M4" s="16" t="s">
        <v>55</v>
      </c>
      <c r="N4" s="16">
        <v>3983</v>
      </c>
      <c r="O4" s="18" t="s">
        <v>187</v>
      </c>
      <c r="P4" s="16">
        <v>1.82</v>
      </c>
      <c r="Q4" s="16">
        <v>1.26</v>
      </c>
      <c r="R4" s="16">
        <v>2.64</v>
      </c>
      <c r="S4" s="18">
        <v>7.5</v>
      </c>
      <c r="T4" s="18">
        <v>44</v>
      </c>
    </row>
    <row r="5" spans="1:65">
      <c r="A5" s="16">
        <v>1998</v>
      </c>
      <c r="B5" s="16" t="s">
        <v>90</v>
      </c>
      <c r="C5" s="16" t="s">
        <v>278</v>
      </c>
      <c r="D5" s="16" t="s">
        <v>32</v>
      </c>
      <c r="E5" s="16" t="s">
        <v>42</v>
      </c>
      <c r="F5" s="16" t="s">
        <v>224</v>
      </c>
      <c r="G5" s="16" t="s">
        <v>137</v>
      </c>
      <c r="H5" s="16" t="s">
        <v>160</v>
      </c>
      <c r="I5" s="16">
        <v>1.4</v>
      </c>
      <c r="J5" s="17" t="s">
        <v>73</v>
      </c>
      <c r="K5" s="16">
        <v>1</v>
      </c>
      <c r="L5" s="16">
        <v>2</v>
      </c>
      <c r="M5" s="16" t="s">
        <v>138</v>
      </c>
      <c r="N5" s="16">
        <v>2090</v>
      </c>
      <c r="O5" s="18" t="s">
        <v>172</v>
      </c>
      <c r="P5" s="18">
        <v>1.7</v>
      </c>
      <c r="Q5" s="18"/>
      <c r="R5" s="18"/>
      <c r="S5" s="18"/>
      <c r="T5" s="18"/>
    </row>
    <row r="6" spans="1:65">
      <c r="A6" s="16">
        <v>1998</v>
      </c>
      <c r="B6" s="16" t="s">
        <v>91</v>
      </c>
      <c r="C6" s="16" t="s">
        <v>278</v>
      </c>
      <c r="D6" s="16" t="s">
        <v>32</v>
      </c>
      <c r="E6" s="16" t="s">
        <v>42</v>
      </c>
      <c r="F6" s="16" t="s">
        <v>224</v>
      </c>
      <c r="G6" s="16" t="s">
        <v>137</v>
      </c>
      <c r="H6" s="16" t="s">
        <v>160</v>
      </c>
      <c r="I6" s="16">
        <v>1.6</v>
      </c>
      <c r="J6" s="17" t="s">
        <v>73</v>
      </c>
      <c r="K6" s="16">
        <v>1.1000000000000001</v>
      </c>
      <c r="L6" s="16">
        <v>2.2000000000000002</v>
      </c>
      <c r="M6" s="16" t="s">
        <v>138</v>
      </c>
      <c r="N6" s="16">
        <v>2641</v>
      </c>
      <c r="O6" s="18" t="s">
        <v>173</v>
      </c>
      <c r="P6" s="18">
        <v>2.1</v>
      </c>
      <c r="Q6" s="18"/>
      <c r="R6" s="18"/>
      <c r="S6" s="18"/>
      <c r="T6" s="18"/>
    </row>
    <row r="7" spans="1:65">
      <c r="A7" s="44">
        <v>1999</v>
      </c>
      <c r="B7" s="44" t="s">
        <v>260</v>
      </c>
      <c r="C7" s="48" t="s">
        <v>278</v>
      </c>
      <c r="D7" s="44" t="s">
        <v>258</v>
      </c>
      <c r="E7" s="44" t="s">
        <v>61</v>
      </c>
      <c r="F7" s="44" t="s">
        <v>223</v>
      </c>
      <c r="G7" s="44" t="s">
        <v>271</v>
      </c>
      <c r="H7" s="44" t="s">
        <v>160</v>
      </c>
      <c r="I7" s="44">
        <v>1.9</v>
      </c>
      <c r="J7" s="45" t="s">
        <v>73</v>
      </c>
      <c r="K7" s="44">
        <v>1.2</v>
      </c>
      <c r="L7" s="44">
        <v>2.9</v>
      </c>
      <c r="M7" s="44"/>
      <c r="N7" s="44">
        <v>1000</v>
      </c>
      <c r="O7" s="46" t="s">
        <v>272</v>
      </c>
      <c r="P7" s="44">
        <v>1.9</v>
      </c>
      <c r="Q7" s="44">
        <v>1.2</v>
      </c>
      <c r="R7" s="44">
        <v>2.9</v>
      </c>
      <c r="S7" s="46"/>
      <c r="T7" s="46"/>
    </row>
    <row r="8" spans="1:65" s="13" customFormat="1">
      <c r="A8" s="56">
        <v>2001</v>
      </c>
      <c r="B8" s="56" t="s">
        <v>107</v>
      </c>
      <c r="C8" s="60" t="s">
        <v>278</v>
      </c>
      <c r="D8" s="56" t="s">
        <v>23</v>
      </c>
      <c r="E8" s="56" t="s">
        <v>108</v>
      </c>
      <c r="F8" s="60" t="s">
        <v>223</v>
      </c>
      <c r="G8" s="56" t="s">
        <v>109</v>
      </c>
      <c r="H8" s="56" t="s">
        <v>40</v>
      </c>
      <c r="I8" s="56">
        <v>0.8</v>
      </c>
      <c r="J8" s="57" t="s">
        <v>95</v>
      </c>
      <c r="K8" s="56">
        <v>0.6</v>
      </c>
      <c r="L8" s="56">
        <v>1.1000000000000001</v>
      </c>
      <c r="M8" s="56" t="s">
        <v>110</v>
      </c>
      <c r="N8" s="56">
        <v>1035</v>
      </c>
      <c r="O8" s="58" t="s">
        <v>190</v>
      </c>
      <c r="P8" s="58"/>
      <c r="Q8" s="58"/>
      <c r="R8" s="58"/>
      <c r="S8" s="58"/>
      <c r="T8" s="5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ht="14.25" customHeight="1">
      <c r="A9" s="16">
        <v>2005</v>
      </c>
      <c r="B9" s="16" t="s">
        <v>76</v>
      </c>
      <c r="C9" s="16" t="s">
        <v>279</v>
      </c>
      <c r="D9" s="16" t="s">
        <v>14</v>
      </c>
      <c r="E9" s="16" t="s">
        <v>42</v>
      </c>
      <c r="F9" s="16" t="s">
        <v>224</v>
      </c>
      <c r="G9" s="16" t="s">
        <v>74</v>
      </c>
      <c r="H9" s="16" t="s">
        <v>160</v>
      </c>
      <c r="I9" s="16">
        <v>2.13</v>
      </c>
      <c r="J9" s="17" t="s">
        <v>73</v>
      </c>
      <c r="K9" s="16">
        <v>2.1</v>
      </c>
      <c r="L9" s="16">
        <v>2.16</v>
      </c>
      <c r="M9" s="16" t="s">
        <v>75</v>
      </c>
      <c r="N9" s="16">
        <v>845748</v>
      </c>
      <c r="O9" s="18" t="s">
        <v>161</v>
      </c>
      <c r="P9" s="18">
        <v>2.13</v>
      </c>
      <c r="Q9" s="18">
        <v>2.1</v>
      </c>
      <c r="R9" s="18">
        <v>2.16</v>
      </c>
      <c r="S9" s="18"/>
      <c r="T9" s="18"/>
    </row>
    <row r="10" spans="1:65" ht="13.5" customHeight="1">
      <c r="A10" s="16">
        <v>2005</v>
      </c>
      <c r="B10" s="16" t="s">
        <v>128</v>
      </c>
      <c r="C10" s="16" t="s">
        <v>278</v>
      </c>
      <c r="D10" s="16" t="s">
        <v>29</v>
      </c>
      <c r="E10" s="16" t="s">
        <v>127</v>
      </c>
      <c r="F10" s="16" t="s">
        <v>223</v>
      </c>
      <c r="G10" s="16" t="s">
        <v>215</v>
      </c>
      <c r="H10" s="16" t="s">
        <v>40</v>
      </c>
      <c r="I10" s="16">
        <v>0.39</v>
      </c>
      <c r="J10" s="17" t="s">
        <v>41</v>
      </c>
      <c r="K10" s="16">
        <v>0.09</v>
      </c>
      <c r="L10" s="16">
        <v>1.65</v>
      </c>
      <c r="M10" s="16" t="s">
        <v>130</v>
      </c>
      <c r="N10" s="16">
        <v>22482</v>
      </c>
      <c r="O10" s="18" t="s">
        <v>180</v>
      </c>
      <c r="P10" s="18">
        <v>0.39</v>
      </c>
      <c r="Q10" s="18">
        <v>0.09</v>
      </c>
      <c r="R10" s="18">
        <v>1.65</v>
      </c>
      <c r="S10" s="18">
        <v>1.2</v>
      </c>
      <c r="T10" s="18">
        <v>5.7</v>
      </c>
    </row>
    <row r="11" spans="1:65">
      <c r="A11" s="16">
        <v>2005</v>
      </c>
      <c r="B11" s="16" t="s">
        <v>129</v>
      </c>
      <c r="C11" s="16" t="s">
        <v>278</v>
      </c>
      <c r="D11" s="16" t="s">
        <v>29</v>
      </c>
      <c r="E11" s="16" t="s">
        <v>127</v>
      </c>
      <c r="F11" s="16" t="s">
        <v>223</v>
      </c>
      <c r="G11" s="16" t="s">
        <v>215</v>
      </c>
      <c r="H11" s="16" t="s">
        <v>40</v>
      </c>
      <c r="I11" s="16">
        <v>2.67</v>
      </c>
      <c r="J11" s="17" t="s">
        <v>41</v>
      </c>
      <c r="K11" s="16">
        <v>0.66</v>
      </c>
      <c r="L11" s="16">
        <v>10.9</v>
      </c>
      <c r="M11" s="16" t="s">
        <v>130</v>
      </c>
      <c r="N11" s="16">
        <v>25107</v>
      </c>
      <c r="O11" s="18" t="s">
        <v>181</v>
      </c>
      <c r="P11" s="18">
        <v>2.67</v>
      </c>
      <c r="Q11" s="18">
        <v>0.66</v>
      </c>
      <c r="R11" s="18">
        <v>10.9</v>
      </c>
      <c r="S11" s="18">
        <v>1.2</v>
      </c>
      <c r="T11" s="18">
        <v>5.7</v>
      </c>
    </row>
    <row r="12" spans="1:65">
      <c r="A12" s="16">
        <v>2008</v>
      </c>
      <c r="B12" s="16" t="s">
        <v>132</v>
      </c>
      <c r="C12" s="16" t="s">
        <v>278</v>
      </c>
      <c r="D12" s="16" t="s">
        <v>31</v>
      </c>
      <c r="E12" s="16" t="s">
        <v>134</v>
      </c>
      <c r="F12" s="16" t="s">
        <v>223</v>
      </c>
      <c r="G12" s="16" t="s">
        <v>136</v>
      </c>
      <c r="H12" s="16" t="s">
        <v>160</v>
      </c>
      <c r="I12" s="16">
        <v>3.86</v>
      </c>
      <c r="J12" s="17" t="s">
        <v>73</v>
      </c>
      <c r="K12" s="16">
        <v>1.01</v>
      </c>
      <c r="L12" s="16">
        <v>16.25</v>
      </c>
      <c r="M12" s="16"/>
      <c r="N12" s="16">
        <v>154</v>
      </c>
      <c r="O12" s="18" t="s">
        <v>183</v>
      </c>
      <c r="P12" s="18">
        <v>3.86</v>
      </c>
      <c r="Q12" s="16">
        <v>1.01</v>
      </c>
      <c r="R12" s="16">
        <v>16.25</v>
      </c>
      <c r="S12" s="18"/>
      <c r="T12" s="18"/>
    </row>
    <row r="13" spans="1:65">
      <c r="A13" s="16">
        <v>2008</v>
      </c>
      <c r="B13" s="16" t="s">
        <v>100</v>
      </c>
      <c r="C13" s="16" t="s">
        <v>278</v>
      </c>
      <c r="D13" s="16" t="s">
        <v>21</v>
      </c>
      <c r="E13" s="16" t="s">
        <v>101</v>
      </c>
      <c r="F13" s="16" t="s">
        <v>224</v>
      </c>
      <c r="G13" s="16" t="s">
        <v>99</v>
      </c>
      <c r="H13" s="16" t="s">
        <v>40</v>
      </c>
      <c r="I13" s="16">
        <v>1.38</v>
      </c>
      <c r="J13" s="17" t="s">
        <v>41</v>
      </c>
      <c r="K13" s="16">
        <v>1.05</v>
      </c>
      <c r="L13" s="16">
        <v>1.8</v>
      </c>
      <c r="M13" s="16" t="s">
        <v>103</v>
      </c>
      <c r="N13" s="16">
        <v>13760</v>
      </c>
      <c r="O13" s="18" t="s">
        <v>170</v>
      </c>
      <c r="P13" s="7">
        <v>1.49</v>
      </c>
      <c r="Q13" s="7">
        <v>1.1399999999999999</v>
      </c>
      <c r="R13" s="7">
        <v>1.94</v>
      </c>
      <c r="S13" s="18">
        <v>5.0999999999999996</v>
      </c>
      <c r="T13" s="18">
        <v>4.2</v>
      </c>
    </row>
    <row r="14" spans="1:65" s="2" customFormat="1">
      <c r="A14" s="16">
        <v>2008</v>
      </c>
      <c r="B14" s="16" t="s">
        <v>124</v>
      </c>
      <c r="C14" s="16" t="s">
        <v>278</v>
      </c>
      <c r="D14" s="16" t="s">
        <v>28</v>
      </c>
      <c r="E14" s="16" t="s">
        <v>42</v>
      </c>
      <c r="F14" s="16" t="s">
        <v>224</v>
      </c>
      <c r="G14" s="16" t="s">
        <v>125</v>
      </c>
      <c r="H14" s="16" t="s">
        <v>40</v>
      </c>
      <c r="I14" s="16">
        <v>1.44</v>
      </c>
      <c r="J14" s="17" t="s">
        <v>41</v>
      </c>
      <c r="K14" s="16">
        <v>1.0900000000000001</v>
      </c>
      <c r="L14" s="16">
        <v>1.9</v>
      </c>
      <c r="M14" s="16" t="s">
        <v>126</v>
      </c>
      <c r="N14" s="16">
        <v>2849</v>
      </c>
      <c r="O14" s="18" t="s">
        <v>179</v>
      </c>
      <c r="P14" s="18">
        <v>1.44</v>
      </c>
      <c r="Q14" s="18">
        <v>1.0900000000000001</v>
      </c>
      <c r="R14" s="18">
        <v>1.9</v>
      </c>
      <c r="S14" s="18">
        <v>9.3000000000000007</v>
      </c>
      <c r="T14" s="18">
        <v>4.5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1:65" s="2" customFormat="1">
      <c r="A15" s="16">
        <v>2009</v>
      </c>
      <c r="B15" s="16" t="s">
        <v>159</v>
      </c>
      <c r="C15" s="16" t="s">
        <v>278</v>
      </c>
      <c r="D15" s="16" t="s">
        <v>10</v>
      </c>
      <c r="E15" s="16" t="s">
        <v>52</v>
      </c>
      <c r="F15" s="16" t="s">
        <v>223</v>
      </c>
      <c r="G15" s="16" t="s">
        <v>64</v>
      </c>
      <c r="H15" s="16" t="s">
        <v>40</v>
      </c>
      <c r="I15" s="16">
        <v>1.49</v>
      </c>
      <c r="J15" s="17" t="s">
        <v>41</v>
      </c>
      <c r="K15" s="16">
        <v>0.92</v>
      </c>
      <c r="L15" s="16">
        <v>2.41</v>
      </c>
      <c r="M15" s="16" t="s">
        <v>55</v>
      </c>
      <c r="N15" s="16">
        <v>6903</v>
      </c>
      <c r="O15" s="18" t="s">
        <v>157</v>
      </c>
      <c r="P15" s="16">
        <v>1.49</v>
      </c>
      <c r="Q15" s="16">
        <v>0.92</v>
      </c>
      <c r="R15" s="16">
        <v>2.41</v>
      </c>
      <c r="S15" s="18">
        <v>18.2</v>
      </c>
      <c r="T15" s="18">
        <v>34.299999999999997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 spans="1:65" s="2" customFormat="1">
      <c r="A16" s="16">
        <v>2009</v>
      </c>
      <c r="B16" s="16" t="s">
        <v>114</v>
      </c>
      <c r="C16" s="16" t="s">
        <v>279</v>
      </c>
      <c r="D16" s="16" t="s">
        <v>24</v>
      </c>
      <c r="E16" s="16" t="s">
        <v>42</v>
      </c>
      <c r="F16" s="16" t="s">
        <v>224</v>
      </c>
      <c r="G16" s="16" t="s">
        <v>112</v>
      </c>
      <c r="H16" s="16" t="s">
        <v>40</v>
      </c>
      <c r="I16" s="16">
        <v>1.0900000000000001</v>
      </c>
      <c r="J16" s="17" t="s">
        <v>41</v>
      </c>
      <c r="K16" s="16">
        <v>0.96</v>
      </c>
      <c r="L16" s="16">
        <v>1.24</v>
      </c>
      <c r="M16" s="16" t="s">
        <v>117</v>
      </c>
      <c r="N16" s="16">
        <v>17789</v>
      </c>
      <c r="O16" s="18" t="s">
        <v>171</v>
      </c>
      <c r="P16" s="18">
        <v>1.0900000000000001</v>
      </c>
      <c r="Q16" s="18">
        <v>0.96</v>
      </c>
      <c r="R16" s="18">
        <v>1.24</v>
      </c>
      <c r="S16" s="18" t="s">
        <v>58</v>
      </c>
      <c r="T16" s="18">
        <v>7.2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</row>
    <row r="17" spans="1:65">
      <c r="A17" s="16">
        <v>2009</v>
      </c>
      <c r="B17" s="16" t="s">
        <v>115</v>
      </c>
      <c r="C17" s="16" t="s">
        <v>279</v>
      </c>
      <c r="D17" s="16" t="s">
        <v>24</v>
      </c>
      <c r="E17" s="16" t="s">
        <v>42</v>
      </c>
      <c r="F17" s="16" t="s">
        <v>224</v>
      </c>
      <c r="G17" s="16" t="s">
        <v>112</v>
      </c>
      <c r="H17" s="16" t="s">
        <v>40</v>
      </c>
      <c r="I17" s="16">
        <v>1.26</v>
      </c>
      <c r="J17" s="17" t="s">
        <v>41</v>
      </c>
      <c r="K17" s="16">
        <v>1.08</v>
      </c>
      <c r="L17" s="16">
        <v>1.46</v>
      </c>
      <c r="M17" s="16" t="s">
        <v>117</v>
      </c>
      <c r="N17" s="16">
        <v>16955</v>
      </c>
      <c r="O17" s="18" t="s">
        <v>171</v>
      </c>
      <c r="P17" s="18">
        <v>1.26</v>
      </c>
      <c r="Q17" s="18">
        <v>1.08</v>
      </c>
      <c r="R17" s="18">
        <v>1.46</v>
      </c>
      <c r="S17" s="18" t="s">
        <v>58</v>
      </c>
      <c r="T17" s="18">
        <v>7.2</v>
      </c>
    </row>
    <row r="18" spans="1:65">
      <c r="A18" s="16">
        <v>2010</v>
      </c>
      <c r="B18" s="16" t="s">
        <v>87</v>
      </c>
      <c r="C18" s="16" t="s">
        <v>278</v>
      </c>
      <c r="D18" s="16" t="s">
        <v>16</v>
      </c>
      <c r="E18" s="16" t="s">
        <v>42</v>
      </c>
      <c r="F18" s="16" t="s">
        <v>224</v>
      </c>
      <c r="G18" s="16" t="s">
        <v>88</v>
      </c>
      <c r="H18" s="16" t="s">
        <v>160</v>
      </c>
      <c r="I18" s="16">
        <v>1.45</v>
      </c>
      <c r="J18" s="17" t="s">
        <v>73</v>
      </c>
      <c r="K18" s="16">
        <v>1.1599999999999999</v>
      </c>
      <c r="L18" s="16">
        <v>1.81</v>
      </c>
      <c r="M18" s="16" t="s">
        <v>268</v>
      </c>
      <c r="N18" s="16">
        <v>3613</v>
      </c>
      <c r="O18" s="18" t="s">
        <v>165</v>
      </c>
      <c r="P18" s="18">
        <v>1.4</v>
      </c>
      <c r="Q18" s="18">
        <v>1.1499999999999999</v>
      </c>
      <c r="R18" s="18">
        <v>1.71</v>
      </c>
      <c r="S18" s="18"/>
      <c r="T18" s="18"/>
    </row>
    <row r="19" spans="1:65">
      <c r="A19" s="16">
        <v>2010</v>
      </c>
      <c r="B19" s="16" t="s">
        <v>53</v>
      </c>
      <c r="C19" s="16" t="s">
        <v>278</v>
      </c>
      <c r="D19" s="16" t="s">
        <v>9</v>
      </c>
      <c r="E19" s="16" t="s">
        <v>52</v>
      </c>
      <c r="F19" s="16" t="s">
        <v>223</v>
      </c>
      <c r="G19" s="16" t="s">
        <v>63</v>
      </c>
      <c r="H19" s="16" t="s">
        <v>40</v>
      </c>
      <c r="I19" s="16">
        <v>1.39</v>
      </c>
      <c r="J19" s="17" t="s">
        <v>41</v>
      </c>
      <c r="K19" s="16">
        <v>1.02</v>
      </c>
      <c r="L19" s="16">
        <v>1.9</v>
      </c>
      <c r="M19" s="16" t="s">
        <v>55</v>
      </c>
      <c r="N19" s="16">
        <v>18323</v>
      </c>
      <c r="O19" s="18" t="s">
        <v>155</v>
      </c>
      <c r="P19" s="16">
        <v>1.39</v>
      </c>
      <c r="Q19" s="16">
        <v>1.02</v>
      </c>
      <c r="R19" s="16">
        <v>1.9</v>
      </c>
      <c r="S19" s="18">
        <v>4.7</v>
      </c>
      <c r="T19" s="18">
        <v>11.2</v>
      </c>
    </row>
    <row r="20" spans="1:65">
      <c r="A20" s="16">
        <v>2010</v>
      </c>
      <c r="B20" s="16" t="s">
        <v>54</v>
      </c>
      <c r="C20" s="16" t="s">
        <v>278</v>
      </c>
      <c r="D20" s="16" t="s">
        <v>9</v>
      </c>
      <c r="E20" s="16" t="s">
        <v>52</v>
      </c>
      <c r="F20" s="16" t="s">
        <v>223</v>
      </c>
      <c r="G20" s="16" t="s">
        <v>63</v>
      </c>
      <c r="H20" s="16" t="s">
        <v>40</v>
      </c>
      <c r="I20" s="16">
        <v>1.67</v>
      </c>
      <c r="J20" s="17" t="s">
        <v>41</v>
      </c>
      <c r="K20" s="16">
        <v>1.1499999999999999</v>
      </c>
      <c r="L20" s="16">
        <v>2.4300000000000002</v>
      </c>
      <c r="M20" s="16" t="s">
        <v>55</v>
      </c>
      <c r="N20" s="16">
        <v>12118</v>
      </c>
      <c r="O20" s="18" t="s">
        <v>156</v>
      </c>
      <c r="P20" s="16">
        <v>1.67</v>
      </c>
      <c r="Q20" s="16">
        <v>1.1499999999999999</v>
      </c>
      <c r="R20" s="16">
        <v>2.4300000000000002</v>
      </c>
      <c r="S20" s="18">
        <v>4.7</v>
      </c>
      <c r="T20" s="18">
        <v>11.2</v>
      </c>
    </row>
    <row r="21" spans="1:65">
      <c r="A21" s="23">
        <v>2012</v>
      </c>
      <c r="B21" s="23" t="s">
        <v>120</v>
      </c>
      <c r="C21" s="16" t="s">
        <v>278</v>
      </c>
      <c r="D21" s="23" t="s">
        <v>25</v>
      </c>
      <c r="E21" s="23" t="s">
        <v>42</v>
      </c>
      <c r="F21" s="16" t="s">
        <v>224</v>
      </c>
      <c r="G21" s="23" t="s">
        <v>121</v>
      </c>
      <c r="H21" s="23" t="s">
        <v>40</v>
      </c>
      <c r="I21" s="23">
        <v>1.03</v>
      </c>
      <c r="J21" s="24" t="s">
        <v>41</v>
      </c>
      <c r="K21" s="23">
        <v>0.72</v>
      </c>
      <c r="L21" s="23">
        <v>1.46</v>
      </c>
      <c r="M21" s="23" t="s">
        <v>175</v>
      </c>
      <c r="N21" s="23">
        <v>3023</v>
      </c>
      <c r="O21" s="25" t="s">
        <v>174</v>
      </c>
      <c r="P21" s="25">
        <v>1.27</v>
      </c>
      <c r="Q21" s="25">
        <v>0.92</v>
      </c>
      <c r="R21" s="25">
        <v>1.76</v>
      </c>
      <c r="S21" s="25">
        <v>9.3000000000000007</v>
      </c>
      <c r="T21" s="25">
        <v>10</v>
      </c>
    </row>
    <row r="22" spans="1:65">
      <c r="A22" s="16">
        <v>2012</v>
      </c>
      <c r="B22" s="16" t="s">
        <v>123</v>
      </c>
      <c r="C22" s="16" t="s">
        <v>279</v>
      </c>
      <c r="D22" s="16" t="s">
        <v>37</v>
      </c>
      <c r="E22" s="16" t="s">
        <v>42</v>
      </c>
      <c r="F22" s="16" t="s">
        <v>224</v>
      </c>
      <c r="G22" s="16" t="s">
        <v>149</v>
      </c>
      <c r="H22" s="16" t="s">
        <v>40</v>
      </c>
      <c r="I22" s="16">
        <v>1.0900000000000001</v>
      </c>
      <c r="J22" s="17" t="s">
        <v>41</v>
      </c>
      <c r="K22" s="16">
        <v>0.94</v>
      </c>
      <c r="L22" s="16">
        <v>1.27</v>
      </c>
      <c r="M22" s="16" t="s">
        <v>237</v>
      </c>
      <c r="N22" s="16">
        <v>7188</v>
      </c>
      <c r="O22" s="18" t="s">
        <v>189</v>
      </c>
      <c r="P22" s="18">
        <v>1.39</v>
      </c>
      <c r="Q22" s="18">
        <v>1.21</v>
      </c>
      <c r="R22" s="18">
        <v>1.6</v>
      </c>
      <c r="S22" s="18"/>
      <c r="T22" s="18">
        <v>14.5</v>
      </c>
    </row>
    <row r="23" spans="1:65">
      <c r="A23" s="16">
        <v>2012</v>
      </c>
      <c r="B23" s="16" t="s">
        <v>147</v>
      </c>
      <c r="C23" s="16" t="s">
        <v>279</v>
      </c>
      <c r="D23" s="16" t="s">
        <v>152</v>
      </c>
      <c r="E23" s="16" t="s">
        <v>42</v>
      </c>
      <c r="F23" s="16" t="s">
        <v>224</v>
      </c>
      <c r="G23" s="16" t="s">
        <v>248</v>
      </c>
      <c r="H23" s="16" t="s">
        <v>40</v>
      </c>
      <c r="I23" s="16">
        <v>1.37</v>
      </c>
      <c r="J23" s="17" t="s">
        <v>41</v>
      </c>
      <c r="K23" s="16">
        <v>1.03</v>
      </c>
      <c r="L23" s="16">
        <v>1.83</v>
      </c>
      <c r="M23" s="16" t="s">
        <v>148</v>
      </c>
      <c r="N23" s="16">
        <v>34720</v>
      </c>
      <c r="O23" s="18" t="s">
        <v>188</v>
      </c>
      <c r="P23" s="18">
        <v>1.95</v>
      </c>
      <c r="Q23" s="18">
        <v>1.49</v>
      </c>
      <c r="R23" s="18">
        <v>2.56</v>
      </c>
      <c r="S23" s="18">
        <v>3.1</v>
      </c>
      <c r="T23" s="18">
        <v>16.399999999999999</v>
      </c>
    </row>
    <row r="24" spans="1:65">
      <c r="A24" s="52">
        <v>2012</v>
      </c>
      <c r="B24" s="52" t="s">
        <v>51</v>
      </c>
      <c r="C24" s="52" t="s">
        <v>278</v>
      </c>
      <c r="D24" s="52" t="s">
        <v>8</v>
      </c>
      <c r="E24" s="52" t="s">
        <v>42</v>
      </c>
      <c r="F24" s="52" t="s">
        <v>224</v>
      </c>
      <c r="G24" s="52" t="s">
        <v>62</v>
      </c>
      <c r="H24" s="52" t="s">
        <v>40</v>
      </c>
      <c r="I24" s="52">
        <v>0.94</v>
      </c>
      <c r="J24" s="53" t="s">
        <v>41</v>
      </c>
      <c r="K24" s="52">
        <v>0.67</v>
      </c>
      <c r="L24" s="52">
        <v>1.32</v>
      </c>
      <c r="M24" s="52" t="s">
        <v>43</v>
      </c>
      <c r="N24" s="52">
        <v>1385</v>
      </c>
      <c r="O24" s="54" t="s">
        <v>154</v>
      </c>
      <c r="P24" s="54"/>
      <c r="Q24" s="54"/>
      <c r="R24" s="54"/>
      <c r="S24" s="54"/>
      <c r="T24" s="54">
        <v>0.5</v>
      </c>
    </row>
    <row r="25" spans="1:65">
      <c r="A25" s="16">
        <v>2013</v>
      </c>
      <c r="B25" s="16" t="s">
        <v>139</v>
      </c>
      <c r="C25" s="16" t="s">
        <v>278</v>
      </c>
      <c r="D25" s="16" t="s">
        <v>33</v>
      </c>
      <c r="E25" s="16" t="s">
        <v>42</v>
      </c>
      <c r="F25" s="16" t="s">
        <v>224</v>
      </c>
      <c r="G25" s="16" t="s">
        <v>140</v>
      </c>
      <c r="H25" s="16" t="s">
        <v>40</v>
      </c>
      <c r="I25" s="16">
        <v>1.55</v>
      </c>
      <c r="J25" s="17" t="s">
        <v>41</v>
      </c>
      <c r="K25" s="16">
        <v>1.42</v>
      </c>
      <c r="L25" s="16">
        <v>1.7</v>
      </c>
      <c r="M25" s="16" t="s">
        <v>141</v>
      </c>
      <c r="N25" s="16">
        <v>81892</v>
      </c>
      <c r="O25" s="18" t="s">
        <v>184</v>
      </c>
      <c r="P25" s="18">
        <v>2.08</v>
      </c>
      <c r="Q25" s="18">
        <v>1.91</v>
      </c>
      <c r="R25" s="18">
        <v>2.27</v>
      </c>
      <c r="S25" s="18">
        <v>1</v>
      </c>
      <c r="T25" s="18">
        <v>9.8000000000000007</v>
      </c>
    </row>
    <row r="26" spans="1:65">
      <c r="A26" s="23">
        <v>2014</v>
      </c>
      <c r="B26" s="23" t="s">
        <v>228</v>
      </c>
      <c r="C26" s="16" t="s">
        <v>279</v>
      </c>
      <c r="D26" s="23" t="s">
        <v>26</v>
      </c>
      <c r="E26" s="23" t="s">
        <v>52</v>
      </c>
      <c r="F26" s="16" t="s">
        <v>223</v>
      </c>
      <c r="G26" s="23" t="s">
        <v>122</v>
      </c>
      <c r="H26" s="23" t="s">
        <v>40</v>
      </c>
      <c r="I26" s="23">
        <v>0.91</v>
      </c>
      <c r="J26" s="24" t="s">
        <v>41</v>
      </c>
      <c r="K26" s="23">
        <v>0.76</v>
      </c>
      <c r="L26" s="23">
        <v>1.08</v>
      </c>
      <c r="M26" s="23" t="s">
        <v>176</v>
      </c>
      <c r="N26" s="23">
        <v>6052</v>
      </c>
      <c r="O26" s="25" t="s">
        <v>177</v>
      </c>
      <c r="P26" s="25">
        <v>0.9</v>
      </c>
      <c r="Q26" s="25">
        <v>0.75</v>
      </c>
      <c r="R26" s="25">
        <v>1.08</v>
      </c>
      <c r="S26" s="25">
        <v>13.91</v>
      </c>
      <c r="T26" s="25">
        <v>26.2</v>
      </c>
    </row>
    <row r="27" spans="1:65">
      <c r="A27" s="23">
        <v>2014</v>
      </c>
      <c r="B27" s="23" t="s">
        <v>229</v>
      </c>
      <c r="C27" s="16" t="s">
        <v>279</v>
      </c>
      <c r="D27" s="23" t="s">
        <v>26</v>
      </c>
      <c r="E27" s="23" t="s">
        <v>52</v>
      </c>
      <c r="F27" s="16" t="s">
        <v>223</v>
      </c>
      <c r="G27" s="23" t="s">
        <v>122</v>
      </c>
      <c r="H27" s="23" t="s">
        <v>40</v>
      </c>
      <c r="I27" s="23">
        <v>1.21</v>
      </c>
      <c r="J27" s="24" t="s">
        <v>41</v>
      </c>
      <c r="K27" s="23">
        <v>0.66</v>
      </c>
      <c r="L27" s="23">
        <v>2.2200000000000002</v>
      </c>
      <c r="M27" s="23" t="s">
        <v>176</v>
      </c>
      <c r="N27" s="23">
        <v>1014</v>
      </c>
      <c r="O27" s="25" t="s">
        <v>178</v>
      </c>
      <c r="P27" s="25">
        <v>1.24</v>
      </c>
      <c r="Q27" s="25">
        <v>0.68</v>
      </c>
      <c r="R27" s="25">
        <v>2.29</v>
      </c>
      <c r="S27" s="25">
        <v>13.91</v>
      </c>
      <c r="T27" s="25">
        <v>26.2</v>
      </c>
    </row>
    <row r="28" spans="1:65">
      <c r="A28" s="16">
        <v>2015</v>
      </c>
      <c r="B28" s="16" t="s">
        <v>70</v>
      </c>
      <c r="C28" s="16" t="s">
        <v>278</v>
      </c>
      <c r="D28" s="16" t="s">
        <v>13</v>
      </c>
      <c r="E28" s="16" t="s">
        <v>39</v>
      </c>
      <c r="F28" s="16" t="s">
        <v>223</v>
      </c>
      <c r="G28" s="16" t="s">
        <v>71</v>
      </c>
      <c r="H28" s="16" t="s">
        <v>40</v>
      </c>
      <c r="I28" s="16">
        <v>1.32</v>
      </c>
      <c r="J28" s="17" t="s">
        <v>41</v>
      </c>
      <c r="K28" s="16">
        <v>1.3</v>
      </c>
      <c r="L28" s="16">
        <v>1.34</v>
      </c>
      <c r="M28" s="16" t="s">
        <v>72</v>
      </c>
      <c r="N28" s="16">
        <v>825330</v>
      </c>
      <c r="O28" s="18" t="s">
        <v>163</v>
      </c>
      <c r="P28" s="16">
        <v>1.32</v>
      </c>
      <c r="Q28" s="16">
        <v>1.3</v>
      </c>
      <c r="R28" s="16">
        <v>1.34</v>
      </c>
      <c r="S28" s="18">
        <v>7</v>
      </c>
      <c r="T28" s="18">
        <v>9</v>
      </c>
    </row>
    <row r="29" spans="1:65">
      <c r="A29" s="48">
        <v>2015</v>
      </c>
      <c r="B29" s="48" t="s">
        <v>131</v>
      </c>
      <c r="C29" s="48" t="s">
        <v>278</v>
      </c>
      <c r="D29" s="48" t="s">
        <v>30</v>
      </c>
      <c r="E29" s="48" t="s">
        <v>133</v>
      </c>
      <c r="F29" s="48"/>
      <c r="G29" s="48" t="s">
        <v>135</v>
      </c>
      <c r="H29" s="48" t="s">
        <v>40</v>
      </c>
      <c r="I29" s="48">
        <v>2.5299999999999998</v>
      </c>
      <c r="J29" s="49" t="s">
        <v>41</v>
      </c>
      <c r="K29" s="48">
        <v>1.29</v>
      </c>
      <c r="L29" s="48">
        <v>4.9400000000000004</v>
      </c>
      <c r="M29" s="48"/>
      <c r="N29" s="48">
        <v>221</v>
      </c>
      <c r="O29" s="50" t="s">
        <v>182</v>
      </c>
      <c r="P29" s="50"/>
      <c r="Q29" s="50"/>
      <c r="R29" s="50"/>
      <c r="S29" s="50"/>
      <c r="T29" s="50">
        <v>3</v>
      </c>
    </row>
    <row r="30" spans="1:65">
      <c r="A30" s="44">
        <v>2015</v>
      </c>
      <c r="B30" s="44" t="s">
        <v>264</v>
      </c>
      <c r="C30" s="44" t="s">
        <v>279</v>
      </c>
      <c r="D30" s="44" t="s">
        <v>263</v>
      </c>
      <c r="E30" s="44" t="s">
        <v>52</v>
      </c>
      <c r="F30" s="44" t="s">
        <v>223</v>
      </c>
      <c r="G30" s="44" t="s">
        <v>273</v>
      </c>
      <c r="H30" s="44" t="s">
        <v>40</v>
      </c>
      <c r="I30" s="44">
        <v>1.36</v>
      </c>
      <c r="J30" s="45" t="s">
        <v>41</v>
      </c>
      <c r="K30" s="44">
        <v>1.3</v>
      </c>
      <c r="L30" s="44">
        <v>1.43</v>
      </c>
      <c r="M30" s="44" t="s">
        <v>277</v>
      </c>
      <c r="N30" s="44">
        <v>83162</v>
      </c>
      <c r="O30" s="46" t="s">
        <v>274</v>
      </c>
      <c r="P30" s="46">
        <v>1.32</v>
      </c>
      <c r="Q30" s="46">
        <v>1.27</v>
      </c>
      <c r="R30" s="46">
        <v>1.36</v>
      </c>
      <c r="S30" s="46"/>
      <c r="T30" s="46">
        <v>6.8</v>
      </c>
    </row>
    <row r="31" spans="1:65">
      <c r="A31" s="44">
        <v>2015</v>
      </c>
      <c r="B31" s="44" t="s">
        <v>266</v>
      </c>
      <c r="C31" s="48" t="s">
        <v>278</v>
      </c>
      <c r="D31" s="44" t="s">
        <v>265</v>
      </c>
      <c r="E31" s="44" t="s">
        <v>93</v>
      </c>
      <c r="F31" s="44" t="s">
        <v>225</v>
      </c>
      <c r="G31" s="44" t="s">
        <v>275</v>
      </c>
      <c r="H31" s="44" t="s">
        <v>40</v>
      </c>
      <c r="I31" s="44">
        <v>1.05</v>
      </c>
      <c r="J31" s="45" t="s">
        <v>41</v>
      </c>
      <c r="K31" s="44">
        <v>0.97</v>
      </c>
      <c r="L31" s="44">
        <v>1.1399999999999999</v>
      </c>
      <c r="M31" s="44" t="s">
        <v>276</v>
      </c>
      <c r="N31" s="44">
        <v>206013</v>
      </c>
      <c r="O31" s="46">
        <v>49</v>
      </c>
      <c r="P31" s="46">
        <v>1.06</v>
      </c>
      <c r="Q31" s="46">
        <v>0.97</v>
      </c>
      <c r="R31" s="46">
        <v>1.1499999999999999</v>
      </c>
      <c r="S31" s="46"/>
      <c r="T31" s="46">
        <v>6</v>
      </c>
    </row>
    <row r="32" spans="1:65" s="51" customFormat="1">
      <c r="A32" s="16">
        <v>2016</v>
      </c>
      <c r="B32" s="16" t="s">
        <v>79</v>
      </c>
      <c r="C32" s="16" t="s">
        <v>278</v>
      </c>
      <c r="D32" s="16" t="s">
        <v>15</v>
      </c>
      <c r="E32" s="16" t="s">
        <v>78</v>
      </c>
      <c r="F32" s="16" t="s">
        <v>225</v>
      </c>
      <c r="G32" s="16" t="s">
        <v>77</v>
      </c>
      <c r="H32" s="16" t="s">
        <v>160</v>
      </c>
      <c r="I32" s="16">
        <v>2.33</v>
      </c>
      <c r="J32" s="17" t="s">
        <v>73</v>
      </c>
      <c r="K32" s="16">
        <v>1.2</v>
      </c>
      <c r="L32" s="16">
        <v>4.54</v>
      </c>
      <c r="M32" s="16" t="s">
        <v>85</v>
      </c>
      <c r="N32" s="16">
        <v>11341</v>
      </c>
      <c r="O32" s="18" t="s">
        <v>164</v>
      </c>
      <c r="P32" s="18">
        <v>2.31</v>
      </c>
      <c r="Q32" s="18">
        <v>1.28</v>
      </c>
      <c r="R32" s="18">
        <v>4.18</v>
      </c>
      <c r="S32" s="18"/>
      <c r="T32" s="18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 spans="1:65" s="47" customFormat="1">
      <c r="A33">
        <v>2016</v>
      </c>
      <c r="B33" t="s">
        <v>227</v>
      </c>
      <c r="C33" s="16" t="s">
        <v>279</v>
      </c>
      <c r="D33" t="s">
        <v>22</v>
      </c>
      <c r="E33" t="s">
        <v>61</v>
      </c>
      <c r="F33" s="16" t="s">
        <v>223</v>
      </c>
      <c r="G33" t="s">
        <v>104</v>
      </c>
      <c r="H33" t="s">
        <v>160</v>
      </c>
      <c r="I33">
        <v>3.24</v>
      </c>
      <c r="J33" s="11" t="s">
        <v>105</v>
      </c>
      <c r="K33">
        <v>3.2</v>
      </c>
      <c r="L33">
        <v>3.3</v>
      </c>
      <c r="M33" t="s">
        <v>106</v>
      </c>
      <c r="N33">
        <v>102769</v>
      </c>
      <c r="O33" s="7" t="s">
        <v>193</v>
      </c>
      <c r="P33">
        <v>3.24</v>
      </c>
      <c r="Q33">
        <v>3.2</v>
      </c>
      <c r="R33">
        <v>3.3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 spans="1:65" s="47" customFormat="1">
      <c r="A34">
        <v>2016</v>
      </c>
      <c r="B34" t="s">
        <v>226</v>
      </c>
      <c r="C34" s="16" t="s">
        <v>279</v>
      </c>
      <c r="D34" t="s">
        <v>22</v>
      </c>
      <c r="E34" t="s">
        <v>61</v>
      </c>
      <c r="F34" s="16" t="s">
        <v>223</v>
      </c>
      <c r="G34" t="s">
        <v>104</v>
      </c>
      <c r="H34" t="s">
        <v>160</v>
      </c>
      <c r="I34">
        <v>4.2699999999999996</v>
      </c>
      <c r="J34" s="11" t="s">
        <v>105</v>
      </c>
      <c r="K34">
        <v>4.21</v>
      </c>
      <c r="L34">
        <v>4.33</v>
      </c>
      <c r="M34" t="s">
        <v>106</v>
      </c>
      <c r="N34">
        <v>111688</v>
      </c>
      <c r="O34" s="7" t="s">
        <v>193</v>
      </c>
      <c r="P34">
        <v>4.2699999999999996</v>
      </c>
      <c r="Q34">
        <v>4.21</v>
      </c>
      <c r="R34">
        <v>4.33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1:65" s="47" customFormat="1">
      <c r="A35" s="16">
        <v>2016</v>
      </c>
      <c r="B35" s="16" t="s">
        <v>59</v>
      </c>
      <c r="C35" s="16" t="s">
        <v>278</v>
      </c>
      <c r="D35" s="16" t="s">
        <v>12</v>
      </c>
      <c r="E35" s="16" t="s">
        <v>61</v>
      </c>
      <c r="F35" s="16" t="s">
        <v>223</v>
      </c>
      <c r="G35" s="16" t="s">
        <v>66</v>
      </c>
      <c r="H35" s="16" t="s">
        <v>40</v>
      </c>
      <c r="I35" s="16">
        <v>1.1100000000000001</v>
      </c>
      <c r="J35" s="17" t="s">
        <v>41</v>
      </c>
      <c r="K35" s="16">
        <v>1.06</v>
      </c>
      <c r="L35" s="16">
        <v>1.1599999999999999</v>
      </c>
      <c r="M35" s="16" t="s">
        <v>69</v>
      </c>
      <c r="N35" s="16">
        <v>262892</v>
      </c>
      <c r="O35" s="18" t="s">
        <v>162</v>
      </c>
      <c r="P35" s="18">
        <v>1.26</v>
      </c>
      <c r="Q35" s="18">
        <v>1.21</v>
      </c>
      <c r="R35" s="18">
        <v>1.32</v>
      </c>
      <c r="S35" s="18">
        <v>4.5</v>
      </c>
      <c r="T35" s="18">
        <v>4.0999999999999996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1:65" s="47" customFormat="1">
      <c r="A36" s="16">
        <v>2016</v>
      </c>
      <c r="B36" s="16" t="s">
        <v>235</v>
      </c>
      <c r="C36" s="16" t="s">
        <v>278</v>
      </c>
      <c r="D36" s="16" t="s">
        <v>34</v>
      </c>
      <c r="E36" s="16" t="s">
        <v>127</v>
      </c>
      <c r="F36" s="16" t="s">
        <v>223</v>
      </c>
      <c r="G36" s="16" t="s">
        <v>143</v>
      </c>
      <c r="H36" s="16" t="s">
        <v>40</v>
      </c>
      <c r="I36" s="16">
        <v>1.1599999999999999</v>
      </c>
      <c r="J36" s="17" t="s">
        <v>105</v>
      </c>
      <c r="K36" s="16">
        <v>1.1399999999999999</v>
      </c>
      <c r="L36" s="16">
        <v>1.18</v>
      </c>
      <c r="M36" s="16" t="s">
        <v>233</v>
      </c>
      <c r="N36" s="16">
        <v>2570908</v>
      </c>
      <c r="O36" s="18" t="s">
        <v>185</v>
      </c>
      <c r="P36" s="16">
        <v>1.1599999999999999</v>
      </c>
      <c r="Q36" s="16">
        <v>1.1399999999999999</v>
      </c>
      <c r="R36" s="16">
        <v>1.18</v>
      </c>
      <c r="S36" s="18" t="s">
        <v>58</v>
      </c>
      <c r="T36" s="18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1:65" s="47" customFormat="1">
      <c r="A37" s="16">
        <v>2016</v>
      </c>
      <c r="B37" s="16" t="s">
        <v>234</v>
      </c>
      <c r="C37" s="16" t="s">
        <v>278</v>
      </c>
      <c r="D37" s="16" t="s">
        <v>34</v>
      </c>
      <c r="E37" s="16" t="s">
        <v>127</v>
      </c>
      <c r="F37" s="16" t="s">
        <v>223</v>
      </c>
      <c r="G37" s="16" t="s">
        <v>143</v>
      </c>
      <c r="H37" s="16" t="s">
        <v>40</v>
      </c>
      <c r="I37" s="16">
        <v>1.19</v>
      </c>
      <c r="J37" s="17" t="s">
        <v>105</v>
      </c>
      <c r="K37" s="16">
        <v>1.17</v>
      </c>
      <c r="L37" s="16">
        <v>1.2</v>
      </c>
      <c r="M37" s="16" t="s">
        <v>233</v>
      </c>
      <c r="N37" s="16">
        <v>2510179</v>
      </c>
      <c r="O37" s="18" t="s">
        <v>185</v>
      </c>
      <c r="P37" s="16">
        <v>1.19</v>
      </c>
      <c r="Q37" s="16">
        <v>1.17</v>
      </c>
      <c r="R37" s="16">
        <v>1.2</v>
      </c>
      <c r="S37" s="18"/>
      <c r="T37" s="18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1:65" s="55" customFormat="1">
      <c r="A38" s="44">
        <v>2017</v>
      </c>
      <c r="B38" s="44" t="s">
        <v>261</v>
      </c>
      <c r="C38" s="44" t="s">
        <v>280</v>
      </c>
      <c r="D38" s="47" t="s">
        <v>259</v>
      </c>
      <c r="E38" s="44" t="s">
        <v>52</v>
      </c>
      <c r="F38" s="44" t="s">
        <v>223</v>
      </c>
      <c r="G38" s="44" t="s">
        <v>267</v>
      </c>
      <c r="H38" s="44" t="s">
        <v>160</v>
      </c>
      <c r="I38" s="44">
        <v>1.1299999999999999</v>
      </c>
      <c r="J38" s="44" t="s">
        <v>41</v>
      </c>
      <c r="K38" s="44">
        <v>1.01</v>
      </c>
      <c r="L38" s="44">
        <v>1.25</v>
      </c>
      <c r="M38" s="44" t="s">
        <v>269</v>
      </c>
      <c r="N38" s="44">
        <v>118015</v>
      </c>
      <c r="O38" s="46" t="s">
        <v>270</v>
      </c>
      <c r="P38" s="46">
        <v>1.29</v>
      </c>
      <c r="Q38" s="46">
        <v>1.1599999999999999</v>
      </c>
      <c r="R38" s="46">
        <v>1.43</v>
      </c>
      <c r="S38" s="46"/>
      <c r="T38" s="46">
        <v>10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 spans="1:65" s="59" customFormat="1">
      <c r="A39" s="44">
        <v>2017</v>
      </c>
      <c r="B39" s="44" t="s">
        <v>262</v>
      </c>
      <c r="C39" s="44" t="s">
        <v>280</v>
      </c>
      <c r="D39" s="47" t="s">
        <v>259</v>
      </c>
      <c r="E39" s="44" t="s">
        <v>52</v>
      </c>
      <c r="F39" s="44" t="s">
        <v>223</v>
      </c>
      <c r="G39" s="44" t="s">
        <v>267</v>
      </c>
      <c r="H39" s="44" t="s">
        <v>160</v>
      </c>
      <c r="I39" s="44">
        <v>1.5</v>
      </c>
      <c r="J39" s="44" t="s">
        <v>41</v>
      </c>
      <c r="K39" s="44">
        <v>1.3</v>
      </c>
      <c r="L39" s="44">
        <v>1.72</v>
      </c>
      <c r="M39" s="44" t="s">
        <v>269</v>
      </c>
      <c r="N39" s="44">
        <v>98223</v>
      </c>
      <c r="O39" s="46" t="s">
        <v>270</v>
      </c>
      <c r="P39" s="46">
        <v>1.74</v>
      </c>
      <c r="Q39" s="46">
        <v>1.52</v>
      </c>
      <c r="R39" s="46">
        <v>1.98</v>
      </c>
      <c r="S39" s="46"/>
      <c r="T39" s="46">
        <v>10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 spans="1:65">
      <c r="A40" s="16"/>
      <c r="B40" s="16"/>
      <c r="C40" s="16"/>
      <c r="D40" s="16"/>
      <c r="E40" s="16"/>
      <c r="F40" s="16"/>
      <c r="G40" s="16"/>
      <c r="H40" s="16"/>
      <c r="I40" s="16"/>
      <c r="J40" s="17"/>
      <c r="K40" s="16"/>
      <c r="L40" s="16"/>
      <c r="M40" s="16"/>
      <c r="O40" s="18"/>
      <c r="P40" s="18"/>
      <c r="Q40" s="18"/>
      <c r="R40" s="18"/>
      <c r="S40" s="18"/>
      <c r="T40" s="18"/>
    </row>
    <row r="41" spans="1:65" s="40" customFormat="1">
      <c r="B41" s="43" t="s">
        <v>257</v>
      </c>
      <c r="C41" s="43"/>
      <c r="J41" s="41"/>
      <c r="O41" s="42"/>
      <c r="P41" s="42"/>
      <c r="Q41" s="42"/>
      <c r="R41" s="42"/>
      <c r="S41" s="42"/>
      <c r="T41" s="42"/>
    </row>
    <row r="42" spans="1:65" s="39" customFormat="1">
      <c r="J42" s="11"/>
      <c r="O42" s="7"/>
      <c r="P42" s="7"/>
      <c r="Q42" s="7"/>
      <c r="R42" s="7"/>
      <c r="S42" s="7"/>
      <c r="T42" s="7"/>
    </row>
    <row r="43" spans="1:65" s="39" customFormat="1">
      <c r="D43" s="39" t="s">
        <v>249</v>
      </c>
      <c r="J43" s="11"/>
      <c r="O43" s="7"/>
      <c r="P43" s="7"/>
      <c r="Q43" s="7"/>
      <c r="R43" s="7"/>
      <c r="S43" s="7"/>
      <c r="T43" s="7"/>
    </row>
    <row r="44" spans="1:65" s="39" customFormat="1">
      <c r="D44" s="39" t="s">
        <v>250</v>
      </c>
      <c r="J44" s="11"/>
      <c r="O44" s="7"/>
      <c r="P44" s="7"/>
      <c r="Q44" s="7"/>
      <c r="R44" s="7"/>
      <c r="S44" s="7"/>
      <c r="T44" s="7"/>
    </row>
    <row r="45" spans="1:65" s="39" customFormat="1">
      <c r="D45" s="39" t="s">
        <v>251</v>
      </c>
      <c r="J45" s="11"/>
      <c r="O45" s="7"/>
      <c r="P45" s="7"/>
      <c r="Q45" s="7"/>
      <c r="R45" s="7"/>
      <c r="S45" s="7"/>
      <c r="T45" s="7"/>
    </row>
    <row r="46" spans="1:65" s="39" customFormat="1">
      <c r="D46" s="39" t="s">
        <v>252</v>
      </c>
      <c r="J46" s="11"/>
      <c r="O46" s="7"/>
      <c r="P46" s="7"/>
      <c r="Q46" s="7"/>
      <c r="R46" s="7"/>
      <c r="S46" s="7"/>
      <c r="T46" s="7"/>
    </row>
    <row r="47" spans="1:65" s="39" customFormat="1">
      <c r="D47" s="39" t="s">
        <v>253</v>
      </c>
      <c r="J47" s="11"/>
      <c r="O47" s="7"/>
      <c r="P47" s="7"/>
      <c r="Q47" s="7"/>
      <c r="R47" s="7"/>
      <c r="S47" s="7"/>
      <c r="T47" s="7"/>
    </row>
    <row r="48" spans="1:65" s="39" customFormat="1">
      <c r="D48" s="39" t="s">
        <v>254</v>
      </c>
      <c r="J48" s="11"/>
      <c r="O48" s="7"/>
      <c r="P48" s="7"/>
      <c r="Q48" s="7"/>
      <c r="R48" s="7"/>
      <c r="S48" s="7"/>
      <c r="T48" s="7"/>
    </row>
    <row r="49" spans="1:22">
      <c r="D49" s="39" t="s">
        <v>255</v>
      </c>
    </row>
    <row r="50" spans="1:22">
      <c r="D50" s="39" t="s">
        <v>256</v>
      </c>
    </row>
    <row r="53" spans="1:22">
      <c r="A53" s="16"/>
      <c r="B53" s="16"/>
      <c r="C53" s="16"/>
      <c r="E53" s="16"/>
      <c r="F53" s="16"/>
      <c r="G53" s="16"/>
      <c r="H53" s="16"/>
      <c r="I53" s="16"/>
      <c r="J53" s="17"/>
      <c r="K53" s="16"/>
      <c r="L53" s="16"/>
      <c r="M53" s="16"/>
      <c r="O53" s="18"/>
      <c r="P53" s="18"/>
      <c r="Q53" s="18"/>
      <c r="R53" s="18"/>
      <c r="S53" s="18"/>
      <c r="T53" s="18"/>
    </row>
    <row r="54" spans="1:22">
      <c r="A54" s="16"/>
      <c r="B54" s="16"/>
      <c r="C54" s="16"/>
      <c r="D54" s="16"/>
      <c r="E54" s="16"/>
      <c r="F54" s="16"/>
      <c r="G54" s="16"/>
      <c r="H54" s="16"/>
      <c r="I54" s="16"/>
      <c r="J54" s="17"/>
      <c r="K54" s="16"/>
      <c r="L54" s="16"/>
      <c r="M54" s="16"/>
      <c r="O54" s="18"/>
      <c r="P54" s="18"/>
      <c r="Q54" s="18"/>
      <c r="R54" s="18"/>
      <c r="S54" s="18"/>
      <c r="T54" s="18"/>
    </row>
    <row r="55" spans="1:22">
      <c r="A55" s="16"/>
      <c r="B55" s="16"/>
      <c r="C55" s="16"/>
      <c r="D55" s="16"/>
      <c r="E55" s="16"/>
      <c r="F55" s="16"/>
      <c r="G55" s="16"/>
      <c r="H55" s="16"/>
      <c r="I55" s="16"/>
      <c r="J55" s="17"/>
      <c r="K55" s="16"/>
      <c r="L55" s="16"/>
      <c r="M55" s="16"/>
      <c r="O55" s="18"/>
      <c r="P55" s="18"/>
      <c r="Q55" s="18"/>
      <c r="R55" s="18"/>
      <c r="S55" s="18"/>
      <c r="T55" s="18"/>
    </row>
    <row r="56" spans="1:22">
      <c r="A56" s="16"/>
      <c r="B56" s="16"/>
      <c r="C56" s="16"/>
      <c r="D56" s="16"/>
      <c r="E56" s="16"/>
      <c r="F56" s="16"/>
      <c r="G56" s="16"/>
      <c r="H56" s="16"/>
      <c r="I56" s="16"/>
      <c r="J56" s="17"/>
      <c r="K56" s="16"/>
      <c r="L56" s="16"/>
      <c r="M56" s="16"/>
      <c r="N56" s="33"/>
      <c r="O56" s="34"/>
      <c r="P56" s="18"/>
      <c r="Q56" s="18"/>
      <c r="R56" s="18"/>
      <c r="S56" s="18"/>
      <c r="T56" s="18"/>
    </row>
    <row r="57" spans="1:22">
      <c r="A57" s="16"/>
      <c r="B57" s="16"/>
      <c r="C57" s="16"/>
      <c r="D57" s="16"/>
      <c r="E57" s="16"/>
      <c r="F57" s="16"/>
      <c r="G57" s="16"/>
      <c r="H57" s="16"/>
      <c r="I57" s="16"/>
      <c r="J57" s="17"/>
      <c r="K57" s="16"/>
      <c r="L57" s="16"/>
      <c r="M57" s="16"/>
      <c r="N57" s="16"/>
      <c r="O57" s="18"/>
      <c r="P57" s="18"/>
      <c r="Q57" s="18"/>
      <c r="R57" s="18"/>
      <c r="S57" s="18"/>
      <c r="T57" s="18"/>
    </row>
    <row r="58" spans="1:22" ht="17.25" customHeight="1"/>
    <row r="59" spans="1:22" s="2" customFormat="1">
      <c r="A59" s="2">
        <v>2010</v>
      </c>
      <c r="B59" s="2" t="s">
        <v>79</v>
      </c>
      <c r="D59" s="2" t="s">
        <v>35</v>
      </c>
      <c r="E59" s="3" t="s">
        <v>58</v>
      </c>
      <c r="F59" s="3"/>
      <c r="G59" s="3" t="s">
        <v>58</v>
      </c>
      <c r="H59" s="4" t="s">
        <v>145</v>
      </c>
      <c r="J59" s="12"/>
      <c r="O59" s="8"/>
      <c r="P59" s="8"/>
      <c r="Q59" s="8"/>
      <c r="R59" s="8"/>
      <c r="S59" s="8"/>
      <c r="T59" s="8"/>
    </row>
    <row r="60" spans="1:22" s="2" customFormat="1">
      <c r="A60" s="2">
        <v>2010</v>
      </c>
      <c r="B60" s="2" t="s">
        <v>123</v>
      </c>
      <c r="D60" s="2" t="s">
        <v>27</v>
      </c>
      <c r="E60" s="3" t="s">
        <v>58</v>
      </c>
      <c r="F60" s="3"/>
      <c r="G60" s="3" t="s">
        <v>58</v>
      </c>
      <c r="H60" s="4" t="s">
        <v>196</v>
      </c>
      <c r="J60" s="12"/>
      <c r="O60" s="8"/>
      <c r="P60" s="8"/>
      <c r="Q60" s="8"/>
      <c r="R60" s="8"/>
      <c r="S60" s="8"/>
      <c r="T60" s="8"/>
    </row>
    <row r="61" spans="1:22" s="26" customFormat="1">
      <c r="E61" s="27"/>
      <c r="F61" s="27"/>
      <c r="G61" s="27"/>
      <c r="H61" s="28"/>
      <c r="J61" s="29"/>
      <c r="O61" s="30"/>
      <c r="P61" s="30"/>
      <c r="Q61" s="30"/>
      <c r="R61" s="30"/>
      <c r="S61" s="30"/>
      <c r="T61" s="30"/>
    </row>
    <row r="62" spans="1:22" s="5" customFormat="1">
      <c r="A62" s="19">
        <v>2015</v>
      </c>
      <c r="B62" s="19" t="s">
        <v>57</v>
      </c>
      <c r="C62" s="19"/>
      <c r="D62" s="19" t="s">
        <v>11</v>
      </c>
      <c r="E62" s="19" t="s">
        <v>52</v>
      </c>
      <c r="F62" s="19"/>
      <c r="G62" s="19" t="s">
        <v>65</v>
      </c>
      <c r="H62" s="19" t="s">
        <v>40</v>
      </c>
      <c r="I62" s="19" t="s">
        <v>58</v>
      </c>
      <c r="J62" s="20"/>
      <c r="K62" s="19"/>
      <c r="L62" s="19"/>
      <c r="M62" s="19"/>
      <c r="N62" s="19">
        <v>7169</v>
      </c>
      <c r="O62" s="22" t="s">
        <v>158</v>
      </c>
      <c r="P62" s="22"/>
      <c r="Q62" s="22"/>
      <c r="R62" s="22"/>
      <c r="S62" s="22"/>
      <c r="T62" s="22"/>
      <c r="V62" s="21" t="s">
        <v>195</v>
      </c>
    </row>
    <row r="63" spans="1:22" s="5" customFormat="1">
      <c r="A63" s="19">
        <v>2016</v>
      </c>
      <c r="B63" s="19" t="s">
        <v>92</v>
      </c>
      <c r="C63" s="19"/>
      <c r="D63" s="19" t="s">
        <v>18</v>
      </c>
      <c r="E63" s="19" t="s">
        <v>93</v>
      </c>
      <c r="F63" s="19"/>
      <c r="G63" s="19" t="s">
        <v>94</v>
      </c>
      <c r="H63" s="19" t="s">
        <v>40</v>
      </c>
      <c r="I63" s="19" t="s">
        <v>58</v>
      </c>
      <c r="J63" s="20"/>
      <c r="K63" s="19"/>
      <c r="L63" s="19"/>
      <c r="M63" s="19"/>
      <c r="N63" s="19">
        <v>40500</v>
      </c>
      <c r="O63" s="22" t="s">
        <v>168</v>
      </c>
      <c r="P63" s="22"/>
      <c r="Q63" s="22"/>
      <c r="R63" s="22"/>
      <c r="S63" s="22"/>
      <c r="T63" s="22"/>
      <c r="V63" s="21" t="s">
        <v>195</v>
      </c>
    </row>
    <row r="64" spans="1:22" s="5" customFormat="1">
      <c r="A64" s="19">
        <v>2014</v>
      </c>
      <c r="B64" s="19" t="s">
        <v>96</v>
      </c>
      <c r="C64" s="19"/>
      <c r="D64" s="19" t="s">
        <v>20</v>
      </c>
      <c r="E64" s="19" t="s">
        <v>97</v>
      </c>
      <c r="F64" s="19"/>
      <c r="G64" s="19" t="s">
        <v>98</v>
      </c>
      <c r="H64" s="19" t="s">
        <v>40</v>
      </c>
      <c r="I64" s="19" t="s">
        <v>58</v>
      </c>
      <c r="J64" s="20"/>
      <c r="K64" s="19"/>
      <c r="L64" s="19"/>
      <c r="M64" s="19"/>
      <c r="N64" s="19">
        <v>10082</v>
      </c>
      <c r="O64" s="22" t="s">
        <v>169</v>
      </c>
      <c r="P64" s="22"/>
      <c r="Q64" s="22"/>
      <c r="R64" s="22"/>
      <c r="S64" s="22"/>
      <c r="T64" s="22"/>
      <c r="V64" s="21" t="s">
        <v>195</v>
      </c>
    </row>
    <row r="65" spans="1:24" s="5" customFormat="1">
      <c r="A65" s="19">
        <v>2012</v>
      </c>
      <c r="B65" s="19" t="s">
        <v>51</v>
      </c>
      <c r="C65" s="19"/>
      <c r="D65" s="19" t="s">
        <v>8</v>
      </c>
      <c r="E65" s="19" t="s">
        <v>42</v>
      </c>
      <c r="F65" s="19"/>
      <c r="G65" s="19" t="s">
        <v>62</v>
      </c>
      <c r="H65" s="19" t="s">
        <v>40</v>
      </c>
      <c r="I65" s="19">
        <v>0.94</v>
      </c>
      <c r="J65" s="20" t="s">
        <v>41</v>
      </c>
      <c r="K65" s="19">
        <v>0.67</v>
      </c>
      <c r="L65" s="19">
        <v>1.32</v>
      </c>
      <c r="M65" s="19" t="s">
        <v>43</v>
      </c>
      <c r="N65" s="19">
        <v>1385</v>
      </c>
      <c r="O65" s="22" t="s">
        <v>154</v>
      </c>
      <c r="P65" s="22"/>
      <c r="Q65" s="22"/>
      <c r="R65" s="22"/>
      <c r="S65" s="22"/>
      <c r="T65" s="22"/>
      <c r="V65" s="5" t="s">
        <v>212</v>
      </c>
    </row>
    <row r="66" spans="1:24" s="5" customFormat="1">
      <c r="A66" s="19">
        <v>2001</v>
      </c>
      <c r="B66" s="19" t="s">
        <v>107</v>
      </c>
      <c r="C66" s="19"/>
      <c r="D66" s="19" t="s">
        <v>23</v>
      </c>
      <c r="E66" s="19" t="s">
        <v>108</v>
      </c>
      <c r="F66" s="19"/>
      <c r="G66" s="19" t="s">
        <v>109</v>
      </c>
      <c r="H66" s="19" t="s">
        <v>40</v>
      </c>
      <c r="I66" s="19">
        <v>0.8</v>
      </c>
      <c r="J66" s="20" t="s">
        <v>95</v>
      </c>
      <c r="K66" s="19">
        <v>0.6</v>
      </c>
      <c r="L66" s="19">
        <v>1.1000000000000001</v>
      </c>
      <c r="M66" s="19" t="s">
        <v>110</v>
      </c>
      <c r="N66" s="19">
        <v>1035</v>
      </c>
      <c r="O66" s="22" t="s">
        <v>190</v>
      </c>
      <c r="P66" s="22"/>
      <c r="Q66" s="22"/>
      <c r="R66" s="22"/>
      <c r="S66" s="22"/>
      <c r="T66" s="22"/>
      <c r="V66" s="5" t="s">
        <v>212</v>
      </c>
    </row>
    <row r="67" spans="1:24" s="5" customFormat="1">
      <c r="A67" s="19">
        <v>1994</v>
      </c>
      <c r="B67" s="19" t="s">
        <v>118</v>
      </c>
      <c r="C67" s="19"/>
      <c r="D67" s="19" t="s">
        <v>216</v>
      </c>
      <c r="E67" s="19" t="s">
        <v>42</v>
      </c>
      <c r="F67" s="19"/>
      <c r="G67" s="19" t="s">
        <v>89</v>
      </c>
      <c r="H67" s="19" t="s">
        <v>160</v>
      </c>
      <c r="I67" s="19">
        <v>1.4</v>
      </c>
      <c r="J67" s="20" t="s">
        <v>73</v>
      </c>
      <c r="K67" s="19">
        <v>1</v>
      </c>
      <c r="L67" s="19">
        <v>2</v>
      </c>
      <c r="M67" s="19" t="s">
        <v>217</v>
      </c>
      <c r="N67" s="19">
        <v>2090</v>
      </c>
      <c r="O67" s="22" t="s">
        <v>172</v>
      </c>
      <c r="P67" s="22"/>
      <c r="Q67" s="22"/>
      <c r="R67" s="22"/>
      <c r="S67" s="22"/>
      <c r="T67" s="22"/>
    </row>
    <row r="68" spans="1:24" s="5" customFormat="1">
      <c r="A68" s="19">
        <v>1994</v>
      </c>
      <c r="B68" s="19" t="s">
        <v>119</v>
      </c>
      <c r="C68" s="19"/>
      <c r="D68" s="19" t="s">
        <v>216</v>
      </c>
      <c r="E68" s="19" t="s">
        <v>42</v>
      </c>
      <c r="F68" s="19"/>
      <c r="G68" s="19" t="s">
        <v>89</v>
      </c>
      <c r="H68" s="19" t="s">
        <v>160</v>
      </c>
      <c r="I68" s="19">
        <v>1.6</v>
      </c>
      <c r="J68" s="20" t="s">
        <v>73</v>
      </c>
      <c r="K68" s="19">
        <v>1.1000000000000001</v>
      </c>
      <c r="L68" s="19">
        <v>2.2000000000000002</v>
      </c>
      <c r="M68" s="19" t="s">
        <v>217</v>
      </c>
      <c r="N68" s="19">
        <v>2641</v>
      </c>
      <c r="O68" s="22" t="s">
        <v>173</v>
      </c>
      <c r="P68" s="22"/>
      <c r="Q68" s="22"/>
      <c r="R68" s="22"/>
      <c r="S68" s="22"/>
      <c r="T68" s="22"/>
    </row>
    <row r="69" spans="1:24" s="5" customFormat="1">
      <c r="A69" s="19">
        <v>2014</v>
      </c>
      <c r="B69" s="19" t="s">
        <v>218</v>
      </c>
      <c r="C69" s="19"/>
      <c r="D69" s="19" t="s">
        <v>219</v>
      </c>
      <c r="E69" s="19" t="s">
        <v>78</v>
      </c>
      <c r="F69" s="19"/>
      <c r="G69" s="19" t="s">
        <v>77</v>
      </c>
      <c r="H69" s="19" t="s">
        <v>160</v>
      </c>
      <c r="I69" s="19">
        <v>2.16</v>
      </c>
      <c r="J69" s="20" t="s">
        <v>73</v>
      </c>
      <c r="K69" s="19">
        <v>1.1499999999999999</v>
      </c>
      <c r="L69" s="19">
        <v>4.07</v>
      </c>
      <c r="M69" s="19"/>
      <c r="N69" s="19">
        <v>5172</v>
      </c>
      <c r="O69" s="22" t="s">
        <v>220</v>
      </c>
      <c r="P69" s="22"/>
      <c r="Q69" s="22"/>
      <c r="R69" s="22"/>
      <c r="S69" s="22"/>
      <c r="T69" s="22"/>
    </row>
    <row r="70" spans="1:24" s="5" customFormat="1">
      <c r="A70" s="19">
        <v>2014</v>
      </c>
      <c r="B70" s="19" t="s">
        <v>221</v>
      </c>
      <c r="C70" s="19"/>
      <c r="D70" s="19" t="s">
        <v>219</v>
      </c>
      <c r="E70" s="19" t="s">
        <v>78</v>
      </c>
      <c r="F70" s="19"/>
      <c r="G70" s="19" t="s">
        <v>77</v>
      </c>
      <c r="H70" s="19" t="s">
        <v>160</v>
      </c>
      <c r="I70" s="19">
        <v>3.51</v>
      </c>
      <c r="J70" s="20" t="s">
        <v>73</v>
      </c>
      <c r="K70" s="19">
        <v>2.12</v>
      </c>
      <c r="L70" s="19">
        <v>5.81</v>
      </c>
      <c r="M70" s="19"/>
      <c r="N70" s="19">
        <v>6169</v>
      </c>
      <c r="O70" s="22" t="s">
        <v>220</v>
      </c>
      <c r="P70" s="22"/>
      <c r="Q70" s="22"/>
      <c r="R70" s="22"/>
      <c r="S70" s="22"/>
      <c r="T70" s="22"/>
    </row>
    <row r="71" spans="1:24" s="5" customFormat="1" ht="13.5" customHeight="1">
      <c r="A71" s="19">
        <v>1998</v>
      </c>
      <c r="B71" s="19" t="s">
        <v>118</v>
      </c>
      <c r="C71" s="19"/>
      <c r="D71" s="19" t="s">
        <v>19</v>
      </c>
      <c r="E71" s="19" t="s">
        <v>42</v>
      </c>
      <c r="F71" s="19" t="s">
        <v>224</v>
      </c>
      <c r="G71" s="19" t="s">
        <v>89</v>
      </c>
      <c r="H71" s="19" t="s">
        <v>40</v>
      </c>
      <c r="I71" s="19">
        <v>0.8</v>
      </c>
      <c r="J71" s="20" t="s">
        <v>95</v>
      </c>
      <c r="K71" s="22">
        <v>0.6</v>
      </c>
      <c r="L71" s="19">
        <v>1.1000000000000001</v>
      </c>
      <c r="M71" s="19"/>
      <c r="N71" s="19">
        <v>888</v>
      </c>
      <c r="O71" s="22" t="s">
        <v>191</v>
      </c>
      <c r="P71" s="22"/>
      <c r="Q71" s="22"/>
      <c r="R71" s="22"/>
      <c r="S71" s="22">
        <v>12</v>
      </c>
      <c r="T71" s="22">
        <v>40</v>
      </c>
      <c r="V71" s="5" t="s">
        <v>197</v>
      </c>
    </row>
    <row r="72" spans="1:24" s="5" customFormat="1">
      <c r="A72" s="19">
        <v>1998</v>
      </c>
      <c r="B72" s="19" t="s">
        <v>119</v>
      </c>
      <c r="C72" s="19"/>
      <c r="D72" s="19" t="s">
        <v>19</v>
      </c>
      <c r="E72" s="19" t="s">
        <v>42</v>
      </c>
      <c r="F72" s="19" t="s">
        <v>224</v>
      </c>
      <c r="G72" s="19" t="s">
        <v>89</v>
      </c>
      <c r="H72" s="19" t="s">
        <v>40</v>
      </c>
      <c r="I72" s="19">
        <v>1.4</v>
      </c>
      <c r="J72" s="20" t="s">
        <v>95</v>
      </c>
      <c r="K72" s="22">
        <v>1.1000000000000001</v>
      </c>
      <c r="L72" s="19">
        <v>1.8</v>
      </c>
      <c r="M72" s="19"/>
      <c r="N72" s="19">
        <v>975</v>
      </c>
      <c r="O72" s="22" t="s">
        <v>192</v>
      </c>
      <c r="P72" s="22"/>
      <c r="Q72" s="22"/>
      <c r="R72" s="22"/>
      <c r="S72" s="22">
        <v>12</v>
      </c>
      <c r="T72" s="22">
        <v>40</v>
      </c>
      <c r="V72" s="5" t="s">
        <v>197</v>
      </c>
    </row>
    <row r="74" spans="1:24">
      <c r="A74" s="31" t="s">
        <v>199</v>
      </c>
      <c r="B74" s="31" t="s">
        <v>200</v>
      </c>
      <c r="C74" s="31"/>
      <c r="D74" s="31" t="s">
        <v>6</v>
      </c>
      <c r="E74" s="31" t="s">
        <v>5</v>
      </c>
      <c r="F74" s="31"/>
      <c r="G74" s="31" t="s">
        <v>211</v>
      </c>
      <c r="N74" s="6">
        <v>325</v>
      </c>
      <c r="O74" s="9">
        <v>650</v>
      </c>
      <c r="P74" s="32"/>
      <c r="Q74" s="35" t="s">
        <v>239</v>
      </c>
      <c r="R74" s="16">
        <f>SUM(N2:N31)</f>
        <v>2251741</v>
      </c>
      <c r="T74" s="32"/>
    </row>
    <row r="75" spans="1:24">
      <c r="A75" t="s">
        <v>198</v>
      </c>
      <c r="B75">
        <v>1.5669999999999999</v>
      </c>
      <c r="D75">
        <v>1.2829999999999999</v>
      </c>
      <c r="E75">
        <v>1.9139999999999999</v>
      </c>
      <c r="G75">
        <v>36</v>
      </c>
      <c r="M75" t="s">
        <v>44</v>
      </c>
      <c r="N75" s="6">
        <v>76.400000000000006</v>
      </c>
      <c r="O75" s="9">
        <v>76.400000000000006</v>
      </c>
      <c r="P75" s="32"/>
      <c r="Q75" s="35" t="s">
        <v>240</v>
      </c>
      <c r="R75" s="32" t="e">
        <f>SUM(N10:N31,#REF!)</f>
        <v>#REF!</v>
      </c>
      <c r="S75" s="35" t="s">
        <v>242</v>
      </c>
      <c r="T75" s="32">
        <f>SUM(N10,N11,N15,N17,N18,N26,N27,N30)</f>
        <v>165288</v>
      </c>
      <c r="U75" s="35" t="s">
        <v>243</v>
      </c>
      <c r="V75">
        <f>SUM(N13,N12,N19,N22,N24,N29,N31,)</f>
        <v>247044</v>
      </c>
      <c r="W75" t="s">
        <v>244</v>
      </c>
      <c r="X75" t="e">
        <f>SUMPRODUCT(X10:X31,N10:N31)/R75</f>
        <v>#REF!</v>
      </c>
    </row>
    <row r="76" spans="1:24">
      <c r="A76" t="s">
        <v>210</v>
      </c>
      <c r="B76">
        <v>1.5669999999999999</v>
      </c>
      <c r="D76">
        <v>1.2829999999999999</v>
      </c>
      <c r="E76">
        <v>1.9139999999999999</v>
      </c>
      <c r="G76">
        <v>36</v>
      </c>
      <c r="M76" t="s">
        <v>86</v>
      </c>
      <c r="N76" s="6">
        <v>20.539131621983099</v>
      </c>
      <c r="O76" s="9">
        <v>38</v>
      </c>
      <c r="P76" s="32"/>
      <c r="Q76" s="35" t="s">
        <v>241</v>
      </c>
      <c r="R76" s="32">
        <f>SUM(N8:N9,N2:N7)</f>
        <v>861688</v>
      </c>
      <c r="S76" s="35" t="s">
        <v>242</v>
      </c>
      <c r="T76" s="32">
        <f>SUM(N2,N8)</f>
        <v>3360</v>
      </c>
      <c r="U76" s="35" t="s">
        <v>243</v>
      </c>
      <c r="V76">
        <f>SUM(N4,N9)</f>
        <v>849731</v>
      </c>
      <c r="W76" t="s">
        <v>244</v>
      </c>
      <c r="X76">
        <f>SUMPRODUCT(X2:X9,N2:N9)/R76</f>
        <v>0</v>
      </c>
    </row>
    <row r="77" spans="1:24">
      <c r="A77" t="s">
        <v>40</v>
      </c>
      <c r="B77">
        <v>1.33</v>
      </c>
      <c r="D77">
        <v>1.25</v>
      </c>
      <c r="E77">
        <v>1.42</v>
      </c>
      <c r="G77">
        <v>18</v>
      </c>
      <c r="M77" t="s">
        <v>45</v>
      </c>
      <c r="P77"/>
      <c r="Q77"/>
      <c r="R77"/>
      <c r="S77"/>
      <c r="T77"/>
    </row>
    <row r="78" spans="1:24">
      <c r="A78" t="s">
        <v>201</v>
      </c>
      <c r="B78">
        <v>2.15</v>
      </c>
      <c r="D78">
        <v>1.68</v>
      </c>
      <c r="E78">
        <v>2.75</v>
      </c>
      <c r="G78">
        <v>10</v>
      </c>
      <c r="M78" t="s">
        <v>67</v>
      </c>
      <c r="O78" s="10">
        <f>N74+O74</f>
        <v>975</v>
      </c>
      <c r="P78"/>
      <c r="Q78" s="36" t="s">
        <v>40</v>
      </c>
      <c r="R78" t="s">
        <v>211</v>
      </c>
      <c r="S78" t="s">
        <v>245</v>
      </c>
      <c r="T78" s="31" t="s">
        <v>246</v>
      </c>
      <c r="U78" t="s">
        <v>211</v>
      </c>
      <c r="V78" t="s">
        <v>245</v>
      </c>
    </row>
    <row r="79" spans="1:24">
      <c r="A79" t="s">
        <v>205</v>
      </c>
      <c r="B79">
        <v>1.35</v>
      </c>
      <c r="D79">
        <v>1.17</v>
      </c>
      <c r="E79">
        <v>1.55</v>
      </c>
      <c r="G79">
        <v>23</v>
      </c>
      <c r="M79" t="s">
        <v>46</v>
      </c>
      <c r="O79" s="10">
        <f>((N75*N74)+(O75*O74))/O78</f>
        <v>76.40000000000002</v>
      </c>
      <c r="P79"/>
      <c r="Q79" s="36" t="s">
        <v>42</v>
      </c>
      <c r="R79">
        <f>SUM(N14,N16,N19,N20,N23,N29:N31)</f>
        <v>375195</v>
      </c>
      <c r="S79" t="e">
        <f>100*R79/$R$75</f>
        <v>#REF!</v>
      </c>
      <c r="T79" s="31" t="s">
        <v>42</v>
      </c>
      <c r="U79">
        <f>SUM(N2,N3,N4,N6)</f>
        <v>11815</v>
      </c>
      <c r="V79">
        <f>100*U79/$R$76</f>
        <v>1.3711459368123962</v>
      </c>
    </row>
    <row r="80" spans="1:24">
      <c r="A80" t="s">
        <v>206</v>
      </c>
      <c r="B80">
        <v>2.08</v>
      </c>
      <c r="D80">
        <v>1.78</v>
      </c>
      <c r="E80">
        <v>2.44</v>
      </c>
      <c r="G80">
        <v>12</v>
      </c>
      <c r="M80" t="s">
        <v>47</v>
      </c>
      <c r="O80" s="10">
        <f>SQRT( ((((N76^2 + N75^2)*N74)+((O76^2 + O75^2)*O74))/O78) - O79^2)</f>
        <v>33.21573887875617</v>
      </c>
      <c r="P80"/>
      <c r="Q80" s="36" t="s">
        <v>52</v>
      </c>
      <c r="R80">
        <f>SUM(N11,N13,N15,N18,N25)</f>
        <v>131275</v>
      </c>
      <c r="S80" t="e">
        <f>100*R80/$R$75</f>
        <v>#REF!</v>
      </c>
      <c r="T80" s="31" t="s">
        <v>78</v>
      </c>
      <c r="U80">
        <f>SUM(N7)</f>
        <v>1000</v>
      </c>
      <c r="V80">
        <f>100*U80/$R$76</f>
        <v>0.11605128538403692</v>
      </c>
    </row>
    <row r="81" spans="1:22">
      <c r="A81" t="s">
        <v>202</v>
      </c>
      <c r="B81">
        <v>1.38</v>
      </c>
      <c r="D81">
        <v>0.9</v>
      </c>
      <c r="E81">
        <v>2.09</v>
      </c>
      <c r="G81">
        <v>13</v>
      </c>
      <c r="M81" t="s">
        <v>48</v>
      </c>
      <c r="P81"/>
      <c r="Q81" s="37" t="s">
        <v>127</v>
      </c>
      <c r="R81">
        <f>SUM(N26,N10,N12,N24)</f>
        <v>30073</v>
      </c>
      <c r="S81" t="e">
        <f>100*R81/$R$75</f>
        <v>#REF!</v>
      </c>
      <c r="T81" s="31" t="s">
        <v>61</v>
      </c>
      <c r="U81">
        <f>SUM(N8,N9)</f>
        <v>846783</v>
      </c>
      <c r="V81">
        <f>100*U81/$R$76</f>
        <v>98.270255591350931</v>
      </c>
    </row>
    <row r="82" spans="1:22">
      <c r="A82" t="s">
        <v>203</v>
      </c>
      <c r="B82">
        <v>1.85</v>
      </c>
      <c r="D82">
        <v>1.24</v>
      </c>
      <c r="E82">
        <v>2.77</v>
      </c>
      <c r="G82">
        <v>11</v>
      </c>
      <c r="M82" t="s">
        <v>49</v>
      </c>
      <c r="P82"/>
      <c r="Q82" s="36" t="s">
        <v>61</v>
      </c>
      <c r="R82">
        <f>SUM(N21)</f>
        <v>3023</v>
      </c>
      <c r="S82" t="e">
        <f t="shared" ref="S82" si="0">100*R82/$R$75</f>
        <v>#REF!</v>
      </c>
      <c r="T82" s="31" t="s">
        <v>134</v>
      </c>
      <c r="U82">
        <f>N5</f>
        <v>2090</v>
      </c>
      <c r="V82">
        <f>100*U82/$R$76</f>
        <v>0.24254718645263715</v>
      </c>
    </row>
    <row r="83" spans="1:22">
      <c r="A83" t="s">
        <v>204</v>
      </c>
      <c r="B83">
        <v>1.23</v>
      </c>
      <c r="D83">
        <v>1.1200000000000001</v>
      </c>
      <c r="E83">
        <v>1.36</v>
      </c>
      <c r="G83">
        <v>16</v>
      </c>
      <c r="M83" t="s">
        <v>50</v>
      </c>
      <c r="N83" s="6">
        <v>10.199999999999999</v>
      </c>
      <c r="O83" s="9">
        <f>100-N83</f>
        <v>89.8</v>
      </c>
      <c r="P83" s="32"/>
      <c r="Q83" s="36" t="s">
        <v>39</v>
      </c>
      <c r="R83" s="32">
        <f>SUM(N28)</f>
        <v>825330</v>
      </c>
      <c r="S83" t="e">
        <f>100*R83/$R$75</f>
        <v>#REF!</v>
      </c>
      <c r="T83" s="38"/>
    </row>
    <row r="84" spans="1:22">
      <c r="A84" t="s">
        <v>207</v>
      </c>
      <c r="B84">
        <v>1.28</v>
      </c>
      <c r="D84">
        <v>1.01</v>
      </c>
      <c r="E84">
        <v>1.64</v>
      </c>
      <c r="G84">
        <v>11</v>
      </c>
      <c r="M84" t="s">
        <v>81</v>
      </c>
      <c r="N84" s="6">
        <v>4.5</v>
      </c>
      <c r="O84" s="9">
        <f>100-N84</f>
        <v>95.5</v>
      </c>
      <c r="P84" s="32"/>
      <c r="Q84" s="35" t="s">
        <v>113</v>
      </c>
      <c r="R84" s="32">
        <f>SUM(N22,N17)</f>
        <v>24143</v>
      </c>
      <c r="S84" t="e">
        <f>100*R84/$R$75</f>
        <v>#REF!</v>
      </c>
      <c r="T84" s="32"/>
    </row>
    <row r="85" spans="1:22">
      <c r="A85" t="s">
        <v>208</v>
      </c>
      <c r="B85">
        <v>1.46</v>
      </c>
      <c r="D85">
        <v>1.23</v>
      </c>
      <c r="E85">
        <v>1.74</v>
      </c>
      <c r="G85">
        <v>22</v>
      </c>
      <c r="M85" t="s">
        <v>68</v>
      </c>
      <c r="O85" s="7">
        <v>2325</v>
      </c>
      <c r="Q85" s="35" t="s">
        <v>146</v>
      </c>
      <c r="R85" s="7">
        <f>SUM(N27)</f>
        <v>1014</v>
      </c>
      <c r="S85" t="e">
        <f>100*R85/$R$75</f>
        <v>#REF!</v>
      </c>
    </row>
    <row r="86" spans="1:22">
      <c r="A86" t="s">
        <v>209</v>
      </c>
      <c r="B86">
        <v>1.403</v>
      </c>
      <c r="D86">
        <v>1.1719999999999999</v>
      </c>
      <c r="E86">
        <v>1.68</v>
      </c>
      <c r="G86">
        <v>7</v>
      </c>
      <c r="M86" t="s">
        <v>80</v>
      </c>
      <c r="Q86" s="38" t="s">
        <v>247</v>
      </c>
      <c r="R86" s="7" t="e">
        <f>#REF!</f>
        <v>#REF!</v>
      </c>
      <c r="S86" t="e">
        <f>100*R86/$R$75</f>
        <v>#REF!</v>
      </c>
    </row>
    <row r="87" spans="1:22">
      <c r="M87" t="s">
        <v>82</v>
      </c>
      <c r="N87">
        <f>N83*$O$85/100</f>
        <v>237.15</v>
      </c>
      <c r="O87" s="7">
        <f>O83*$O$85/100</f>
        <v>2087.85</v>
      </c>
    </row>
    <row r="88" spans="1:22">
      <c r="M88" t="s">
        <v>83</v>
      </c>
      <c r="N88">
        <f>N84*$O$85/100</f>
        <v>104.625</v>
      </c>
      <c r="O88" s="7">
        <f>O84*$O$85/100</f>
        <v>2220.375</v>
      </c>
    </row>
    <row r="89" spans="1:22">
      <c r="M89" t="s">
        <v>84</v>
      </c>
    </row>
    <row r="90" spans="1:22">
      <c r="M90" t="s">
        <v>194</v>
      </c>
      <c r="N90">
        <f>0.124*296</f>
        <v>36.704000000000001</v>
      </c>
      <c r="O90" s="7">
        <f>0.073*592</f>
        <v>43.215999999999994</v>
      </c>
    </row>
    <row r="91" spans="1:22">
      <c r="M91" t="s">
        <v>144</v>
      </c>
      <c r="N91">
        <f>325-N90</f>
        <v>288.29599999999999</v>
      </c>
      <c r="O91" s="7">
        <f>650-O90</f>
        <v>606.78399999999999</v>
      </c>
    </row>
    <row r="92" spans="1:22">
      <c r="M92" t="s">
        <v>102</v>
      </c>
    </row>
    <row r="93" spans="1:22">
      <c r="M93" t="s">
        <v>111</v>
      </c>
    </row>
    <row r="94" spans="1:22">
      <c r="M94" t="s">
        <v>116</v>
      </c>
    </row>
    <row r="95" spans="1:22">
      <c r="D95">
        <v>23</v>
      </c>
      <c r="E95" t="s">
        <v>238</v>
      </c>
      <c r="M95" t="s">
        <v>142</v>
      </c>
    </row>
    <row r="96" spans="1:22">
      <c r="M96" t="s">
        <v>150</v>
      </c>
    </row>
  </sheetData>
  <sortState ref="A2:X39">
    <sortCondition ref="A2:A39"/>
  </sortState>
  <phoneticPr fontId="3" type="noConversion"/>
  <conditionalFormatting sqref="D74 D17:D20 D2:D7 D9:D15 D72 D60:D66">
    <cfRule type="containsText" dxfId="46" priority="45" operator="containsText" text="fairly relevant">
      <formula>NOT(ISERROR(SEARCH("fairly relevant",D2)))</formula>
    </cfRule>
    <cfRule type="containsText" dxfId="45" priority="47" operator="containsText" text="NOT relevant">
      <formula>NOT(ISERROR(SEARCH("NOT relevant",D2)))</formula>
    </cfRule>
  </conditionalFormatting>
  <conditionalFormatting sqref="D74 D17:D20 D2:D7 D9:D15 D72 D60:D66">
    <cfRule type="containsText" dxfId="44" priority="46" operator="containsText" text="very relevant">
      <formula>NOT(ISERROR(SEARCH("very relevant",D2)))</formula>
    </cfRule>
  </conditionalFormatting>
  <conditionalFormatting sqref="J22 I17:I29 I72:I1048576 I1:I14 I60:I66">
    <cfRule type="cellIs" dxfId="43" priority="44" operator="equal">
      <formula>"NA"</formula>
    </cfRule>
  </conditionalFormatting>
  <conditionalFormatting sqref="I59">
    <cfRule type="cellIs" dxfId="42" priority="43" operator="equal">
      <formula>"NA"</formula>
    </cfRule>
  </conditionalFormatting>
  <conditionalFormatting sqref="D16">
    <cfRule type="containsText" dxfId="41" priority="40" operator="containsText" text="fairly relevant">
      <formula>NOT(ISERROR(SEARCH("fairly relevant",D16)))</formula>
    </cfRule>
    <cfRule type="containsText" dxfId="40" priority="42" operator="containsText" text="NOT relevant">
      <formula>NOT(ISERROR(SEARCH("NOT relevant",D16)))</formula>
    </cfRule>
  </conditionalFormatting>
  <conditionalFormatting sqref="D16">
    <cfRule type="containsText" dxfId="39" priority="41" operator="containsText" text="very relevant">
      <formula>NOT(ISERROR(SEARCH("very relevant",D16)))</formula>
    </cfRule>
  </conditionalFormatting>
  <conditionalFormatting sqref="D8">
    <cfRule type="containsText" dxfId="38" priority="37" operator="containsText" text="fairly relevant">
      <formula>NOT(ISERROR(SEARCH("fairly relevant",D8)))</formula>
    </cfRule>
    <cfRule type="containsText" dxfId="37" priority="39" operator="containsText" text="NOT relevant">
      <formula>NOT(ISERROR(SEARCH("NOT relevant",D8)))</formula>
    </cfRule>
  </conditionalFormatting>
  <conditionalFormatting sqref="D8">
    <cfRule type="containsText" dxfId="36" priority="38" operator="containsText" text="very relevant">
      <formula>NOT(ISERROR(SEARCH("very relevant",D8)))</formula>
    </cfRule>
  </conditionalFormatting>
  <conditionalFormatting sqref="D71">
    <cfRule type="containsText" dxfId="35" priority="34" operator="containsText" text="fairly relevant">
      <formula>NOT(ISERROR(SEARCH("fairly relevant",D71)))</formula>
    </cfRule>
    <cfRule type="containsText" dxfId="34" priority="36" operator="containsText" text="NOT relevant">
      <formula>NOT(ISERROR(SEARCH("NOT relevant",D71)))</formula>
    </cfRule>
  </conditionalFormatting>
  <conditionalFormatting sqref="D71">
    <cfRule type="containsText" dxfId="33" priority="35" operator="containsText" text="very relevant">
      <formula>NOT(ISERROR(SEARCH("very relevant",D71)))</formula>
    </cfRule>
  </conditionalFormatting>
  <conditionalFormatting sqref="I71">
    <cfRule type="cellIs" dxfId="32" priority="33" operator="equal">
      <formula>"NA"</formula>
    </cfRule>
  </conditionalFormatting>
  <conditionalFormatting sqref="I30:I31 I53:I57 I33:I37 I40">
    <cfRule type="cellIs" dxfId="31" priority="32" operator="equal">
      <formula>"NA"</formula>
    </cfRule>
  </conditionalFormatting>
  <conditionalFormatting sqref="I67:I68">
    <cfRule type="cellIs" dxfId="30" priority="28" operator="equal">
      <formula>"NA"</formula>
    </cfRule>
  </conditionalFormatting>
  <conditionalFormatting sqref="D67:D68">
    <cfRule type="containsText" dxfId="29" priority="29" operator="containsText" text="fairly relevant">
      <formula>NOT(ISERROR(SEARCH("fairly relevant",D67)))</formula>
    </cfRule>
    <cfRule type="containsText" dxfId="28" priority="31" operator="containsText" text="NOT relevant">
      <formula>NOT(ISERROR(SEARCH("NOT relevant",D67)))</formula>
    </cfRule>
  </conditionalFormatting>
  <conditionalFormatting sqref="D67:D68">
    <cfRule type="containsText" dxfId="27" priority="30" operator="containsText" text="very relevant">
      <formula>NOT(ISERROR(SEARCH("very relevant",D67)))</formula>
    </cfRule>
  </conditionalFormatting>
  <conditionalFormatting sqref="J70 I69:I70">
    <cfRule type="cellIs" dxfId="26" priority="27" operator="equal">
      <formula>"NA"</formula>
    </cfRule>
  </conditionalFormatting>
  <conditionalFormatting sqref="P2:P3">
    <cfRule type="cellIs" dxfId="25" priority="26" operator="equal">
      <formula>"NA"</formula>
    </cfRule>
  </conditionalFormatting>
  <conditionalFormatting sqref="P4">
    <cfRule type="cellIs" dxfId="24" priority="25" operator="equal">
      <formula>"NA"</formula>
    </cfRule>
  </conditionalFormatting>
  <conditionalFormatting sqref="P6">
    <cfRule type="cellIs" dxfId="23" priority="24" operator="equal">
      <formula>"NA"</formula>
    </cfRule>
  </conditionalFormatting>
  <conditionalFormatting sqref="P12:P13">
    <cfRule type="cellIs" dxfId="22" priority="23" operator="equal">
      <formula>"NA"</formula>
    </cfRule>
  </conditionalFormatting>
  <conditionalFormatting sqref="P26:P27">
    <cfRule type="cellIs" dxfId="21" priority="22" operator="equal">
      <formula>"NA"</formula>
    </cfRule>
  </conditionalFormatting>
  <conditionalFormatting sqref="P28">
    <cfRule type="cellIs" dxfId="20" priority="21" operator="equal">
      <formula>"NA"</formula>
    </cfRule>
  </conditionalFormatting>
  <conditionalFormatting sqref="P31 P34:P37">
    <cfRule type="cellIs" dxfId="19" priority="20" operator="equal">
      <formula>"NA"</formula>
    </cfRule>
  </conditionalFormatting>
  <conditionalFormatting sqref="I41:I52">
    <cfRule type="cellIs" dxfId="18" priority="19" operator="equal">
      <formula>"NA"</formula>
    </cfRule>
  </conditionalFormatting>
  <conditionalFormatting sqref="D45:D50">
    <cfRule type="cellIs" dxfId="17" priority="16" operator="equal">
      <formula>"yes"</formula>
    </cfRule>
  </conditionalFormatting>
  <conditionalFormatting sqref="D43">
    <cfRule type="cellIs" dxfId="16" priority="18" operator="equal">
      <formula>"yes"</formula>
    </cfRule>
  </conditionalFormatting>
  <conditionalFormatting sqref="D44">
    <cfRule type="cellIs" dxfId="15" priority="17" operator="equal">
      <formula>"yes"</formula>
    </cfRule>
  </conditionalFormatting>
  <conditionalFormatting sqref="J34">
    <cfRule type="cellIs" dxfId="14" priority="15" operator="equal">
      <formula>"NA"</formula>
    </cfRule>
  </conditionalFormatting>
  <conditionalFormatting sqref="J35">
    <cfRule type="cellIs" dxfId="13" priority="14" operator="equal">
      <formula>"NA"</formula>
    </cfRule>
  </conditionalFormatting>
  <conditionalFormatting sqref="P33">
    <cfRule type="cellIs" dxfId="12" priority="13" operator="equal">
      <formula>"NA"</formula>
    </cfRule>
  </conditionalFormatting>
  <conditionalFormatting sqref="D32">
    <cfRule type="containsText" dxfId="11" priority="10" operator="containsText" text="fairly relevant">
      <formula>NOT(ISERROR(SEARCH("fairly relevant",D32)))</formula>
    </cfRule>
    <cfRule type="containsText" dxfId="10" priority="12" operator="containsText" text="NOT relevant">
      <formula>NOT(ISERROR(SEARCH("NOT relevant",D32)))</formula>
    </cfRule>
  </conditionalFormatting>
  <conditionalFormatting sqref="D32">
    <cfRule type="containsText" dxfId="9" priority="11" operator="containsText" text="very relevant">
      <formula>NOT(ISERROR(SEARCH("very relevant",D32)))</formula>
    </cfRule>
  </conditionalFormatting>
  <conditionalFormatting sqref="I32">
    <cfRule type="cellIs" dxfId="8" priority="9" operator="equal">
      <formula>"NA"</formula>
    </cfRule>
  </conditionalFormatting>
  <conditionalFormatting sqref="D38">
    <cfRule type="containsText" dxfId="7" priority="6" operator="containsText" text="fairly relevant">
      <formula>NOT(ISERROR(SEARCH("fairly relevant",D38)))</formula>
    </cfRule>
    <cfRule type="containsText" dxfId="6" priority="8" operator="containsText" text="NOT relevant">
      <formula>NOT(ISERROR(SEARCH("NOT relevant",D38)))</formula>
    </cfRule>
  </conditionalFormatting>
  <conditionalFormatting sqref="D38">
    <cfRule type="containsText" dxfId="5" priority="7" operator="containsText" text="very relevant">
      <formula>NOT(ISERROR(SEARCH("very relevant",D38)))</formula>
    </cfRule>
  </conditionalFormatting>
  <conditionalFormatting sqref="I38">
    <cfRule type="cellIs" dxfId="4" priority="5" operator="equal">
      <formula>"NA"</formula>
    </cfRule>
  </conditionalFormatting>
  <conditionalFormatting sqref="D39">
    <cfRule type="containsText" dxfId="3" priority="2" operator="containsText" text="fairly relevant">
      <formula>NOT(ISERROR(SEARCH("fairly relevant",D39)))</formula>
    </cfRule>
    <cfRule type="containsText" dxfId="2" priority="4" operator="containsText" text="NOT relevant">
      <formula>NOT(ISERROR(SEARCH("NOT relevant",D39)))</formula>
    </cfRule>
  </conditionalFormatting>
  <conditionalFormatting sqref="D39">
    <cfRule type="containsText" dxfId="1" priority="3" operator="containsText" text="very relevant">
      <formula>NOT(ISERROR(SEARCH("very relevant",D39)))</formula>
    </cfRule>
  </conditionalFormatting>
  <conditionalFormatting sqref="I39">
    <cfRule type="cellIs" dxfId="0" priority="1" operator="equal">
      <formula>"NA"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meta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2017-09-05T03:02:42Z</dcterms:modified>
</cp:coreProperties>
</file>