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85" tabRatio="851"/>
  </bookViews>
  <sheets>
    <sheet name="成本汇总" sheetId="72" r:id="rId1"/>
    <sheet name="15米10边（平-150料）-4米" sheetId="1" state="hidden" r:id="rId2"/>
  </sheets>
  <definedNames>
    <definedName name="_xlnm.Print_Titles" localSheetId="1">'15米10边（平-150料）-4米'!$1:$5</definedName>
  </definedNames>
  <calcPr calcId="144525"/>
</workbook>
</file>

<file path=xl/sharedStrings.xml><?xml version="1.0" encoding="utf-8"?>
<sst xmlns="http://schemas.openxmlformats.org/spreadsheetml/2006/main" count="108">
  <si>
    <t>多边形篷房成本-报价单</t>
  </si>
  <si>
    <t>主体价格</t>
  </si>
  <si>
    <t>No.</t>
  </si>
  <si>
    <t>规格</t>
  </si>
  <si>
    <t>主材规格（mm）</t>
  </si>
  <si>
    <t>边高（m）</t>
  </si>
  <si>
    <t>边内高（m）</t>
  </si>
  <si>
    <t>外顶高（m）</t>
  </si>
  <si>
    <t>多边</t>
  </si>
  <si>
    <t>面积</t>
  </si>
  <si>
    <t>边间距
（mm）</t>
  </si>
  <si>
    <t>总价</t>
  </si>
  <si>
    <t>单价</t>
  </si>
  <si>
    <t>15米平顶</t>
  </si>
  <si>
    <t>150*120*3.0</t>
  </si>
  <si>
    <t>10边</t>
  </si>
  <si>
    <t>15米尖顶</t>
  </si>
  <si>
    <t>203*112*4.5</t>
  </si>
  <si>
    <t>22米平顶</t>
  </si>
  <si>
    <t>14边</t>
  </si>
  <si>
    <t>22米尖顶</t>
  </si>
  <si>
    <t>28米平顶</t>
  </si>
  <si>
    <t>18边</t>
  </si>
  <si>
    <t>250*120*4.0</t>
  </si>
  <si>
    <t>28米尖顶</t>
  </si>
  <si>
    <t>30米尖顶</t>
  </si>
  <si>
    <t>30米平顶</t>
  </si>
  <si>
    <t>32米平顶</t>
  </si>
  <si>
    <t>20边</t>
  </si>
  <si>
    <t>32米尖顶</t>
  </si>
  <si>
    <t>平顶为18°，尖顶不可以按照度数计算（不平均增高），203料可以做到32米（结构力度合理 安全性能提高）因所有多边形都是借用我家15 20 25等跨度材料，（骨架可以销售二手 篷布全新），生产周期在10天左右，十字撑采取钢丝绳代替，玻璃墙也可以使用，但是每间有一块不是通用的（因为间距不同，就会一个不一样的）所以租赁要用玻璃墙时间会长一些，布幔还没有试验，但布幔报价也比人字篷房贵1.5倍，再大跨度和型材也会陆续发。</t>
  </si>
  <si>
    <t>A型15M（150料 全铝 边高4米 ）</t>
  </si>
  <si>
    <t>篷房规格：</t>
  </si>
  <si>
    <t>间</t>
  </si>
  <si>
    <t>排</t>
  </si>
  <si>
    <t>山尖数</t>
  </si>
  <si>
    <t>参   数</t>
  </si>
  <si>
    <t>价   格</t>
  </si>
  <si>
    <t>类别</t>
  </si>
  <si>
    <t>物料名称</t>
  </si>
  <si>
    <t>重量（kg）</t>
  </si>
  <si>
    <t>单位</t>
  </si>
  <si>
    <t>需求数量</t>
  </si>
  <si>
    <t>成品单价</t>
  </si>
  <si>
    <t>铝材长度</t>
  </si>
  <si>
    <t>铝材米重（kg)</t>
  </si>
  <si>
    <t>铝材价格（钢材）</t>
  </si>
  <si>
    <t>转角板（工字扣）</t>
  </si>
  <si>
    <t>上下接头</t>
  </si>
  <si>
    <t>20*160螺丝（螺丝）</t>
  </si>
  <si>
    <t>铆钉（钩）</t>
  </si>
  <si>
    <t>备注</t>
  </si>
  <si>
    <t>第一单元
数量</t>
  </si>
  <si>
    <t>小计</t>
  </si>
  <si>
    <t>单重（kg）</t>
  </si>
  <si>
    <t>随后单元
数量</t>
  </si>
  <si>
    <t>骨架明细</t>
  </si>
  <si>
    <t>侧立柱</t>
  </si>
  <si>
    <t>根</t>
  </si>
  <si>
    <r>
      <rPr>
        <sz val="10"/>
        <rFont val="宋体"/>
        <charset val="134"/>
      </rPr>
      <t>铝材长度</t>
    </r>
    <r>
      <rPr>
        <sz val="10"/>
        <rFont val="Arial"/>
        <charset val="0"/>
      </rPr>
      <t>7.16</t>
    </r>
    <r>
      <rPr>
        <sz val="10"/>
        <rFont val="宋体"/>
        <charset val="134"/>
      </rPr>
      <t>米</t>
    </r>
    <r>
      <rPr>
        <sz val="10"/>
        <rFont val="Arial"/>
        <charset val="0"/>
      </rPr>
      <t>*8.233KG/2*</t>
    </r>
    <r>
      <rPr>
        <sz val="10"/>
        <rFont val="宋体"/>
        <charset val="134"/>
      </rPr>
      <t>价格</t>
    </r>
    <r>
      <rPr>
        <sz val="10"/>
        <rFont val="Arial"/>
        <charset val="0"/>
      </rPr>
      <t>*1.1
203</t>
    </r>
    <r>
      <rPr>
        <sz val="10"/>
        <rFont val="宋体"/>
        <charset val="134"/>
      </rPr>
      <t>卡板</t>
    </r>
    <r>
      <rPr>
        <sz val="10"/>
        <rFont val="Arial"/>
        <charset val="0"/>
      </rPr>
      <t>2</t>
    </r>
    <r>
      <rPr>
        <sz val="10"/>
        <rFont val="宋体"/>
        <charset val="134"/>
      </rPr>
      <t>片=97.1</t>
    </r>
    <r>
      <rPr>
        <sz val="10"/>
        <rFont val="Arial"/>
        <charset val="0"/>
      </rPr>
      <t>+</t>
    </r>
    <r>
      <rPr>
        <sz val="10"/>
        <rFont val="宋体"/>
        <charset val="134"/>
      </rPr>
      <t>下钢部件1件=45.91</t>
    </r>
    <r>
      <rPr>
        <sz val="10"/>
        <rFont val="Arial"/>
        <charset val="0"/>
      </rPr>
      <t>+</t>
    </r>
    <r>
      <rPr>
        <sz val="10"/>
        <rFont val="宋体"/>
        <charset val="134"/>
      </rPr>
      <t>铆钉</t>
    </r>
    <r>
      <rPr>
        <sz val="10"/>
        <rFont val="Arial"/>
        <charset val="0"/>
      </rPr>
      <t>18</t>
    </r>
    <r>
      <rPr>
        <sz val="10"/>
        <rFont val="宋体"/>
        <charset val="134"/>
      </rPr>
      <t>个=11.7+20*160螺栓4套=10.2</t>
    </r>
  </si>
  <si>
    <t>长人字梁</t>
  </si>
  <si>
    <t>铝材长度8.15*米重8.233*价格*1.1=
203长梁堵1件=11.85+工字扣6套=15 +8*130螺栓6套=6  芯子50</t>
  </si>
  <si>
    <t>屋面檩条1</t>
  </si>
  <si>
    <t>铝材长度4.882*米重1.552*价格*1.1       直钩1件=6.5   弯钩1件 =6.5    10*30螺栓4套=2</t>
  </si>
  <si>
    <t>屋面檩条2</t>
  </si>
  <si>
    <t>屋檐檩条</t>
  </si>
  <si>
    <t>铝材长度4.882*米重2.771*价格*1.1      直钩1件=6.5   弯钩1件*6.5     10*30螺栓4套=2</t>
  </si>
  <si>
    <t>顶布穿管</t>
  </si>
  <si>
    <t>来料长度4.86*米重1.345价格*1.1</t>
  </si>
  <si>
    <t>十字撑</t>
  </si>
  <si>
    <t>60*60*3.5热带方管1只 =95   135*70*10铁板1块=3  45*200*6铁板2块=4   标准件1件=6.5  16*140螺栓1支=1</t>
  </si>
  <si>
    <t>围布沉重管</t>
  </si>
  <si>
    <t>6分管5米</t>
  </si>
  <si>
    <t>钢部件明细</t>
  </si>
  <si>
    <t>过渡接头</t>
  </si>
  <si>
    <t>个</t>
  </si>
  <si>
    <t>100*150*5方管1000  112*203铝材140   工字扣2件  8*130螺栓2套</t>
  </si>
  <si>
    <t>过渡卡板</t>
  </si>
  <si>
    <t>件</t>
  </si>
  <si>
    <t>侧地脚</t>
  </si>
  <si>
    <t>标准件</t>
  </si>
  <si>
    <t>钢丝绳</t>
  </si>
  <si>
    <t>尖基2个+钢丝绳</t>
  </si>
  <si>
    <t>顶布连接器</t>
  </si>
  <si>
    <t>30*50方管</t>
  </si>
  <si>
    <t>顶布紧线器</t>
  </si>
  <si>
    <t>φ18*340</t>
  </si>
  <si>
    <t>篷布明细</t>
  </si>
  <si>
    <t>顶布[白]{A类}</t>
  </si>
  <si>
    <t>块</t>
  </si>
  <si>
    <t>落地面积*1.5</t>
  </si>
  <si>
    <t>围布[白]{A类}</t>
  </si>
  <si>
    <t>对</t>
  </si>
  <si>
    <t>篷布宽2.6*2*高3.97*价格*1.1+围布豆12套+围布绳10.8米+铜扣18套+布袋7.5元</t>
  </si>
  <si>
    <t>螺丝明细</t>
  </si>
  <si>
    <t>螺栓20*160</t>
  </si>
  <si>
    <r>
      <rPr>
        <sz val="10"/>
        <rFont val="宋体"/>
        <charset val="134"/>
      </rPr>
      <t>订购价</t>
    </r>
    <r>
      <rPr>
        <sz val="10"/>
        <rFont val="Arial"/>
        <charset val="0"/>
      </rPr>
      <t>2.15</t>
    </r>
  </si>
  <si>
    <t>螺栓20*180</t>
  </si>
  <si>
    <t>订购价2.55</t>
  </si>
  <si>
    <r>
      <rPr>
        <sz val="10"/>
        <rFont val="宋体"/>
        <charset val="134"/>
      </rPr>
      <t>螺栓20</t>
    </r>
    <r>
      <rPr>
        <sz val="10"/>
        <rFont val="Times New Roman"/>
        <charset val="0"/>
      </rPr>
      <t>*140</t>
    </r>
  </si>
  <si>
    <t>订购价1.95</t>
  </si>
  <si>
    <t>固定销</t>
  </si>
  <si>
    <t>套</t>
  </si>
  <si>
    <t>订购价1.46</t>
  </si>
  <si>
    <t>围布窗每对加80元</t>
  </si>
  <si>
    <t>说明：绿色需要手动修改</t>
  </si>
  <si>
    <t>随后单元</t>
  </si>
  <si>
    <t>每平价格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</si>
</sst>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_ "/>
    <numFmt numFmtId="44" formatCode="_ &quot;￥&quot;* #,##0.00_ ;_ &quot;￥&quot;* \-#,##0.00_ ;_ &quot;￥&quot;* &quot;-&quot;??_ ;_ @_ "/>
    <numFmt numFmtId="177" formatCode="0.000_ "/>
    <numFmt numFmtId="178" formatCode="0.00_ "/>
  </numFmts>
  <fonts count="36">
    <font>
      <sz val="12"/>
      <name val="宋体"/>
      <charset val="134"/>
    </font>
    <font>
      <sz val="10"/>
      <name val="宋体"/>
      <charset val="134"/>
    </font>
    <font>
      <b/>
      <sz val="14"/>
      <color indexed="10"/>
      <name val="宋体"/>
      <charset val="134"/>
    </font>
    <font>
      <b/>
      <sz val="10"/>
      <color indexed="10"/>
      <name val="宋体"/>
      <charset val="134"/>
    </font>
    <font>
      <b/>
      <sz val="10"/>
      <color indexed="10"/>
      <name val="Arial"/>
      <charset val="0"/>
    </font>
    <font>
      <sz val="10"/>
      <color indexed="12"/>
      <name val="Times New Roman"/>
      <charset val="0"/>
    </font>
    <font>
      <sz val="10"/>
      <color indexed="12"/>
      <name val="宋体"/>
      <charset val="134"/>
    </font>
    <font>
      <b/>
      <sz val="10"/>
      <name val="宋体"/>
      <charset val="134"/>
    </font>
    <font>
      <sz val="10"/>
      <color indexed="10"/>
      <name val="宋体"/>
      <charset val="134"/>
    </font>
    <font>
      <sz val="10"/>
      <name val="Arial"/>
      <charset val="0"/>
    </font>
    <font>
      <sz val="10"/>
      <color indexed="12"/>
      <name val="Arial"/>
      <charset val="0"/>
    </font>
    <font>
      <sz val="11"/>
      <name val="宋体"/>
      <charset val="134"/>
    </font>
    <font>
      <b/>
      <sz val="16"/>
      <color rgb="FF00B0F0"/>
      <name val="宋体"/>
      <charset val="134"/>
    </font>
    <font>
      <b/>
      <sz val="12"/>
      <name val="宋体"/>
      <charset val="134"/>
    </font>
    <font>
      <b/>
      <sz val="1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Times New Roman"/>
      <charset val="0"/>
    </font>
  </fonts>
  <fills count="3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42" fontId="17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9" fillId="26" borderId="19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7" fillId="22" borderId="17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3" fillId="16" borderId="15" applyNumberFormat="0" applyAlignment="0" applyProtection="0">
      <alignment vertical="center"/>
    </xf>
    <xf numFmtId="0" fontId="33" fillId="16" borderId="19" applyNumberFormat="0" applyAlignment="0" applyProtection="0">
      <alignment vertical="center"/>
    </xf>
    <xf numFmtId="0" fontId="18" fillId="11" borderId="12" applyNumberFormat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</cellStyleXfs>
  <cellXfs count="8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textRotation="255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78" fontId="9" fillId="2" borderId="6" xfId="0" applyNumberFormat="1" applyFont="1" applyFill="1" applyBorder="1" applyAlignment="1">
      <alignment horizontal="center" vertical="center"/>
    </xf>
    <xf numFmtId="177" fontId="9" fillId="3" borderId="6" xfId="0" applyNumberFormat="1" applyFont="1" applyFill="1" applyBorder="1" applyAlignment="1">
      <alignment horizontal="center" vertical="center"/>
    </xf>
    <xf numFmtId="178" fontId="10" fillId="2" borderId="1" xfId="0" applyNumberFormat="1" applyFont="1" applyFill="1" applyBorder="1" applyAlignment="1">
      <alignment horizontal="center" vertical="center"/>
    </xf>
    <xf numFmtId="177" fontId="10" fillId="3" borderId="1" xfId="0" applyNumberFormat="1" applyFont="1" applyFill="1" applyBorder="1" applyAlignment="1">
      <alignment horizontal="center" vertical="center"/>
    </xf>
    <xf numFmtId="178" fontId="9" fillId="2" borderId="1" xfId="0" applyNumberFormat="1" applyFont="1" applyFill="1" applyBorder="1" applyAlignment="1">
      <alignment horizontal="center" vertical="center"/>
    </xf>
    <xf numFmtId="177" fontId="9" fillId="3" borderId="1" xfId="0" applyNumberFormat="1" applyFont="1" applyFill="1" applyBorder="1" applyAlignment="1">
      <alignment horizontal="center" vertical="center"/>
    </xf>
    <xf numFmtId="176" fontId="9" fillId="3" borderId="1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 textRotation="255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77" fontId="9" fillId="3" borderId="2" xfId="0" applyNumberFormat="1" applyFont="1" applyFill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178" fontId="9" fillId="2" borderId="7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178" fontId="9" fillId="3" borderId="1" xfId="0" applyNumberFormat="1" applyFont="1" applyFill="1" applyBorder="1" applyAlignment="1">
      <alignment horizontal="center" vertical="center"/>
    </xf>
    <xf numFmtId="0" fontId="1" fillId="0" borderId="8" xfId="0" applyFont="1" applyBorder="1"/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" fontId="9" fillId="0" borderId="2" xfId="0" applyNumberFormat="1" applyFont="1" applyBorder="1" applyAlignment="1">
      <alignment horizontal="center" vertical="center"/>
    </xf>
    <xf numFmtId="178" fontId="9" fillId="2" borderId="2" xfId="0" applyNumberFormat="1" applyFont="1" applyFill="1" applyBorder="1" applyAlignment="1">
      <alignment horizontal="center" vertical="center"/>
    </xf>
    <xf numFmtId="178" fontId="9" fillId="3" borderId="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/>
    <xf numFmtId="0" fontId="3" fillId="0" borderId="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8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78" fontId="6" fillId="0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Fill="1" applyBorder="1" applyAlignment="1">
      <alignment horizontal="center" vertical="center"/>
    </xf>
    <xf numFmtId="178" fontId="1" fillId="0" borderId="2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178" fontId="6" fillId="0" borderId="1" xfId="0" applyNumberFormat="1" applyFont="1" applyFill="1" applyBorder="1" applyAlignment="1">
      <alignment horizontal="center" vertical="center"/>
    </xf>
    <xf numFmtId="178" fontId="9" fillId="2" borderId="3" xfId="0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0" xfId="0" applyNumberFormat="1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0" fontId="12" fillId="0" borderId="7" xfId="0" applyNumberFormat="1" applyFont="1" applyFill="1" applyBorder="1" applyAlignment="1">
      <alignment horizontal="center" vertical="center"/>
    </xf>
    <xf numFmtId="0" fontId="12" fillId="0" borderId="11" xfId="0" applyNumberFormat="1" applyFont="1" applyFill="1" applyBorder="1" applyAlignment="1">
      <alignment horizontal="center" vertical="center"/>
    </xf>
    <xf numFmtId="0" fontId="13" fillId="0" borderId="7" xfId="0" applyNumberFormat="1" applyFont="1" applyFill="1" applyBorder="1" applyAlignment="1">
      <alignment horizontal="center" vertical="center"/>
    </xf>
    <xf numFmtId="0" fontId="13" fillId="0" borderId="11" xfId="0" applyNumberFormat="1" applyFont="1" applyFill="1" applyBorder="1" applyAlignment="1">
      <alignment horizontal="center" vertical="center"/>
    </xf>
    <xf numFmtId="0" fontId="14" fillId="0" borderId="1" xfId="0" applyNumberFormat="1" applyFont="1" applyFill="1" applyBorder="1" applyAlignment="1">
      <alignment horizontal="center" vertical="center" wrapText="1"/>
    </xf>
    <xf numFmtId="176" fontId="11" fillId="4" borderId="1" xfId="0" applyNumberFormat="1" applyFont="1" applyFill="1" applyBorder="1" applyAlignment="1">
      <alignment horizontal="center" vertical="center"/>
    </xf>
    <xf numFmtId="0" fontId="11" fillId="4" borderId="1" xfId="0" applyNumberFormat="1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11" fillId="4" borderId="1" xfId="0" applyNumberFormat="1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2" fillId="0" borderId="8" xfId="0" applyNumberFormat="1" applyFont="1" applyFill="1" applyBorder="1" applyAlignment="1">
      <alignment horizontal="center" vertical="center"/>
    </xf>
    <xf numFmtId="0" fontId="13" fillId="0" borderId="8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 wrapText="1"/>
    </xf>
    <xf numFmtId="2" fontId="14" fillId="0" borderId="1" xfId="0" applyNumberFormat="1" applyFont="1" applyFill="1" applyBorder="1" applyAlignment="1">
      <alignment horizontal="center" vertical="center" wrapText="1"/>
    </xf>
    <xf numFmtId="2" fontId="14" fillId="5" borderId="1" xfId="0" applyNumberFormat="1" applyFont="1" applyFill="1" applyBorder="1" applyAlignment="1">
      <alignment horizontal="center" vertical="center"/>
    </xf>
    <xf numFmtId="176" fontId="11" fillId="0" borderId="0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70C0"/>
  </sheetPr>
  <dimension ref="A1:FI56"/>
  <sheetViews>
    <sheetView showGridLines="0" tabSelected="1" workbookViewId="0">
      <selection activeCell="M4" sqref="M4"/>
    </sheetView>
  </sheetViews>
  <sheetFormatPr defaultColWidth="9" defaultRowHeight="13.5" customHeight="1"/>
  <cols>
    <col min="1" max="1" width="5" style="68" customWidth="1"/>
    <col min="2" max="2" width="16.125" style="68" customWidth="1"/>
    <col min="3" max="3" width="13.5" style="68" customWidth="1"/>
    <col min="4" max="6" width="7.25" style="68" customWidth="1"/>
    <col min="7" max="7" width="9.625" style="67" customWidth="1"/>
    <col min="8" max="9" width="9.625" style="69" customWidth="1"/>
    <col min="10" max="10" width="9.625" style="70" customWidth="1"/>
    <col min="11" max="11" width="9.625" style="71" customWidth="1"/>
    <col min="12" max="12" width="13.75" style="67"/>
    <col min="13" max="13" width="11.5" style="67"/>
    <col min="14" max="165" width="9" style="67"/>
    <col min="166" max="16384" width="9" style="66"/>
  </cols>
  <sheetData>
    <row r="1" ht="21" customHeight="1" spans="1:11">
      <c r="A1" s="72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82"/>
    </row>
    <row r="2" ht="12" customHeight="1" spans="1:11">
      <c r="A2" s="74" t="s">
        <v>1</v>
      </c>
      <c r="B2" s="75"/>
      <c r="C2" s="75"/>
      <c r="D2" s="75"/>
      <c r="E2" s="75"/>
      <c r="F2" s="75"/>
      <c r="G2" s="75"/>
      <c r="H2" s="75"/>
      <c r="I2" s="75"/>
      <c r="J2" s="75"/>
      <c r="K2" s="83"/>
    </row>
    <row r="3" s="65" customFormat="1" ht="27" customHeight="1" spans="1:165">
      <c r="A3" s="76" t="s">
        <v>2</v>
      </c>
      <c r="B3" s="76" t="s">
        <v>3</v>
      </c>
      <c r="C3" s="76" t="s">
        <v>4</v>
      </c>
      <c r="D3" s="76" t="s">
        <v>5</v>
      </c>
      <c r="E3" s="76" t="s">
        <v>6</v>
      </c>
      <c r="F3" s="76" t="s">
        <v>7</v>
      </c>
      <c r="G3" s="76" t="s">
        <v>8</v>
      </c>
      <c r="H3" s="76" t="s">
        <v>9</v>
      </c>
      <c r="I3" s="76" t="s">
        <v>10</v>
      </c>
      <c r="J3" s="84" t="s">
        <v>11</v>
      </c>
      <c r="K3" s="85" t="s">
        <v>12</v>
      </c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67"/>
      <c r="BK3" s="67"/>
      <c r="BL3" s="67"/>
      <c r="BM3" s="67"/>
      <c r="BN3" s="67"/>
      <c r="BO3" s="67"/>
      <c r="BP3" s="67"/>
      <c r="BQ3" s="67"/>
      <c r="BR3" s="67"/>
      <c r="BS3" s="67"/>
      <c r="BT3" s="67"/>
      <c r="BU3" s="67"/>
      <c r="BV3" s="67"/>
      <c r="BW3" s="67"/>
      <c r="BX3" s="67"/>
      <c r="BY3" s="67"/>
      <c r="BZ3" s="67"/>
      <c r="CA3" s="67"/>
      <c r="CB3" s="67"/>
      <c r="CC3" s="67"/>
      <c r="CD3" s="67"/>
      <c r="CE3" s="67"/>
      <c r="CF3" s="67"/>
      <c r="CG3" s="67"/>
      <c r="CH3" s="67"/>
      <c r="CI3" s="67"/>
      <c r="CJ3" s="67"/>
      <c r="CK3" s="67"/>
      <c r="CL3" s="67"/>
      <c r="CM3" s="67"/>
      <c r="CN3" s="67"/>
      <c r="CO3" s="67"/>
      <c r="CP3" s="67"/>
      <c r="CQ3" s="67"/>
      <c r="CR3" s="67"/>
      <c r="CS3" s="67"/>
      <c r="CT3" s="67"/>
      <c r="CU3" s="67"/>
      <c r="CV3" s="67"/>
      <c r="CW3" s="67"/>
      <c r="CX3" s="67"/>
      <c r="CY3" s="67"/>
      <c r="CZ3" s="67"/>
      <c r="DA3" s="67"/>
      <c r="DB3" s="67"/>
      <c r="DC3" s="67"/>
      <c r="DD3" s="67"/>
      <c r="DE3" s="67"/>
      <c r="DF3" s="67"/>
      <c r="DG3" s="67"/>
      <c r="DH3" s="67"/>
      <c r="DI3" s="67"/>
      <c r="DJ3" s="67"/>
      <c r="DK3" s="67"/>
      <c r="DL3" s="67"/>
      <c r="DM3" s="67"/>
      <c r="DN3" s="67"/>
      <c r="DO3" s="67"/>
      <c r="DP3" s="67"/>
      <c r="DQ3" s="67"/>
      <c r="DR3" s="67"/>
      <c r="DS3" s="67"/>
      <c r="DT3" s="67"/>
      <c r="DU3" s="67"/>
      <c r="DV3" s="67"/>
      <c r="DW3" s="67"/>
      <c r="DX3" s="67"/>
      <c r="DY3" s="67"/>
      <c r="DZ3" s="67"/>
      <c r="EA3" s="67"/>
      <c r="EB3" s="67"/>
      <c r="EC3" s="67"/>
      <c r="ED3" s="67"/>
      <c r="EE3" s="67"/>
      <c r="EF3" s="67"/>
      <c r="EG3" s="67"/>
      <c r="EH3" s="67"/>
      <c r="EI3" s="67"/>
      <c r="EJ3" s="67"/>
      <c r="EK3" s="67"/>
      <c r="EL3" s="67"/>
      <c r="EM3" s="67"/>
      <c r="EN3" s="67"/>
      <c r="EO3" s="67"/>
      <c r="EP3" s="67"/>
      <c r="EQ3" s="67"/>
      <c r="ER3" s="67"/>
      <c r="ES3" s="67"/>
      <c r="ET3" s="67"/>
      <c r="EU3" s="67"/>
      <c r="EV3" s="67"/>
      <c r="EW3" s="67"/>
      <c r="EX3" s="67"/>
      <c r="EY3" s="67"/>
      <c r="EZ3" s="67"/>
      <c r="FA3" s="67"/>
      <c r="FB3" s="67"/>
      <c r="FC3" s="67"/>
      <c r="FD3" s="67"/>
      <c r="FE3" s="67"/>
      <c r="FF3" s="67"/>
      <c r="FG3" s="67"/>
      <c r="FH3" s="67"/>
      <c r="FI3" s="67"/>
    </row>
    <row r="4" s="66" customFormat="1" ht="25.5" customHeight="1" spans="1:165">
      <c r="A4" s="77">
        <v>1</v>
      </c>
      <c r="B4" s="78" t="s">
        <v>13</v>
      </c>
      <c r="C4" s="78" t="s">
        <v>14</v>
      </c>
      <c r="D4" s="78">
        <v>4</v>
      </c>
      <c r="E4" s="78">
        <v>3.76</v>
      </c>
      <c r="F4" s="79">
        <v>6.4</v>
      </c>
      <c r="G4" s="80" t="s">
        <v>15</v>
      </c>
      <c r="H4" s="81">
        <v>165</v>
      </c>
      <c r="I4" s="81">
        <v>4879</v>
      </c>
      <c r="J4" s="77">
        <v>75338.051767216</v>
      </c>
      <c r="K4" s="86">
        <f>J4/H4</f>
        <v>456.594253134642</v>
      </c>
      <c r="L4" s="8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67"/>
      <c r="BK4" s="67"/>
      <c r="BL4" s="67"/>
      <c r="BM4" s="67"/>
      <c r="BN4" s="67"/>
      <c r="BO4" s="67"/>
      <c r="BP4" s="67"/>
      <c r="BQ4" s="67"/>
      <c r="BR4" s="67"/>
      <c r="BS4" s="67"/>
      <c r="BT4" s="67"/>
      <c r="BU4" s="67"/>
      <c r="BV4" s="67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7"/>
      <c r="CH4" s="67"/>
      <c r="CI4" s="67"/>
      <c r="CJ4" s="67"/>
      <c r="CK4" s="67"/>
      <c r="CL4" s="67"/>
      <c r="CM4" s="67"/>
      <c r="CN4" s="67"/>
      <c r="CO4" s="67"/>
      <c r="CP4" s="67"/>
      <c r="CQ4" s="67"/>
      <c r="CR4" s="67"/>
      <c r="CS4" s="67"/>
      <c r="CT4" s="67"/>
      <c r="CU4" s="67"/>
      <c r="CV4" s="67"/>
      <c r="CW4" s="67"/>
      <c r="CX4" s="67"/>
      <c r="CY4" s="67"/>
      <c r="CZ4" s="67"/>
      <c r="DA4" s="67"/>
      <c r="DB4" s="67"/>
      <c r="DC4" s="67"/>
      <c r="DD4" s="67"/>
      <c r="DE4" s="67"/>
      <c r="DF4" s="67"/>
      <c r="DG4" s="67"/>
      <c r="DH4" s="67"/>
      <c r="DI4" s="67"/>
      <c r="DJ4" s="67"/>
      <c r="DK4" s="67"/>
      <c r="DL4" s="67"/>
      <c r="DM4" s="67"/>
      <c r="DN4" s="67"/>
      <c r="DO4" s="67"/>
      <c r="DP4" s="67"/>
      <c r="DQ4" s="67"/>
      <c r="DR4" s="67"/>
      <c r="DS4" s="67"/>
      <c r="DT4" s="67"/>
      <c r="DU4" s="67"/>
      <c r="DV4" s="67"/>
      <c r="DW4" s="67"/>
      <c r="DX4" s="67"/>
      <c r="DY4" s="67"/>
      <c r="DZ4" s="67"/>
      <c r="EA4" s="67"/>
      <c r="EB4" s="67"/>
      <c r="EC4" s="67"/>
      <c r="ED4" s="67"/>
      <c r="EE4" s="67"/>
      <c r="EF4" s="67"/>
      <c r="EG4" s="67"/>
      <c r="EH4" s="67"/>
      <c r="EI4" s="67"/>
      <c r="EJ4" s="67"/>
      <c r="EK4" s="67"/>
      <c r="EL4" s="67"/>
      <c r="EM4" s="67"/>
      <c r="EN4" s="67"/>
      <c r="EO4" s="67"/>
      <c r="EP4" s="67"/>
      <c r="EQ4" s="67"/>
      <c r="ER4" s="67"/>
      <c r="ES4" s="67"/>
      <c r="ET4" s="67"/>
      <c r="EU4" s="67"/>
      <c r="EV4" s="67"/>
      <c r="EW4" s="67"/>
      <c r="EX4" s="67"/>
      <c r="EY4" s="67"/>
      <c r="EZ4" s="67"/>
      <c r="FA4" s="67"/>
      <c r="FB4" s="67"/>
      <c r="FC4" s="67"/>
      <c r="FD4" s="67"/>
      <c r="FE4" s="67"/>
      <c r="FF4" s="67"/>
      <c r="FG4" s="67"/>
      <c r="FH4" s="67"/>
      <c r="FI4" s="67"/>
    </row>
    <row r="5" s="66" customFormat="1" ht="21" customHeight="1" spans="1:165">
      <c r="A5" s="77">
        <v>2</v>
      </c>
      <c r="B5" s="78" t="s">
        <v>13</v>
      </c>
      <c r="C5" s="78" t="s">
        <v>14</v>
      </c>
      <c r="D5" s="78">
        <v>5</v>
      </c>
      <c r="E5" s="78">
        <v>4.76</v>
      </c>
      <c r="F5" s="78">
        <v>7.4</v>
      </c>
      <c r="G5" s="80" t="s">
        <v>15</v>
      </c>
      <c r="H5" s="81">
        <v>165</v>
      </c>
      <c r="I5" s="81">
        <v>4879</v>
      </c>
      <c r="J5" s="77">
        <v>79806.728567216</v>
      </c>
      <c r="K5" s="86">
        <f t="shared" ref="K5:K36" si="0">J5/H5</f>
        <v>483.677142831612</v>
      </c>
      <c r="L5" s="8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</row>
    <row r="6" s="66" customFormat="1" ht="26.25" customHeight="1" spans="1:165">
      <c r="A6" s="77">
        <v>3</v>
      </c>
      <c r="B6" s="78" t="s">
        <v>16</v>
      </c>
      <c r="C6" s="78" t="s">
        <v>14</v>
      </c>
      <c r="D6" s="78">
        <v>4</v>
      </c>
      <c r="E6" s="78">
        <v>3.76</v>
      </c>
      <c r="F6" s="78">
        <v>9</v>
      </c>
      <c r="G6" s="80" t="s">
        <v>15</v>
      </c>
      <c r="H6" s="81">
        <v>165</v>
      </c>
      <c r="I6" s="81">
        <v>4879</v>
      </c>
      <c r="J6" s="77">
        <v>79547.857767216</v>
      </c>
      <c r="K6" s="86">
        <f t="shared" si="0"/>
        <v>482.108228892218</v>
      </c>
      <c r="L6" s="8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67"/>
      <c r="BK6" s="67"/>
      <c r="BL6" s="67"/>
      <c r="BM6" s="67"/>
      <c r="BN6" s="67"/>
      <c r="BO6" s="67"/>
      <c r="BP6" s="67"/>
      <c r="BQ6" s="67"/>
      <c r="BR6" s="67"/>
      <c r="BS6" s="67"/>
      <c r="BT6" s="67"/>
      <c r="BU6" s="67"/>
      <c r="BV6" s="67"/>
      <c r="BW6" s="67"/>
      <c r="BX6" s="67"/>
      <c r="BY6" s="67"/>
      <c r="BZ6" s="67"/>
      <c r="CA6" s="67"/>
      <c r="CB6" s="67"/>
      <c r="CC6" s="67"/>
      <c r="CD6" s="67"/>
      <c r="CE6" s="67"/>
      <c r="CF6" s="67"/>
      <c r="CG6" s="67"/>
      <c r="CH6" s="67"/>
      <c r="CI6" s="67"/>
      <c r="CJ6" s="67"/>
      <c r="CK6" s="67"/>
      <c r="CL6" s="67"/>
      <c r="CM6" s="67"/>
      <c r="CN6" s="67"/>
      <c r="CO6" s="67"/>
      <c r="CP6" s="67"/>
      <c r="CQ6" s="67"/>
      <c r="CR6" s="67"/>
      <c r="CS6" s="67"/>
      <c r="CT6" s="67"/>
      <c r="CU6" s="67"/>
      <c r="CV6" s="67"/>
      <c r="CW6" s="67"/>
      <c r="CX6" s="67"/>
      <c r="CY6" s="67"/>
      <c r="CZ6" s="67"/>
      <c r="DA6" s="67"/>
      <c r="DB6" s="67"/>
      <c r="DC6" s="67"/>
      <c r="DD6" s="67"/>
      <c r="DE6" s="67"/>
      <c r="DF6" s="67"/>
      <c r="DG6" s="67"/>
      <c r="DH6" s="67"/>
      <c r="DI6" s="67"/>
      <c r="DJ6" s="67"/>
      <c r="DK6" s="67"/>
      <c r="DL6" s="67"/>
      <c r="DM6" s="67"/>
      <c r="DN6" s="67"/>
      <c r="DO6" s="67"/>
      <c r="DP6" s="67"/>
      <c r="DQ6" s="67"/>
      <c r="DR6" s="67"/>
      <c r="DS6" s="67"/>
      <c r="DT6" s="67"/>
      <c r="DU6" s="67"/>
      <c r="DV6" s="67"/>
      <c r="DW6" s="67"/>
      <c r="DX6" s="67"/>
      <c r="DY6" s="67"/>
      <c r="DZ6" s="67"/>
      <c r="EA6" s="67"/>
      <c r="EB6" s="67"/>
      <c r="EC6" s="67"/>
      <c r="ED6" s="67"/>
      <c r="EE6" s="67"/>
      <c r="EF6" s="67"/>
      <c r="EG6" s="67"/>
      <c r="EH6" s="67"/>
      <c r="EI6" s="67"/>
      <c r="EJ6" s="67"/>
      <c r="EK6" s="67"/>
      <c r="EL6" s="67"/>
      <c r="EM6" s="67"/>
      <c r="EN6" s="67"/>
      <c r="EO6" s="67"/>
      <c r="EP6" s="67"/>
      <c r="EQ6" s="67"/>
      <c r="ER6" s="67"/>
      <c r="ES6" s="67"/>
      <c r="ET6" s="67"/>
      <c r="EU6" s="67"/>
      <c r="EV6" s="67"/>
      <c r="EW6" s="67"/>
      <c r="EX6" s="67"/>
      <c r="EY6" s="67"/>
      <c r="EZ6" s="67"/>
      <c r="FA6" s="67"/>
      <c r="FB6" s="67"/>
      <c r="FC6" s="67"/>
      <c r="FD6" s="67"/>
      <c r="FE6" s="67"/>
      <c r="FF6" s="67"/>
      <c r="FG6" s="67"/>
      <c r="FH6" s="67"/>
      <c r="FI6" s="67"/>
    </row>
    <row r="7" s="66" customFormat="1" ht="21.75" customHeight="1" spans="1:165">
      <c r="A7" s="77">
        <v>4</v>
      </c>
      <c r="B7" s="78" t="s">
        <v>16</v>
      </c>
      <c r="C7" s="78" t="s">
        <v>14</v>
      </c>
      <c r="D7" s="78">
        <v>5</v>
      </c>
      <c r="E7" s="78">
        <v>4.76</v>
      </c>
      <c r="F7" s="78">
        <v>10</v>
      </c>
      <c r="G7" s="80" t="s">
        <v>15</v>
      </c>
      <c r="H7" s="81">
        <v>165</v>
      </c>
      <c r="I7" s="81">
        <v>4879</v>
      </c>
      <c r="J7" s="77">
        <v>84016.534567216</v>
      </c>
      <c r="K7" s="86">
        <f t="shared" si="0"/>
        <v>509.191118589188</v>
      </c>
      <c r="L7" s="8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7"/>
      <c r="BM7" s="67"/>
      <c r="BN7" s="67"/>
      <c r="BO7" s="67"/>
      <c r="BP7" s="67"/>
      <c r="BQ7" s="67"/>
      <c r="BR7" s="67"/>
      <c r="BS7" s="67"/>
      <c r="BT7" s="67"/>
      <c r="BU7" s="67"/>
      <c r="BV7" s="67"/>
      <c r="BW7" s="67"/>
      <c r="BX7" s="67"/>
      <c r="BY7" s="67"/>
      <c r="BZ7" s="67"/>
      <c r="CA7" s="67"/>
      <c r="CB7" s="67"/>
      <c r="CC7" s="67"/>
      <c r="CD7" s="67"/>
      <c r="CE7" s="67"/>
      <c r="CF7" s="67"/>
      <c r="CG7" s="67"/>
      <c r="CH7" s="67"/>
      <c r="CI7" s="67"/>
      <c r="CJ7" s="67"/>
      <c r="CK7" s="67"/>
      <c r="CL7" s="67"/>
      <c r="CM7" s="67"/>
      <c r="CN7" s="67"/>
      <c r="CO7" s="67"/>
      <c r="CP7" s="67"/>
      <c r="CQ7" s="67"/>
      <c r="CR7" s="67"/>
      <c r="CS7" s="67"/>
      <c r="CT7" s="67"/>
      <c r="CU7" s="67"/>
      <c r="CV7" s="67"/>
      <c r="CW7" s="67"/>
      <c r="CX7" s="67"/>
      <c r="CY7" s="67"/>
      <c r="CZ7" s="67"/>
      <c r="DA7" s="67"/>
      <c r="DB7" s="67"/>
      <c r="DC7" s="67"/>
      <c r="DD7" s="67"/>
      <c r="DE7" s="67"/>
      <c r="DF7" s="67"/>
      <c r="DG7" s="67"/>
      <c r="DH7" s="67"/>
      <c r="DI7" s="67"/>
      <c r="DJ7" s="67"/>
      <c r="DK7" s="67"/>
      <c r="DL7" s="67"/>
      <c r="DM7" s="67"/>
      <c r="DN7" s="67"/>
      <c r="DO7" s="67"/>
      <c r="DP7" s="67"/>
      <c r="DQ7" s="67"/>
      <c r="DR7" s="67"/>
      <c r="DS7" s="67"/>
      <c r="DT7" s="67"/>
      <c r="DU7" s="67"/>
      <c r="DV7" s="67"/>
      <c r="DW7" s="67"/>
      <c r="DX7" s="67"/>
      <c r="DY7" s="67"/>
      <c r="DZ7" s="67"/>
      <c r="EA7" s="67"/>
      <c r="EB7" s="67"/>
      <c r="EC7" s="67"/>
      <c r="ED7" s="67"/>
      <c r="EE7" s="67"/>
      <c r="EF7" s="67"/>
      <c r="EG7" s="67"/>
      <c r="EH7" s="67"/>
      <c r="EI7" s="67"/>
      <c r="EJ7" s="67"/>
      <c r="EK7" s="67"/>
      <c r="EL7" s="67"/>
      <c r="EM7" s="67"/>
      <c r="EN7" s="67"/>
      <c r="EO7" s="67"/>
      <c r="EP7" s="67"/>
      <c r="EQ7" s="67"/>
      <c r="ER7" s="67"/>
      <c r="ES7" s="67"/>
      <c r="ET7" s="67"/>
      <c r="EU7" s="67"/>
      <c r="EV7" s="67"/>
      <c r="EW7" s="67"/>
      <c r="EX7" s="67"/>
      <c r="EY7" s="67"/>
      <c r="EZ7" s="67"/>
      <c r="FA7" s="67"/>
      <c r="FB7" s="67"/>
      <c r="FC7" s="67"/>
      <c r="FD7" s="67"/>
      <c r="FE7" s="67"/>
      <c r="FF7" s="67"/>
      <c r="FG7" s="67"/>
      <c r="FH7" s="67"/>
      <c r="FI7" s="67"/>
    </row>
    <row r="8" s="66" customFormat="1" ht="21.75" customHeight="1" spans="1:165">
      <c r="A8" s="77">
        <v>5</v>
      </c>
      <c r="B8" s="78" t="s">
        <v>13</v>
      </c>
      <c r="C8" s="78" t="s">
        <v>17</v>
      </c>
      <c r="D8" s="78">
        <v>4</v>
      </c>
      <c r="E8" s="78">
        <v>3.76</v>
      </c>
      <c r="F8" s="79">
        <v>6.4</v>
      </c>
      <c r="G8" s="80" t="s">
        <v>15</v>
      </c>
      <c r="H8" s="81">
        <v>165</v>
      </c>
      <c r="I8" s="81">
        <v>4871</v>
      </c>
      <c r="J8" s="77">
        <v>92480.096034256</v>
      </c>
      <c r="K8" s="86">
        <f t="shared" si="0"/>
        <v>560.485430510642</v>
      </c>
      <c r="L8" s="8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67"/>
      <c r="BK8" s="67"/>
      <c r="BL8" s="67"/>
      <c r="BM8" s="67"/>
      <c r="BN8" s="67"/>
      <c r="BO8" s="67"/>
      <c r="BP8" s="67"/>
      <c r="BQ8" s="67"/>
      <c r="BR8" s="67"/>
      <c r="BS8" s="67"/>
      <c r="BT8" s="67"/>
      <c r="BU8" s="67"/>
      <c r="BV8" s="67"/>
      <c r="BW8" s="67"/>
      <c r="BX8" s="67"/>
      <c r="BY8" s="67"/>
      <c r="BZ8" s="67"/>
      <c r="CA8" s="67"/>
      <c r="CB8" s="67"/>
      <c r="CC8" s="67"/>
      <c r="CD8" s="67"/>
      <c r="CE8" s="67"/>
      <c r="CF8" s="67"/>
      <c r="CG8" s="67"/>
      <c r="CH8" s="67"/>
      <c r="CI8" s="67"/>
      <c r="CJ8" s="67"/>
      <c r="CK8" s="67"/>
      <c r="CL8" s="67"/>
      <c r="CM8" s="67"/>
      <c r="CN8" s="67"/>
      <c r="CO8" s="67"/>
      <c r="CP8" s="67"/>
      <c r="CQ8" s="67"/>
      <c r="CR8" s="67"/>
      <c r="CS8" s="67"/>
      <c r="CT8" s="67"/>
      <c r="CU8" s="67"/>
      <c r="CV8" s="67"/>
      <c r="CW8" s="67"/>
      <c r="CX8" s="67"/>
      <c r="CY8" s="67"/>
      <c r="CZ8" s="67"/>
      <c r="DA8" s="67"/>
      <c r="DB8" s="67"/>
      <c r="DC8" s="67"/>
      <c r="DD8" s="67"/>
      <c r="DE8" s="67"/>
      <c r="DF8" s="67"/>
      <c r="DG8" s="67"/>
      <c r="DH8" s="67"/>
      <c r="DI8" s="67"/>
      <c r="DJ8" s="67"/>
      <c r="DK8" s="67"/>
      <c r="DL8" s="67"/>
      <c r="DM8" s="67"/>
      <c r="DN8" s="67"/>
      <c r="DO8" s="67"/>
      <c r="DP8" s="67"/>
      <c r="DQ8" s="67"/>
      <c r="DR8" s="67"/>
      <c r="DS8" s="67"/>
      <c r="DT8" s="67"/>
      <c r="DU8" s="67"/>
      <c r="DV8" s="67"/>
      <c r="DW8" s="67"/>
      <c r="DX8" s="67"/>
      <c r="DY8" s="67"/>
      <c r="DZ8" s="67"/>
      <c r="EA8" s="67"/>
      <c r="EB8" s="67"/>
      <c r="EC8" s="67"/>
      <c r="ED8" s="67"/>
      <c r="EE8" s="67"/>
      <c r="EF8" s="67"/>
      <c r="EG8" s="67"/>
      <c r="EH8" s="67"/>
      <c r="EI8" s="67"/>
      <c r="EJ8" s="67"/>
      <c r="EK8" s="67"/>
      <c r="EL8" s="67"/>
      <c r="EM8" s="67"/>
      <c r="EN8" s="67"/>
      <c r="EO8" s="67"/>
      <c r="EP8" s="67"/>
      <c r="EQ8" s="67"/>
      <c r="ER8" s="67"/>
      <c r="ES8" s="67"/>
      <c r="ET8" s="67"/>
      <c r="EU8" s="67"/>
      <c r="EV8" s="67"/>
      <c r="EW8" s="67"/>
      <c r="EX8" s="67"/>
      <c r="EY8" s="67"/>
      <c r="EZ8" s="67"/>
      <c r="FA8" s="67"/>
      <c r="FB8" s="67"/>
      <c r="FC8" s="67"/>
      <c r="FD8" s="67"/>
      <c r="FE8" s="67"/>
      <c r="FF8" s="67"/>
      <c r="FG8" s="67"/>
      <c r="FH8" s="67"/>
      <c r="FI8" s="67"/>
    </row>
    <row r="9" s="66" customFormat="1" ht="23.25" customHeight="1" spans="1:165">
      <c r="A9" s="77">
        <v>6</v>
      </c>
      <c r="B9" s="78" t="s">
        <v>13</v>
      </c>
      <c r="C9" s="78" t="s">
        <v>17</v>
      </c>
      <c r="D9" s="78">
        <v>5</v>
      </c>
      <c r="E9" s="78">
        <v>4.76</v>
      </c>
      <c r="F9" s="78">
        <v>7.4</v>
      </c>
      <c r="G9" s="80" t="s">
        <v>15</v>
      </c>
      <c r="H9" s="81">
        <v>165</v>
      </c>
      <c r="I9" s="81">
        <v>4871</v>
      </c>
      <c r="J9" s="77">
        <v>98410.157682256</v>
      </c>
      <c r="K9" s="86">
        <f t="shared" si="0"/>
        <v>596.425198074279</v>
      </c>
      <c r="L9" s="8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67"/>
      <c r="BK9" s="67"/>
      <c r="BL9" s="67"/>
      <c r="BM9" s="67"/>
      <c r="BN9" s="67"/>
      <c r="BO9" s="67"/>
      <c r="BP9" s="67"/>
      <c r="BQ9" s="67"/>
      <c r="BR9" s="67"/>
      <c r="BS9" s="67"/>
      <c r="BT9" s="67"/>
      <c r="BU9" s="67"/>
      <c r="BV9" s="67"/>
      <c r="BW9" s="67"/>
      <c r="BX9" s="67"/>
      <c r="BY9" s="67"/>
      <c r="BZ9" s="67"/>
      <c r="CA9" s="67"/>
      <c r="CB9" s="67"/>
      <c r="CC9" s="67"/>
      <c r="CD9" s="67"/>
      <c r="CE9" s="67"/>
      <c r="CF9" s="67"/>
      <c r="CG9" s="67"/>
      <c r="CH9" s="67"/>
      <c r="CI9" s="67"/>
      <c r="CJ9" s="67"/>
      <c r="CK9" s="67"/>
      <c r="CL9" s="67"/>
      <c r="CM9" s="67"/>
      <c r="CN9" s="67"/>
      <c r="CO9" s="67"/>
      <c r="CP9" s="67"/>
      <c r="CQ9" s="67"/>
      <c r="CR9" s="67"/>
      <c r="CS9" s="67"/>
      <c r="CT9" s="67"/>
      <c r="CU9" s="67"/>
      <c r="CV9" s="67"/>
      <c r="CW9" s="67"/>
      <c r="CX9" s="67"/>
      <c r="CY9" s="67"/>
      <c r="CZ9" s="67"/>
      <c r="DA9" s="67"/>
      <c r="DB9" s="67"/>
      <c r="DC9" s="67"/>
      <c r="DD9" s="67"/>
      <c r="DE9" s="67"/>
      <c r="DF9" s="67"/>
      <c r="DG9" s="67"/>
      <c r="DH9" s="67"/>
      <c r="DI9" s="67"/>
      <c r="DJ9" s="67"/>
      <c r="DK9" s="67"/>
      <c r="DL9" s="67"/>
      <c r="DM9" s="67"/>
      <c r="DN9" s="67"/>
      <c r="DO9" s="67"/>
      <c r="DP9" s="67"/>
      <c r="DQ9" s="67"/>
      <c r="DR9" s="67"/>
      <c r="DS9" s="67"/>
      <c r="DT9" s="67"/>
      <c r="DU9" s="67"/>
      <c r="DV9" s="67"/>
      <c r="DW9" s="67"/>
      <c r="DX9" s="67"/>
      <c r="DY9" s="67"/>
      <c r="DZ9" s="67"/>
      <c r="EA9" s="67"/>
      <c r="EB9" s="67"/>
      <c r="EC9" s="67"/>
      <c r="ED9" s="67"/>
      <c r="EE9" s="67"/>
      <c r="EF9" s="67"/>
      <c r="EG9" s="67"/>
      <c r="EH9" s="67"/>
      <c r="EI9" s="67"/>
      <c r="EJ9" s="67"/>
      <c r="EK9" s="67"/>
      <c r="EL9" s="67"/>
      <c r="EM9" s="67"/>
      <c r="EN9" s="67"/>
      <c r="EO9" s="67"/>
      <c r="EP9" s="67"/>
      <c r="EQ9" s="67"/>
      <c r="ER9" s="67"/>
      <c r="ES9" s="67"/>
      <c r="ET9" s="67"/>
      <c r="EU9" s="67"/>
      <c r="EV9" s="67"/>
      <c r="EW9" s="67"/>
      <c r="EX9" s="67"/>
      <c r="EY9" s="67"/>
      <c r="EZ9" s="67"/>
      <c r="FA9" s="67"/>
      <c r="FB9" s="67"/>
      <c r="FC9" s="67"/>
      <c r="FD9" s="67"/>
      <c r="FE9" s="67"/>
      <c r="FF9" s="67"/>
      <c r="FG9" s="67"/>
      <c r="FH9" s="67"/>
      <c r="FI9" s="67"/>
    </row>
    <row r="10" s="66" customFormat="1" ht="23.25" customHeight="1" spans="1:165">
      <c r="A10" s="77">
        <v>7</v>
      </c>
      <c r="B10" s="78" t="s">
        <v>13</v>
      </c>
      <c r="C10" s="78" t="s">
        <v>17</v>
      </c>
      <c r="D10" s="78">
        <v>6</v>
      </c>
      <c r="E10" s="78">
        <v>5.76</v>
      </c>
      <c r="F10" s="78">
        <v>8.4</v>
      </c>
      <c r="G10" s="80" t="s">
        <v>15</v>
      </c>
      <c r="H10" s="81">
        <v>165</v>
      </c>
      <c r="I10" s="81">
        <v>4871</v>
      </c>
      <c r="J10" s="77">
        <v>108124.219330256</v>
      </c>
      <c r="K10" s="86">
        <f t="shared" si="0"/>
        <v>655.298298971249</v>
      </c>
      <c r="L10" s="8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67"/>
      <c r="BK10" s="67"/>
      <c r="BL10" s="67"/>
      <c r="BM10" s="67"/>
      <c r="BN10" s="67"/>
      <c r="BO10" s="67"/>
      <c r="BP10" s="67"/>
      <c r="BQ10" s="67"/>
      <c r="BR10" s="67"/>
      <c r="BS10" s="67"/>
      <c r="BT10" s="67"/>
      <c r="BU10" s="67"/>
      <c r="BV10" s="67"/>
      <c r="BW10" s="67"/>
      <c r="BX10" s="67"/>
      <c r="BY10" s="67"/>
      <c r="BZ10" s="67"/>
      <c r="CA10" s="67"/>
      <c r="CB10" s="67"/>
      <c r="CC10" s="67"/>
      <c r="CD10" s="67"/>
      <c r="CE10" s="67"/>
      <c r="CF10" s="67"/>
      <c r="CG10" s="67"/>
      <c r="CH10" s="67"/>
      <c r="CI10" s="67"/>
      <c r="CJ10" s="67"/>
      <c r="CK10" s="67"/>
      <c r="CL10" s="67"/>
      <c r="CM10" s="67"/>
      <c r="CN10" s="67"/>
      <c r="CO10" s="67"/>
      <c r="CP10" s="67"/>
      <c r="CQ10" s="67"/>
      <c r="CR10" s="67"/>
      <c r="CS10" s="67"/>
      <c r="CT10" s="67"/>
      <c r="CU10" s="67"/>
      <c r="CV10" s="67"/>
      <c r="CW10" s="67"/>
      <c r="CX10" s="67"/>
      <c r="CY10" s="67"/>
      <c r="CZ10" s="67"/>
      <c r="DA10" s="67"/>
      <c r="DB10" s="67"/>
      <c r="DC10" s="67"/>
      <c r="DD10" s="67"/>
      <c r="DE10" s="67"/>
      <c r="DF10" s="67"/>
      <c r="DG10" s="67"/>
      <c r="DH10" s="67"/>
      <c r="DI10" s="67"/>
      <c r="DJ10" s="67"/>
      <c r="DK10" s="67"/>
      <c r="DL10" s="67"/>
      <c r="DM10" s="67"/>
      <c r="DN10" s="67"/>
      <c r="DO10" s="67"/>
      <c r="DP10" s="67"/>
      <c r="DQ10" s="67"/>
      <c r="DR10" s="67"/>
      <c r="DS10" s="67"/>
      <c r="DT10" s="67"/>
      <c r="DU10" s="67"/>
      <c r="DV10" s="67"/>
      <c r="DW10" s="67"/>
      <c r="DX10" s="67"/>
      <c r="DY10" s="67"/>
      <c r="DZ10" s="67"/>
      <c r="EA10" s="67"/>
      <c r="EB10" s="67"/>
      <c r="EC10" s="67"/>
      <c r="ED10" s="67"/>
      <c r="EE10" s="67"/>
      <c r="EF10" s="67"/>
      <c r="EG10" s="67"/>
      <c r="EH10" s="67"/>
      <c r="EI10" s="67"/>
      <c r="EJ10" s="67"/>
      <c r="EK10" s="67"/>
      <c r="EL10" s="67"/>
      <c r="EM10" s="67"/>
      <c r="EN10" s="67"/>
      <c r="EO10" s="67"/>
      <c r="EP10" s="67"/>
      <c r="EQ10" s="67"/>
      <c r="ER10" s="67"/>
      <c r="ES10" s="67"/>
      <c r="ET10" s="67"/>
      <c r="EU10" s="67"/>
      <c r="EV10" s="67"/>
      <c r="EW10" s="67"/>
      <c r="EX10" s="67"/>
      <c r="EY10" s="67"/>
      <c r="EZ10" s="67"/>
      <c r="FA10" s="67"/>
      <c r="FB10" s="67"/>
      <c r="FC10" s="67"/>
      <c r="FD10" s="67"/>
      <c r="FE10" s="67"/>
      <c r="FF10" s="67"/>
      <c r="FG10" s="67"/>
      <c r="FH10" s="67"/>
      <c r="FI10" s="67"/>
    </row>
    <row r="11" s="66" customFormat="1" ht="23.25" customHeight="1" spans="1:165">
      <c r="A11" s="77">
        <v>8</v>
      </c>
      <c r="B11" s="78" t="s">
        <v>16</v>
      </c>
      <c r="C11" s="78" t="s">
        <v>17</v>
      </c>
      <c r="D11" s="78">
        <v>4</v>
      </c>
      <c r="E11" s="78">
        <v>3.76</v>
      </c>
      <c r="F11" s="78">
        <v>9</v>
      </c>
      <c r="G11" s="80" t="s">
        <v>15</v>
      </c>
      <c r="H11" s="81">
        <v>165</v>
      </c>
      <c r="I11" s="81">
        <v>4871</v>
      </c>
      <c r="J11" s="77">
        <v>96689.902034256</v>
      </c>
      <c r="K11" s="86">
        <f t="shared" si="0"/>
        <v>585.999406268218</v>
      </c>
      <c r="L11" s="8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67"/>
      <c r="BK11" s="67"/>
      <c r="BL11" s="67"/>
      <c r="BM11" s="67"/>
      <c r="BN11" s="67"/>
      <c r="BO11" s="67"/>
      <c r="BP11" s="67"/>
      <c r="BQ11" s="67"/>
      <c r="BR11" s="67"/>
      <c r="BS11" s="67"/>
      <c r="BT11" s="67"/>
      <c r="BU11" s="67"/>
      <c r="BV11" s="67"/>
      <c r="BW11" s="67"/>
      <c r="BX11" s="67"/>
      <c r="BY11" s="67"/>
      <c r="BZ11" s="67"/>
      <c r="CA11" s="67"/>
      <c r="CB11" s="67"/>
      <c r="CC11" s="67"/>
      <c r="CD11" s="67"/>
      <c r="CE11" s="67"/>
      <c r="CF11" s="67"/>
      <c r="CG11" s="67"/>
      <c r="CH11" s="67"/>
      <c r="CI11" s="67"/>
      <c r="CJ11" s="67"/>
      <c r="CK11" s="67"/>
      <c r="CL11" s="67"/>
      <c r="CM11" s="67"/>
      <c r="CN11" s="67"/>
      <c r="CO11" s="67"/>
      <c r="CP11" s="67"/>
      <c r="CQ11" s="67"/>
      <c r="CR11" s="67"/>
      <c r="CS11" s="67"/>
      <c r="CT11" s="67"/>
      <c r="CU11" s="67"/>
      <c r="CV11" s="67"/>
      <c r="CW11" s="67"/>
      <c r="CX11" s="67"/>
      <c r="CY11" s="67"/>
      <c r="CZ11" s="67"/>
      <c r="DA11" s="67"/>
      <c r="DB11" s="67"/>
      <c r="DC11" s="67"/>
      <c r="DD11" s="67"/>
      <c r="DE11" s="67"/>
      <c r="DF11" s="67"/>
      <c r="DG11" s="67"/>
      <c r="DH11" s="67"/>
      <c r="DI11" s="67"/>
      <c r="DJ11" s="67"/>
      <c r="DK11" s="67"/>
      <c r="DL11" s="67"/>
      <c r="DM11" s="67"/>
      <c r="DN11" s="67"/>
      <c r="DO11" s="67"/>
      <c r="DP11" s="67"/>
      <c r="DQ11" s="67"/>
      <c r="DR11" s="67"/>
      <c r="DS11" s="67"/>
      <c r="DT11" s="67"/>
      <c r="DU11" s="67"/>
      <c r="DV11" s="67"/>
      <c r="DW11" s="67"/>
      <c r="DX11" s="67"/>
      <c r="DY11" s="67"/>
      <c r="DZ11" s="67"/>
      <c r="EA11" s="67"/>
      <c r="EB11" s="67"/>
      <c r="EC11" s="67"/>
      <c r="ED11" s="67"/>
      <c r="EE11" s="67"/>
      <c r="EF11" s="67"/>
      <c r="EG11" s="67"/>
      <c r="EH11" s="67"/>
      <c r="EI11" s="67"/>
      <c r="EJ11" s="67"/>
      <c r="EK11" s="67"/>
      <c r="EL11" s="67"/>
      <c r="EM11" s="67"/>
      <c r="EN11" s="67"/>
      <c r="EO11" s="67"/>
      <c r="EP11" s="67"/>
      <c r="EQ11" s="67"/>
      <c r="ER11" s="67"/>
      <c r="ES11" s="67"/>
      <c r="ET11" s="67"/>
      <c r="EU11" s="67"/>
      <c r="EV11" s="67"/>
      <c r="EW11" s="67"/>
      <c r="EX11" s="67"/>
      <c r="EY11" s="67"/>
      <c r="EZ11" s="67"/>
      <c r="FA11" s="67"/>
      <c r="FB11" s="67"/>
      <c r="FC11" s="67"/>
      <c r="FD11" s="67"/>
      <c r="FE11" s="67"/>
      <c r="FF11" s="67"/>
      <c r="FG11" s="67"/>
      <c r="FH11" s="67"/>
      <c r="FI11" s="67"/>
    </row>
    <row r="12" s="66" customFormat="1" ht="23.25" customHeight="1" spans="1:165">
      <c r="A12" s="77">
        <v>9</v>
      </c>
      <c r="B12" s="78" t="s">
        <v>16</v>
      </c>
      <c r="C12" s="78" t="s">
        <v>17</v>
      </c>
      <c r="D12" s="78">
        <v>5</v>
      </c>
      <c r="E12" s="78">
        <v>4.76</v>
      </c>
      <c r="F12" s="78">
        <v>10</v>
      </c>
      <c r="G12" s="80" t="s">
        <v>15</v>
      </c>
      <c r="H12" s="81">
        <v>165</v>
      </c>
      <c r="I12" s="81">
        <v>4871</v>
      </c>
      <c r="J12" s="77">
        <v>102619.963682256</v>
      </c>
      <c r="K12" s="86">
        <f t="shared" si="0"/>
        <v>621.939173831855</v>
      </c>
      <c r="L12" s="8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 s="67"/>
      <c r="BQ12" s="67"/>
      <c r="BR12" s="67"/>
      <c r="BS12" s="67"/>
      <c r="BT12" s="67"/>
      <c r="BU12" s="67"/>
      <c r="BV12" s="67"/>
      <c r="BW12" s="67"/>
      <c r="BX12" s="67"/>
      <c r="BY12" s="67"/>
      <c r="BZ12" s="67"/>
      <c r="CA12" s="67"/>
      <c r="CB12" s="67"/>
      <c r="CC12" s="67"/>
      <c r="CD12" s="67"/>
      <c r="CE12" s="67"/>
      <c r="CF12" s="67"/>
      <c r="CG12" s="67"/>
      <c r="CH12" s="67"/>
      <c r="CI12" s="67"/>
      <c r="CJ12" s="67"/>
      <c r="CK12" s="67"/>
      <c r="CL12" s="67"/>
      <c r="CM12" s="67"/>
      <c r="CN12" s="67"/>
      <c r="CO12" s="67"/>
      <c r="CP12" s="67"/>
      <c r="CQ12" s="67"/>
      <c r="CR12" s="67"/>
      <c r="CS12" s="67"/>
      <c r="CT12" s="67"/>
      <c r="CU12" s="67"/>
      <c r="CV12" s="67"/>
      <c r="CW12" s="67"/>
      <c r="CX12" s="67"/>
      <c r="CY12" s="67"/>
      <c r="CZ12" s="67"/>
      <c r="DA12" s="67"/>
      <c r="DB12" s="67"/>
      <c r="DC12" s="67"/>
      <c r="DD12" s="67"/>
      <c r="DE12" s="67"/>
      <c r="DF12" s="67"/>
      <c r="DG12" s="67"/>
      <c r="DH12" s="67"/>
      <c r="DI12" s="67"/>
      <c r="DJ12" s="67"/>
      <c r="DK12" s="67"/>
      <c r="DL12" s="67"/>
      <c r="DM12" s="67"/>
      <c r="DN12" s="67"/>
      <c r="DO12" s="67"/>
      <c r="DP12" s="67"/>
      <c r="DQ12" s="67"/>
      <c r="DR12" s="67"/>
      <c r="DS12" s="67"/>
      <c r="DT12" s="67"/>
      <c r="DU12" s="67"/>
      <c r="DV12" s="67"/>
      <c r="DW12" s="67"/>
      <c r="DX12" s="67"/>
      <c r="DY12" s="67"/>
      <c r="DZ12" s="67"/>
      <c r="EA12" s="67"/>
      <c r="EB12" s="67"/>
      <c r="EC12" s="67"/>
      <c r="ED12" s="67"/>
      <c r="EE12" s="67"/>
      <c r="EF12" s="67"/>
      <c r="EG12" s="67"/>
      <c r="EH12" s="67"/>
      <c r="EI12" s="67"/>
      <c r="EJ12" s="67"/>
      <c r="EK12" s="67"/>
      <c r="EL12" s="67"/>
      <c r="EM12" s="67"/>
      <c r="EN12" s="67"/>
      <c r="EO12" s="67"/>
      <c r="EP12" s="67"/>
      <c r="EQ12" s="67"/>
      <c r="ER12" s="67"/>
      <c r="ES12" s="67"/>
      <c r="ET12" s="67"/>
      <c r="EU12" s="67"/>
      <c r="EV12" s="67"/>
      <c r="EW12" s="67"/>
      <c r="EX12" s="67"/>
      <c r="EY12" s="67"/>
      <c r="EZ12" s="67"/>
      <c r="FA12" s="67"/>
      <c r="FB12" s="67"/>
      <c r="FC12" s="67"/>
      <c r="FD12" s="67"/>
      <c r="FE12" s="67"/>
      <c r="FF12" s="67"/>
      <c r="FG12" s="67"/>
      <c r="FH12" s="67"/>
      <c r="FI12" s="67"/>
    </row>
    <row r="13" s="66" customFormat="1" ht="23.25" customHeight="1" spans="1:165">
      <c r="A13" s="77">
        <v>10</v>
      </c>
      <c r="B13" s="78" t="s">
        <v>16</v>
      </c>
      <c r="C13" s="78" t="s">
        <v>17</v>
      </c>
      <c r="D13" s="78">
        <v>6</v>
      </c>
      <c r="E13" s="78">
        <v>5.76</v>
      </c>
      <c r="F13" s="78">
        <v>11</v>
      </c>
      <c r="G13" s="80" t="s">
        <v>15</v>
      </c>
      <c r="H13" s="81">
        <v>165</v>
      </c>
      <c r="I13" s="81">
        <v>4871</v>
      </c>
      <c r="J13" s="77">
        <v>112334.025330256</v>
      </c>
      <c r="K13" s="86">
        <f t="shared" si="0"/>
        <v>680.812274728824</v>
      </c>
      <c r="L13" s="8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7"/>
      <c r="DJ13" s="67"/>
      <c r="DK13" s="67"/>
      <c r="DL13" s="67"/>
      <c r="DM13" s="67"/>
      <c r="DN13" s="67"/>
      <c r="DO13" s="67"/>
      <c r="DP13" s="67"/>
      <c r="DQ13" s="67"/>
      <c r="DR13" s="67"/>
      <c r="DS13" s="67"/>
      <c r="DT13" s="67"/>
      <c r="DU13" s="67"/>
      <c r="DV13" s="67"/>
      <c r="DW13" s="67"/>
      <c r="DX13" s="67"/>
      <c r="DY13" s="67"/>
      <c r="DZ13" s="67"/>
      <c r="EA13" s="67"/>
      <c r="EB13" s="67"/>
      <c r="EC13" s="67"/>
      <c r="ED13" s="67"/>
      <c r="EE13" s="67"/>
      <c r="EF13" s="67"/>
      <c r="EG13" s="67"/>
      <c r="EH13" s="67"/>
      <c r="EI13" s="67"/>
      <c r="EJ13" s="67"/>
      <c r="EK13" s="67"/>
      <c r="EL13" s="67"/>
      <c r="EM13" s="67"/>
      <c r="EN13" s="67"/>
      <c r="EO13" s="67"/>
      <c r="EP13" s="67"/>
      <c r="EQ13" s="67"/>
      <c r="ER13" s="67"/>
      <c r="ES13" s="67"/>
      <c r="ET13" s="67"/>
      <c r="EU13" s="67"/>
      <c r="EV13" s="67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</row>
    <row r="14" s="66" customFormat="1" ht="22.5" customHeight="1" spans="1:165">
      <c r="A14" s="77">
        <v>11</v>
      </c>
      <c r="B14" s="78" t="s">
        <v>18</v>
      </c>
      <c r="C14" s="78" t="s">
        <v>17</v>
      </c>
      <c r="D14" s="78">
        <v>4</v>
      </c>
      <c r="E14" s="78">
        <v>3.76</v>
      </c>
      <c r="F14" s="78">
        <v>7.57</v>
      </c>
      <c r="G14" s="78" t="s">
        <v>19</v>
      </c>
      <c r="H14" s="81">
        <v>367.3</v>
      </c>
      <c r="I14" s="81">
        <v>4817</v>
      </c>
      <c r="J14" s="77">
        <v>151852.033092698</v>
      </c>
      <c r="K14" s="86">
        <f t="shared" si="0"/>
        <v>413.427805860871</v>
      </c>
      <c r="L14" s="8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67"/>
      <c r="BK14" s="67"/>
      <c r="BL14" s="67"/>
      <c r="BM14" s="67"/>
      <c r="BN14" s="67"/>
      <c r="BO14" s="67"/>
      <c r="BP14" s="67"/>
      <c r="BQ14" s="67"/>
      <c r="BR14" s="67"/>
      <c r="BS14" s="67"/>
      <c r="BT14" s="67"/>
      <c r="BU14" s="67"/>
      <c r="BV14" s="67"/>
      <c r="BW14" s="67"/>
      <c r="BX14" s="67"/>
      <c r="BY14" s="67"/>
      <c r="BZ14" s="67"/>
      <c r="CA14" s="67"/>
      <c r="CB14" s="67"/>
      <c r="CC14" s="67"/>
      <c r="CD14" s="67"/>
      <c r="CE14" s="67"/>
      <c r="CF14" s="67"/>
      <c r="CG14" s="67"/>
      <c r="CH14" s="67"/>
      <c r="CI14" s="67"/>
      <c r="CJ14" s="67"/>
      <c r="CK14" s="67"/>
      <c r="CL14" s="67"/>
      <c r="CM14" s="67"/>
      <c r="CN14" s="67"/>
      <c r="CO14" s="67"/>
      <c r="CP14" s="67"/>
      <c r="CQ14" s="67"/>
      <c r="CR14" s="67"/>
      <c r="CS14" s="67"/>
      <c r="CT14" s="67"/>
      <c r="CU14" s="67"/>
      <c r="CV14" s="67"/>
      <c r="CW14" s="67"/>
      <c r="CX14" s="67"/>
      <c r="CY14" s="67"/>
      <c r="CZ14" s="67"/>
      <c r="DA14" s="67"/>
      <c r="DB14" s="67"/>
      <c r="DC14" s="67"/>
      <c r="DD14" s="67"/>
      <c r="DE14" s="67"/>
      <c r="DF14" s="67"/>
      <c r="DG14" s="67"/>
      <c r="DH14" s="67"/>
      <c r="DI14" s="67"/>
      <c r="DJ14" s="67"/>
      <c r="DK14" s="67"/>
      <c r="DL14" s="67"/>
      <c r="DM14" s="67"/>
      <c r="DN14" s="67"/>
      <c r="DO14" s="67"/>
      <c r="DP14" s="67"/>
      <c r="DQ14" s="67"/>
      <c r="DR14" s="67"/>
      <c r="DS14" s="67"/>
      <c r="DT14" s="67"/>
      <c r="DU14" s="67"/>
      <c r="DV14" s="67"/>
      <c r="DW14" s="67"/>
      <c r="DX14" s="67"/>
      <c r="DY14" s="67"/>
      <c r="DZ14" s="67"/>
      <c r="EA14" s="67"/>
      <c r="EB14" s="67"/>
      <c r="EC14" s="67"/>
      <c r="ED14" s="67"/>
      <c r="EE14" s="67"/>
      <c r="EF14" s="67"/>
      <c r="EG14" s="67"/>
      <c r="EH14" s="67"/>
      <c r="EI14" s="67"/>
      <c r="EJ14" s="67"/>
      <c r="EK14" s="67"/>
      <c r="EL14" s="67"/>
      <c r="EM14" s="67"/>
      <c r="EN14" s="67"/>
      <c r="EO14" s="67"/>
      <c r="EP14" s="67"/>
      <c r="EQ14" s="67"/>
      <c r="ER14" s="67"/>
      <c r="ES14" s="67"/>
      <c r="ET14" s="67"/>
      <c r="EU14" s="67"/>
      <c r="EV14" s="67"/>
      <c r="EW14" s="67"/>
      <c r="EX14" s="67"/>
      <c r="EY14" s="67"/>
      <c r="EZ14" s="67"/>
      <c r="FA14" s="67"/>
      <c r="FB14" s="67"/>
      <c r="FC14" s="67"/>
      <c r="FD14" s="67"/>
      <c r="FE14" s="67"/>
      <c r="FF14" s="67"/>
      <c r="FG14" s="67"/>
      <c r="FH14" s="67"/>
      <c r="FI14" s="67"/>
    </row>
    <row r="15" s="66" customFormat="1" ht="22.5" customHeight="1" spans="1:165">
      <c r="A15" s="77">
        <v>12</v>
      </c>
      <c r="B15" s="78" t="s">
        <v>18</v>
      </c>
      <c r="C15" s="78" t="s">
        <v>17</v>
      </c>
      <c r="D15" s="78">
        <v>5</v>
      </c>
      <c r="E15" s="78">
        <v>4.76</v>
      </c>
      <c r="F15" s="78">
        <v>8.57</v>
      </c>
      <c r="G15" s="78" t="s">
        <v>19</v>
      </c>
      <c r="H15" s="81">
        <v>367.3</v>
      </c>
      <c r="I15" s="81">
        <v>4817</v>
      </c>
      <c r="J15" s="77">
        <v>163871.86185056</v>
      </c>
      <c r="K15" s="86">
        <f t="shared" si="0"/>
        <v>446.152632318432</v>
      </c>
      <c r="L15" s="8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67"/>
      <c r="BK15" s="67"/>
      <c r="BL15" s="67"/>
      <c r="BM15" s="67"/>
      <c r="BN15" s="67"/>
      <c r="BO15" s="67"/>
      <c r="BP15" s="67"/>
      <c r="BQ15" s="67"/>
      <c r="BR15" s="67"/>
      <c r="BS15" s="67"/>
      <c r="BT15" s="67"/>
      <c r="BU15" s="67"/>
      <c r="BV15" s="67"/>
      <c r="BW15" s="67"/>
      <c r="BX15" s="67"/>
      <c r="BY15" s="67"/>
      <c r="BZ15" s="67"/>
      <c r="CA15" s="67"/>
      <c r="CB15" s="67"/>
      <c r="CC15" s="67"/>
      <c r="CD15" s="67"/>
      <c r="CE15" s="67"/>
      <c r="CF15" s="67"/>
      <c r="CG15" s="67"/>
      <c r="CH15" s="67"/>
      <c r="CI15" s="67"/>
      <c r="CJ15" s="67"/>
      <c r="CK15" s="67"/>
      <c r="CL15" s="67"/>
      <c r="CM15" s="67"/>
      <c r="CN15" s="67"/>
      <c r="CO15" s="67"/>
      <c r="CP15" s="67"/>
      <c r="CQ15" s="67"/>
      <c r="CR15" s="67"/>
      <c r="CS15" s="67"/>
      <c r="CT15" s="67"/>
      <c r="CU15" s="67"/>
      <c r="CV15" s="67"/>
      <c r="CW15" s="67"/>
      <c r="CX15" s="67"/>
      <c r="CY15" s="67"/>
      <c r="CZ15" s="67"/>
      <c r="DA15" s="67"/>
      <c r="DB15" s="67"/>
      <c r="DC15" s="67"/>
      <c r="DD15" s="67"/>
      <c r="DE15" s="67"/>
      <c r="DF15" s="67"/>
      <c r="DG15" s="67"/>
      <c r="DH15" s="67"/>
      <c r="DI15" s="67"/>
      <c r="DJ15" s="67"/>
      <c r="DK15" s="67"/>
      <c r="DL15" s="67"/>
      <c r="DM15" s="67"/>
      <c r="DN15" s="67"/>
      <c r="DO15" s="67"/>
      <c r="DP15" s="67"/>
      <c r="DQ15" s="67"/>
      <c r="DR15" s="67"/>
      <c r="DS15" s="67"/>
      <c r="DT15" s="67"/>
      <c r="DU15" s="67"/>
      <c r="DV15" s="67"/>
      <c r="DW15" s="67"/>
      <c r="DX15" s="67"/>
      <c r="DY15" s="67"/>
      <c r="DZ15" s="67"/>
      <c r="EA15" s="67"/>
      <c r="EB15" s="67"/>
      <c r="EC15" s="67"/>
      <c r="ED15" s="67"/>
      <c r="EE15" s="67"/>
      <c r="EF15" s="67"/>
      <c r="EG15" s="67"/>
      <c r="EH15" s="67"/>
      <c r="EI15" s="67"/>
      <c r="EJ15" s="67"/>
      <c r="EK15" s="67"/>
      <c r="EL15" s="67"/>
      <c r="EM15" s="67"/>
      <c r="EN15" s="67"/>
      <c r="EO15" s="67"/>
      <c r="EP15" s="67"/>
      <c r="EQ15" s="67"/>
      <c r="ER15" s="67"/>
      <c r="ES15" s="67"/>
      <c r="ET15" s="67"/>
      <c r="EU15" s="67"/>
      <c r="EV15" s="67"/>
      <c r="EW15" s="67"/>
      <c r="EX15" s="67"/>
      <c r="EY15" s="67"/>
      <c r="EZ15" s="67"/>
      <c r="FA15" s="67"/>
      <c r="FB15" s="67"/>
      <c r="FC15" s="67"/>
      <c r="FD15" s="67"/>
      <c r="FE15" s="67"/>
      <c r="FF15" s="67"/>
      <c r="FG15" s="67"/>
      <c r="FH15" s="67"/>
      <c r="FI15" s="67"/>
    </row>
    <row r="16" s="66" customFormat="1" ht="20.25" customHeight="1" spans="1:165">
      <c r="A16" s="77">
        <v>13</v>
      </c>
      <c r="B16" s="78" t="s">
        <v>18</v>
      </c>
      <c r="C16" s="78" t="s">
        <v>17</v>
      </c>
      <c r="D16" s="78">
        <v>6</v>
      </c>
      <c r="E16" s="78">
        <v>5.76</v>
      </c>
      <c r="F16" s="78">
        <v>9.57</v>
      </c>
      <c r="G16" s="78" t="s">
        <v>19</v>
      </c>
      <c r="H16" s="81">
        <v>367.3</v>
      </c>
      <c r="I16" s="81">
        <v>4817</v>
      </c>
      <c r="J16" s="77">
        <v>172292.733535098</v>
      </c>
      <c r="K16" s="86">
        <f t="shared" si="0"/>
        <v>469.079045834735</v>
      </c>
      <c r="L16" s="8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7"/>
      <c r="BM16" s="67"/>
      <c r="BN16" s="67"/>
      <c r="BO16" s="67"/>
      <c r="BP16" s="67"/>
      <c r="BQ16" s="67"/>
      <c r="BR16" s="67"/>
      <c r="BS16" s="67"/>
      <c r="BT16" s="67"/>
      <c r="BU16" s="67"/>
      <c r="BV16" s="67"/>
      <c r="BW16" s="67"/>
      <c r="BX16" s="67"/>
      <c r="BY16" s="67"/>
      <c r="BZ16" s="67"/>
      <c r="CA16" s="67"/>
      <c r="CB16" s="67"/>
      <c r="CC16" s="67"/>
      <c r="CD16" s="67"/>
      <c r="CE16" s="67"/>
      <c r="CF16" s="67"/>
      <c r="CG16" s="67"/>
      <c r="CH16" s="67"/>
      <c r="CI16" s="67"/>
      <c r="CJ16" s="67"/>
      <c r="CK16" s="67"/>
      <c r="CL16" s="67"/>
      <c r="CM16" s="67"/>
      <c r="CN16" s="67"/>
      <c r="CO16" s="67"/>
      <c r="CP16" s="67"/>
      <c r="CQ16" s="67"/>
      <c r="CR16" s="67"/>
      <c r="CS16" s="67"/>
      <c r="CT16" s="67"/>
      <c r="CU16" s="67"/>
      <c r="CV16" s="67"/>
      <c r="CW16" s="67"/>
      <c r="CX16" s="67"/>
      <c r="CY16" s="67"/>
      <c r="CZ16" s="67"/>
      <c r="DA16" s="67"/>
      <c r="DB16" s="67"/>
      <c r="DC16" s="67"/>
      <c r="DD16" s="67"/>
      <c r="DE16" s="67"/>
      <c r="DF16" s="67"/>
      <c r="DG16" s="67"/>
      <c r="DH16" s="67"/>
      <c r="DI16" s="67"/>
      <c r="DJ16" s="67"/>
      <c r="DK16" s="67"/>
      <c r="DL16" s="67"/>
      <c r="DM16" s="67"/>
      <c r="DN16" s="67"/>
      <c r="DO16" s="67"/>
      <c r="DP16" s="67"/>
      <c r="DQ16" s="67"/>
      <c r="DR16" s="67"/>
      <c r="DS16" s="67"/>
      <c r="DT16" s="67"/>
      <c r="DU16" s="67"/>
      <c r="DV16" s="67"/>
      <c r="DW16" s="67"/>
      <c r="DX16" s="67"/>
      <c r="DY16" s="67"/>
      <c r="DZ16" s="67"/>
      <c r="EA16" s="67"/>
      <c r="EB16" s="67"/>
      <c r="EC16" s="67"/>
      <c r="ED16" s="67"/>
      <c r="EE16" s="67"/>
      <c r="EF16" s="67"/>
      <c r="EG16" s="67"/>
      <c r="EH16" s="67"/>
      <c r="EI16" s="67"/>
      <c r="EJ16" s="67"/>
      <c r="EK16" s="67"/>
      <c r="EL16" s="67"/>
      <c r="EM16" s="67"/>
      <c r="EN16" s="67"/>
      <c r="EO16" s="67"/>
      <c r="EP16" s="67"/>
      <c r="EQ16" s="67"/>
      <c r="ER16" s="67"/>
      <c r="ES16" s="67"/>
      <c r="ET16" s="67"/>
      <c r="EU16" s="67"/>
      <c r="EV16" s="67"/>
      <c r="EW16" s="67"/>
      <c r="EX16" s="67"/>
      <c r="EY16" s="67"/>
      <c r="EZ16" s="67"/>
      <c r="FA16" s="67"/>
      <c r="FB16" s="67"/>
      <c r="FC16" s="67"/>
      <c r="FD16" s="67"/>
      <c r="FE16" s="67"/>
      <c r="FF16" s="67"/>
      <c r="FG16" s="67"/>
      <c r="FH16" s="67"/>
      <c r="FI16" s="67"/>
    </row>
    <row r="17" s="66" customFormat="1" ht="21.75" customHeight="1" spans="1:165">
      <c r="A17" s="77">
        <v>14</v>
      </c>
      <c r="B17" s="78" t="s">
        <v>20</v>
      </c>
      <c r="C17" s="78" t="s">
        <v>17</v>
      </c>
      <c r="D17" s="78">
        <v>4</v>
      </c>
      <c r="E17" s="78">
        <v>3.76</v>
      </c>
      <c r="F17" s="78">
        <v>10.5</v>
      </c>
      <c r="G17" s="78" t="s">
        <v>19</v>
      </c>
      <c r="H17" s="81">
        <v>367.3</v>
      </c>
      <c r="I17" s="81">
        <v>4817</v>
      </c>
      <c r="J17" s="77">
        <v>159561.311420698</v>
      </c>
      <c r="K17" s="86">
        <f t="shared" si="0"/>
        <v>434.416856576907</v>
      </c>
      <c r="L17" s="8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  <c r="BM17" s="67"/>
      <c r="BN17" s="67"/>
      <c r="BO17" s="67"/>
      <c r="BP17" s="67"/>
      <c r="BQ17" s="67"/>
      <c r="BR17" s="67"/>
      <c r="BS17" s="67"/>
      <c r="BT17" s="67"/>
      <c r="BU17" s="67"/>
      <c r="BV17" s="67"/>
      <c r="BW17" s="67"/>
      <c r="BX17" s="67"/>
      <c r="BY17" s="67"/>
      <c r="BZ17" s="67"/>
      <c r="CA17" s="67"/>
      <c r="CB17" s="67"/>
      <c r="CC17" s="67"/>
      <c r="CD17" s="67"/>
      <c r="CE17" s="67"/>
      <c r="CF17" s="67"/>
      <c r="CG17" s="67"/>
      <c r="CH17" s="67"/>
      <c r="CI17" s="67"/>
      <c r="CJ17" s="67"/>
      <c r="CK17" s="67"/>
      <c r="CL17" s="67"/>
      <c r="CM17" s="67"/>
      <c r="CN17" s="67"/>
      <c r="CO17" s="67"/>
      <c r="CP17" s="67"/>
      <c r="CQ17" s="67"/>
      <c r="CR17" s="67"/>
      <c r="CS17" s="67"/>
      <c r="CT17" s="67"/>
      <c r="CU17" s="67"/>
      <c r="CV17" s="67"/>
      <c r="CW17" s="67"/>
      <c r="CX17" s="67"/>
      <c r="CY17" s="67"/>
      <c r="CZ17" s="67"/>
      <c r="DA17" s="67"/>
      <c r="DB17" s="67"/>
      <c r="DC17" s="67"/>
      <c r="DD17" s="67"/>
      <c r="DE17" s="67"/>
      <c r="DF17" s="67"/>
      <c r="DG17" s="67"/>
      <c r="DH17" s="67"/>
      <c r="DI17" s="67"/>
      <c r="DJ17" s="67"/>
      <c r="DK17" s="67"/>
      <c r="DL17" s="67"/>
      <c r="DM17" s="67"/>
      <c r="DN17" s="67"/>
      <c r="DO17" s="67"/>
      <c r="DP17" s="67"/>
      <c r="DQ17" s="67"/>
      <c r="DR17" s="67"/>
      <c r="DS17" s="67"/>
      <c r="DT17" s="67"/>
      <c r="DU17" s="67"/>
      <c r="DV17" s="67"/>
      <c r="DW17" s="67"/>
      <c r="DX17" s="67"/>
      <c r="DY17" s="67"/>
      <c r="DZ17" s="67"/>
      <c r="EA17" s="67"/>
      <c r="EB17" s="67"/>
      <c r="EC17" s="67"/>
      <c r="ED17" s="67"/>
      <c r="EE17" s="67"/>
      <c r="EF17" s="67"/>
      <c r="EG17" s="67"/>
      <c r="EH17" s="67"/>
      <c r="EI17" s="67"/>
      <c r="EJ17" s="67"/>
      <c r="EK17" s="67"/>
      <c r="EL17" s="67"/>
      <c r="EM17" s="67"/>
      <c r="EN17" s="67"/>
      <c r="EO17" s="67"/>
      <c r="EP17" s="67"/>
      <c r="EQ17" s="67"/>
      <c r="ER17" s="67"/>
      <c r="ES17" s="67"/>
      <c r="ET17" s="67"/>
      <c r="EU17" s="67"/>
      <c r="EV17" s="67"/>
      <c r="EW17" s="67"/>
      <c r="EX17" s="67"/>
      <c r="EY17" s="67"/>
      <c r="EZ17" s="67"/>
      <c r="FA17" s="67"/>
      <c r="FB17" s="67"/>
      <c r="FC17" s="67"/>
      <c r="FD17" s="67"/>
      <c r="FE17" s="67"/>
      <c r="FF17" s="67"/>
      <c r="FG17" s="67"/>
      <c r="FH17" s="67"/>
      <c r="FI17" s="67"/>
    </row>
    <row r="18" s="66" customFormat="1" ht="21.75" customHeight="1" spans="1:165">
      <c r="A18" s="77">
        <v>15</v>
      </c>
      <c r="B18" s="78" t="s">
        <v>20</v>
      </c>
      <c r="C18" s="78" t="s">
        <v>17</v>
      </c>
      <c r="D18" s="78">
        <v>5</v>
      </c>
      <c r="E18" s="78">
        <v>4.76</v>
      </c>
      <c r="F18" s="78">
        <v>11.5</v>
      </c>
      <c r="G18" s="78" t="s">
        <v>19</v>
      </c>
      <c r="H18" s="81">
        <v>367.3</v>
      </c>
      <c r="I18" s="81">
        <v>4817</v>
      </c>
      <c r="J18" s="77">
        <v>171524.62886656</v>
      </c>
      <c r="K18" s="86">
        <f t="shared" si="0"/>
        <v>466.987827025756</v>
      </c>
      <c r="L18" s="8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  <c r="BW18" s="67"/>
      <c r="BX18" s="67"/>
      <c r="BY18" s="67"/>
      <c r="BZ18" s="67"/>
      <c r="CA18" s="67"/>
      <c r="CB18" s="67"/>
      <c r="CC18" s="67"/>
      <c r="CD18" s="67"/>
      <c r="CE18" s="67"/>
      <c r="CF18" s="67"/>
      <c r="CG18" s="67"/>
      <c r="CH18" s="67"/>
      <c r="CI18" s="67"/>
      <c r="CJ18" s="67"/>
      <c r="CK18" s="67"/>
      <c r="CL18" s="67"/>
      <c r="CM18" s="67"/>
      <c r="CN18" s="67"/>
      <c r="CO18" s="67"/>
      <c r="CP18" s="67"/>
      <c r="CQ18" s="67"/>
      <c r="CR18" s="67"/>
      <c r="CS18" s="67"/>
      <c r="CT18" s="67"/>
      <c r="CU18" s="67"/>
      <c r="CV18" s="67"/>
      <c r="CW18" s="67"/>
      <c r="CX18" s="67"/>
      <c r="CY18" s="67"/>
      <c r="CZ18" s="67"/>
      <c r="DA18" s="67"/>
      <c r="DB18" s="67"/>
      <c r="DC18" s="67"/>
      <c r="DD18" s="67"/>
      <c r="DE18" s="67"/>
      <c r="DF18" s="67"/>
      <c r="DG18" s="67"/>
      <c r="DH18" s="67"/>
      <c r="DI18" s="67"/>
      <c r="DJ18" s="67"/>
      <c r="DK18" s="67"/>
      <c r="DL18" s="67"/>
      <c r="DM18" s="67"/>
      <c r="DN18" s="67"/>
      <c r="DO18" s="67"/>
      <c r="DP18" s="67"/>
      <c r="DQ18" s="67"/>
      <c r="DR18" s="67"/>
      <c r="DS18" s="67"/>
      <c r="DT18" s="67"/>
      <c r="DU18" s="67"/>
      <c r="DV18" s="67"/>
      <c r="DW18" s="67"/>
      <c r="DX18" s="67"/>
      <c r="DY18" s="67"/>
      <c r="DZ18" s="67"/>
      <c r="EA18" s="67"/>
      <c r="EB18" s="67"/>
      <c r="EC18" s="67"/>
      <c r="ED18" s="67"/>
      <c r="EE18" s="67"/>
      <c r="EF18" s="67"/>
      <c r="EG18" s="67"/>
      <c r="EH18" s="67"/>
      <c r="EI18" s="67"/>
      <c r="EJ18" s="67"/>
      <c r="EK18" s="67"/>
      <c r="EL18" s="67"/>
      <c r="EM18" s="67"/>
      <c r="EN18" s="67"/>
      <c r="EO18" s="67"/>
      <c r="EP18" s="67"/>
      <c r="EQ18" s="67"/>
      <c r="ER18" s="67"/>
      <c r="ES18" s="67"/>
      <c r="ET18" s="67"/>
      <c r="EU18" s="67"/>
      <c r="EV18" s="67"/>
      <c r="EW18" s="67"/>
      <c r="EX18" s="67"/>
      <c r="EY18" s="67"/>
      <c r="EZ18" s="67"/>
      <c r="FA18" s="67"/>
      <c r="FB18" s="67"/>
      <c r="FC18" s="67"/>
      <c r="FD18" s="67"/>
      <c r="FE18" s="67"/>
      <c r="FF18" s="67"/>
      <c r="FG18" s="67"/>
      <c r="FH18" s="67"/>
      <c r="FI18" s="67"/>
    </row>
    <row r="19" s="66" customFormat="1" ht="21.75" customHeight="1" spans="1:165">
      <c r="A19" s="77">
        <v>16</v>
      </c>
      <c r="B19" s="78" t="s">
        <v>20</v>
      </c>
      <c r="C19" s="78" t="s">
        <v>17</v>
      </c>
      <c r="D19" s="78">
        <v>6</v>
      </c>
      <c r="E19" s="78">
        <v>5.76</v>
      </c>
      <c r="F19" s="78">
        <v>12.5</v>
      </c>
      <c r="G19" s="78" t="s">
        <v>19</v>
      </c>
      <c r="H19" s="81">
        <v>367.3</v>
      </c>
      <c r="I19" s="81">
        <v>4817</v>
      </c>
      <c r="J19" s="77">
        <v>179945.500551098</v>
      </c>
      <c r="K19" s="86">
        <f t="shared" si="0"/>
        <v>489.914240542058</v>
      </c>
      <c r="L19" s="8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7"/>
      <c r="BM19" s="67"/>
      <c r="BN19" s="67"/>
      <c r="BO19" s="67"/>
      <c r="BP19" s="67"/>
      <c r="BQ19" s="67"/>
      <c r="BR19" s="67"/>
      <c r="BS19" s="67"/>
      <c r="BT19" s="67"/>
      <c r="BU19" s="67"/>
      <c r="BV19" s="67"/>
      <c r="BW19" s="67"/>
      <c r="BX19" s="67"/>
      <c r="BY19" s="67"/>
      <c r="BZ19" s="67"/>
      <c r="CA19" s="67"/>
      <c r="CB19" s="67"/>
      <c r="CC19" s="67"/>
      <c r="CD19" s="67"/>
      <c r="CE19" s="67"/>
      <c r="CF19" s="67"/>
      <c r="CG19" s="67"/>
      <c r="CH19" s="67"/>
      <c r="CI19" s="67"/>
      <c r="CJ19" s="67"/>
      <c r="CK19" s="67"/>
      <c r="CL19" s="67"/>
      <c r="CM19" s="67"/>
      <c r="CN19" s="67"/>
      <c r="CO19" s="67"/>
      <c r="CP19" s="67"/>
      <c r="CQ19" s="67"/>
      <c r="CR19" s="67"/>
      <c r="CS19" s="67"/>
      <c r="CT19" s="67"/>
      <c r="CU19" s="67"/>
      <c r="CV19" s="67"/>
      <c r="CW19" s="67"/>
      <c r="CX19" s="67"/>
      <c r="CY19" s="67"/>
      <c r="CZ19" s="67"/>
      <c r="DA19" s="67"/>
      <c r="DB19" s="67"/>
      <c r="DC19" s="67"/>
      <c r="DD19" s="67"/>
      <c r="DE19" s="67"/>
      <c r="DF19" s="67"/>
      <c r="DG19" s="67"/>
      <c r="DH19" s="67"/>
      <c r="DI19" s="67"/>
      <c r="DJ19" s="67"/>
      <c r="DK19" s="67"/>
      <c r="DL19" s="67"/>
      <c r="DM19" s="67"/>
      <c r="DN19" s="67"/>
      <c r="DO19" s="67"/>
      <c r="DP19" s="67"/>
      <c r="DQ19" s="67"/>
      <c r="DR19" s="67"/>
      <c r="DS19" s="67"/>
      <c r="DT19" s="67"/>
      <c r="DU19" s="67"/>
      <c r="DV19" s="67"/>
      <c r="DW19" s="67"/>
      <c r="DX19" s="67"/>
      <c r="DY19" s="67"/>
      <c r="DZ19" s="67"/>
      <c r="EA19" s="67"/>
      <c r="EB19" s="67"/>
      <c r="EC19" s="67"/>
      <c r="ED19" s="67"/>
      <c r="EE19" s="67"/>
      <c r="EF19" s="67"/>
      <c r="EG19" s="67"/>
      <c r="EH19" s="67"/>
      <c r="EI19" s="67"/>
      <c r="EJ19" s="67"/>
      <c r="EK19" s="67"/>
      <c r="EL19" s="67"/>
      <c r="EM19" s="67"/>
      <c r="EN19" s="67"/>
      <c r="EO19" s="67"/>
      <c r="EP19" s="67"/>
      <c r="EQ19" s="67"/>
      <c r="ER19" s="67"/>
      <c r="ES19" s="67"/>
      <c r="ET19" s="67"/>
      <c r="EU19" s="67"/>
      <c r="EV19" s="67"/>
      <c r="EW19" s="67"/>
      <c r="EX19" s="67"/>
      <c r="EY19" s="67"/>
      <c r="EZ19" s="67"/>
      <c r="FA19" s="67"/>
      <c r="FB19" s="67"/>
      <c r="FC19" s="67"/>
      <c r="FD19" s="67"/>
      <c r="FE19" s="67"/>
      <c r="FF19" s="67"/>
      <c r="FG19" s="67"/>
      <c r="FH19" s="67"/>
      <c r="FI19" s="67"/>
    </row>
    <row r="20" s="66" customFormat="1" ht="21.75" customHeight="1" spans="1:165">
      <c r="A20" s="77">
        <v>17</v>
      </c>
      <c r="B20" s="78" t="s">
        <v>21</v>
      </c>
      <c r="C20" s="78" t="s">
        <v>17</v>
      </c>
      <c r="D20" s="78">
        <v>4</v>
      </c>
      <c r="E20" s="78">
        <v>3.76</v>
      </c>
      <c r="F20" s="78">
        <v>8.55</v>
      </c>
      <c r="G20" s="78" t="s">
        <v>22</v>
      </c>
      <c r="H20" s="81">
        <v>603.34</v>
      </c>
      <c r="I20" s="81">
        <v>4871</v>
      </c>
      <c r="J20" s="77">
        <v>234441.288924576</v>
      </c>
      <c r="K20" s="86">
        <f t="shared" si="0"/>
        <v>388.572428356442</v>
      </c>
      <c r="L20" s="8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67"/>
      <c r="BO20" s="67"/>
      <c r="BP20" s="67"/>
      <c r="BQ20" s="67"/>
      <c r="BR20" s="67"/>
      <c r="BS20" s="67"/>
      <c r="BT20" s="67"/>
      <c r="BU20" s="67"/>
      <c r="BV20" s="67"/>
      <c r="BW20" s="67"/>
      <c r="BX20" s="67"/>
      <c r="BY20" s="67"/>
      <c r="BZ20" s="67"/>
      <c r="CA20" s="67"/>
      <c r="CB20" s="67"/>
      <c r="CC20" s="67"/>
      <c r="CD20" s="67"/>
      <c r="CE20" s="67"/>
      <c r="CF20" s="67"/>
      <c r="CG20" s="67"/>
      <c r="CH20" s="67"/>
      <c r="CI20" s="67"/>
      <c r="CJ20" s="67"/>
      <c r="CK20" s="67"/>
      <c r="CL20" s="67"/>
      <c r="CM20" s="67"/>
      <c r="CN20" s="67"/>
      <c r="CO20" s="67"/>
      <c r="CP20" s="67"/>
      <c r="CQ20" s="67"/>
      <c r="CR20" s="67"/>
      <c r="CS20" s="67"/>
      <c r="CT20" s="67"/>
      <c r="CU20" s="67"/>
      <c r="CV20" s="67"/>
      <c r="CW20" s="67"/>
      <c r="CX20" s="67"/>
      <c r="CY20" s="67"/>
      <c r="CZ20" s="67"/>
      <c r="DA20" s="67"/>
      <c r="DB20" s="67"/>
      <c r="DC20" s="67"/>
      <c r="DD20" s="67"/>
      <c r="DE20" s="67"/>
      <c r="DF20" s="67"/>
      <c r="DG20" s="67"/>
      <c r="DH20" s="67"/>
      <c r="DI20" s="67"/>
      <c r="DJ20" s="67"/>
      <c r="DK20" s="67"/>
      <c r="DL20" s="67"/>
      <c r="DM20" s="67"/>
      <c r="DN20" s="67"/>
      <c r="DO20" s="67"/>
      <c r="DP20" s="67"/>
      <c r="DQ20" s="67"/>
      <c r="DR20" s="67"/>
      <c r="DS20" s="67"/>
      <c r="DT20" s="67"/>
      <c r="DU20" s="67"/>
      <c r="DV20" s="67"/>
      <c r="DW20" s="67"/>
      <c r="DX20" s="67"/>
      <c r="DY20" s="67"/>
      <c r="DZ20" s="67"/>
      <c r="EA20" s="67"/>
      <c r="EB20" s="67"/>
      <c r="EC20" s="67"/>
      <c r="ED20" s="67"/>
      <c r="EE20" s="67"/>
      <c r="EF20" s="67"/>
      <c r="EG20" s="67"/>
      <c r="EH20" s="67"/>
      <c r="EI20" s="67"/>
      <c r="EJ20" s="67"/>
      <c r="EK20" s="67"/>
      <c r="EL20" s="67"/>
      <c r="EM20" s="67"/>
      <c r="EN20" s="67"/>
      <c r="EO20" s="67"/>
      <c r="EP20" s="67"/>
      <c r="EQ20" s="67"/>
      <c r="ER20" s="67"/>
      <c r="ES20" s="67"/>
      <c r="ET20" s="67"/>
      <c r="EU20" s="67"/>
      <c r="EV20" s="67"/>
      <c r="EW20" s="67"/>
      <c r="EX20" s="67"/>
      <c r="EY20" s="67"/>
      <c r="EZ20" s="67"/>
      <c r="FA20" s="67"/>
      <c r="FB20" s="67"/>
      <c r="FC20" s="67"/>
      <c r="FD20" s="67"/>
      <c r="FE20" s="67"/>
      <c r="FF20" s="67"/>
      <c r="FG20" s="67"/>
      <c r="FH20" s="67"/>
      <c r="FI20" s="67"/>
    </row>
    <row r="21" s="66" customFormat="1" ht="21" customHeight="1" spans="1:165">
      <c r="A21" s="77">
        <v>18</v>
      </c>
      <c r="B21" s="78" t="s">
        <v>21</v>
      </c>
      <c r="C21" s="78" t="s">
        <v>17</v>
      </c>
      <c r="D21" s="78">
        <v>5</v>
      </c>
      <c r="E21" s="78">
        <v>4.76</v>
      </c>
      <c r="F21" s="78">
        <v>9.55</v>
      </c>
      <c r="G21" s="78" t="s">
        <v>22</v>
      </c>
      <c r="H21" s="81">
        <v>603.34</v>
      </c>
      <c r="I21" s="81">
        <v>4871</v>
      </c>
      <c r="J21" s="77">
        <v>251836.961548684</v>
      </c>
      <c r="K21" s="86">
        <f t="shared" si="0"/>
        <v>417.40471632692</v>
      </c>
      <c r="L21" s="8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  <c r="BW21" s="67"/>
      <c r="BX21" s="67"/>
      <c r="BY21" s="67"/>
      <c r="BZ21" s="67"/>
      <c r="CA21" s="67"/>
      <c r="CB21" s="67"/>
      <c r="CC21" s="67"/>
      <c r="CD21" s="67"/>
      <c r="CE21" s="67"/>
      <c r="CF21" s="67"/>
      <c r="CG21" s="67"/>
      <c r="CH21" s="67"/>
      <c r="CI21" s="67"/>
      <c r="CJ21" s="67"/>
      <c r="CK21" s="67"/>
      <c r="CL21" s="67"/>
      <c r="CM21" s="67"/>
      <c r="CN21" s="67"/>
      <c r="CO21" s="67"/>
      <c r="CP21" s="67"/>
      <c r="CQ21" s="67"/>
      <c r="CR21" s="67"/>
      <c r="CS21" s="67"/>
      <c r="CT21" s="67"/>
      <c r="CU21" s="67"/>
      <c r="CV21" s="67"/>
      <c r="CW21" s="67"/>
      <c r="CX21" s="67"/>
      <c r="CY21" s="67"/>
      <c r="CZ21" s="67"/>
      <c r="DA21" s="67"/>
      <c r="DB21" s="67"/>
      <c r="DC21" s="67"/>
      <c r="DD21" s="67"/>
      <c r="DE21" s="67"/>
      <c r="DF21" s="67"/>
      <c r="DG21" s="67"/>
      <c r="DH21" s="67"/>
      <c r="DI21" s="67"/>
      <c r="DJ21" s="67"/>
      <c r="DK21" s="67"/>
      <c r="DL21" s="67"/>
      <c r="DM21" s="67"/>
      <c r="DN21" s="67"/>
      <c r="DO21" s="67"/>
      <c r="DP21" s="67"/>
      <c r="DQ21" s="67"/>
      <c r="DR21" s="67"/>
      <c r="DS21" s="67"/>
      <c r="DT21" s="67"/>
      <c r="DU21" s="67"/>
      <c r="DV21" s="67"/>
      <c r="DW21" s="67"/>
      <c r="DX21" s="67"/>
      <c r="DY21" s="67"/>
      <c r="DZ21" s="67"/>
      <c r="EA21" s="67"/>
      <c r="EB21" s="67"/>
      <c r="EC21" s="67"/>
      <c r="ED21" s="67"/>
      <c r="EE21" s="67"/>
      <c r="EF21" s="67"/>
      <c r="EG21" s="67"/>
      <c r="EH21" s="67"/>
      <c r="EI21" s="67"/>
      <c r="EJ21" s="67"/>
      <c r="EK21" s="67"/>
      <c r="EL21" s="67"/>
      <c r="EM21" s="67"/>
      <c r="EN21" s="67"/>
      <c r="EO21" s="67"/>
      <c r="EP21" s="67"/>
      <c r="EQ21" s="67"/>
      <c r="ER21" s="67"/>
      <c r="ES21" s="67"/>
      <c r="ET21" s="67"/>
      <c r="EU21" s="67"/>
      <c r="EV21" s="67"/>
      <c r="EW21" s="67"/>
      <c r="EX21" s="67"/>
      <c r="EY21" s="67"/>
      <c r="EZ21" s="67"/>
      <c r="FA21" s="67"/>
      <c r="FB21" s="67"/>
      <c r="FC21" s="67"/>
      <c r="FD21" s="67"/>
      <c r="FE21" s="67"/>
      <c r="FF21" s="67"/>
      <c r="FG21" s="67"/>
      <c r="FH21" s="67"/>
      <c r="FI21" s="67"/>
    </row>
    <row r="22" s="67" customFormat="1" ht="22.5" customHeight="1" spans="1:12">
      <c r="A22" s="77">
        <v>19</v>
      </c>
      <c r="B22" s="78" t="s">
        <v>21</v>
      </c>
      <c r="C22" s="78" t="s">
        <v>17</v>
      </c>
      <c r="D22" s="78">
        <v>6</v>
      </c>
      <c r="E22" s="78">
        <v>5.76</v>
      </c>
      <c r="F22" s="78">
        <v>10.55</v>
      </c>
      <c r="G22" s="78" t="s">
        <v>22</v>
      </c>
      <c r="H22" s="81">
        <v>603.34</v>
      </c>
      <c r="I22" s="81">
        <v>4871</v>
      </c>
      <c r="J22" s="77">
        <v>263509.110857376</v>
      </c>
      <c r="K22" s="86">
        <f t="shared" si="0"/>
        <v>436.75060638674</v>
      </c>
      <c r="L22" s="87"/>
    </row>
    <row r="23" s="67" customFormat="1" ht="22.5" customHeight="1" spans="1:12">
      <c r="A23" s="77">
        <v>20</v>
      </c>
      <c r="B23" s="78" t="s">
        <v>21</v>
      </c>
      <c r="C23" s="78" t="s">
        <v>23</v>
      </c>
      <c r="D23" s="78">
        <v>4</v>
      </c>
      <c r="E23" s="78">
        <v>3.76</v>
      </c>
      <c r="F23" s="78">
        <v>8.55</v>
      </c>
      <c r="G23" s="78" t="s">
        <v>22</v>
      </c>
      <c r="H23" s="81">
        <v>603.34</v>
      </c>
      <c r="I23" s="81">
        <v>4871</v>
      </c>
      <c r="J23" s="77">
        <v>270919.631112864</v>
      </c>
      <c r="K23" s="86">
        <f t="shared" si="0"/>
        <v>449.033100926284</v>
      </c>
      <c r="L23" s="87"/>
    </row>
    <row r="24" s="67" customFormat="1" ht="22.5" customHeight="1" spans="1:12">
      <c r="A24" s="77">
        <v>21</v>
      </c>
      <c r="B24" s="78" t="s">
        <v>21</v>
      </c>
      <c r="C24" s="78" t="s">
        <v>23</v>
      </c>
      <c r="D24" s="78">
        <v>5</v>
      </c>
      <c r="E24" s="78">
        <v>4.76</v>
      </c>
      <c r="F24" s="78">
        <v>9.55</v>
      </c>
      <c r="G24" s="78" t="s">
        <v>22</v>
      </c>
      <c r="H24" s="81">
        <v>603.34</v>
      </c>
      <c r="I24" s="81">
        <v>4871</v>
      </c>
      <c r="J24" s="77">
        <v>290482.119429772</v>
      </c>
      <c r="K24" s="86">
        <f t="shared" si="0"/>
        <v>481.456756438777</v>
      </c>
      <c r="L24" s="87"/>
    </row>
    <row r="25" s="67" customFormat="1" ht="22.5" customHeight="1" spans="1:12">
      <c r="A25" s="77">
        <v>22</v>
      </c>
      <c r="B25" s="78" t="s">
        <v>21</v>
      </c>
      <c r="C25" s="78" t="s">
        <v>23</v>
      </c>
      <c r="D25" s="78">
        <v>6</v>
      </c>
      <c r="E25" s="78">
        <v>5.76</v>
      </c>
      <c r="F25" s="78">
        <v>10.55</v>
      </c>
      <c r="G25" s="78" t="s">
        <v>22</v>
      </c>
      <c r="H25" s="81">
        <v>603.34</v>
      </c>
      <c r="I25" s="81">
        <v>4871</v>
      </c>
      <c r="J25" s="77">
        <v>304321.084431264</v>
      </c>
      <c r="K25" s="86">
        <f t="shared" si="0"/>
        <v>504.394014040614</v>
      </c>
      <c r="L25" s="87"/>
    </row>
    <row r="26" s="67" customFormat="1" ht="22.5" customHeight="1" spans="1:12">
      <c r="A26" s="77">
        <v>23</v>
      </c>
      <c r="B26" s="78" t="s">
        <v>24</v>
      </c>
      <c r="C26" s="78" t="s">
        <v>17</v>
      </c>
      <c r="D26" s="78">
        <v>4</v>
      </c>
      <c r="E26" s="78">
        <v>3.76</v>
      </c>
      <c r="F26" s="78">
        <v>12</v>
      </c>
      <c r="G26" s="78" t="s">
        <v>22</v>
      </c>
      <c r="H26" s="81">
        <v>603.34</v>
      </c>
      <c r="I26" s="81">
        <v>4871</v>
      </c>
      <c r="J26" s="77">
        <v>247310.371324576</v>
      </c>
      <c r="K26" s="86">
        <f t="shared" si="0"/>
        <v>409.902163497491</v>
      </c>
      <c r="L26" s="87"/>
    </row>
    <row r="27" s="67" customFormat="1" ht="22.5" customHeight="1" spans="1:12">
      <c r="A27" s="77">
        <v>24</v>
      </c>
      <c r="B27" s="78" t="s">
        <v>24</v>
      </c>
      <c r="C27" s="78" t="s">
        <v>17</v>
      </c>
      <c r="D27" s="78">
        <v>5</v>
      </c>
      <c r="E27" s="78">
        <v>4.76</v>
      </c>
      <c r="F27" s="78">
        <v>13</v>
      </c>
      <c r="G27" s="78" t="s">
        <v>22</v>
      </c>
      <c r="H27" s="81">
        <v>603.34</v>
      </c>
      <c r="I27" s="81">
        <v>4871</v>
      </c>
      <c r="J27" s="77">
        <v>264706.043948684</v>
      </c>
      <c r="K27" s="86">
        <f t="shared" si="0"/>
        <v>438.734451467968</v>
      </c>
      <c r="L27" s="87"/>
    </row>
    <row r="28" s="67" customFormat="1" ht="22.5" customHeight="1" spans="1:12">
      <c r="A28" s="77">
        <v>25</v>
      </c>
      <c r="B28" s="78" t="s">
        <v>24</v>
      </c>
      <c r="C28" s="78" t="s">
        <v>17</v>
      </c>
      <c r="D28" s="78">
        <v>6</v>
      </c>
      <c r="E28" s="78">
        <v>5.76</v>
      </c>
      <c r="F28" s="78">
        <v>14</v>
      </c>
      <c r="G28" s="78" t="s">
        <v>22</v>
      </c>
      <c r="H28" s="81">
        <v>603.34</v>
      </c>
      <c r="I28" s="81">
        <v>4871</v>
      </c>
      <c r="J28" s="77">
        <v>276378.193257376</v>
      </c>
      <c r="K28" s="86">
        <f t="shared" si="0"/>
        <v>458.080341527789</v>
      </c>
      <c r="L28" s="87"/>
    </row>
    <row r="29" s="67" customFormat="1" ht="22.5" customHeight="1" spans="1:12">
      <c r="A29" s="77">
        <v>26</v>
      </c>
      <c r="B29" s="78" t="s">
        <v>24</v>
      </c>
      <c r="C29" s="78" t="s">
        <v>23</v>
      </c>
      <c r="D29" s="78">
        <v>4</v>
      </c>
      <c r="E29" s="78">
        <v>3.76</v>
      </c>
      <c r="F29" s="78">
        <v>12</v>
      </c>
      <c r="G29" s="78" t="s">
        <v>22</v>
      </c>
      <c r="H29" s="81">
        <v>603.34</v>
      </c>
      <c r="I29" s="81">
        <v>4871</v>
      </c>
      <c r="J29" s="77">
        <v>283788.713512864</v>
      </c>
      <c r="K29" s="86">
        <f t="shared" si="0"/>
        <v>470.362836067332</v>
      </c>
      <c r="L29" s="87"/>
    </row>
    <row r="30" s="67" customFormat="1" ht="22.5" customHeight="1" spans="1:12">
      <c r="A30" s="77">
        <v>27</v>
      </c>
      <c r="B30" s="78" t="s">
        <v>24</v>
      </c>
      <c r="C30" s="78" t="s">
        <v>23</v>
      </c>
      <c r="D30" s="78">
        <v>5</v>
      </c>
      <c r="E30" s="78">
        <v>4.76</v>
      </c>
      <c r="F30" s="78">
        <v>13</v>
      </c>
      <c r="G30" s="78" t="s">
        <v>22</v>
      </c>
      <c r="H30" s="81">
        <v>603.34</v>
      </c>
      <c r="I30" s="81">
        <v>4871</v>
      </c>
      <c r="J30" s="77">
        <v>303351.201829772</v>
      </c>
      <c r="K30" s="86">
        <f t="shared" si="0"/>
        <v>502.786491579826</v>
      </c>
      <c r="L30" s="87"/>
    </row>
    <row r="31" s="67" customFormat="1" ht="22.5" customHeight="1" spans="1:12">
      <c r="A31" s="77">
        <v>28</v>
      </c>
      <c r="B31" s="78" t="s">
        <v>24</v>
      </c>
      <c r="C31" s="78" t="s">
        <v>23</v>
      </c>
      <c r="D31" s="78">
        <v>6</v>
      </c>
      <c r="E31" s="78">
        <v>5.76</v>
      </c>
      <c r="F31" s="78">
        <v>14</v>
      </c>
      <c r="G31" s="78" t="s">
        <v>22</v>
      </c>
      <c r="H31" s="81">
        <v>603.34</v>
      </c>
      <c r="I31" s="81">
        <v>4871</v>
      </c>
      <c r="J31" s="77">
        <v>317190.166831264</v>
      </c>
      <c r="K31" s="86">
        <f t="shared" si="0"/>
        <v>525.723749181662</v>
      </c>
      <c r="L31" s="87"/>
    </row>
    <row r="32" s="67" customFormat="1" ht="22.5" customHeight="1" spans="1:12">
      <c r="A32" s="77">
        <v>29</v>
      </c>
      <c r="B32" s="78" t="s">
        <v>25</v>
      </c>
      <c r="C32" s="78" t="s">
        <v>17</v>
      </c>
      <c r="D32" s="78">
        <v>4</v>
      </c>
      <c r="E32" s="78">
        <v>3.76</v>
      </c>
      <c r="F32" s="78">
        <v>12.8</v>
      </c>
      <c r="G32" s="78" t="s">
        <v>22</v>
      </c>
      <c r="H32" s="81">
        <v>745</v>
      </c>
      <c r="I32" s="81">
        <v>5231</v>
      </c>
      <c r="J32" s="77">
        <v>275782.747575744</v>
      </c>
      <c r="K32" s="86">
        <f t="shared" si="0"/>
        <v>370.178184665428</v>
      </c>
      <c r="L32" s="87"/>
    </row>
    <row r="33" s="67" customFormat="1" ht="22.5" customHeight="1" spans="1:12">
      <c r="A33" s="77">
        <v>30</v>
      </c>
      <c r="B33" s="78" t="s">
        <v>25</v>
      </c>
      <c r="C33" s="78" t="s">
        <v>17</v>
      </c>
      <c r="D33" s="78">
        <v>5</v>
      </c>
      <c r="E33" s="78">
        <v>4.76</v>
      </c>
      <c r="F33" s="78">
        <v>13.8</v>
      </c>
      <c r="G33" s="78" t="s">
        <v>22</v>
      </c>
      <c r="H33" s="81">
        <v>745</v>
      </c>
      <c r="I33" s="81">
        <v>5231</v>
      </c>
      <c r="J33" s="77">
        <v>287326.686452544</v>
      </c>
      <c r="K33" s="86">
        <f t="shared" si="0"/>
        <v>385.673404634287</v>
      </c>
      <c r="L33" s="87"/>
    </row>
    <row r="34" s="67" customFormat="1" ht="22.5" customHeight="1" spans="1:12">
      <c r="A34" s="77">
        <v>31</v>
      </c>
      <c r="B34" s="78" t="s">
        <v>25</v>
      </c>
      <c r="C34" s="78" t="s">
        <v>17</v>
      </c>
      <c r="D34" s="78">
        <v>6</v>
      </c>
      <c r="E34" s="78">
        <v>5.76</v>
      </c>
      <c r="F34" s="78">
        <v>14.8</v>
      </c>
      <c r="G34" s="78" t="s">
        <v>22</v>
      </c>
      <c r="H34" s="81">
        <v>745</v>
      </c>
      <c r="I34" s="81">
        <v>5231</v>
      </c>
      <c r="J34" s="77">
        <v>298870.625329344</v>
      </c>
      <c r="K34" s="86">
        <f t="shared" si="0"/>
        <v>401.168624603146</v>
      </c>
      <c r="L34" s="87"/>
    </row>
    <row r="35" s="67" customFormat="1" ht="22.5" customHeight="1" spans="1:12">
      <c r="A35" s="77">
        <v>32</v>
      </c>
      <c r="B35" s="78" t="s">
        <v>25</v>
      </c>
      <c r="C35" s="78" t="s">
        <v>23</v>
      </c>
      <c r="D35" s="78">
        <v>4</v>
      </c>
      <c r="E35" s="78">
        <v>3.76</v>
      </c>
      <c r="F35" s="78">
        <v>12.8</v>
      </c>
      <c r="G35" s="78" t="s">
        <v>22</v>
      </c>
      <c r="H35" s="81">
        <v>745</v>
      </c>
      <c r="I35" s="81">
        <v>5231</v>
      </c>
      <c r="J35" s="77">
        <v>321375.201863616</v>
      </c>
      <c r="K35" s="86">
        <f t="shared" si="0"/>
        <v>431.376109884048</v>
      </c>
      <c r="L35" s="87"/>
    </row>
    <row r="36" s="67" customFormat="1" ht="22.5" customHeight="1" spans="1:12">
      <c r="A36" s="77">
        <v>33</v>
      </c>
      <c r="B36" s="78" t="s">
        <v>25</v>
      </c>
      <c r="C36" s="78" t="s">
        <v>23</v>
      </c>
      <c r="D36" s="78">
        <v>5</v>
      </c>
      <c r="E36" s="78">
        <v>4.76</v>
      </c>
      <c r="F36" s="78">
        <v>13.8</v>
      </c>
      <c r="G36" s="78" t="s">
        <v>22</v>
      </c>
      <c r="H36" s="81">
        <v>745</v>
      </c>
      <c r="I36" s="81">
        <v>5231</v>
      </c>
      <c r="J36" s="77">
        <v>335442.627614016</v>
      </c>
      <c r="K36" s="86">
        <f t="shared" si="0"/>
        <v>450.258560555726</v>
      </c>
      <c r="L36" s="87"/>
    </row>
    <row r="37" s="67" customFormat="1" ht="22.5" customHeight="1" spans="1:12">
      <c r="A37" s="77">
        <v>34</v>
      </c>
      <c r="B37" s="78" t="s">
        <v>25</v>
      </c>
      <c r="C37" s="78" t="s">
        <v>23</v>
      </c>
      <c r="D37" s="78">
        <v>6</v>
      </c>
      <c r="E37" s="78">
        <v>5.76</v>
      </c>
      <c r="F37" s="78">
        <v>14.8</v>
      </c>
      <c r="G37" s="78" t="s">
        <v>22</v>
      </c>
      <c r="H37" s="81">
        <v>745</v>
      </c>
      <c r="I37" s="81">
        <v>5231</v>
      </c>
      <c r="J37" s="77">
        <v>349510.053364416</v>
      </c>
      <c r="K37" s="86">
        <f t="shared" ref="K37:K55" si="1">J37/H37</f>
        <v>469.141011227404</v>
      </c>
      <c r="L37" s="87"/>
    </row>
    <row r="38" s="67" customFormat="1" ht="22.5" customHeight="1" spans="1:12">
      <c r="A38" s="77">
        <v>35</v>
      </c>
      <c r="B38" s="78" t="s">
        <v>26</v>
      </c>
      <c r="C38" s="78" t="s">
        <v>17</v>
      </c>
      <c r="D38" s="78">
        <v>4</v>
      </c>
      <c r="E38" s="78">
        <v>3.76</v>
      </c>
      <c r="F38" s="78">
        <v>8.9</v>
      </c>
      <c r="G38" s="78" t="s">
        <v>22</v>
      </c>
      <c r="H38" s="81">
        <v>745</v>
      </c>
      <c r="I38" s="81">
        <v>5231</v>
      </c>
      <c r="J38" s="77">
        <v>255322.747575744</v>
      </c>
      <c r="K38" s="86">
        <f t="shared" si="1"/>
        <v>342.715097417106</v>
      </c>
      <c r="L38" s="87"/>
    </row>
    <row r="39" s="67" customFormat="1" ht="22.5" customHeight="1" spans="1:12">
      <c r="A39" s="77">
        <v>36</v>
      </c>
      <c r="B39" s="78" t="s">
        <v>26</v>
      </c>
      <c r="C39" s="78" t="s">
        <v>17</v>
      </c>
      <c r="D39" s="78">
        <v>5</v>
      </c>
      <c r="E39" s="78">
        <v>4.76</v>
      </c>
      <c r="F39" s="78">
        <v>9.9</v>
      </c>
      <c r="G39" s="78" t="s">
        <v>22</v>
      </c>
      <c r="H39" s="81">
        <v>745</v>
      </c>
      <c r="I39" s="81">
        <v>5231</v>
      </c>
      <c r="J39" s="77">
        <v>266866.686452544</v>
      </c>
      <c r="K39" s="86">
        <f t="shared" si="1"/>
        <v>358.210317385965</v>
      </c>
      <c r="L39" s="87"/>
    </row>
    <row r="40" s="67" customFormat="1" ht="22.5" customHeight="1" spans="1:12">
      <c r="A40" s="77">
        <v>37</v>
      </c>
      <c r="B40" s="78" t="s">
        <v>26</v>
      </c>
      <c r="C40" s="78" t="s">
        <v>17</v>
      </c>
      <c r="D40" s="78">
        <v>6</v>
      </c>
      <c r="E40" s="78">
        <v>5.76</v>
      </c>
      <c r="F40" s="78">
        <v>10.9</v>
      </c>
      <c r="G40" s="78" t="s">
        <v>22</v>
      </c>
      <c r="H40" s="81">
        <v>745</v>
      </c>
      <c r="I40" s="81">
        <v>5231</v>
      </c>
      <c r="J40" s="77">
        <v>278410.625329344</v>
      </c>
      <c r="K40" s="86">
        <f t="shared" si="1"/>
        <v>373.705537354824</v>
      </c>
      <c r="L40" s="87"/>
    </row>
    <row r="41" s="67" customFormat="1" ht="22.5" customHeight="1" spans="1:12">
      <c r="A41" s="77">
        <v>38</v>
      </c>
      <c r="B41" s="78" t="s">
        <v>26</v>
      </c>
      <c r="C41" s="78" t="s">
        <v>23</v>
      </c>
      <c r="D41" s="78">
        <v>4</v>
      </c>
      <c r="E41" s="78">
        <v>3.76</v>
      </c>
      <c r="F41" s="78">
        <v>8.9</v>
      </c>
      <c r="G41" s="78" t="s">
        <v>22</v>
      </c>
      <c r="H41" s="81">
        <v>745</v>
      </c>
      <c r="I41" s="81">
        <v>5231</v>
      </c>
      <c r="J41" s="77">
        <v>300915.201863616</v>
      </c>
      <c r="K41" s="86">
        <f t="shared" si="1"/>
        <v>403.913022635726</v>
      </c>
      <c r="L41" s="87"/>
    </row>
    <row r="42" s="67" customFormat="1" ht="22.5" customHeight="1" spans="1:12">
      <c r="A42" s="77">
        <v>39</v>
      </c>
      <c r="B42" s="78" t="s">
        <v>26</v>
      </c>
      <c r="C42" s="78" t="s">
        <v>23</v>
      </c>
      <c r="D42" s="78">
        <v>5</v>
      </c>
      <c r="E42" s="78">
        <v>4.76</v>
      </c>
      <c r="F42" s="78">
        <v>9.9</v>
      </c>
      <c r="G42" s="78" t="s">
        <v>22</v>
      </c>
      <c r="H42" s="81">
        <v>745</v>
      </c>
      <c r="I42" s="81">
        <v>5231</v>
      </c>
      <c r="J42" s="77">
        <v>314982.627614016</v>
      </c>
      <c r="K42" s="86">
        <f t="shared" si="1"/>
        <v>422.795473307404</v>
      </c>
      <c r="L42" s="87"/>
    </row>
    <row r="43" s="67" customFormat="1" ht="22.5" customHeight="1" spans="1:12">
      <c r="A43" s="77">
        <v>40</v>
      </c>
      <c r="B43" s="78" t="s">
        <v>26</v>
      </c>
      <c r="C43" s="78" t="s">
        <v>23</v>
      </c>
      <c r="D43" s="78">
        <v>6</v>
      </c>
      <c r="E43" s="78">
        <v>5.76</v>
      </c>
      <c r="F43" s="78">
        <v>10.9</v>
      </c>
      <c r="G43" s="78" t="s">
        <v>22</v>
      </c>
      <c r="H43" s="81">
        <v>745</v>
      </c>
      <c r="I43" s="81">
        <v>5231</v>
      </c>
      <c r="J43" s="77">
        <v>329050.053364416</v>
      </c>
      <c r="K43" s="86">
        <f t="shared" si="1"/>
        <v>441.677923979082</v>
      </c>
      <c r="L43" s="87"/>
    </row>
    <row r="44" s="67" customFormat="1" ht="22.5" customHeight="1" spans="1:12">
      <c r="A44" s="77">
        <v>41</v>
      </c>
      <c r="B44" s="78" t="s">
        <v>27</v>
      </c>
      <c r="C44" s="78" t="s">
        <v>17</v>
      </c>
      <c r="D44" s="78">
        <v>4</v>
      </c>
      <c r="E44" s="78">
        <v>3.76</v>
      </c>
      <c r="F44" s="78">
        <v>9.2</v>
      </c>
      <c r="G44" s="78" t="s">
        <v>28</v>
      </c>
      <c r="H44" s="81">
        <v>791.06</v>
      </c>
      <c r="I44" s="81">
        <v>4992</v>
      </c>
      <c r="J44" s="77">
        <v>288493.626321152</v>
      </c>
      <c r="K44" s="86">
        <f t="shared" si="1"/>
        <v>364.692471267858</v>
      </c>
      <c r="L44" s="87"/>
    </row>
    <row r="45" s="67" customFormat="1" ht="22.5" customHeight="1" spans="1:12">
      <c r="A45" s="77">
        <v>42</v>
      </c>
      <c r="B45" s="78" t="s">
        <v>27</v>
      </c>
      <c r="C45" s="78" t="s">
        <v>17</v>
      </c>
      <c r="D45" s="78">
        <v>5</v>
      </c>
      <c r="E45" s="78">
        <v>4.76</v>
      </c>
      <c r="F45" s="78">
        <v>10.2</v>
      </c>
      <c r="G45" s="78" t="s">
        <v>28</v>
      </c>
      <c r="H45" s="81">
        <v>791.06</v>
      </c>
      <c r="I45" s="81">
        <v>4992</v>
      </c>
      <c r="J45" s="77">
        <v>307724.386263184</v>
      </c>
      <c r="K45" s="86">
        <f t="shared" si="1"/>
        <v>389.002586735752</v>
      </c>
      <c r="L45" s="87"/>
    </row>
    <row r="46" s="67" customFormat="1" ht="23.1" customHeight="1" spans="1:12">
      <c r="A46" s="77">
        <v>43</v>
      </c>
      <c r="B46" s="78" t="s">
        <v>27</v>
      </c>
      <c r="C46" s="78" t="s">
        <v>17</v>
      </c>
      <c r="D46" s="78">
        <v>6</v>
      </c>
      <c r="E46" s="78">
        <v>5.76</v>
      </c>
      <c r="F46" s="78">
        <v>11.2</v>
      </c>
      <c r="G46" s="78" t="s">
        <v>28</v>
      </c>
      <c r="H46" s="81">
        <v>791.06</v>
      </c>
      <c r="I46" s="81">
        <v>4992</v>
      </c>
      <c r="J46" s="77">
        <v>320650.774383952</v>
      </c>
      <c r="K46" s="86">
        <f t="shared" si="1"/>
        <v>405.343177994023</v>
      </c>
      <c r="L46" s="87"/>
    </row>
    <row r="47" s="67" customFormat="1" ht="23.1" customHeight="1" spans="1:12">
      <c r="A47" s="77">
        <v>44</v>
      </c>
      <c r="B47" s="78" t="s">
        <v>27</v>
      </c>
      <c r="C47" s="78" t="s">
        <v>23</v>
      </c>
      <c r="D47" s="78">
        <v>4</v>
      </c>
      <c r="E47" s="78">
        <v>3.76</v>
      </c>
      <c r="F47" s="78">
        <v>9.2</v>
      </c>
      <c r="G47" s="78" t="s">
        <v>28</v>
      </c>
      <c r="H47" s="81">
        <v>791.06</v>
      </c>
      <c r="I47" s="81">
        <v>4992</v>
      </c>
      <c r="J47" s="77">
        <v>335695.110794496</v>
      </c>
      <c r="K47" s="86">
        <f t="shared" si="1"/>
        <v>424.361124054428</v>
      </c>
      <c r="L47" s="87"/>
    </row>
    <row r="48" s="67" customFormat="1" ht="23.1" customHeight="1" spans="1:12">
      <c r="A48" s="77">
        <v>45</v>
      </c>
      <c r="B48" s="78" t="s">
        <v>27</v>
      </c>
      <c r="C48" s="78" t="s">
        <v>23</v>
      </c>
      <c r="D48" s="78">
        <v>5</v>
      </c>
      <c r="E48" s="78">
        <v>4.76</v>
      </c>
      <c r="F48" s="78">
        <v>10.2</v>
      </c>
      <c r="G48" s="78" t="s">
        <v>28</v>
      </c>
      <c r="H48" s="81">
        <v>791.06</v>
      </c>
      <c r="I48" s="81">
        <v>4992</v>
      </c>
      <c r="J48" s="77">
        <v>357388.542257728</v>
      </c>
      <c r="K48" s="86">
        <f t="shared" si="1"/>
        <v>451.784368136081</v>
      </c>
      <c r="L48" s="87"/>
    </row>
    <row r="49" s="67" customFormat="1" ht="23.1" customHeight="1" spans="1:12">
      <c r="A49" s="77">
        <v>46</v>
      </c>
      <c r="B49" s="78" t="s">
        <v>27</v>
      </c>
      <c r="C49" s="78" t="s">
        <v>23</v>
      </c>
      <c r="D49" s="78">
        <v>6</v>
      </c>
      <c r="E49" s="78">
        <v>5.76</v>
      </c>
      <c r="F49" s="78">
        <v>11.2</v>
      </c>
      <c r="G49" s="78" t="s">
        <v>28</v>
      </c>
      <c r="H49" s="81">
        <v>791.06</v>
      </c>
      <c r="I49" s="81">
        <v>4992</v>
      </c>
      <c r="J49" s="77">
        <v>372722.503370496</v>
      </c>
      <c r="K49" s="86">
        <f t="shared" si="1"/>
        <v>471.168436490906</v>
      </c>
      <c r="L49" s="87"/>
    </row>
    <row r="50" s="67" customFormat="1" ht="22.5" customHeight="1" spans="1:12">
      <c r="A50" s="77">
        <v>47</v>
      </c>
      <c r="B50" s="78" t="s">
        <v>29</v>
      </c>
      <c r="C50" s="78" t="s">
        <v>17</v>
      </c>
      <c r="D50" s="78">
        <v>4</v>
      </c>
      <c r="E50" s="78">
        <v>3.76</v>
      </c>
      <c r="F50" s="78">
        <v>12.8</v>
      </c>
      <c r="G50" s="78" t="s">
        <v>28</v>
      </c>
      <c r="H50" s="81">
        <v>791.06</v>
      </c>
      <c r="I50" s="81">
        <v>4992</v>
      </c>
      <c r="J50" s="77">
        <v>305122.502821152</v>
      </c>
      <c r="K50" s="86">
        <f t="shared" si="1"/>
        <v>385.713476627755</v>
      </c>
      <c r="L50" s="87"/>
    </row>
    <row r="51" s="66" customFormat="1" ht="24" customHeight="1" spans="1:165">
      <c r="A51" s="77">
        <v>48</v>
      </c>
      <c r="B51" s="78" t="s">
        <v>29</v>
      </c>
      <c r="C51" s="78" t="s">
        <v>17</v>
      </c>
      <c r="D51" s="78">
        <v>5</v>
      </c>
      <c r="E51" s="78">
        <v>4.76</v>
      </c>
      <c r="F51" s="78">
        <v>13.8</v>
      </c>
      <c r="G51" s="78" t="s">
        <v>28</v>
      </c>
      <c r="H51" s="81">
        <v>791.06</v>
      </c>
      <c r="I51" s="81">
        <v>4992</v>
      </c>
      <c r="J51" s="77">
        <v>324353.262763184</v>
      </c>
      <c r="K51" s="86">
        <f t="shared" si="1"/>
        <v>410.023592095649</v>
      </c>
      <c r="L51" s="8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  <c r="CB51" s="67"/>
      <c r="CC51" s="67"/>
      <c r="CD51" s="67"/>
      <c r="CE51" s="67"/>
      <c r="CF51" s="67"/>
      <c r="CG51" s="67"/>
      <c r="CH51" s="67"/>
      <c r="CI51" s="67"/>
      <c r="CJ51" s="67"/>
      <c r="CK51" s="67"/>
      <c r="CL51" s="67"/>
      <c r="CM51" s="67"/>
      <c r="CN51" s="67"/>
      <c r="CO51" s="67"/>
      <c r="CP51" s="67"/>
      <c r="CQ51" s="67"/>
      <c r="CR51" s="67"/>
      <c r="CS51" s="67"/>
      <c r="CT51" s="67"/>
      <c r="CU51" s="67"/>
      <c r="CV51" s="67"/>
      <c r="CW51" s="67"/>
      <c r="CX51" s="67"/>
      <c r="CY51" s="67"/>
      <c r="CZ51" s="67"/>
      <c r="DA51" s="67"/>
      <c r="DB51" s="67"/>
      <c r="DC51" s="67"/>
      <c r="DD51" s="67"/>
      <c r="DE51" s="67"/>
      <c r="DF51" s="67"/>
      <c r="DG51" s="67"/>
      <c r="DH51" s="67"/>
      <c r="DI51" s="67"/>
      <c r="DJ51" s="67"/>
      <c r="DK51" s="67"/>
      <c r="DL51" s="67"/>
      <c r="DM51" s="67"/>
      <c r="DN51" s="67"/>
      <c r="DO51" s="67"/>
      <c r="DP51" s="67"/>
      <c r="DQ51" s="67"/>
      <c r="DR51" s="67"/>
      <c r="DS51" s="67"/>
      <c r="DT51" s="67"/>
      <c r="DU51" s="67"/>
      <c r="DV51" s="67"/>
      <c r="DW51" s="67"/>
      <c r="DX51" s="67"/>
      <c r="DY51" s="67"/>
      <c r="DZ51" s="67"/>
      <c r="EA51" s="67"/>
      <c r="EB51" s="67"/>
      <c r="EC51" s="67"/>
      <c r="ED51" s="67"/>
      <c r="EE51" s="67"/>
      <c r="EF51" s="67"/>
      <c r="EG51" s="67"/>
      <c r="EH51" s="67"/>
      <c r="EI51" s="67"/>
      <c r="EJ51" s="67"/>
      <c r="EK51" s="67"/>
      <c r="EL51" s="67"/>
      <c r="EM51" s="67"/>
      <c r="EN51" s="67"/>
      <c r="EO51" s="67"/>
      <c r="EP51" s="67"/>
      <c r="EQ51" s="67"/>
      <c r="ER51" s="67"/>
      <c r="ES51" s="67"/>
      <c r="ET51" s="67"/>
      <c r="EU51" s="67"/>
      <c r="EV51" s="67"/>
      <c r="EW51" s="67"/>
      <c r="EX51" s="67"/>
      <c r="EY51" s="67"/>
      <c r="EZ51" s="67"/>
      <c r="FA51" s="67"/>
      <c r="FB51" s="67"/>
      <c r="FC51" s="67"/>
      <c r="FD51" s="67"/>
      <c r="FE51" s="67"/>
      <c r="FF51" s="67"/>
      <c r="FG51" s="67"/>
      <c r="FH51" s="67"/>
      <c r="FI51" s="67"/>
    </row>
    <row r="52" s="66" customFormat="1" ht="22.5" customHeight="1" spans="1:165">
      <c r="A52" s="77">
        <v>49</v>
      </c>
      <c r="B52" s="78" t="s">
        <v>29</v>
      </c>
      <c r="C52" s="78" t="s">
        <v>17</v>
      </c>
      <c r="D52" s="78">
        <v>6</v>
      </c>
      <c r="E52" s="78">
        <v>5.76</v>
      </c>
      <c r="F52" s="78">
        <v>14.8</v>
      </c>
      <c r="G52" s="78" t="s">
        <v>28</v>
      </c>
      <c r="H52" s="81">
        <v>791.06</v>
      </c>
      <c r="I52" s="81">
        <v>4992</v>
      </c>
      <c r="J52" s="77">
        <v>337279.650883952</v>
      </c>
      <c r="K52" s="86">
        <f t="shared" si="1"/>
        <v>426.36418335392</v>
      </c>
      <c r="L52" s="8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  <c r="CB52" s="67"/>
      <c r="CC52" s="67"/>
      <c r="CD52" s="67"/>
      <c r="CE52" s="67"/>
      <c r="CF52" s="67"/>
      <c r="CG52" s="67"/>
      <c r="CH52" s="67"/>
      <c r="CI52" s="67"/>
      <c r="CJ52" s="67"/>
      <c r="CK52" s="67"/>
      <c r="CL52" s="67"/>
      <c r="CM52" s="67"/>
      <c r="CN52" s="67"/>
      <c r="CO52" s="67"/>
      <c r="CP52" s="67"/>
      <c r="CQ52" s="67"/>
      <c r="CR52" s="67"/>
      <c r="CS52" s="67"/>
      <c r="CT52" s="67"/>
      <c r="CU52" s="67"/>
      <c r="CV52" s="67"/>
      <c r="CW52" s="67"/>
      <c r="CX52" s="67"/>
      <c r="CY52" s="67"/>
      <c r="CZ52" s="67"/>
      <c r="DA52" s="67"/>
      <c r="DB52" s="67"/>
      <c r="DC52" s="67"/>
      <c r="DD52" s="67"/>
      <c r="DE52" s="67"/>
      <c r="DF52" s="67"/>
      <c r="DG52" s="67"/>
      <c r="DH52" s="67"/>
      <c r="DI52" s="67"/>
      <c r="DJ52" s="67"/>
      <c r="DK52" s="67"/>
      <c r="DL52" s="67"/>
      <c r="DM52" s="67"/>
      <c r="DN52" s="67"/>
      <c r="DO52" s="67"/>
      <c r="DP52" s="67"/>
      <c r="DQ52" s="67"/>
      <c r="DR52" s="67"/>
      <c r="DS52" s="67"/>
      <c r="DT52" s="67"/>
      <c r="DU52" s="67"/>
      <c r="DV52" s="67"/>
      <c r="DW52" s="67"/>
      <c r="DX52" s="67"/>
      <c r="DY52" s="67"/>
      <c r="DZ52" s="67"/>
      <c r="EA52" s="67"/>
      <c r="EB52" s="67"/>
      <c r="EC52" s="67"/>
      <c r="ED52" s="67"/>
      <c r="EE52" s="67"/>
      <c r="EF52" s="67"/>
      <c r="EG52" s="67"/>
      <c r="EH52" s="67"/>
      <c r="EI52" s="67"/>
      <c r="EJ52" s="67"/>
      <c r="EK52" s="67"/>
      <c r="EL52" s="67"/>
      <c r="EM52" s="67"/>
      <c r="EN52" s="67"/>
      <c r="EO52" s="67"/>
      <c r="EP52" s="67"/>
      <c r="EQ52" s="67"/>
      <c r="ER52" s="67"/>
      <c r="ES52" s="67"/>
      <c r="ET52" s="67"/>
      <c r="EU52" s="67"/>
      <c r="EV52" s="67"/>
      <c r="EW52" s="67"/>
      <c r="EX52" s="67"/>
      <c r="EY52" s="67"/>
      <c r="EZ52" s="67"/>
      <c r="FA52" s="67"/>
      <c r="FB52" s="67"/>
      <c r="FC52" s="67"/>
      <c r="FD52" s="67"/>
      <c r="FE52" s="67"/>
      <c r="FF52" s="67"/>
      <c r="FG52" s="67"/>
      <c r="FH52" s="67"/>
      <c r="FI52" s="67"/>
    </row>
    <row r="53" s="66" customFormat="1" ht="22.5" customHeight="1" spans="1:165">
      <c r="A53" s="77">
        <v>50</v>
      </c>
      <c r="B53" s="78" t="s">
        <v>29</v>
      </c>
      <c r="C53" s="78" t="s">
        <v>23</v>
      </c>
      <c r="D53" s="78">
        <v>4</v>
      </c>
      <c r="E53" s="78">
        <v>3.76</v>
      </c>
      <c r="F53" s="78">
        <v>12.8</v>
      </c>
      <c r="G53" s="78" t="s">
        <v>28</v>
      </c>
      <c r="H53" s="81">
        <v>791.06</v>
      </c>
      <c r="I53" s="81">
        <v>4992</v>
      </c>
      <c r="J53" s="77">
        <v>352323.987294496</v>
      </c>
      <c r="K53" s="86">
        <f t="shared" si="1"/>
        <v>445.382129414325</v>
      </c>
      <c r="L53" s="8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  <c r="CB53" s="67"/>
      <c r="CC53" s="67"/>
      <c r="CD53" s="67"/>
      <c r="CE53" s="67"/>
      <c r="CF53" s="67"/>
      <c r="CG53" s="67"/>
      <c r="CH53" s="67"/>
      <c r="CI53" s="67"/>
      <c r="CJ53" s="67"/>
      <c r="CK53" s="67"/>
      <c r="CL53" s="67"/>
      <c r="CM53" s="67"/>
      <c r="CN53" s="67"/>
      <c r="CO53" s="67"/>
      <c r="CP53" s="67"/>
      <c r="CQ53" s="67"/>
      <c r="CR53" s="67"/>
      <c r="CS53" s="67"/>
      <c r="CT53" s="67"/>
      <c r="CU53" s="67"/>
      <c r="CV53" s="67"/>
      <c r="CW53" s="67"/>
      <c r="CX53" s="67"/>
      <c r="CY53" s="67"/>
      <c r="CZ53" s="67"/>
      <c r="DA53" s="67"/>
      <c r="DB53" s="67"/>
      <c r="DC53" s="67"/>
      <c r="DD53" s="67"/>
      <c r="DE53" s="67"/>
      <c r="DF53" s="67"/>
      <c r="DG53" s="67"/>
      <c r="DH53" s="67"/>
      <c r="DI53" s="67"/>
      <c r="DJ53" s="67"/>
      <c r="DK53" s="67"/>
      <c r="DL53" s="67"/>
      <c r="DM53" s="67"/>
      <c r="DN53" s="67"/>
      <c r="DO53" s="67"/>
      <c r="DP53" s="67"/>
      <c r="DQ53" s="67"/>
      <c r="DR53" s="67"/>
      <c r="DS53" s="67"/>
      <c r="DT53" s="67"/>
      <c r="DU53" s="67"/>
      <c r="DV53" s="67"/>
      <c r="DW53" s="67"/>
      <c r="DX53" s="67"/>
      <c r="DY53" s="67"/>
      <c r="DZ53" s="67"/>
      <c r="EA53" s="67"/>
      <c r="EB53" s="67"/>
      <c r="EC53" s="67"/>
      <c r="ED53" s="67"/>
      <c r="EE53" s="67"/>
      <c r="EF53" s="67"/>
      <c r="EG53" s="67"/>
      <c r="EH53" s="67"/>
      <c r="EI53" s="67"/>
      <c r="EJ53" s="67"/>
      <c r="EK53" s="67"/>
      <c r="EL53" s="67"/>
      <c r="EM53" s="67"/>
      <c r="EN53" s="67"/>
      <c r="EO53" s="67"/>
      <c r="EP53" s="67"/>
      <c r="EQ53" s="67"/>
      <c r="ER53" s="67"/>
      <c r="ES53" s="67"/>
      <c r="ET53" s="67"/>
      <c r="EU53" s="67"/>
      <c r="EV53" s="67"/>
      <c r="EW53" s="67"/>
      <c r="EX53" s="67"/>
      <c r="EY53" s="67"/>
      <c r="EZ53" s="67"/>
      <c r="FA53" s="67"/>
      <c r="FB53" s="67"/>
      <c r="FC53" s="67"/>
      <c r="FD53" s="67"/>
      <c r="FE53" s="67"/>
      <c r="FF53" s="67"/>
      <c r="FG53" s="67"/>
      <c r="FH53" s="67"/>
      <c r="FI53" s="67"/>
    </row>
    <row r="54" s="66" customFormat="1" ht="22.5" customHeight="1" spans="1:165">
      <c r="A54" s="77">
        <v>51</v>
      </c>
      <c r="B54" s="78" t="s">
        <v>29</v>
      </c>
      <c r="C54" s="78" t="s">
        <v>23</v>
      </c>
      <c r="D54" s="78">
        <v>5</v>
      </c>
      <c r="E54" s="78">
        <v>4.76</v>
      </c>
      <c r="F54" s="78">
        <v>13.8</v>
      </c>
      <c r="G54" s="78" t="s">
        <v>28</v>
      </c>
      <c r="H54" s="81">
        <v>791.06</v>
      </c>
      <c r="I54" s="81">
        <v>4992</v>
      </c>
      <c r="J54" s="77">
        <v>374017.418757728</v>
      </c>
      <c r="K54" s="86">
        <f t="shared" si="1"/>
        <v>472.805373495978</v>
      </c>
      <c r="L54" s="8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  <c r="CB54" s="67"/>
      <c r="CC54" s="67"/>
      <c r="CD54" s="67"/>
      <c r="CE54" s="67"/>
      <c r="CF54" s="67"/>
      <c r="CG54" s="67"/>
      <c r="CH54" s="67"/>
      <c r="CI54" s="67"/>
      <c r="CJ54" s="67"/>
      <c r="CK54" s="67"/>
      <c r="CL54" s="67"/>
      <c r="CM54" s="67"/>
      <c r="CN54" s="67"/>
      <c r="CO54" s="67"/>
      <c r="CP54" s="67"/>
      <c r="CQ54" s="67"/>
      <c r="CR54" s="67"/>
      <c r="CS54" s="67"/>
      <c r="CT54" s="67"/>
      <c r="CU54" s="67"/>
      <c r="CV54" s="67"/>
      <c r="CW54" s="67"/>
      <c r="CX54" s="67"/>
      <c r="CY54" s="67"/>
      <c r="CZ54" s="67"/>
      <c r="DA54" s="67"/>
      <c r="DB54" s="67"/>
      <c r="DC54" s="67"/>
      <c r="DD54" s="67"/>
      <c r="DE54" s="67"/>
      <c r="DF54" s="67"/>
      <c r="DG54" s="67"/>
      <c r="DH54" s="67"/>
      <c r="DI54" s="67"/>
      <c r="DJ54" s="67"/>
      <c r="DK54" s="67"/>
      <c r="DL54" s="67"/>
      <c r="DM54" s="67"/>
      <c r="DN54" s="67"/>
      <c r="DO54" s="67"/>
      <c r="DP54" s="67"/>
      <c r="DQ54" s="67"/>
      <c r="DR54" s="67"/>
      <c r="DS54" s="67"/>
      <c r="DT54" s="67"/>
      <c r="DU54" s="67"/>
      <c r="DV54" s="67"/>
      <c r="DW54" s="67"/>
      <c r="DX54" s="67"/>
      <c r="DY54" s="67"/>
      <c r="DZ54" s="67"/>
      <c r="EA54" s="67"/>
      <c r="EB54" s="67"/>
      <c r="EC54" s="67"/>
      <c r="ED54" s="67"/>
      <c r="EE54" s="67"/>
      <c r="EF54" s="67"/>
      <c r="EG54" s="67"/>
      <c r="EH54" s="67"/>
      <c r="EI54" s="67"/>
      <c r="EJ54" s="67"/>
      <c r="EK54" s="67"/>
      <c r="EL54" s="67"/>
      <c r="EM54" s="67"/>
      <c r="EN54" s="67"/>
      <c r="EO54" s="67"/>
      <c r="EP54" s="67"/>
      <c r="EQ54" s="67"/>
      <c r="ER54" s="67"/>
      <c r="ES54" s="67"/>
      <c r="ET54" s="67"/>
      <c r="EU54" s="67"/>
      <c r="EV54" s="67"/>
      <c r="EW54" s="67"/>
      <c r="EX54" s="67"/>
      <c r="EY54" s="67"/>
      <c r="EZ54" s="67"/>
      <c r="FA54" s="67"/>
      <c r="FB54" s="67"/>
      <c r="FC54" s="67"/>
      <c r="FD54" s="67"/>
      <c r="FE54" s="67"/>
      <c r="FF54" s="67"/>
      <c r="FG54" s="67"/>
      <c r="FH54" s="67"/>
      <c r="FI54" s="67"/>
    </row>
    <row r="55" s="66" customFormat="1" ht="22.5" customHeight="1" spans="1:165">
      <c r="A55" s="77">
        <v>52</v>
      </c>
      <c r="B55" s="78" t="s">
        <v>29</v>
      </c>
      <c r="C55" s="78" t="s">
        <v>23</v>
      </c>
      <c r="D55" s="78">
        <v>6</v>
      </c>
      <c r="E55" s="78">
        <v>5.76</v>
      </c>
      <c r="F55" s="78">
        <v>14.8</v>
      </c>
      <c r="G55" s="78" t="s">
        <v>28</v>
      </c>
      <c r="H55" s="81">
        <v>791.06</v>
      </c>
      <c r="I55" s="81">
        <v>4992</v>
      </c>
      <c r="J55" s="77">
        <v>389351.379870496</v>
      </c>
      <c r="K55" s="86">
        <f t="shared" si="1"/>
        <v>492.189441850803</v>
      </c>
      <c r="L55" s="8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  <c r="CB55" s="67"/>
      <c r="CC55" s="67"/>
      <c r="CD55" s="67"/>
      <c r="CE55" s="67"/>
      <c r="CF55" s="67"/>
      <c r="CG55" s="67"/>
      <c r="CH55" s="67"/>
      <c r="CI55" s="67"/>
      <c r="CJ55" s="67"/>
      <c r="CK55" s="67"/>
      <c r="CL55" s="67"/>
      <c r="CM55" s="67"/>
      <c r="CN55" s="67"/>
      <c r="CO55" s="67"/>
      <c r="CP55" s="67"/>
      <c r="CQ55" s="67"/>
      <c r="CR55" s="67"/>
      <c r="CS55" s="67"/>
      <c r="CT55" s="67"/>
      <c r="CU55" s="67"/>
      <c r="CV55" s="67"/>
      <c r="CW55" s="67"/>
      <c r="CX55" s="67"/>
      <c r="CY55" s="67"/>
      <c r="CZ55" s="67"/>
      <c r="DA55" s="67"/>
      <c r="DB55" s="67"/>
      <c r="DC55" s="67"/>
      <c r="DD55" s="67"/>
      <c r="DE55" s="67"/>
      <c r="DF55" s="67"/>
      <c r="DG55" s="67"/>
      <c r="DH55" s="67"/>
      <c r="DI55" s="67"/>
      <c r="DJ55" s="67"/>
      <c r="DK55" s="67"/>
      <c r="DL55" s="67"/>
      <c r="DM55" s="67"/>
      <c r="DN55" s="67"/>
      <c r="DO55" s="67"/>
      <c r="DP55" s="67"/>
      <c r="DQ55" s="67"/>
      <c r="DR55" s="67"/>
      <c r="DS55" s="67"/>
      <c r="DT55" s="67"/>
      <c r="DU55" s="67"/>
      <c r="DV55" s="67"/>
      <c r="DW55" s="67"/>
      <c r="DX55" s="67"/>
      <c r="DY55" s="67"/>
      <c r="DZ55" s="67"/>
      <c r="EA55" s="67"/>
      <c r="EB55" s="67"/>
      <c r="EC55" s="67"/>
      <c r="ED55" s="67"/>
      <c r="EE55" s="67"/>
      <c r="EF55" s="67"/>
      <c r="EG55" s="67"/>
      <c r="EH55" s="67"/>
      <c r="EI55" s="67"/>
      <c r="EJ55" s="67"/>
      <c r="EK55" s="67"/>
      <c r="EL55" s="67"/>
      <c r="EM55" s="67"/>
      <c r="EN55" s="67"/>
      <c r="EO55" s="67"/>
      <c r="EP55" s="67"/>
      <c r="EQ55" s="67"/>
      <c r="ER55" s="67"/>
      <c r="ES55" s="67"/>
      <c r="ET55" s="67"/>
      <c r="EU55" s="67"/>
      <c r="EV55" s="67"/>
      <c r="EW55" s="67"/>
      <c r="EX55" s="67"/>
      <c r="EY55" s="67"/>
      <c r="EZ55" s="67"/>
      <c r="FA55" s="67"/>
      <c r="FB55" s="67"/>
      <c r="FC55" s="67"/>
      <c r="FD55" s="67"/>
      <c r="FE55" s="67"/>
      <c r="FF55" s="67"/>
      <c r="FG55" s="67"/>
      <c r="FH55" s="67"/>
      <c r="FI55" s="67"/>
    </row>
    <row r="56" ht="79" customHeight="1" spans="1:11">
      <c r="A56" s="65" t="s">
        <v>30</v>
      </c>
      <c r="B56" s="65"/>
      <c r="C56" s="65"/>
      <c r="D56" s="65"/>
      <c r="E56" s="65"/>
      <c r="F56" s="65"/>
      <c r="G56" s="65"/>
      <c r="H56" s="65"/>
      <c r="I56" s="65"/>
      <c r="J56" s="65"/>
      <c r="K56" s="65"/>
    </row>
  </sheetData>
  <mergeCells count="3">
    <mergeCell ref="A1:K1"/>
    <mergeCell ref="A2:K2"/>
    <mergeCell ref="A56:J56"/>
  </mergeCells>
  <pageMargins left="0.75" right="0.75" top="1" bottom="1" header="0.509027777777778" footer="0.509027777777778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V35"/>
  <sheetViews>
    <sheetView showGridLines="0" workbookViewId="0">
      <selection activeCell="F11" sqref="F11"/>
    </sheetView>
  </sheetViews>
  <sheetFormatPr defaultColWidth="9" defaultRowHeight="14.25"/>
  <cols>
    <col min="1" max="1" width="2.875" style="1" customWidth="1"/>
    <col min="2" max="2" width="15.25" style="1" customWidth="1"/>
    <col min="3" max="3" width="7.125" style="2" customWidth="1"/>
    <col min="4" max="4" width="9.375" style="2" customWidth="1"/>
    <col min="5" max="5" width="12.125" style="2" customWidth="1"/>
    <col min="6" max="6" width="13.125" style="1" customWidth="1"/>
    <col min="7" max="7" width="12.5" style="1" customWidth="1"/>
    <col min="8" max="8" width="14.125" style="1" customWidth="1"/>
    <col min="9" max="9" width="14.875" style="1" customWidth="1"/>
    <col min="10" max="10" width="13.625" style="1" customWidth="1"/>
    <col min="11" max="11" width="9" style="1" customWidth="1"/>
    <col min="12" max="12" width="12.875" style="1" customWidth="1"/>
    <col min="13" max="13" width="12.625" style="1" customWidth="1"/>
    <col min="14" max="14" width="72.75" style="1" customWidth="1"/>
    <col min="15" max="15" width="11.125" style="1" customWidth="1"/>
    <col min="16" max="16" width="9" style="3" customWidth="1"/>
    <col min="17" max="17" width="9" style="3" hidden="1" customWidth="1"/>
    <col min="18" max="18" width="9" style="3"/>
    <col min="19" max="19" width="13.75" style="3"/>
    <col min="20" max="22" width="9" style="3"/>
  </cols>
  <sheetData>
    <row r="1" ht="15" customHeight="1" spans="1:19">
      <c r="A1" s="4" t="s">
        <v>31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8"/>
      <c r="P1" s="48"/>
      <c r="Q1" s="48"/>
      <c r="R1" s="48"/>
      <c r="S1" s="48"/>
    </row>
    <row r="2" ht="15" customHeight="1" spans="1:22">
      <c r="A2" s="5" t="s">
        <v>32</v>
      </c>
      <c r="B2" s="6"/>
      <c r="C2" s="6"/>
      <c r="D2" s="7" t="s">
        <v>9</v>
      </c>
      <c r="E2" s="8">
        <v>181</v>
      </c>
      <c r="F2" s="9"/>
      <c r="G2" s="9"/>
      <c r="H2" s="9"/>
      <c r="I2" s="9"/>
      <c r="J2" s="9"/>
      <c r="K2" s="9"/>
      <c r="L2" s="9"/>
      <c r="M2" s="9"/>
      <c r="N2" s="9"/>
      <c r="O2" s="49"/>
      <c r="Q2" s="63"/>
      <c r="R2" s="63"/>
      <c r="S2" s="63"/>
      <c r="U2"/>
      <c r="V2"/>
    </row>
    <row r="3" ht="15" customHeight="1" spans="1:22">
      <c r="A3" s="10">
        <v>1</v>
      </c>
      <c r="B3" s="10"/>
      <c r="C3" s="7" t="s">
        <v>33</v>
      </c>
      <c r="D3" s="11">
        <v>10</v>
      </c>
      <c r="E3" s="9" t="s">
        <v>34</v>
      </c>
      <c r="F3" s="10">
        <v>0</v>
      </c>
      <c r="G3" s="9" t="s">
        <v>35</v>
      </c>
      <c r="H3" s="10"/>
      <c r="I3" s="10"/>
      <c r="J3" s="10"/>
      <c r="K3" s="10"/>
      <c r="L3" s="10"/>
      <c r="M3" s="10"/>
      <c r="N3" s="10"/>
      <c r="O3" s="49"/>
      <c r="Q3" s="63"/>
      <c r="R3" s="63"/>
      <c r="S3" s="63"/>
      <c r="U3"/>
      <c r="V3"/>
    </row>
    <row r="4" ht="15" customHeight="1" spans="1:22">
      <c r="A4" s="10"/>
      <c r="B4" s="10"/>
      <c r="C4" s="10"/>
      <c r="D4" s="10"/>
      <c r="E4" s="10"/>
      <c r="F4" s="10"/>
      <c r="G4" s="9" t="s">
        <v>36</v>
      </c>
      <c r="H4" s="9"/>
      <c r="I4" s="7" t="s">
        <v>37</v>
      </c>
      <c r="J4" s="7"/>
      <c r="K4" s="7"/>
      <c r="L4" s="7"/>
      <c r="M4" s="7"/>
      <c r="N4" s="10"/>
      <c r="O4" s="49"/>
      <c r="Q4" s="63"/>
      <c r="R4" s="63"/>
      <c r="S4" s="63"/>
      <c r="U4"/>
      <c r="V4"/>
    </row>
    <row r="5" ht="24" spans="1:19">
      <c r="A5" s="12" t="s">
        <v>38</v>
      </c>
      <c r="B5" s="12" t="s">
        <v>39</v>
      </c>
      <c r="C5" s="12" t="s">
        <v>40</v>
      </c>
      <c r="D5" s="12" t="s">
        <v>41</v>
      </c>
      <c r="E5" s="13" t="s">
        <v>42</v>
      </c>
      <c r="F5" s="14" t="s">
        <v>43</v>
      </c>
      <c r="G5" s="15" t="s">
        <v>44</v>
      </c>
      <c r="H5" s="16" t="s">
        <v>45</v>
      </c>
      <c r="I5" s="16" t="s">
        <v>46</v>
      </c>
      <c r="J5" s="16" t="s">
        <v>47</v>
      </c>
      <c r="K5" s="16" t="s">
        <v>48</v>
      </c>
      <c r="L5" s="16" t="s">
        <v>49</v>
      </c>
      <c r="M5" s="16" t="s">
        <v>50</v>
      </c>
      <c r="N5" s="50" t="s">
        <v>51</v>
      </c>
      <c r="O5" s="51" t="s">
        <v>52</v>
      </c>
      <c r="P5" s="52" t="s">
        <v>53</v>
      </c>
      <c r="Q5" s="14" t="s">
        <v>54</v>
      </c>
      <c r="R5" s="52" t="s">
        <v>55</v>
      </c>
      <c r="S5" s="14" t="s">
        <v>53</v>
      </c>
    </row>
    <row r="6" ht="12" customHeight="1" spans="1:19">
      <c r="A6" s="17" t="s">
        <v>56</v>
      </c>
      <c r="B6" s="18" t="s">
        <v>57</v>
      </c>
      <c r="C6" s="19"/>
      <c r="D6" s="19" t="s">
        <v>58</v>
      </c>
      <c r="E6" s="20">
        <f>A3*10</f>
        <v>10</v>
      </c>
      <c r="F6" s="21" t="e">
        <f t="shared" ref="F6:F10" si="0">I6+J6+K6+L6+M6</f>
        <v>#REF!</v>
      </c>
      <c r="G6" s="22">
        <f>7.16/2</f>
        <v>3.58</v>
      </c>
      <c r="H6" s="22">
        <v>5.3</v>
      </c>
      <c r="I6" s="21" t="e">
        <f>G6*H6*#REF!*1.1</f>
        <v>#REF!</v>
      </c>
      <c r="J6" s="21">
        <f>48.55*2</f>
        <v>97.1</v>
      </c>
      <c r="K6" s="21">
        <v>45.91</v>
      </c>
      <c r="L6" s="21">
        <f>2.55*4</f>
        <v>10.2</v>
      </c>
      <c r="M6" s="21">
        <f>18*0.65</f>
        <v>11.7</v>
      </c>
      <c r="N6" s="53" t="s">
        <v>59</v>
      </c>
      <c r="O6" s="54">
        <v>10</v>
      </c>
      <c r="P6" s="55" t="e">
        <f t="shared" ref="P6:P25" si="1">F6*O6</f>
        <v>#REF!</v>
      </c>
      <c r="Q6" s="64">
        <v>36.2</v>
      </c>
      <c r="R6" s="55">
        <f t="shared" ref="R6:R8" si="2">E6-O6</f>
        <v>0</v>
      </c>
      <c r="S6" s="55" t="e">
        <f t="shared" ref="S6:S8" si="3">F6*R6</f>
        <v>#REF!</v>
      </c>
    </row>
    <row r="7" ht="12" customHeight="1" spans="1:19">
      <c r="A7" s="17"/>
      <c r="B7" s="18" t="s">
        <v>60</v>
      </c>
      <c r="C7" s="19"/>
      <c r="D7" s="19" t="s">
        <v>58</v>
      </c>
      <c r="E7" s="20">
        <f>A3*10</f>
        <v>10</v>
      </c>
      <c r="F7" s="23" t="e">
        <f t="shared" si="0"/>
        <v>#REF!</v>
      </c>
      <c r="G7" s="24">
        <v>8.15</v>
      </c>
      <c r="H7" s="24">
        <v>5.3</v>
      </c>
      <c r="I7" s="23" t="e">
        <f>G7*H7*#REF!*1.1</f>
        <v>#REF!</v>
      </c>
      <c r="J7" s="23">
        <f>2.5*6</f>
        <v>15</v>
      </c>
      <c r="K7" s="23">
        <v>11.85</v>
      </c>
      <c r="L7" s="23">
        <f>1*6</f>
        <v>6</v>
      </c>
      <c r="M7" s="23">
        <v>50</v>
      </c>
      <c r="N7" s="56" t="s">
        <v>61</v>
      </c>
      <c r="O7" s="54">
        <v>10</v>
      </c>
      <c r="P7" s="55" t="e">
        <f t="shared" si="1"/>
        <v>#REF!</v>
      </c>
      <c r="Q7" s="64">
        <v>29.9</v>
      </c>
      <c r="R7" s="55">
        <f t="shared" si="2"/>
        <v>0</v>
      </c>
      <c r="S7" s="55" t="e">
        <f t="shared" si="3"/>
        <v>#REF!</v>
      </c>
    </row>
    <row r="8" ht="12" customHeight="1" spans="1:19">
      <c r="A8" s="17"/>
      <c r="B8" s="18" t="s">
        <v>62</v>
      </c>
      <c r="C8" s="19"/>
      <c r="D8" s="19" t="s">
        <v>58</v>
      </c>
      <c r="E8" s="20">
        <f>A3*10</f>
        <v>10</v>
      </c>
      <c r="F8" s="25" t="e">
        <f t="shared" si="0"/>
        <v>#REF!</v>
      </c>
      <c r="G8" s="26">
        <v>1.451</v>
      </c>
      <c r="H8" s="26">
        <v>1.552</v>
      </c>
      <c r="I8" s="25" t="e">
        <f>G8*H8*#REF!*1.1</f>
        <v>#REF!</v>
      </c>
      <c r="J8" s="25"/>
      <c r="K8" s="25"/>
      <c r="L8" s="25">
        <f>0.5*4</f>
        <v>2</v>
      </c>
      <c r="M8" s="25">
        <f>6.5*2</f>
        <v>13</v>
      </c>
      <c r="N8" s="57" t="s">
        <v>63</v>
      </c>
      <c r="O8" s="54">
        <v>10</v>
      </c>
      <c r="P8" s="55" t="e">
        <f t="shared" si="1"/>
        <v>#REF!</v>
      </c>
      <c r="Q8" s="64">
        <v>7.95</v>
      </c>
      <c r="R8" s="55">
        <f t="shared" si="2"/>
        <v>0</v>
      </c>
      <c r="S8" s="55" t="e">
        <f t="shared" si="3"/>
        <v>#REF!</v>
      </c>
    </row>
    <row r="9" ht="12" customHeight="1" spans="1:19">
      <c r="A9" s="17"/>
      <c r="B9" s="18" t="s">
        <v>64</v>
      </c>
      <c r="C9" s="19"/>
      <c r="D9" s="19" t="s">
        <v>58</v>
      </c>
      <c r="E9" s="20">
        <f>A3*10</f>
        <v>10</v>
      </c>
      <c r="F9" s="25" t="e">
        <f t="shared" si="0"/>
        <v>#REF!</v>
      </c>
      <c r="G9" s="26">
        <v>3.1</v>
      </c>
      <c r="H9" s="26">
        <v>1.552</v>
      </c>
      <c r="I9" s="25" t="e">
        <f>G9*H9*#REF!*1.1</f>
        <v>#REF!</v>
      </c>
      <c r="J9" s="25"/>
      <c r="K9" s="25"/>
      <c r="L9" s="25">
        <v>2</v>
      </c>
      <c r="M9" s="25">
        <v>13</v>
      </c>
      <c r="N9" s="57"/>
      <c r="O9" s="54">
        <v>10</v>
      </c>
      <c r="P9" s="55" t="e">
        <f t="shared" si="1"/>
        <v>#REF!</v>
      </c>
      <c r="Q9" s="64"/>
      <c r="R9" s="55"/>
      <c r="S9" s="55"/>
    </row>
    <row r="10" ht="12" customHeight="1" spans="1:19">
      <c r="A10" s="17"/>
      <c r="B10" s="18" t="s">
        <v>65</v>
      </c>
      <c r="C10" s="19"/>
      <c r="D10" s="19" t="s">
        <v>58</v>
      </c>
      <c r="E10" s="20">
        <f>A3*10</f>
        <v>10</v>
      </c>
      <c r="F10" s="25" t="e">
        <f t="shared" si="0"/>
        <v>#REF!</v>
      </c>
      <c r="G10" s="26">
        <v>4.759</v>
      </c>
      <c r="H10" s="26">
        <v>2.771</v>
      </c>
      <c r="I10" s="25" t="e">
        <f>G10*H10*#REF!*1.1</f>
        <v>#REF!</v>
      </c>
      <c r="J10" s="25"/>
      <c r="K10" s="25"/>
      <c r="L10" s="25">
        <f>0.5*4</f>
        <v>2</v>
      </c>
      <c r="M10" s="25">
        <f>6.5*2</f>
        <v>13</v>
      </c>
      <c r="N10" s="57" t="s">
        <v>66</v>
      </c>
      <c r="O10" s="54">
        <v>10</v>
      </c>
      <c r="P10" s="55" t="e">
        <f t="shared" si="1"/>
        <v>#REF!</v>
      </c>
      <c r="Q10" s="64">
        <v>13.1</v>
      </c>
      <c r="R10" s="55">
        <f t="shared" ref="R10:R14" si="4">E10-O10</f>
        <v>0</v>
      </c>
      <c r="S10" s="55" t="e">
        <f t="shared" ref="S10:S14" si="5">F10*R10</f>
        <v>#REF!</v>
      </c>
    </row>
    <row r="11" ht="12" customHeight="1" spans="1:19">
      <c r="A11" s="17"/>
      <c r="B11" s="18" t="s">
        <v>67</v>
      </c>
      <c r="C11" s="19"/>
      <c r="D11" s="19" t="s">
        <v>58</v>
      </c>
      <c r="E11" s="20">
        <f>A3*10</f>
        <v>10</v>
      </c>
      <c r="F11" s="25" t="e">
        <f>#REF!</f>
        <v>#REF!</v>
      </c>
      <c r="G11" s="26">
        <v>4.86</v>
      </c>
      <c r="H11" s="26">
        <v>1.345</v>
      </c>
      <c r="I11" s="25" t="e">
        <f>G11*H11*#REF!*1.1</f>
        <v>#REF!</v>
      </c>
      <c r="J11" s="25"/>
      <c r="K11" s="25"/>
      <c r="L11" s="25"/>
      <c r="M11" s="25"/>
      <c r="N11" s="57" t="s">
        <v>68</v>
      </c>
      <c r="O11" s="54">
        <v>10</v>
      </c>
      <c r="P11" s="55" t="e">
        <f t="shared" si="1"/>
        <v>#REF!</v>
      </c>
      <c r="Q11" s="64">
        <v>5.65</v>
      </c>
      <c r="R11" s="55">
        <f t="shared" si="4"/>
        <v>0</v>
      </c>
      <c r="S11" s="55" t="e">
        <f t="shared" si="5"/>
        <v>#REF!</v>
      </c>
    </row>
    <row r="12" ht="12" customHeight="1" spans="1:19">
      <c r="A12" s="17"/>
      <c r="B12" s="18" t="s">
        <v>69</v>
      </c>
      <c r="C12" s="19"/>
      <c r="D12" s="19" t="s">
        <v>58</v>
      </c>
      <c r="E12" s="27">
        <f>A3*8</f>
        <v>8</v>
      </c>
      <c r="F12" s="25">
        <f>(I12+J12+K12+L12+M12)*1.2</f>
        <v>131.4</v>
      </c>
      <c r="G12" s="26"/>
      <c r="H12" s="26"/>
      <c r="I12" s="25">
        <v>95</v>
      </c>
      <c r="J12" s="25">
        <v>6.5</v>
      </c>
      <c r="K12" s="25">
        <v>4</v>
      </c>
      <c r="L12" s="25">
        <v>3</v>
      </c>
      <c r="M12" s="25">
        <v>1</v>
      </c>
      <c r="N12" s="57" t="s">
        <v>70</v>
      </c>
      <c r="O12" s="54">
        <v>8</v>
      </c>
      <c r="P12" s="55">
        <f t="shared" si="1"/>
        <v>1051.2</v>
      </c>
      <c r="Q12" s="64">
        <v>36.35</v>
      </c>
      <c r="R12" s="55">
        <f t="shared" si="4"/>
        <v>0</v>
      </c>
      <c r="S12" s="55">
        <f t="shared" si="5"/>
        <v>0</v>
      </c>
    </row>
    <row r="13" ht="12" customHeight="1" spans="1:19">
      <c r="A13" s="28"/>
      <c r="B13" s="29" t="s">
        <v>71</v>
      </c>
      <c r="C13" s="30"/>
      <c r="D13" s="30" t="s">
        <v>58</v>
      </c>
      <c r="E13" s="31">
        <f>A3*10</f>
        <v>10</v>
      </c>
      <c r="F13" s="25">
        <f>(I13+J13+K13+L13+M13)</f>
        <v>20.4</v>
      </c>
      <c r="G13" s="32"/>
      <c r="H13" s="32"/>
      <c r="I13" s="43">
        <f>17*1.2</f>
        <v>20.4</v>
      </c>
      <c r="J13" s="43"/>
      <c r="K13" s="43"/>
      <c r="L13" s="43"/>
      <c r="M13" s="43"/>
      <c r="N13" s="58" t="s">
        <v>72</v>
      </c>
      <c r="O13" s="54">
        <v>10</v>
      </c>
      <c r="P13" s="55">
        <f t="shared" si="1"/>
        <v>204</v>
      </c>
      <c r="Q13" s="64">
        <v>3</v>
      </c>
      <c r="R13" s="55">
        <f t="shared" si="4"/>
        <v>0</v>
      </c>
      <c r="S13" s="55">
        <f t="shared" si="5"/>
        <v>0</v>
      </c>
    </row>
    <row r="14" ht="12" customHeight="1" spans="1:19">
      <c r="A14" s="17" t="s">
        <v>73</v>
      </c>
      <c r="B14" s="18" t="s">
        <v>74</v>
      </c>
      <c r="C14" s="19"/>
      <c r="D14" s="19" t="s">
        <v>75</v>
      </c>
      <c r="E14" s="20">
        <f>A3</f>
        <v>1</v>
      </c>
      <c r="F14" s="25">
        <v>180.62</v>
      </c>
      <c r="G14" s="32"/>
      <c r="H14" s="32"/>
      <c r="I14" s="43"/>
      <c r="J14" s="43"/>
      <c r="K14" s="43"/>
      <c r="L14" s="43"/>
      <c r="M14" s="43"/>
      <c r="N14" s="58" t="s">
        <v>76</v>
      </c>
      <c r="O14" s="59">
        <v>1</v>
      </c>
      <c r="P14" s="55">
        <f t="shared" si="1"/>
        <v>180.62</v>
      </c>
      <c r="Q14" s="64">
        <v>16.3</v>
      </c>
      <c r="R14" s="55">
        <f t="shared" si="4"/>
        <v>0</v>
      </c>
      <c r="S14" s="55">
        <f t="shared" si="5"/>
        <v>0</v>
      </c>
    </row>
    <row r="15" ht="12" customHeight="1" spans="1:19">
      <c r="A15" s="17"/>
      <c r="B15" s="18" t="s">
        <v>77</v>
      </c>
      <c r="C15" s="19"/>
      <c r="D15" s="19" t="s">
        <v>78</v>
      </c>
      <c r="E15" s="20">
        <v>2</v>
      </c>
      <c r="F15" s="25">
        <v>200</v>
      </c>
      <c r="G15" s="32"/>
      <c r="H15" s="32"/>
      <c r="I15" s="43"/>
      <c r="J15" s="43"/>
      <c r="K15" s="43"/>
      <c r="L15" s="43"/>
      <c r="M15" s="43"/>
      <c r="N15" s="58"/>
      <c r="O15" s="59">
        <v>2</v>
      </c>
      <c r="P15" s="55">
        <f t="shared" si="1"/>
        <v>400</v>
      </c>
      <c r="Q15" s="64"/>
      <c r="R15" s="55"/>
      <c r="S15" s="55"/>
    </row>
    <row r="16" ht="12" customHeight="1" spans="1:19">
      <c r="A16" s="17"/>
      <c r="B16" s="18" t="s">
        <v>79</v>
      </c>
      <c r="C16" s="19"/>
      <c r="D16" s="19" t="s">
        <v>75</v>
      </c>
      <c r="E16" s="33">
        <f>E6</f>
        <v>10</v>
      </c>
      <c r="F16" s="23">
        <v>85.93</v>
      </c>
      <c r="G16" s="24"/>
      <c r="H16" s="24"/>
      <c r="I16" s="23"/>
      <c r="J16" s="23"/>
      <c r="K16" s="23"/>
      <c r="L16" s="23"/>
      <c r="M16" s="23"/>
      <c r="N16" s="60" t="s">
        <v>80</v>
      </c>
      <c r="O16" s="54">
        <v>10</v>
      </c>
      <c r="P16" s="55">
        <f t="shared" si="1"/>
        <v>859.3</v>
      </c>
      <c r="Q16" s="64">
        <v>11.1</v>
      </c>
      <c r="R16" s="55">
        <f t="shared" ref="R16:R25" si="6">E16-O16</f>
        <v>0</v>
      </c>
      <c r="S16" s="55">
        <f t="shared" ref="S16:S25" si="7">F16*R16</f>
        <v>0</v>
      </c>
    </row>
    <row r="17" ht="12" customHeight="1" spans="1:19">
      <c r="A17" s="17"/>
      <c r="B17" s="18" t="s">
        <v>81</v>
      </c>
      <c r="C17" s="19"/>
      <c r="D17" s="19" t="s">
        <v>58</v>
      </c>
      <c r="E17" s="34">
        <f>E12</f>
        <v>8</v>
      </c>
      <c r="F17" s="25">
        <v>91.3</v>
      </c>
      <c r="G17" s="26"/>
      <c r="H17" s="26"/>
      <c r="I17" s="25"/>
      <c r="J17" s="25"/>
      <c r="K17" s="25"/>
      <c r="L17" s="25"/>
      <c r="M17" s="25"/>
      <c r="N17" s="57" t="s">
        <v>82</v>
      </c>
      <c r="O17" s="54">
        <v>8</v>
      </c>
      <c r="P17" s="55">
        <f t="shared" si="1"/>
        <v>730.4</v>
      </c>
      <c r="Q17" s="64">
        <v>7.25</v>
      </c>
      <c r="R17" s="55">
        <f t="shared" si="6"/>
        <v>0</v>
      </c>
      <c r="S17" s="55">
        <f t="shared" si="7"/>
        <v>0</v>
      </c>
    </row>
    <row r="18" ht="12" customHeight="1" spans="1:19">
      <c r="A18" s="17"/>
      <c r="B18" s="18" t="s">
        <v>83</v>
      </c>
      <c r="C18" s="19"/>
      <c r="D18" s="19" t="s">
        <v>75</v>
      </c>
      <c r="E18" s="20">
        <f>D3*2+F3*2</f>
        <v>20</v>
      </c>
      <c r="F18" s="25">
        <v>4.45</v>
      </c>
      <c r="G18" s="26"/>
      <c r="H18" s="26"/>
      <c r="I18" s="25"/>
      <c r="J18" s="25"/>
      <c r="K18" s="25"/>
      <c r="L18" s="25"/>
      <c r="M18" s="25"/>
      <c r="N18" s="57" t="s">
        <v>84</v>
      </c>
      <c r="O18" s="54">
        <v>20</v>
      </c>
      <c r="P18" s="55">
        <f t="shared" si="1"/>
        <v>89</v>
      </c>
      <c r="Q18" s="64">
        <v>0.75</v>
      </c>
      <c r="R18" s="55">
        <f t="shared" si="6"/>
        <v>0</v>
      </c>
      <c r="S18" s="55">
        <f t="shared" si="7"/>
        <v>0</v>
      </c>
    </row>
    <row r="19" ht="12" customHeight="1" spans="1:19">
      <c r="A19" s="17"/>
      <c r="B19" s="18" t="s">
        <v>85</v>
      </c>
      <c r="C19" s="19"/>
      <c r="D19" s="19" t="s">
        <v>75</v>
      </c>
      <c r="E19" s="20">
        <f>A3*11</f>
        <v>11</v>
      </c>
      <c r="F19" s="25">
        <v>6.51</v>
      </c>
      <c r="G19" s="26"/>
      <c r="H19" s="26"/>
      <c r="I19" s="25"/>
      <c r="J19" s="25"/>
      <c r="K19" s="25"/>
      <c r="L19" s="25"/>
      <c r="M19" s="25"/>
      <c r="N19" s="57" t="s">
        <v>86</v>
      </c>
      <c r="O19" s="54">
        <v>11</v>
      </c>
      <c r="P19" s="55">
        <f t="shared" si="1"/>
        <v>71.61</v>
      </c>
      <c r="Q19" s="64">
        <v>1.65</v>
      </c>
      <c r="R19" s="55">
        <f t="shared" si="6"/>
        <v>0</v>
      </c>
      <c r="S19" s="55">
        <f t="shared" si="7"/>
        <v>0</v>
      </c>
    </row>
    <row r="20" ht="12" customHeight="1" spans="1:19">
      <c r="A20" s="35" t="s">
        <v>87</v>
      </c>
      <c r="B20" s="18" t="s">
        <v>88</v>
      </c>
      <c r="C20" s="19"/>
      <c r="D20" s="19" t="s">
        <v>89</v>
      </c>
      <c r="E20" s="20">
        <f>A3</f>
        <v>1</v>
      </c>
      <c r="F20" s="36" t="e">
        <f>(I20+J20)*1.1+30</f>
        <v>#REF!</v>
      </c>
      <c r="G20" s="26">
        <v>1</v>
      </c>
      <c r="H20" s="26">
        <v>271</v>
      </c>
      <c r="I20" s="61" t="e">
        <f>G20*H20*#REF!*1.1</f>
        <v>#REF!</v>
      </c>
      <c r="J20" s="25">
        <f>17.4*2*4</f>
        <v>139.2</v>
      </c>
      <c r="K20" s="25">
        <v>30</v>
      </c>
      <c r="L20" s="25"/>
      <c r="M20" s="25"/>
      <c r="N20" s="54" t="s">
        <v>90</v>
      </c>
      <c r="O20" s="62">
        <v>1</v>
      </c>
      <c r="P20" s="55" t="e">
        <f t="shared" si="1"/>
        <v>#REF!</v>
      </c>
      <c r="Q20" s="64">
        <v>71.65</v>
      </c>
      <c r="R20" s="55">
        <f t="shared" si="6"/>
        <v>0</v>
      </c>
      <c r="S20" s="55" t="e">
        <f t="shared" si="7"/>
        <v>#REF!</v>
      </c>
    </row>
    <row r="21" ht="12" customHeight="1" spans="1:19">
      <c r="A21" s="37"/>
      <c r="B21" s="18" t="s">
        <v>91</v>
      </c>
      <c r="C21" s="19"/>
      <c r="D21" s="19" t="s">
        <v>92</v>
      </c>
      <c r="E21" s="20">
        <f>A3*10</f>
        <v>10</v>
      </c>
      <c r="F21" s="25" t="e">
        <f>I21+J21+K21+L21+M21</f>
        <v>#REF!</v>
      </c>
      <c r="G21" s="26">
        <v>5.2</v>
      </c>
      <c r="H21" s="38">
        <v>3.97</v>
      </c>
      <c r="I21" s="25" t="e">
        <f>G21*H21*#REF!*1.1+15</f>
        <v>#REF!</v>
      </c>
      <c r="J21" s="25">
        <f>4*2</f>
        <v>8</v>
      </c>
      <c r="K21" s="25">
        <f>0.5*10</f>
        <v>5</v>
      </c>
      <c r="L21" s="25">
        <f>0.32*18</f>
        <v>5.76</v>
      </c>
      <c r="M21" s="25">
        <f>18*1</f>
        <v>18</v>
      </c>
      <c r="N21" s="57" t="s">
        <v>93</v>
      </c>
      <c r="O21" s="54">
        <v>10</v>
      </c>
      <c r="P21" s="55" t="e">
        <f t="shared" si="1"/>
        <v>#REF!</v>
      </c>
      <c r="Q21" s="64"/>
      <c r="R21" s="55">
        <f t="shared" si="6"/>
        <v>0</v>
      </c>
      <c r="S21" s="55" t="e">
        <f t="shared" si="7"/>
        <v>#REF!</v>
      </c>
    </row>
    <row r="22" ht="12" customHeight="1" spans="1:19">
      <c r="A22" s="17" t="s">
        <v>94</v>
      </c>
      <c r="B22" s="39" t="s">
        <v>95</v>
      </c>
      <c r="C22" s="19"/>
      <c r="D22" s="19" t="s">
        <v>75</v>
      </c>
      <c r="E22" s="20">
        <f>A3*55</f>
        <v>55</v>
      </c>
      <c r="F22" s="25">
        <v>2.15</v>
      </c>
      <c r="G22" s="38"/>
      <c r="H22" s="38"/>
      <c r="I22" s="25"/>
      <c r="J22" s="25"/>
      <c r="K22" s="25"/>
      <c r="L22" s="25"/>
      <c r="M22" s="25"/>
      <c r="N22" s="57" t="s">
        <v>96</v>
      </c>
      <c r="O22" s="54">
        <v>55</v>
      </c>
      <c r="P22" s="55">
        <f t="shared" si="1"/>
        <v>118.25</v>
      </c>
      <c r="Q22" s="64">
        <v>0.105</v>
      </c>
      <c r="R22" s="55">
        <f t="shared" si="6"/>
        <v>0</v>
      </c>
      <c r="S22" s="55">
        <f t="shared" si="7"/>
        <v>0</v>
      </c>
    </row>
    <row r="23" ht="12" customHeight="1" spans="1:19">
      <c r="A23" s="17"/>
      <c r="B23" s="40" t="s">
        <v>97</v>
      </c>
      <c r="C23" s="19"/>
      <c r="D23" s="19" t="s">
        <v>75</v>
      </c>
      <c r="E23" s="20">
        <f>D3*2+E17+E12</f>
        <v>36</v>
      </c>
      <c r="F23" s="25">
        <v>2.55</v>
      </c>
      <c r="G23" s="38"/>
      <c r="H23" s="38"/>
      <c r="I23" s="25"/>
      <c r="J23" s="25"/>
      <c r="K23" s="25"/>
      <c r="L23" s="25"/>
      <c r="M23" s="25"/>
      <c r="N23" s="57" t="s">
        <v>98</v>
      </c>
      <c r="O23" s="59">
        <v>36</v>
      </c>
      <c r="P23" s="55">
        <f t="shared" si="1"/>
        <v>91.8</v>
      </c>
      <c r="Q23" s="64">
        <v>0.25</v>
      </c>
      <c r="R23" s="55">
        <f t="shared" si="6"/>
        <v>0</v>
      </c>
      <c r="S23" s="55">
        <f t="shared" si="7"/>
        <v>0</v>
      </c>
    </row>
    <row r="24" ht="12" customHeight="1" spans="1:19">
      <c r="A24" s="17"/>
      <c r="B24" s="41" t="s">
        <v>99</v>
      </c>
      <c r="C24" s="30"/>
      <c r="D24" s="30" t="s">
        <v>75</v>
      </c>
      <c r="E24" s="42">
        <f>D3*2+4</f>
        <v>24</v>
      </c>
      <c r="F24" s="43">
        <v>1.95</v>
      </c>
      <c r="G24" s="44"/>
      <c r="H24" s="44"/>
      <c r="I24" s="43"/>
      <c r="J24" s="43"/>
      <c r="K24" s="43"/>
      <c r="L24" s="43"/>
      <c r="M24" s="43"/>
      <c r="N24" s="57" t="s">
        <v>100</v>
      </c>
      <c r="O24" s="54">
        <v>24</v>
      </c>
      <c r="P24" s="55">
        <f t="shared" si="1"/>
        <v>46.8</v>
      </c>
      <c r="Q24" s="64">
        <v>0.28</v>
      </c>
      <c r="R24" s="55">
        <f t="shared" si="6"/>
        <v>0</v>
      </c>
      <c r="S24" s="55">
        <f t="shared" si="7"/>
        <v>0</v>
      </c>
    </row>
    <row r="25" ht="12" customHeight="1" spans="1:19">
      <c r="A25" s="17"/>
      <c r="B25" s="40" t="s">
        <v>101</v>
      </c>
      <c r="C25" s="19"/>
      <c r="D25" s="19" t="s">
        <v>102</v>
      </c>
      <c r="E25" s="33">
        <f>E6+E12</f>
        <v>18</v>
      </c>
      <c r="F25" s="25">
        <v>1.46</v>
      </c>
      <c r="G25" s="38"/>
      <c r="H25" s="38"/>
      <c r="I25" s="25"/>
      <c r="J25" s="25"/>
      <c r="K25" s="25"/>
      <c r="L25" s="25"/>
      <c r="M25" s="25"/>
      <c r="N25" s="57" t="s">
        <v>103</v>
      </c>
      <c r="O25" s="54">
        <v>18</v>
      </c>
      <c r="P25" s="55">
        <f t="shared" si="1"/>
        <v>26.28</v>
      </c>
      <c r="Q25" s="64"/>
      <c r="R25" s="55">
        <f t="shared" si="6"/>
        <v>0</v>
      </c>
      <c r="S25" s="55">
        <f t="shared" si="7"/>
        <v>0</v>
      </c>
    </row>
    <row r="26" spans="2:19">
      <c r="B26" s="1" t="s">
        <v>104</v>
      </c>
      <c r="P26" s="3" t="e">
        <f>SUM(P6:P25)</f>
        <v>#REF!</v>
      </c>
      <c r="S26" s="3" t="e">
        <f>SUM(S6:S25)</f>
        <v>#REF!</v>
      </c>
    </row>
    <row r="27" spans="2:18">
      <c r="B27" s="1" t="s">
        <v>105</v>
      </c>
      <c r="R27" s="3" t="s">
        <v>106</v>
      </c>
    </row>
    <row r="28" spans="15:16">
      <c r="O28" s="1" t="s">
        <v>11</v>
      </c>
      <c r="P28" s="3" t="e">
        <f>P26+S26</f>
        <v>#REF!</v>
      </c>
    </row>
    <row r="29" spans="2:16"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O29" s="1" t="s">
        <v>107</v>
      </c>
      <c r="P29" s="3" t="e">
        <f>P28/E2</f>
        <v>#REF!</v>
      </c>
    </row>
    <row r="30" spans="2:13">
      <c r="B30" s="46"/>
      <c r="C30" s="46"/>
      <c r="D30" s="46"/>
      <c r="E30" s="46"/>
      <c r="F30" s="46"/>
      <c r="G30" s="47"/>
      <c r="H30" s="47"/>
      <c r="I30" s="47"/>
      <c r="J30" s="47"/>
      <c r="K30" s="47"/>
      <c r="L30" s="47"/>
      <c r="M30" s="47"/>
    </row>
    <row r="31" spans="2:13">
      <c r="B31" s="46"/>
      <c r="C31" s="46"/>
      <c r="D31" s="46"/>
      <c r="E31" s="46"/>
      <c r="F31" s="46"/>
      <c r="G31" s="47"/>
      <c r="H31" s="47"/>
      <c r="I31" s="47"/>
      <c r="J31" s="47"/>
      <c r="K31" s="47"/>
      <c r="L31" s="47"/>
      <c r="M31" s="47"/>
    </row>
    <row r="32" spans="2:13">
      <c r="B32" s="46"/>
      <c r="C32" s="46"/>
      <c r="D32" s="46"/>
      <c r="E32" s="46"/>
      <c r="F32" s="46"/>
      <c r="G32" s="47"/>
      <c r="H32" s="47"/>
      <c r="I32" s="47"/>
      <c r="J32" s="47"/>
      <c r="K32" s="47"/>
      <c r="L32" s="47"/>
      <c r="M32" s="47"/>
    </row>
    <row r="33" spans="2:13">
      <c r="B33" s="46"/>
      <c r="C33" s="46"/>
      <c r="D33" s="46"/>
      <c r="E33" s="46"/>
      <c r="F33" s="46"/>
      <c r="G33" s="47"/>
      <c r="H33" s="47"/>
      <c r="I33" s="47"/>
      <c r="J33" s="47"/>
      <c r="K33" s="47"/>
      <c r="L33" s="47"/>
      <c r="M33" s="47"/>
    </row>
    <row r="34" spans="2:13">
      <c r="B34" s="46"/>
      <c r="C34" s="46"/>
      <c r="D34" s="46"/>
      <c r="E34" s="46"/>
      <c r="F34" s="46"/>
      <c r="G34" s="47"/>
      <c r="H34" s="47"/>
      <c r="I34" s="47"/>
      <c r="J34" s="47"/>
      <c r="K34" s="47"/>
      <c r="L34" s="47"/>
      <c r="M34" s="47"/>
    </row>
    <row r="35" spans="2:13">
      <c r="B35" s="46"/>
      <c r="C35" s="46"/>
      <c r="D35" s="46"/>
      <c r="E35" s="46"/>
      <c r="F35" s="46"/>
      <c r="G35" s="47"/>
      <c r="H35" s="47"/>
      <c r="I35" s="47"/>
      <c r="J35" s="47"/>
      <c r="K35" s="47"/>
      <c r="L35" s="47"/>
      <c r="M35" s="47"/>
    </row>
  </sheetData>
  <mergeCells count="12">
    <mergeCell ref="A1:N1"/>
    <mergeCell ref="A2:C2"/>
    <mergeCell ref="F2:N2"/>
    <mergeCell ref="A3:B3"/>
    <mergeCell ref="H3:N3"/>
    <mergeCell ref="A4:F4"/>
    <mergeCell ref="G4:H4"/>
    <mergeCell ref="I4:M4"/>
    <mergeCell ref="A6:A13"/>
    <mergeCell ref="A14:A19"/>
    <mergeCell ref="A20:A21"/>
    <mergeCell ref="A22:A25"/>
  </mergeCells>
  <dataValidations count="2">
    <dataValidation type="list" allowBlank="1" showInputMessage="1" showErrorMessage="1" sqref="B20">
      <formula1>"顶布[白]{全新},顶布[白]{A类},顶布[白]{B类},顶布[白]{C类},顶布[白]{D类}"</formula1>
    </dataValidation>
    <dataValidation type="list" allowBlank="1" showInputMessage="1" showErrorMessage="1" sqref="B21">
      <formula1>"围布[白]{全新},围布[白]{A类},围布[白]{B类},围布[白]{C类},围布[白]{D类},透光窗围布[白]{全新},透光窗围布[白]{A类},透光窗围布[白]{B类},透光窗围布[白]{C类},透光窗围布[白]{D类}"</formula1>
    </dataValidation>
  </dataValidations>
  <printOptions horizontalCentered="1"/>
  <pageMargins left="0.238888888888889" right="0.11875" top="0.159027777777778" bottom="0.259027777777778" header="0.159027777777778" footer="0.2"/>
  <pageSetup paperSize="9" orientation="portrait" horizontalDpi="600" verticalDpi="600"/>
  <headerFooter alignWithMargins="0" scaleWithDoc="0">
    <oddFooter>&amp;L&amp;"SimSun"&amp;9&amp;C&amp;"SimSun"&amp;9第 &amp;P 页，共 &amp;N 页&amp;R&amp;"SimSun"&amp;9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成本汇总</vt:lpstr>
      <vt:lpstr>15米10边（平-150料）-4米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TianFangZhen</dc:creator>
  <cp:lastModifiedBy>Gs - 田芳镇</cp:lastModifiedBy>
  <dcterms:created xsi:type="dcterms:W3CDTF">2017-12-18T07:10:00Z</dcterms:created>
  <dcterms:modified xsi:type="dcterms:W3CDTF">2018-09-16T07:53:44Z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2052-10.8.0.6206</vt:lpwstr>
  </property>
  <property fmtid="{D5CDD505-2E9C-101B-9397-08002B2CF9AE}" pid="3" name="KSOReadingLayout">
    <vt:bool>false</vt:bool>
  </property>
</Properties>
</file>