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851"/>
  </bookViews>
  <sheets>
    <sheet name="成本汇总" sheetId="72" r:id="rId1"/>
    <sheet name="15米10边（平-150料）-4米" sheetId="1" state="hidden" r:id="rId2"/>
  </sheets>
  <definedNames>
    <definedName name="_xlnm.Print_Titles" localSheetId="1">'15米10边（平-150料）-4米'!$1:$5</definedName>
  </definedNames>
  <calcPr calcId="144525"/>
</workbook>
</file>

<file path=xl/comments1.xml><?xml version="1.0" encoding="utf-8"?>
<comments xmlns="http://schemas.openxmlformats.org/spreadsheetml/2006/main">
  <authors>
    <author>TianFangZhen</author>
  </authors>
  <commentList>
    <comment ref="J4" authorId="0">
      <text>
        <r>
          <rPr>
            <sz val="9"/>
            <rFont val="宋体"/>
            <charset val="134"/>
          </rPr>
          <t xml:space="preserve">蓝色区域数据是由总价除面积
</t>
        </r>
      </text>
    </comment>
    <comment ref="K4" authorId="0">
      <text>
        <r>
          <rPr>
            <sz val="9"/>
            <rFont val="宋体"/>
            <charset val="134"/>
          </rPr>
          <t>黄色区域后台手动修改或添加</t>
        </r>
      </text>
    </comment>
  </commentList>
</comments>
</file>

<file path=xl/sharedStrings.xml><?xml version="1.0" encoding="utf-8"?>
<sst xmlns="http://schemas.openxmlformats.org/spreadsheetml/2006/main" count="108">
  <si>
    <t>多边形篷房成本-报价单</t>
  </si>
  <si>
    <t>主体价格</t>
  </si>
  <si>
    <t>No.</t>
  </si>
  <si>
    <t>规格</t>
  </si>
  <si>
    <t>主材规格（mm）</t>
  </si>
  <si>
    <t>边高（m）</t>
  </si>
  <si>
    <t>边内高（m）</t>
  </si>
  <si>
    <t>外顶高（m）</t>
  </si>
  <si>
    <t>多边</t>
  </si>
  <si>
    <t>面积</t>
  </si>
  <si>
    <t>边间距
（mm）</t>
  </si>
  <si>
    <t>单价</t>
  </si>
  <si>
    <t>总价</t>
  </si>
  <si>
    <t>15米平顶</t>
  </si>
  <si>
    <t>150*120*3.0</t>
  </si>
  <si>
    <t>10边</t>
  </si>
  <si>
    <t>15米尖顶</t>
  </si>
  <si>
    <t>203*112*4.5</t>
  </si>
  <si>
    <t>22米平顶</t>
  </si>
  <si>
    <t>14边</t>
  </si>
  <si>
    <t>22米尖顶</t>
  </si>
  <si>
    <t>28米平顶</t>
  </si>
  <si>
    <t>18边</t>
  </si>
  <si>
    <t>250*120*4.0</t>
  </si>
  <si>
    <t>28米尖顶</t>
  </si>
  <si>
    <t>30米尖顶</t>
  </si>
  <si>
    <t>30米平顶</t>
  </si>
  <si>
    <t>32米平顶</t>
  </si>
  <si>
    <t>20边</t>
  </si>
  <si>
    <t>32米尖顶</t>
  </si>
  <si>
    <t>平顶为18°，尖顶不可以按照度数计算（不平均增高），203料可以做到32米（结构力度合理 安全性能提高）因所有多边形都是借用我家15 20 25等跨度材料，（骨架可以销售二手 篷布全新），生产周期在10天左右，十字撑采取钢丝绳代替，玻璃墙也可以使用，但是每间有一块不是通用的（因为间距不同，就会一个不一样的）所以租赁要用玻璃墙时间会长一些，布幔还没有试验，但布幔报价也比人字篷房贵1.5倍，再大跨度和型材也会陆续发。</t>
  </si>
  <si>
    <t>A型15M（150料 全铝 边高4米 ）</t>
  </si>
  <si>
    <t>篷房规格：</t>
  </si>
  <si>
    <t>间</t>
  </si>
  <si>
    <t>排</t>
  </si>
  <si>
    <t>山尖数</t>
  </si>
  <si>
    <t>参   数</t>
  </si>
  <si>
    <t>价   格</t>
  </si>
  <si>
    <t>类别</t>
  </si>
  <si>
    <t>物料名称</t>
  </si>
  <si>
    <t>重量（kg）</t>
  </si>
  <si>
    <t>单位</t>
  </si>
  <si>
    <t>需求数量</t>
  </si>
  <si>
    <t>成品单价</t>
  </si>
  <si>
    <t>铝材长度</t>
  </si>
  <si>
    <t>铝材米重（kg)</t>
  </si>
  <si>
    <t>铝材价格（钢材）</t>
  </si>
  <si>
    <t>转角板（工字扣）</t>
  </si>
  <si>
    <t>上下接头</t>
  </si>
  <si>
    <t>20*160螺丝（螺丝）</t>
  </si>
  <si>
    <t>铆钉（钩）</t>
  </si>
  <si>
    <t>备注</t>
  </si>
  <si>
    <t>第一单元
数量</t>
  </si>
  <si>
    <t>小计</t>
  </si>
  <si>
    <t>单重（kg）</t>
  </si>
  <si>
    <t>随后单元
数量</t>
  </si>
  <si>
    <t>骨架明细</t>
  </si>
  <si>
    <t>侧立柱</t>
  </si>
  <si>
    <t>根</t>
  </si>
  <si>
    <r>
      <rPr>
        <sz val="10"/>
        <rFont val="宋体"/>
        <charset val="134"/>
      </rPr>
      <t>铝材长度</t>
    </r>
    <r>
      <rPr>
        <sz val="10"/>
        <rFont val="Arial"/>
        <charset val="0"/>
      </rPr>
      <t>7.16</t>
    </r>
    <r>
      <rPr>
        <sz val="10"/>
        <rFont val="宋体"/>
        <charset val="134"/>
      </rPr>
      <t>米</t>
    </r>
    <r>
      <rPr>
        <sz val="10"/>
        <rFont val="Arial"/>
        <charset val="0"/>
      </rPr>
      <t>*8.233KG/2*</t>
    </r>
    <r>
      <rPr>
        <sz val="10"/>
        <rFont val="宋体"/>
        <charset val="134"/>
      </rPr>
      <t>价格</t>
    </r>
    <r>
      <rPr>
        <sz val="10"/>
        <rFont val="Arial"/>
        <charset val="0"/>
      </rPr>
      <t>*1.1
203</t>
    </r>
    <r>
      <rPr>
        <sz val="10"/>
        <rFont val="宋体"/>
        <charset val="134"/>
      </rPr>
      <t>卡板</t>
    </r>
    <r>
      <rPr>
        <sz val="10"/>
        <rFont val="Arial"/>
        <charset val="0"/>
      </rPr>
      <t>2</t>
    </r>
    <r>
      <rPr>
        <sz val="10"/>
        <rFont val="宋体"/>
        <charset val="134"/>
      </rPr>
      <t>片=97.1</t>
    </r>
    <r>
      <rPr>
        <sz val="10"/>
        <rFont val="Arial"/>
        <charset val="0"/>
      </rPr>
      <t>+</t>
    </r>
    <r>
      <rPr>
        <sz val="10"/>
        <rFont val="宋体"/>
        <charset val="134"/>
      </rPr>
      <t>下钢部件1件=45.91</t>
    </r>
    <r>
      <rPr>
        <sz val="10"/>
        <rFont val="Arial"/>
        <charset val="0"/>
      </rPr>
      <t>+</t>
    </r>
    <r>
      <rPr>
        <sz val="10"/>
        <rFont val="宋体"/>
        <charset val="134"/>
      </rPr>
      <t>铆钉</t>
    </r>
    <r>
      <rPr>
        <sz val="10"/>
        <rFont val="Arial"/>
        <charset val="0"/>
      </rPr>
      <t>18</t>
    </r>
    <r>
      <rPr>
        <sz val="10"/>
        <rFont val="宋体"/>
        <charset val="134"/>
      </rPr>
      <t>个=11.7+20*160螺栓4套=10.2</t>
    </r>
  </si>
  <si>
    <t>长人字梁</t>
  </si>
  <si>
    <t>铝材长度8.15*米重8.233*价格*1.1=
203长梁堵1件=11.85+工字扣6套=15 +8*130螺栓6套=6  芯子50</t>
  </si>
  <si>
    <t>屋面檩条1</t>
  </si>
  <si>
    <t>铝材长度4.882*米重1.552*价格*1.1       直钩1件=6.5   弯钩1件 =6.5    10*30螺栓4套=2</t>
  </si>
  <si>
    <t>屋面檩条2</t>
  </si>
  <si>
    <t>屋檐檩条</t>
  </si>
  <si>
    <t>铝材长度4.882*米重2.771*价格*1.1      直钩1件=6.5   弯钩1件*6.5     10*30螺栓4套=2</t>
  </si>
  <si>
    <t>顶布穿管</t>
  </si>
  <si>
    <t>来料长度4.86*米重1.345价格*1.1</t>
  </si>
  <si>
    <t>十字撑</t>
  </si>
  <si>
    <t>60*60*3.5热带方管1只 =95   135*70*10铁板1块=3  45*200*6铁板2块=4   标准件1件=6.5  16*140螺栓1支=1</t>
  </si>
  <si>
    <t>围布沉重管</t>
  </si>
  <si>
    <t>6分管5米</t>
  </si>
  <si>
    <t>钢部件明细</t>
  </si>
  <si>
    <t>过渡接头</t>
  </si>
  <si>
    <t>个</t>
  </si>
  <si>
    <t>100*150*5方管1000  112*203铝材140   工字扣2件  8*130螺栓2套</t>
  </si>
  <si>
    <t>过渡卡板</t>
  </si>
  <si>
    <t>件</t>
  </si>
  <si>
    <t>侧地脚</t>
  </si>
  <si>
    <t>标准件</t>
  </si>
  <si>
    <t>钢丝绳</t>
  </si>
  <si>
    <t>尖基2个+钢丝绳</t>
  </si>
  <si>
    <t>顶布连接器</t>
  </si>
  <si>
    <t>30*50方管</t>
  </si>
  <si>
    <t>顶布紧线器</t>
  </si>
  <si>
    <t>φ18*340</t>
  </si>
  <si>
    <t>篷布明细</t>
  </si>
  <si>
    <t>顶布[白]{A类}</t>
  </si>
  <si>
    <t>块</t>
  </si>
  <si>
    <t>落地面积*1.5</t>
  </si>
  <si>
    <t>围布[白]{A类}</t>
  </si>
  <si>
    <t>对</t>
  </si>
  <si>
    <t>篷布宽2.6*2*高3.97*价格*1.1+围布豆12套+围布绳10.8米+铜扣18套+布袋7.5元</t>
  </si>
  <si>
    <t>螺丝明细</t>
  </si>
  <si>
    <t>螺栓20*160</t>
  </si>
  <si>
    <r>
      <rPr>
        <sz val="10"/>
        <rFont val="宋体"/>
        <charset val="134"/>
      </rPr>
      <t>订购价</t>
    </r>
    <r>
      <rPr>
        <sz val="10"/>
        <rFont val="Arial"/>
        <charset val="0"/>
      </rPr>
      <t>2.15</t>
    </r>
  </si>
  <si>
    <t>螺栓20*180</t>
  </si>
  <si>
    <t>订购价2.55</t>
  </si>
  <si>
    <r>
      <rPr>
        <sz val="10"/>
        <rFont val="宋体"/>
        <charset val="134"/>
      </rPr>
      <t>螺栓20</t>
    </r>
    <r>
      <rPr>
        <sz val="10"/>
        <rFont val="Times New Roman"/>
        <charset val="0"/>
      </rPr>
      <t>*140</t>
    </r>
  </si>
  <si>
    <t>订购价1.95</t>
  </si>
  <si>
    <t>固定销</t>
  </si>
  <si>
    <t>套</t>
  </si>
  <si>
    <t>订购价1.46</t>
  </si>
  <si>
    <t>围布窗每对加80元</t>
  </si>
  <si>
    <t>说明：绿色需要手动修改</t>
  </si>
  <si>
    <t>随后单元</t>
  </si>
  <si>
    <t>每平价格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</si>
</sst>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_ "/>
    <numFmt numFmtId="178" formatCode="0.000_ "/>
  </numFmts>
  <fonts count="36">
    <font>
      <sz val="12"/>
      <name val="宋体"/>
      <charset val="134"/>
    </font>
    <font>
      <sz val="10"/>
      <name val="宋体"/>
      <charset val="134"/>
    </font>
    <font>
      <b/>
      <sz val="14"/>
      <color indexed="10"/>
      <name val="宋体"/>
      <charset val="134"/>
    </font>
    <font>
      <b/>
      <sz val="10"/>
      <color indexed="10"/>
      <name val="宋体"/>
      <charset val="134"/>
    </font>
    <font>
      <b/>
      <sz val="10"/>
      <color indexed="10"/>
      <name val="Arial"/>
      <charset val="0"/>
    </font>
    <font>
      <sz val="10"/>
      <color indexed="12"/>
      <name val="Times New Roman"/>
      <charset val="0"/>
    </font>
    <font>
      <sz val="10"/>
      <color indexed="12"/>
      <name val="宋体"/>
      <charset val="134"/>
    </font>
    <font>
      <b/>
      <sz val="10"/>
      <name val="宋体"/>
      <charset val="134"/>
    </font>
    <font>
      <sz val="10"/>
      <color indexed="10"/>
      <name val="宋体"/>
      <charset val="134"/>
    </font>
    <font>
      <sz val="10"/>
      <name val="Arial"/>
      <charset val="0"/>
    </font>
    <font>
      <sz val="10"/>
      <color indexed="12"/>
      <name val="Arial"/>
      <charset val="0"/>
    </font>
    <font>
      <sz val="11"/>
      <name val="宋体"/>
      <charset val="134"/>
    </font>
    <font>
      <b/>
      <sz val="16"/>
      <color rgb="FF00B0F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8" fillId="7" borderId="1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21" borderId="18" applyNumberFormat="0" applyFon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255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9" fillId="2" borderId="6" xfId="0" applyNumberFormat="1" applyFont="1" applyFill="1" applyBorder="1" applyAlignment="1">
      <alignment horizontal="center" vertical="center"/>
    </xf>
    <xf numFmtId="178" fontId="9" fillId="3" borderId="6" xfId="0" applyNumberFormat="1" applyFont="1" applyFill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/>
    </xf>
    <xf numFmtId="178" fontId="10" fillId="3" borderId="1" xfId="0" applyNumberFormat="1" applyFont="1" applyFill="1" applyBorder="1" applyAlignment="1">
      <alignment horizontal="center" vertical="center"/>
    </xf>
    <xf numFmtId="177" fontId="9" fillId="2" borderId="1" xfId="0" applyNumberFormat="1" applyFont="1" applyFill="1" applyBorder="1" applyAlignment="1">
      <alignment horizontal="center" vertical="center"/>
    </xf>
    <xf numFmtId="178" fontId="9" fillId="3" borderId="1" xfId="0" applyNumberFormat="1" applyFont="1" applyFill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8" fontId="9" fillId="3" borderId="2" xfId="0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7" fontId="9" fillId="2" borderId="7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77" fontId="9" fillId="3" borderId="1" xfId="0" applyNumberFormat="1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" fontId="9" fillId="0" borderId="2" xfId="0" applyNumberFormat="1" applyFont="1" applyBorder="1" applyAlignment="1">
      <alignment horizontal="center" vertical="center"/>
    </xf>
    <xf numFmtId="177" fontId="9" fillId="2" borderId="2" xfId="0" applyNumberFormat="1" applyFont="1" applyFill="1" applyBorder="1" applyAlignment="1">
      <alignment horizontal="center" vertical="center"/>
    </xf>
    <xf numFmtId="177" fontId="9" fillId="3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77" fontId="6" fillId="0" borderId="1" xfId="0" applyNumberFormat="1" applyFont="1" applyFill="1" applyBorder="1" applyAlignment="1">
      <alignment horizontal="center" vertical="center"/>
    </xf>
    <xf numFmtId="177" fontId="9" fillId="2" borderId="3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left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176" fontId="11" fillId="4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left" vertical="center"/>
    </xf>
    <xf numFmtId="2" fontId="14" fillId="0" borderId="1" xfId="0" applyNumberFormat="1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FI56"/>
  <sheetViews>
    <sheetView showGridLines="0" tabSelected="1" workbookViewId="0">
      <selection activeCell="M12" sqref="M12"/>
    </sheetView>
  </sheetViews>
  <sheetFormatPr defaultColWidth="9" defaultRowHeight="13.5" customHeight="1"/>
  <cols>
    <col min="1" max="1" width="5" style="69" customWidth="1"/>
    <col min="2" max="2" width="16.125" style="69" customWidth="1"/>
    <col min="3" max="3" width="13.5" style="69" customWidth="1"/>
    <col min="4" max="6" width="7.25" style="69" customWidth="1"/>
    <col min="7" max="7" width="9.625" style="70" customWidth="1"/>
    <col min="8" max="9" width="9.625" style="71" customWidth="1"/>
    <col min="10" max="10" width="9.625" style="72" customWidth="1"/>
    <col min="11" max="11" width="9.625" style="73" customWidth="1"/>
    <col min="12" max="12" width="13.75" style="70"/>
    <col min="13" max="13" width="11.5" style="70"/>
    <col min="14" max="165" width="9" style="70"/>
    <col min="166" max="16384" width="9" style="66"/>
  </cols>
  <sheetData>
    <row r="1" ht="21" customHeight="1" spans="1:1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83"/>
      <c r="K1" s="83"/>
    </row>
    <row r="2" ht="12" customHeight="1" spans="1:11">
      <c r="A2" s="75" t="s">
        <v>1</v>
      </c>
      <c r="B2" s="75"/>
      <c r="C2" s="75"/>
      <c r="D2" s="75"/>
      <c r="E2" s="75"/>
      <c r="F2" s="76"/>
      <c r="G2" s="75"/>
      <c r="H2" s="75"/>
      <c r="I2" s="75"/>
      <c r="J2" s="84"/>
      <c r="K2" s="84"/>
    </row>
    <row r="3" s="65" customFormat="1" ht="27" customHeight="1" spans="1:165">
      <c r="A3" s="77" t="s">
        <v>2</v>
      </c>
      <c r="B3" s="77" t="s">
        <v>3</v>
      </c>
      <c r="C3" s="77" t="s">
        <v>4</v>
      </c>
      <c r="D3" s="77" t="s">
        <v>5</v>
      </c>
      <c r="E3" s="77" t="s">
        <v>6</v>
      </c>
      <c r="F3" s="77" t="s">
        <v>7</v>
      </c>
      <c r="G3" s="77" t="s">
        <v>8</v>
      </c>
      <c r="H3" s="77" t="s">
        <v>9</v>
      </c>
      <c r="I3" s="77" t="s">
        <v>10</v>
      </c>
      <c r="J3" s="85" t="s">
        <v>11</v>
      </c>
      <c r="K3" s="86" t="s">
        <v>12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0"/>
      <c r="FC3" s="70"/>
      <c r="FD3" s="70"/>
      <c r="FE3" s="70"/>
      <c r="FF3" s="70"/>
      <c r="FG3" s="70"/>
      <c r="FH3" s="70"/>
      <c r="FI3" s="70"/>
    </row>
    <row r="4" s="66" customFormat="1" ht="25.5" customHeight="1" spans="1:165">
      <c r="A4" s="78">
        <v>1</v>
      </c>
      <c r="B4" s="79" t="s">
        <v>13</v>
      </c>
      <c r="C4" s="79" t="s">
        <v>14</v>
      </c>
      <c r="D4" s="79">
        <v>4</v>
      </c>
      <c r="E4" s="79">
        <v>3.76</v>
      </c>
      <c r="F4" s="80">
        <v>6.4</v>
      </c>
      <c r="G4" s="81" t="s">
        <v>15</v>
      </c>
      <c r="H4" s="82">
        <v>165</v>
      </c>
      <c r="I4" s="82">
        <v>4879</v>
      </c>
      <c r="J4" s="87">
        <f>K4/H4</f>
        <v>456.594253134642</v>
      </c>
      <c r="K4" s="78">
        <v>75338.051767216</v>
      </c>
      <c r="L4" s="88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</row>
    <row r="5" s="66" customFormat="1" ht="21" customHeight="1" spans="1:165">
      <c r="A5" s="78">
        <v>2</v>
      </c>
      <c r="B5" s="79" t="s">
        <v>13</v>
      </c>
      <c r="C5" s="79" t="s">
        <v>14</v>
      </c>
      <c r="D5" s="79">
        <v>5</v>
      </c>
      <c r="E5" s="79">
        <v>4.76</v>
      </c>
      <c r="F5" s="79">
        <v>7.4</v>
      </c>
      <c r="G5" s="81" t="s">
        <v>15</v>
      </c>
      <c r="H5" s="82">
        <v>165</v>
      </c>
      <c r="I5" s="82">
        <v>4879</v>
      </c>
      <c r="J5" s="87">
        <f t="shared" ref="J5:J36" si="0">K5/H5</f>
        <v>483.677142831612</v>
      </c>
      <c r="K5" s="78">
        <v>79806.728567216</v>
      </c>
      <c r="L5" s="88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</row>
    <row r="6" s="66" customFormat="1" ht="26.25" customHeight="1" spans="1:165">
      <c r="A6" s="78">
        <v>3</v>
      </c>
      <c r="B6" s="79" t="s">
        <v>16</v>
      </c>
      <c r="C6" s="79" t="s">
        <v>14</v>
      </c>
      <c r="D6" s="79">
        <v>4</v>
      </c>
      <c r="E6" s="79">
        <v>3.76</v>
      </c>
      <c r="F6" s="79">
        <v>9</v>
      </c>
      <c r="G6" s="81" t="s">
        <v>15</v>
      </c>
      <c r="H6" s="82">
        <v>165</v>
      </c>
      <c r="I6" s="82">
        <v>4879</v>
      </c>
      <c r="J6" s="87">
        <f t="shared" si="0"/>
        <v>482.108228892218</v>
      </c>
      <c r="K6" s="78">
        <v>79547.857767216</v>
      </c>
      <c r="L6" s="88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  <c r="EE6" s="70"/>
      <c r="EF6" s="70"/>
      <c r="EG6" s="70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70"/>
      <c r="FA6" s="70"/>
      <c r="FB6" s="70"/>
      <c r="FC6" s="70"/>
      <c r="FD6" s="70"/>
      <c r="FE6" s="70"/>
      <c r="FF6" s="70"/>
      <c r="FG6" s="70"/>
      <c r="FH6" s="70"/>
      <c r="FI6" s="70"/>
    </row>
    <row r="7" s="66" customFormat="1" ht="21.75" customHeight="1" spans="1:165">
      <c r="A7" s="78">
        <v>4</v>
      </c>
      <c r="B7" s="79" t="s">
        <v>16</v>
      </c>
      <c r="C7" s="79" t="s">
        <v>14</v>
      </c>
      <c r="D7" s="79">
        <v>5</v>
      </c>
      <c r="E7" s="79">
        <v>4.76</v>
      </c>
      <c r="F7" s="79">
        <v>10</v>
      </c>
      <c r="G7" s="81" t="s">
        <v>15</v>
      </c>
      <c r="H7" s="82">
        <v>165</v>
      </c>
      <c r="I7" s="82">
        <v>4879</v>
      </c>
      <c r="J7" s="87">
        <f t="shared" si="0"/>
        <v>509.191118589188</v>
      </c>
      <c r="K7" s="78">
        <v>84016.534567216</v>
      </c>
      <c r="L7" s="88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0"/>
      <c r="DY7" s="70"/>
      <c r="DZ7" s="70"/>
      <c r="EA7" s="70"/>
      <c r="EB7" s="70"/>
      <c r="EC7" s="70"/>
      <c r="ED7" s="70"/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/>
      <c r="EU7" s="70"/>
      <c r="EV7" s="70"/>
      <c r="EW7" s="70"/>
      <c r="EX7" s="70"/>
      <c r="EY7" s="70"/>
      <c r="EZ7" s="70"/>
      <c r="FA7" s="70"/>
      <c r="FB7" s="70"/>
      <c r="FC7" s="70"/>
      <c r="FD7" s="70"/>
      <c r="FE7" s="70"/>
      <c r="FF7" s="70"/>
      <c r="FG7" s="70"/>
      <c r="FH7" s="70"/>
      <c r="FI7" s="70"/>
    </row>
    <row r="8" s="66" customFormat="1" ht="21.75" customHeight="1" spans="1:165">
      <c r="A8" s="78">
        <v>5</v>
      </c>
      <c r="B8" s="79" t="s">
        <v>13</v>
      </c>
      <c r="C8" s="79" t="s">
        <v>17</v>
      </c>
      <c r="D8" s="79">
        <v>4</v>
      </c>
      <c r="E8" s="79">
        <v>3.76</v>
      </c>
      <c r="F8" s="80">
        <v>6.4</v>
      </c>
      <c r="G8" s="81" t="s">
        <v>15</v>
      </c>
      <c r="H8" s="82">
        <v>165</v>
      </c>
      <c r="I8" s="82">
        <v>4871</v>
      </c>
      <c r="J8" s="87">
        <f t="shared" si="0"/>
        <v>560.485430510642</v>
      </c>
      <c r="K8" s="78">
        <v>92480.096034256</v>
      </c>
      <c r="L8" s="88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</row>
    <row r="9" s="66" customFormat="1" ht="23.25" customHeight="1" spans="1:165">
      <c r="A9" s="78">
        <v>6</v>
      </c>
      <c r="B9" s="79" t="s">
        <v>13</v>
      </c>
      <c r="C9" s="79" t="s">
        <v>17</v>
      </c>
      <c r="D9" s="79">
        <v>5</v>
      </c>
      <c r="E9" s="79">
        <v>4.76</v>
      </c>
      <c r="F9" s="79">
        <v>7.4</v>
      </c>
      <c r="G9" s="81" t="s">
        <v>15</v>
      </c>
      <c r="H9" s="82">
        <v>165</v>
      </c>
      <c r="I9" s="82">
        <v>4871</v>
      </c>
      <c r="J9" s="87">
        <f t="shared" si="0"/>
        <v>596.425198074279</v>
      </c>
      <c r="K9" s="78">
        <v>98410.157682256</v>
      </c>
      <c r="L9" s="88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</row>
    <row r="10" s="66" customFormat="1" ht="23.25" customHeight="1" spans="1:165">
      <c r="A10" s="78">
        <v>7</v>
      </c>
      <c r="B10" s="79" t="s">
        <v>13</v>
      </c>
      <c r="C10" s="79" t="s">
        <v>17</v>
      </c>
      <c r="D10" s="79">
        <v>6</v>
      </c>
      <c r="E10" s="79">
        <v>5.76</v>
      </c>
      <c r="F10" s="79">
        <v>8.4</v>
      </c>
      <c r="G10" s="81" t="s">
        <v>15</v>
      </c>
      <c r="H10" s="82">
        <v>165</v>
      </c>
      <c r="I10" s="82">
        <v>4871</v>
      </c>
      <c r="J10" s="87">
        <f t="shared" si="0"/>
        <v>655.298298971249</v>
      </c>
      <c r="K10" s="78">
        <v>108124.219330256</v>
      </c>
      <c r="L10" s="88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</row>
    <row r="11" s="66" customFormat="1" ht="23.25" customHeight="1" spans="1:165">
      <c r="A11" s="78">
        <v>8</v>
      </c>
      <c r="B11" s="79" t="s">
        <v>16</v>
      </c>
      <c r="C11" s="79" t="s">
        <v>17</v>
      </c>
      <c r="D11" s="79">
        <v>4</v>
      </c>
      <c r="E11" s="79">
        <v>3.76</v>
      </c>
      <c r="F11" s="79">
        <v>9</v>
      </c>
      <c r="G11" s="81" t="s">
        <v>15</v>
      </c>
      <c r="H11" s="82">
        <v>165</v>
      </c>
      <c r="I11" s="82">
        <v>4871</v>
      </c>
      <c r="J11" s="87">
        <f t="shared" si="0"/>
        <v>585.999406268218</v>
      </c>
      <c r="K11" s="78">
        <v>96689.902034256</v>
      </c>
      <c r="L11" s="88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0"/>
      <c r="CX11" s="70"/>
      <c r="CY11" s="70"/>
      <c r="CZ11" s="70"/>
      <c r="DA11" s="70"/>
      <c r="DB11" s="70"/>
      <c r="DC11" s="70"/>
      <c r="DD11" s="70"/>
      <c r="DE11" s="70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70"/>
      <c r="DX11" s="70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0"/>
      <c r="FB11" s="70"/>
      <c r="FC11" s="70"/>
      <c r="FD11" s="70"/>
      <c r="FE11" s="70"/>
      <c r="FF11" s="70"/>
      <c r="FG11" s="70"/>
      <c r="FH11" s="70"/>
      <c r="FI11" s="70"/>
    </row>
    <row r="12" s="66" customFormat="1" ht="23.25" customHeight="1" spans="1:165">
      <c r="A12" s="78">
        <v>9</v>
      </c>
      <c r="B12" s="79" t="s">
        <v>16</v>
      </c>
      <c r="C12" s="79" t="s">
        <v>17</v>
      </c>
      <c r="D12" s="79">
        <v>5</v>
      </c>
      <c r="E12" s="79">
        <v>4.76</v>
      </c>
      <c r="F12" s="79">
        <v>10</v>
      </c>
      <c r="G12" s="81" t="s">
        <v>15</v>
      </c>
      <c r="H12" s="82">
        <v>165</v>
      </c>
      <c r="I12" s="82">
        <v>4871</v>
      </c>
      <c r="J12" s="87">
        <f t="shared" si="0"/>
        <v>621.939173831855</v>
      </c>
      <c r="K12" s="78">
        <v>102619.963682256</v>
      </c>
      <c r="L12" s="88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70"/>
      <c r="DR12" s="70"/>
      <c r="DS12" s="70"/>
      <c r="DT12" s="70"/>
      <c r="DU12" s="70"/>
      <c r="DV12" s="70"/>
      <c r="DW12" s="70"/>
      <c r="DX12" s="70"/>
      <c r="DY12" s="70"/>
      <c r="DZ12" s="70"/>
      <c r="EA12" s="70"/>
      <c r="EB12" s="70"/>
      <c r="EC12" s="70"/>
      <c r="ED12" s="70"/>
      <c r="EE12" s="70"/>
      <c r="EF12" s="70"/>
      <c r="EG12" s="70"/>
      <c r="EH12" s="70"/>
      <c r="EI12" s="70"/>
      <c r="EJ12" s="70"/>
      <c r="EK12" s="70"/>
      <c r="EL12" s="70"/>
      <c r="EM12" s="70"/>
      <c r="EN12" s="70"/>
      <c r="EO12" s="70"/>
      <c r="EP12" s="70"/>
      <c r="EQ12" s="70"/>
      <c r="ER12" s="70"/>
      <c r="ES12" s="70"/>
      <c r="ET12" s="70"/>
      <c r="EU12" s="70"/>
      <c r="EV12" s="70"/>
      <c r="EW12" s="70"/>
      <c r="EX12" s="70"/>
      <c r="EY12" s="70"/>
      <c r="EZ12" s="70"/>
      <c r="FA12" s="70"/>
      <c r="FB12" s="70"/>
      <c r="FC12" s="70"/>
      <c r="FD12" s="70"/>
      <c r="FE12" s="70"/>
      <c r="FF12" s="70"/>
      <c r="FG12" s="70"/>
      <c r="FH12" s="70"/>
      <c r="FI12" s="70"/>
    </row>
    <row r="13" s="66" customFormat="1" ht="23.25" customHeight="1" spans="1:165">
      <c r="A13" s="78">
        <v>10</v>
      </c>
      <c r="B13" s="79" t="s">
        <v>16</v>
      </c>
      <c r="C13" s="79" t="s">
        <v>17</v>
      </c>
      <c r="D13" s="79">
        <v>6</v>
      </c>
      <c r="E13" s="79">
        <v>5.76</v>
      </c>
      <c r="F13" s="79">
        <v>11</v>
      </c>
      <c r="G13" s="81" t="s">
        <v>15</v>
      </c>
      <c r="H13" s="82">
        <v>165</v>
      </c>
      <c r="I13" s="82">
        <v>4871</v>
      </c>
      <c r="J13" s="87">
        <f t="shared" si="0"/>
        <v>680.812274728824</v>
      </c>
      <c r="K13" s="78">
        <v>112334.025330256</v>
      </c>
      <c r="L13" s="88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</row>
    <row r="14" s="66" customFormat="1" ht="22.5" customHeight="1" spans="1:165">
      <c r="A14" s="78">
        <v>11</v>
      </c>
      <c r="B14" s="79" t="s">
        <v>18</v>
      </c>
      <c r="C14" s="79" t="s">
        <v>17</v>
      </c>
      <c r="D14" s="79">
        <v>4</v>
      </c>
      <c r="E14" s="79">
        <v>3.76</v>
      </c>
      <c r="F14" s="79">
        <v>7.57</v>
      </c>
      <c r="G14" s="79" t="s">
        <v>19</v>
      </c>
      <c r="H14" s="82">
        <v>367.3</v>
      </c>
      <c r="I14" s="82">
        <v>4817</v>
      </c>
      <c r="J14" s="87">
        <f t="shared" si="0"/>
        <v>413.42780586087</v>
      </c>
      <c r="K14" s="78">
        <v>151852.033092698</v>
      </c>
      <c r="L14" s="88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/>
      <c r="EA14" s="70"/>
      <c r="EB14" s="70"/>
      <c r="EC14" s="70"/>
      <c r="ED14" s="70"/>
      <c r="EE14" s="70"/>
      <c r="EF14" s="70"/>
      <c r="EG14" s="70"/>
      <c r="EH14" s="70"/>
      <c r="EI14" s="70"/>
      <c r="EJ14" s="70"/>
      <c r="EK14" s="70"/>
      <c r="EL14" s="70"/>
      <c r="EM14" s="70"/>
      <c r="EN14" s="70"/>
      <c r="EO14" s="70"/>
      <c r="EP14" s="70"/>
      <c r="EQ14" s="70"/>
      <c r="ER14" s="70"/>
      <c r="ES14" s="70"/>
      <c r="ET14" s="70"/>
      <c r="EU14" s="70"/>
      <c r="EV14" s="70"/>
      <c r="EW14" s="70"/>
      <c r="EX14" s="70"/>
      <c r="EY14" s="70"/>
      <c r="EZ14" s="70"/>
      <c r="FA14" s="70"/>
      <c r="FB14" s="70"/>
      <c r="FC14" s="70"/>
      <c r="FD14" s="70"/>
      <c r="FE14" s="70"/>
      <c r="FF14" s="70"/>
      <c r="FG14" s="70"/>
      <c r="FH14" s="70"/>
      <c r="FI14" s="70"/>
    </row>
    <row r="15" s="66" customFormat="1" ht="22.5" customHeight="1" spans="1:165">
      <c r="A15" s="78">
        <v>12</v>
      </c>
      <c r="B15" s="79" t="s">
        <v>18</v>
      </c>
      <c r="C15" s="79" t="s">
        <v>17</v>
      </c>
      <c r="D15" s="79">
        <v>5</v>
      </c>
      <c r="E15" s="79">
        <v>4.76</v>
      </c>
      <c r="F15" s="79">
        <v>8.57</v>
      </c>
      <c r="G15" s="79" t="s">
        <v>19</v>
      </c>
      <c r="H15" s="82">
        <v>367.3</v>
      </c>
      <c r="I15" s="82">
        <v>4817</v>
      </c>
      <c r="J15" s="87">
        <f t="shared" si="0"/>
        <v>446.152632318432</v>
      </c>
      <c r="K15" s="78">
        <v>163871.86185056</v>
      </c>
      <c r="L15" s="88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0"/>
      <c r="EB15" s="70"/>
      <c r="EC15" s="70"/>
      <c r="ED15" s="70"/>
      <c r="EE15" s="70"/>
      <c r="EF15" s="70"/>
      <c r="EG15" s="70"/>
      <c r="EH15" s="70"/>
      <c r="EI15" s="70"/>
      <c r="EJ15" s="70"/>
      <c r="EK15" s="70"/>
      <c r="EL15" s="70"/>
      <c r="EM15" s="70"/>
      <c r="EN15" s="70"/>
      <c r="EO15" s="70"/>
      <c r="EP15" s="70"/>
      <c r="EQ15" s="70"/>
      <c r="ER15" s="70"/>
      <c r="ES15" s="70"/>
      <c r="ET15" s="70"/>
      <c r="EU15" s="70"/>
      <c r="EV15" s="70"/>
      <c r="EW15" s="70"/>
      <c r="EX15" s="70"/>
      <c r="EY15" s="70"/>
      <c r="EZ15" s="70"/>
      <c r="FA15" s="70"/>
      <c r="FB15" s="70"/>
      <c r="FC15" s="70"/>
      <c r="FD15" s="70"/>
      <c r="FE15" s="70"/>
      <c r="FF15" s="70"/>
      <c r="FG15" s="70"/>
      <c r="FH15" s="70"/>
      <c r="FI15" s="70"/>
    </row>
    <row r="16" s="66" customFormat="1" ht="20.25" customHeight="1" spans="1:165">
      <c r="A16" s="78">
        <v>13</v>
      </c>
      <c r="B16" s="79" t="s">
        <v>18</v>
      </c>
      <c r="C16" s="79" t="s">
        <v>17</v>
      </c>
      <c r="D16" s="79">
        <v>6</v>
      </c>
      <c r="E16" s="79">
        <v>5.76</v>
      </c>
      <c r="F16" s="79">
        <v>9.57</v>
      </c>
      <c r="G16" s="79" t="s">
        <v>19</v>
      </c>
      <c r="H16" s="82">
        <v>367.3</v>
      </c>
      <c r="I16" s="82">
        <v>4817</v>
      </c>
      <c r="J16" s="87">
        <f t="shared" si="0"/>
        <v>469.079045834733</v>
      </c>
      <c r="K16" s="78">
        <v>172292.733535098</v>
      </c>
      <c r="L16" s="88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  <c r="EE16" s="70"/>
      <c r="EF16" s="70"/>
      <c r="EG16" s="70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</row>
    <row r="17" s="66" customFormat="1" ht="21.75" customHeight="1" spans="1:165">
      <c r="A17" s="78">
        <v>14</v>
      </c>
      <c r="B17" s="79" t="s">
        <v>20</v>
      </c>
      <c r="C17" s="79" t="s">
        <v>17</v>
      </c>
      <c r="D17" s="79">
        <v>4</v>
      </c>
      <c r="E17" s="79">
        <v>3.76</v>
      </c>
      <c r="F17" s="79">
        <v>10.5</v>
      </c>
      <c r="G17" s="79" t="s">
        <v>19</v>
      </c>
      <c r="H17" s="82">
        <v>367.3</v>
      </c>
      <c r="I17" s="82">
        <v>4817</v>
      </c>
      <c r="J17" s="87">
        <f t="shared" si="0"/>
        <v>434.416856576906</v>
      </c>
      <c r="K17" s="78">
        <v>159561.311420698</v>
      </c>
      <c r="L17" s="88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70"/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0"/>
      <c r="EB17" s="70"/>
      <c r="EC17" s="70"/>
      <c r="ED17" s="70"/>
      <c r="EE17" s="70"/>
      <c r="EF17" s="70"/>
      <c r="EG17" s="70"/>
      <c r="EH17" s="70"/>
      <c r="EI17" s="70"/>
      <c r="EJ17" s="70"/>
      <c r="EK17" s="70"/>
      <c r="EL17" s="70"/>
      <c r="EM17" s="70"/>
      <c r="EN17" s="70"/>
      <c r="EO17" s="70"/>
      <c r="EP17" s="70"/>
      <c r="EQ17" s="70"/>
      <c r="ER17" s="70"/>
      <c r="ES17" s="70"/>
      <c r="ET17" s="70"/>
      <c r="EU17" s="70"/>
      <c r="EV17" s="70"/>
      <c r="EW17" s="70"/>
      <c r="EX17" s="70"/>
      <c r="EY17" s="70"/>
      <c r="EZ17" s="70"/>
      <c r="FA17" s="70"/>
      <c r="FB17" s="70"/>
      <c r="FC17" s="70"/>
      <c r="FD17" s="70"/>
      <c r="FE17" s="70"/>
      <c r="FF17" s="70"/>
      <c r="FG17" s="70"/>
      <c r="FH17" s="70"/>
      <c r="FI17" s="70"/>
    </row>
    <row r="18" s="66" customFormat="1" ht="21.75" customHeight="1" spans="1:165">
      <c r="A18" s="78">
        <v>15</v>
      </c>
      <c r="B18" s="79" t="s">
        <v>20</v>
      </c>
      <c r="C18" s="79" t="s">
        <v>17</v>
      </c>
      <c r="D18" s="79">
        <v>5</v>
      </c>
      <c r="E18" s="79">
        <v>4.76</v>
      </c>
      <c r="F18" s="79">
        <v>11.5</v>
      </c>
      <c r="G18" s="79" t="s">
        <v>19</v>
      </c>
      <c r="H18" s="82">
        <v>367.3</v>
      </c>
      <c r="I18" s="82">
        <v>4817</v>
      </c>
      <c r="J18" s="87">
        <f t="shared" si="0"/>
        <v>466.987827025756</v>
      </c>
      <c r="K18" s="78">
        <v>171524.62886656</v>
      </c>
      <c r="L18" s="88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70"/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/>
      <c r="EA18" s="70"/>
      <c r="EB18" s="70"/>
      <c r="EC18" s="70"/>
      <c r="ED18" s="70"/>
      <c r="EE18" s="70"/>
      <c r="EF18" s="70"/>
      <c r="EG18" s="70"/>
      <c r="EH18" s="70"/>
      <c r="EI18" s="70"/>
      <c r="EJ18" s="70"/>
      <c r="EK18" s="70"/>
      <c r="EL18" s="70"/>
      <c r="EM18" s="70"/>
      <c r="EN18" s="70"/>
      <c r="EO18" s="70"/>
      <c r="EP18" s="70"/>
      <c r="EQ18" s="70"/>
      <c r="ER18" s="70"/>
      <c r="ES18" s="70"/>
      <c r="ET18" s="70"/>
      <c r="EU18" s="70"/>
      <c r="EV18" s="70"/>
      <c r="EW18" s="70"/>
      <c r="EX18" s="70"/>
      <c r="EY18" s="70"/>
      <c r="EZ18" s="70"/>
      <c r="FA18" s="70"/>
      <c r="FB18" s="70"/>
      <c r="FC18" s="70"/>
      <c r="FD18" s="70"/>
      <c r="FE18" s="70"/>
      <c r="FF18" s="70"/>
      <c r="FG18" s="70"/>
      <c r="FH18" s="70"/>
      <c r="FI18" s="70"/>
    </row>
    <row r="19" s="66" customFormat="1" ht="21.75" customHeight="1" spans="1:165">
      <c r="A19" s="78">
        <v>16</v>
      </c>
      <c r="B19" s="79" t="s">
        <v>20</v>
      </c>
      <c r="C19" s="79" t="s">
        <v>17</v>
      </c>
      <c r="D19" s="79">
        <v>6</v>
      </c>
      <c r="E19" s="79">
        <v>5.76</v>
      </c>
      <c r="F19" s="79">
        <v>12.5</v>
      </c>
      <c r="G19" s="79" t="s">
        <v>19</v>
      </c>
      <c r="H19" s="82">
        <v>367.3</v>
      </c>
      <c r="I19" s="82">
        <v>4817</v>
      </c>
      <c r="J19" s="87">
        <f t="shared" si="0"/>
        <v>489.914240542057</v>
      </c>
      <c r="K19" s="78">
        <v>179945.500551098</v>
      </c>
      <c r="L19" s="88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70"/>
      <c r="EC19" s="70"/>
      <c r="ED19" s="70"/>
      <c r="EE19" s="70"/>
      <c r="EF19" s="70"/>
      <c r="EG19" s="70"/>
      <c r="EH19" s="70"/>
      <c r="EI19" s="70"/>
      <c r="EJ19" s="70"/>
      <c r="EK19" s="70"/>
      <c r="EL19" s="70"/>
      <c r="EM19" s="70"/>
      <c r="EN19" s="70"/>
      <c r="EO19" s="70"/>
      <c r="EP19" s="70"/>
      <c r="EQ19" s="70"/>
      <c r="ER19" s="70"/>
      <c r="ES19" s="70"/>
      <c r="ET19" s="70"/>
      <c r="EU19" s="70"/>
      <c r="EV19" s="70"/>
      <c r="EW19" s="70"/>
      <c r="EX19" s="70"/>
      <c r="EY19" s="70"/>
      <c r="EZ19" s="70"/>
      <c r="FA19" s="70"/>
      <c r="FB19" s="70"/>
      <c r="FC19" s="70"/>
      <c r="FD19" s="70"/>
      <c r="FE19" s="70"/>
      <c r="FF19" s="70"/>
      <c r="FG19" s="70"/>
      <c r="FH19" s="70"/>
      <c r="FI19" s="70"/>
    </row>
    <row r="20" s="67" customFormat="1" ht="21.75" customHeight="1" spans="1:165">
      <c r="A20" s="78">
        <v>17</v>
      </c>
      <c r="B20" s="79" t="s">
        <v>21</v>
      </c>
      <c r="C20" s="79" t="s">
        <v>17</v>
      </c>
      <c r="D20" s="79">
        <v>4</v>
      </c>
      <c r="E20" s="79">
        <v>3.76</v>
      </c>
      <c r="F20" s="79">
        <v>8.55</v>
      </c>
      <c r="G20" s="79" t="s">
        <v>22</v>
      </c>
      <c r="H20" s="82">
        <v>603.34</v>
      </c>
      <c r="I20" s="82">
        <v>4871</v>
      </c>
      <c r="J20" s="87">
        <f t="shared" si="0"/>
        <v>388.572428356442</v>
      </c>
      <c r="K20" s="78">
        <v>234441.288924576</v>
      </c>
      <c r="L20" s="8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  <c r="EZ20" s="68"/>
      <c r="FA20" s="68"/>
      <c r="FB20" s="68"/>
      <c r="FC20" s="68"/>
      <c r="FD20" s="68"/>
      <c r="FE20" s="68"/>
      <c r="FF20" s="68"/>
      <c r="FG20" s="68"/>
      <c r="FH20" s="68"/>
      <c r="FI20" s="68"/>
    </row>
    <row r="21" s="66" customFormat="1" ht="21" customHeight="1" spans="1:165">
      <c r="A21" s="78">
        <v>18</v>
      </c>
      <c r="B21" s="79" t="s">
        <v>21</v>
      </c>
      <c r="C21" s="79" t="s">
        <v>17</v>
      </c>
      <c r="D21" s="79">
        <v>5</v>
      </c>
      <c r="E21" s="79">
        <v>4.76</v>
      </c>
      <c r="F21" s="79">
        <v>9.55</v>
      </c>
      <c r="G21" s="79" t="s">
        <v>22</v>
      </c>
      <c r="H21" s="82">
        <v>603.34</v>
      </c>
      <c r="I21" s="82">
        <v>4871</v>
      </c>
      <c r="J21" s="87">
        <f t="shared" si="0"/>
        <v>417.40471632692</v>
      </c>
      <c r="K21" s="78">
        <v>251836.961548684</v>
      </c>
      <c r="L21" s="88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70"/>
      <c r="EC21" s="70"/>
      <c r="ED21" s="70"/>
      <c r="EE21" s="70"/>
      <c r="EF21" s="70"/>
      <c r="EG21" s="70"/>
      <c r="EH21" s="70"/>
      <c r="EI21" s="70"/>
      <c r="EJ21" s="70"/>
      <c r="EK21" s="70"/>
      <c r="EL21" s="70"/>
      <c r="EM21" s="70"/>
      <c r="EN21" s="70"/>
      <c r="EO21" s="70"/>
      <c r="EP21" s="70"/>
      <c r="EQ21" s="70"/>
      <c r="ER21" s="70"/>
      <c r="ES21" s="70"/>
      <c r="ET21" s="70"/>
      <c r="EU21" s="70"/>
      <c r="EV21" s="70"/>
      <c r="EW21" s="70"/>
      <c r="EX21" s="70"/>
      <c r="EY21" s="70"/>
      <c r="EZ21" s="70"/>
      <c r="FA21" s="70"/>
      <c r="FB21" s="70"/>
      <c r="FC21" s="70"/>
      <c r="FD21" s="70"/>
      <c r="FE21" s="70"/>
      <c r="FF21" s="70"/>
      <c r="FG21" s="70"/>
      <c r="FH21" s="70"/>
      <c r="FI21" s="70"/>
    </row>
    <row r="22" s="68" customFormat="1" ht="22.5" customHeight="1" spans="1:165">
      <c r="A22" s="78">
        <v>19</v>
      </c>
      <c r="B22" s="79" t="s">
        <v>21</v>
      </c>
      <c r="C22" s="79" t="s">
        <v>17</v>
      </c>
      <c r="D22" s="79">
        <v>6</v>
      </c>
      <c r="E22" s="79">
        <v>5.76</v>
      </c>
      <c r="F22" s="79">
        <v>10.55</v>
      </c>
      <c r="G22" s="79" t="s">
        <v>22</v>
      </c>
      <c r="H22" s="82">
        <v>603.34</v>
      </c>
      <c r="I22" s="82">
        <v>4871</v>
      </c>
      <c r="J22" s="87">
        <f t="shared" si="0"/>
        <v>436.75060638674</v>
      </c>
      <c r="K22" s="78">
        <v>263509.110857376</v>
      </c>
      <c r="L22" s="88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</row>
    <row r="23" s="68" customFormat="1" ht="22.5" customHeight="1" spans="1:165">
      <c r="A23" s="78">
        <v>20</v>
      </c>
      <c r="B23" s="79" t="s">
        <v>21</v>
      </c>
      <c r="C23" s="79" t="s">
        <v>23</v>
      </c>
      <c r="D23" s="79">
        <v>4</v>
      </c>
      <c r="E23" s="79">
        <v>3.76</v>
      </c>
      <c r="F23" s="79">
        <v>8.55</v>
      </c>
      <c r="G23" s="79" t="s">
        <v>22</v>
      </c>
      <c r="H23" s="82">
        <v>603.34</v>
      </c>
      <c r="I23" s="82">
        <v>4871</v>
      </c>
      <c r="J23" s="87">
        <f t="shared" si="0"/>
        <v>449.033100926284</v>
      </c>
      <c r="K23" s="78">
        <v>270919.631112864</v>
      </c>
      <c r="L23" s="88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</row>
    <row r="24" s="68" customFormat="1" ht="22.5" customHeight="1" spans="1:165">
      <c r="A24" s="78">
        <v>21</v>
      </c>
      <c r="B24" s="79" t="s">
        <v>21</v>
      </c>
      <c r="C24" s="79" t="s">
        <v>23</v>
      </c>
      <c r="D24" s="79">
        <v>5</v>
      </c>
      <c r="E24" s="79">
        <v>4.76</v>
      </c>
      <c r="F24" s="79">
        <v>9.55</v>
      </c>
      <c r="G24" s="79" t="s">
        <v>22</v>
      </c>
      <c r="H24" s="82">
        <v>603.34</v>
      </c>
      <c r="I24" s="82">
        <v>4871</v>
      </c>
      <c r="J24" s="87">
        <f t="shared" si="0"/>
        <v>481.456756438777</v>
      </c>
      <c r="K24" s="78">
        <v>290482.119429772</v>
      </c>
      <c r="L24" s="88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  <c r="FE24" s="70"/>
      <c r="FF24" s="70"/>
      <c r="FG24" s="70"/>
      <c r="FH24" s="70"/>
      <c r="FI24" s="70"/>
    </row>
    <row r="25" s="68" customFormat="1" ht="22.5" customHeight="1" spans="1:165">
      <c r="A25" s="78">
        <v>22</v>
      </c>
      <c r="B25" s="79" t="s">
        <v>21</v>
      </c>
      <c r="C25" s="79" t="s">
        <v>23</v>
      </c>
      <c r="D25" s="79">
        <v>6</v>
      </c>
      <c r="E25" s="79">
        <v>5.76</v>
      </c>
      <c r="F25" s="79">
        <v>10.55</v>
      </c>
      <c r="G25" s="79" t="s">
        <v>22</v>
      </c>
      <c r="H25" s="82">
        <v>603.34</v>
      </c>
      <c r="I25" s="82">
        <v>4871</v>
      </c>
      <c r="J25" s="87">
        <f t="shared" si="0"/>
        <v>504.394014040614</v>
      </c>
      <c r="K25" s="78">
        <v>304321.084431264</v>
      </c>
      <c r="L25" s="88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70"/>
      <c r="CL25" s="70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  <c r="CX25" s="70"/>
      <c r="CY25" s="70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0"/>
      <c r="EB25" s="70"/>
      <c r="EC25" s="70"/>
      <c r="ED25" s="70"/>
      <c r="EE25" s="70"/>
      <c r="EF25" s="70"/>
      <c r="EG25" s="70"/>
      <c r="EH25" s="70"/>
      <c r="EI25" s="70"/>
      <c r="EJ25" s="70"/>
      <c r="EK25" s="70"/>
      <c r="EL25" s="70"/>
      <c r="EM25" s="70"/>
      <c r="EN25" s="70"/>
      <c r="EO25" s="70"/>
      <c r="EP25" s="70"/>
      <c r="EQ25" s="70"/>
      <c r="ER25" s="70"/>
      <c r="ES25" s="70"/>
      <c r="ET25" s="70"/>
      <c r="EU25" s="70"/>
      <c r="EV25" s="70"/>
      <c r="EW25" s="70"/>
      <c r="EX25" s="70"/>
      <c r="EY25" s="70"/>
      <c r="EZ25" s="70"/>
      <c r="FA25" s="70"/>
      <c r="FB25" s="70"/>
      <c r="FC25" s="70"/>
      <c r="FD25" s="70"/>
      <c r="FE25" s="70"/>
      <c r="FF25" s="70"/>
      <c r="FG25" s="70"/>
      <c r="FH25" s="70"/>
      <c r="FI25" s="70"/>
    </row>
    <row r="26" s="68" customFormat="1" ht="22.5" customHeight="1" spans="1:165">
      <c r="A26" s="78">
        <v>23</v>
      </c>
      <c r="B26" s="79" t="s">
        <v>24</v>
      </c>
      <c r="C26" s="79" t="s">
        <v>17</v>
      </c>
      <c r="D26" s="79">
        <v>4</v>
      </c>
      <c r="E26" s="79">
        <v>3.76</v>
      </c>
      <c r="F26" s="79">
        <v>12</v>
      </c>
      <c r="G26" s="79" t="s">
        <v>22</v>
      </c>
      <c r="H26" s="82">
        <v>603.34</v>
      </c>
      <c r="I26" s="82">
        <v>4871</v>
      </c>
      <c r="J26" s="87">
        <f t="shared" si="0"/>
        <v>409.902163497491</v>
      </c>
      <c r="K26" s="78">
        <v>247310.371324576</v>
      </c>
      <c r="L26" s="88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  <c r="CT26" s="70"/>
      <c r="CU26" s="70"/>
      <c r="CV26" s="70"/>
      <c r="CW26" s="70"/>
      <c r="CX26" s="70"/>
      <c r="CY26" s="70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0"/>
      <c r="EB26" s="70"/>
      <c r="EC26" s="70"/>
      <c r="ED26" s="70"/>
      <c r="EE26" s="70"/>
      <c r="EF26" s="70"/>
      <c r="EG26" s="70"/>
      <c r="EH26" s="70"/>
      <c r="EI26" s="70"/>
      <c r="EJ26" s="70"/>
      <c r="EK26" s="70"/>
      <c r="EL26" s="70"/>
      <c r="EM26" s="70"/>
      <c r="EN26" s="70"/>
      <c r="EO26" s="70"/>
      <c r="EP26" s="70"/>
      <c r="EQ26" s="70"/>
      <c r="ER26" s="70"/>
      <c r="ES26" s="70"/>
      <c r="ET26" s="70"/>
      <c r="EU26" s="70"/>
      <c r="EV26" s="70"/>
      <c r="EW26" s="70"/>
      <c r="EX26" s="70"/>
      <c r="EY26" s="70"/>
      <c r="EZ26" s="70"/>
      <c r="FA26" s="70"/>
      <c r="FB26" s="70"/>
      <c r="FC26" s="70"/>
      <c r="FD26" s="70"/>
      <c r="FE26" s="70"/>
      <c r="FF26" s="70"/>
      <c r="FG26" s="70"/>
      <c r="FH26" s="70"/>
      <c r="FI26" s="70"/>
    </row>
    <row r="27" s="68" customFormat="1" ht="22.5" customHeight="1" spans="1:165">
      <c r="A27" s="78">
        <v>24</v>
      </c>
      <c r="B27" s="79" t="s">
        <v>24</v>
      </c>
      <c r="C27" s="79" t="s">
        <v>17</v>
      </c>
      <c r="D27" s="79">
        <v>5</v>
      </c>
      <c r="E27" s="79">
        <v>4.76</v>
      </c>
      <c r="F27" s="79">
        <v>13</v>
      </c>
      <c r="G27" s="79" t="s">
        <v>22</v>
      </c>
      <c r="H27" s="82">
        <v>603.34</v>
      </c>
      <c r="I27" s="82">
        <v>4871</v>
      </c>
      <c r="J27" s="87">
        <f t="shared" si="0"/>
        <v>438.734451467968</v>
      </c>
      <c r="K27" s="78">
        <v>264706.043948684</v>
      </c>
      <c r="L27" s="88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</row>
    <row r="28" s="68" customFormat="1" ht="22.5" customHeight="1" spans="1:165">
      <c r="A28" s="78">
        <v>25</v>
      </c>
      <c r="B28" s="79" t="s">
        <v>24</v>
      </c>
      <c r="C28" s="79" t="s">
        <v>17</v>
      </c>
      <c r="D28" s="79">
        <v>6</v>
      </c>
      <c r="E28" s="79">
        <v>5.76</v>
      </c>
      <c r="F28" s="79">
        <v>14</v>
      </c>
      <c r="G28" s="79" t="s">
        <v>22</v>
      </c>
      <c r="H28" s="82">
        <v>603.34</v>
      </c>
      <c r="I28" s="82">
        <v>4871</v>
      </c>
      <c r="J28" s="87">
        <f t="shared" si="0"/>
        <v>458.080341527789</v>
      </c>
      <c r="K28" s="78">
        <v>276378.193257376</v>
      </c>
      <c r="L28" s="88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/>
      <c r="EA28" s="70"/>
      <c r="EB28" s="70"/>
      <c r="EC28" s="70"/>
      <c r="ED28" s="70"/>
      <c r="EE28" s="70"/>
      <c r="EF28" s="70"/>
      <c r="EG28" s="70"/>
      <c r="EH28" s="70"/>
      <c r="EI28" s="70"/>
      <c r="EJ28" s="70"/>
      <c r="EK28" s="70"/>
      <c r="EL28" s="70"/>
      <c r="EM28" s="70"/>
      <c r="EN28" s="70"/>
      <c r="EO28" s="70"/>
      <c r="EP28" s="70"/>
      <c r="EQ28" s="70"/>
      <c r="ER28" s="70"/>
      <c r="ES28" s="70"/>
      <c r="ET28" s="70"/>
      <c r="EU28" s="70"/>
      <c r="EV28" s="70"/>
      <c r="EW28" s="70"/>
      <c r="EX28" s="70"/>
      <c r="EY28" s="70"/>
      <c r="EZ28" s="70"/>
      <c r="FA28" s="70"/>
      <c r="FB28" s="70"/>
      <c r="FC28" s="70"/>
      <c r="FD28" s="70"/>
      <c r="FE28" s="70"/>
      <c r="FF28" s="70"/>
      <c r="FG28" s="70"/>
      <c r="FH28" s="70"/>
      <c r="FI28" s="70"/>
    </row>
    <row r="29" s="68" customFormat="1" ht="22.5" customHeight="1" spans="1:165">
      <c r="A29" s="78">
        <v>26</v>
      </c>
      <c r="B29" s="79" t="s">
        <v>24</v>
      </c>
      <c r="C29" s="79" t="s">
        <v>23</v>
      </c>
      <c r="D29" s="79">
        <v>4</v>
      </c>
      <c r="E29" s="79">
        <v>3.76</v>
      </c>
      <c r="F29" s="79">
        <v>12</v>
      </c>
      <c r="G29" s="79" t="s">
        <v>22</v>
      </c>
      <c r="H29" s="82">
        <v>603.34</v>
      </c>
      <c r="I29" s="82">
        <v>4871</v>
      </c>
      <c r="J29" s="87">
        <f t="shared" si="0"/>
        <v>470.362836067332</v>
      </c>
      <c r="K29" s="78">
        <v>283788.713512864</v>
      </c>
      <c r="L29" s="88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70"/>
      <c r="CK29" s="70"/>
      <c r="CL29" s="70"/>
      <c r="CM29" s="70"/>
      <c r="CN29" s="70"/>
      <c r="CO29" s="70"/>
      <c r="CP29" s="70"/>
      <c r="CQ29" s="70"/>
      <c r="CR29" s="70"/>
      <c r="CS29" s="70"/>
      <c r="CT29" s="70"/>
      <c r="CU29" s="70"/>
      <c r="CV29" s="70"/>
      <c r="CW29" s="70"/>
      <c r="CX29" s="70"/>
      <c r="CY29" s="70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0"/>
      <c r="EB29" s="70"/>
      <c r="EC29" s="70"/>
      <c r="ED29" s="70"/>
      <c r="EE29" s="70"/>
      <c r="EF29" s="70"/>
      <c r="EG29" s="70"/>
      <c r="EH29" s="70"/>
      <c r="EI29" s="70"/>
      <c r="EJ29" s="70"/>
      <c r="EK29" s="70"/>
      <c r="EL29" s="70"/>
      <c r="EM29" s="70"/>
      <c r="EN29" s="70"/>
      <c r="EO29" s="70"/>
      <c r="EP29" s="70"/>
      <c r="EQ29" s="70"/>
      <c r="ER29" s="70"/>
      <c r="ES29" s="70"/>
      <c r="ET29" s="70"/>
      <c r="EU29" s="70"/>
      <c r="EV29" s="70"/>
      <c r="EW29" s="70"/>
      <c r="EX29" s="70"/>
      <c r="EY29" s="70"/>
      <c r="EZ29" s="70"/>
      <c r="FA29" s="70"/>
      <c r="FB29" s="70"/>
      <c r="FC29" s="70"/>
      <c r="FD29" s="70"/>
      <c r="FE29" s="70"/>
      <c r="FF29" s="70"/>
      <c r="FG29" s="70"/>
      <c r="FH29" s="70"/>
      <c r="FI29" s="70"/>
    </row>
    <row r="30" s="68" customFormat="1" ht="22.5" customHeight="1" spans="1:165">
      <c r="A30" s="78">
        <v>27</v>
      </c>
      <c r="B30" s="79" t="s">
        <v>24</v>
      </c>
      <c r="C30" s="79" t="s">
        <v>23</v>
      </c>
      <c r="D30" s="79">
        <v>5</v>
      </c>
      <c r="E30" s="79">
        <v>4.76</v>
      </c>
      <c r="F30" s="79">
        <v>13</v>
      </c>
      <c r="G30" s="79" t="s">
        <v>22</v>
      </c>
      <c r="H30" s="82">
        <v>603.34</v>
      </c>
      <c r="I30" s="82">
        <v>4871</v>
      </c>
      <c r="J30" s="87">
        <f t="shared" si="0"/>
        <v>502.786491579826</v>
      </c>
      <c r="K30" s="78">
        <v>303351.201829772</v>
      </c>
      <c r="L30" s="88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  <c r="CX30" s="70"/>
      <c r="CY30" s="70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0"/>
      <c r="EB30" s="70"/>
      <c r="EC30" s="70"/>
      <c r="ED30" s="70"/>
      <c r="EE30" s="70"/>
      <c r="EF30" s="70"/>
      <c r="EG30" s="70"/>
      <c r="EH30" s="70"/>
      <c r="EI30" s="70"/>
      <c r="EJ30" s="70"/>
      <c r="EK30" s="70"/>
      <c r="EL30" s="70"/>
      <c r="EM30" s="70"/>
      <c r="EN30" s="70"/>
      <c r="EO30" s="70"/>
      <c r="EP30" s="70"/>
      <c r="EQ30" s="70"/>
      <c r="ER30" s="70"/>
      <c r="ES30" s="70"/>
      <c r="ET30" s="70"/>
      <c r="EU30" s="70"/>
      <c r="EV30" s="70"/>
      <c r="EW30" s="70"/>
      <c r="EX30" s="70"/>
      <c r="EY30" s="70"/>
      <c r="EZ30" s="70"/>
      <c r="FA30" s="70"/>
      <c r="FB30" s="70"/>
      <c r="FC30" s="70"/>
      <c r="FD30" s="70"/>
      <c r="FE30" s="70"/>
      <c r="FF30" s="70"/>
      <c r="FG30" s="70"/>
      <c r="FH30" s="70"/>
      <c r="FI30" s="70"/>
    </row>
    <row r="31" s="68" customFormat="1" ht="22.5" customHeight="1" spans="1:165">
      <c r="A31" s="78">
        <v>28</v>
      </c>
      <c r="B31" s="79" t="s">
        <v>24</v>
      </c>
      <c r="C31" s="79" t="s">
        <v>23</v>
      </c>
      <c r="D31" s="79">
        <v>6</v>
      </c>
      <c r="E31" s="79">
        <v>5.76</v>
      </c>
      <c r="F31" s="79">
        <v>14</v>
      </c>
      <c r="G31" s="79" t="s">
        <v>22</v>
      </c>
      <c r="H31" s="82">
        <v>603.34</v>
      </c>
      <c r="I31" s="82">
        <v>4871</v>
      </c>
      <c r="J31" s="87">
        <f t="shared" si="0"/>
        <v>525.723749181662</v>
      </c>
      <c r="K31" s="78">
        <v>317190.166831264</v>
      </c>
      <c r="L31" s="88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0"/>
      <c r="EB31" s="70"/>
      <c r="EC31" s="70"/>
      <c r="ED31" s="70"/>
      <c r="EE31" s="70"/>
      <c r="EF31" s="70"/>
      <c r="EG31" s="70"/>
      <c r="EH31" s="70"/>
      <c r="EI31" s="70"/>
      <c r="EJ31" s="70"/>
      <c r="EK31" s="70"/>
      <c r="EL31" s="70"/>
      <c r="EM31" s="70"/>
      <c r="EN31" s="70"/>
      <c r="EO31" s="70"/>
      <c r="EP31" s="70"/>
      <c r="EQ31" s="70"/>
      <c r="ER31" s="70"/>
      <c r="ES31" s="70"/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  <c r="FE31" s="70"/>
      <c r="FF31" s="70"/>
      <c r="FG31" s="70"/>
      <c r="FH31" s="70"/>
      <c r="FI31" s="70"/>
    </row>
    <row r="32" s="68" customFormat="1" ht="22.5" customHeight="1" spans="1:165">
      <c r="A32" s="78">
        <v>29</v>
      </c>
      <c r="B32" s="79" t="s">
        <v>25</v>
      </c>
      <c r="C32" s="79" t="s">
        <v>17</v>
      </c>
      <c r="D32" s="79">
        <v>4</v>
      </c>
      <c r="E32" s="79">
        <v>3.76</v>
      </c>
      <c r="F32" s="79">
        <v>12.8</v>
      </c>
      <c r="G32" s="79" t="s">
        <v>22</v>
      </c>
      <c r="H32" s="82">
        <v>745</v>
      </c>
      <c r="I32" s="82">
        <v>5231</v>
      </c>
      <c r="J32" s="87">
        <f t="shared" si="0"/>
        <v>370.178184665428</v>
      </c>
      <c r="K32" s="78">
        <v>275782.747575744</v>
      </c>
      <c r="L32" s="88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  <c r="EE32" s="70"/>
      <c r="EF32" s="70"/>
      <c r="EG32" s="70"/>
      <c r="EH32" s="70"/>
      <c r="EI32" s="70"/>
      <c r="EJ32" s="70"/>
      <c r="EK32" s="70"/>
      <c r="EL32" s="70"/>
      <c r="EM32" s="70"/>
      <c r="EN32" s="70"/>
      <c r="EO32" s="70"/>
      <c r="EP32" s="70"/>
      <c r="EQ32" s="70"/>
      <c r="ER32" s="70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</row>
    <row r="33" s="68" customFormat="1" ht="22.5" customHeight="1" spans="1:165">
      <c r="A33" s="78">
        <v>30</v>
      </c>
      <c r="B33" s="79" t="s">
        <v>25</v>
      </c>
      <c r="C33" s="79" t="s">
        <v>17</v>
      </c>
      <c r="D33" s="79">
        <v>5</v>
      </c>
      <c r="E33" s="79">
        <v>4.76</v>
      </c>
      <c r="F33" s="79">
        <v>13.8</v>
      </c>
      <c r="G33" s="79" t="s">
        <v>22</v>
      </c>
      <c r="H33" s="82">
        <v>745</v>
      </c>
      <c r="I33" s="82">
        <v>5231</v>
      </c>
      <c r="J33" s="87">
        <f t="shared" si="0"/>
        <v>385.673404634287</v>
      </c>
      <c r="K33" s="78">
        <v>287326.686452544</v>
      </c>
      <c r="L33" s="88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70"/>
      <c r="CM33" s="70"/>
      <c r="CN33" s="70"/>
      <c r="CO33" s="70"/>
      <c r="CP33" s="70"/>
      <c r="CQ33" s="70"/>
      <c r="CR33" s="70"/>
      <c r="CS33" s="70"/>
      <c r="CT33" s="70"/>
      <c r="CU33" s="70"/>
      <c r="CV33" s="70"/>
      <c r="CW33" s="70"/>
      <c r="CX33" s="70"/>
      <c r="CY33" s="70"/>
      <c r="CZ33" s="70"/>
      <c r="DA33" s="70"/>
      <c r="DB33" s="70"/>
      <c r="DC33" s="70"/>
      <c r="DD33" s="70"/>
      <c r="DE33" s="70"/>
      <c r="DF33" s="70"/>
      <c r="DG33" s="70"/>
      <c r="DH33" s="70"/>
      <c r="DI33" s="70"/>
      <c r="DJ33" s="70"/>
      <c r="DK33" s="70"/>
      <c r="DL33" s="70"/>
      <c r="DM33" s="70"/>
      <c r="DN33" s="70"/>
      <c r="DO33" s="70"/>
      <c r="DP33" s="70"/>
      <c r="DQ33" s="70"/>
      <c r="DR33" s="70"/>
      <c r="DS33" s="70"/>
      <c r="DT33" s="70"/>
      <c r="DU33" s="70"/>
      <c r="DV33" s="70"/>
      <c r="DW33" s="70"/>
      <c r="DX33" s="70"/>
      <c r="DY33" s="70"/>
      <c r="DZ33" s="70"/>
      <c r="EA33" s="70"/>
      <c r="EB33" s="70"/>
      <c r="EC33" s="70"/>
      <c r="ED33" s="70"/>
      <c r="EE33" s="70"/>
      <c r="EF33" s="70"/>
      <c r="EG33" s="70"/>
      <c r="EH33" s="70"/>
      <c r="EI33" s="70"/>
      <c r="EJ33" s="70"/>
      <c r="EK33" s="70"/>
      <c r="EL33" s="70"/>
      <c r="EM33" s="70"/>
      <c r="EN33" s="70"/>
      <c r="EO33" s="70"/>
      <c r="EP33" s="70"/>
      <c r="EQ33" s="70"/>
      <c r="ER33" s="70"/>
      <c r="ES33" s="70"/>
      <c r="ET33" s="70"/>
      <c r="EU33" s="70"/>
      <c r="EV33" s="70"/>
      <c r="EW33" s="70"/>
      <c r="EX33" s="70"/>
      <c r="EY33" s="70"/>
      <c r="EZ33" s="70"/>
      <c r="FA33" s="70"/>
      <c r="FB33" s="70"/>
      <c r="FC33" s="70"/>
      <c r="FD33" s="70"/>
      <c r="FE33" s="70"/>
      <c r="FF33" s="70"/>
      <c r="FG33" s="70"/>
      <c r="FH33" s="70"/>
      <c r="FI33" s="70"/>
    </row>
    <row r="34" s="68" customFormat="1" ht="22.5" customHeight="1" spans="1:165">
      <c r="A34" s="78">
        <v>31</v>
      </c>
      <c r="B34" s="79" t="s">
        <v>25</v>
      </c>
      <c r="C34" s="79" t="s">
        <v>17</v>
      </c>
      <c r="D34" s="79">
        <v>6</v>
      </c>
      <c r="E34" s="79">
        <v>5.76</v>
      </c>
      <c r="F34" s="79">
        <v>14.8</v>
      </c>
      <c r="G34" s="79" t="s">
        <v>22</v>
      </c>
      <c r="H34" s="82">
        <v>745</v>
      </c>
      <c r="I34" s="82">
        <v>5231</v>
      </c>
      <c r="J34" s="87">
        <f t="shared" si="0"/>
        <v>401.168624603146</v>
      </c>
      <c r="K34" s="78">
        <v>298870.625329344</v>
      </c>
      <c r="L34" s="88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70"/>
      <c r="CL34" s="70"/>
      <c r="CM34" s="70"/>
      <c r="CN34" s="70"/>
      <c r="CO34" s="70"/>
      <c r="CP34" s="70"/>
      <c r="CQ34" s="70"/>
      <c r="CR34" s="70"/>
      <c r="CS34" s="70"/>
      <c r="CT34" s="70"/>
      <c r="CU34" s="70"/>
      <c r="CV34" s="70"/>
      <c r="CW34" s="70"/>
      <c r="CX34" s="70"/>
      <c r="CY34" s="70"/>
      <c r="CZ34" s="70"/>
      <c r="DA34" s="70"/>
      <c r="DB34" s="70"/>
      <c r="DC34" s="70"/>
      <c r="DD34" s="70"/>
      <c r="DE34" s="70"/>
      <c r="DF34" s="70"/>
      <c r="DG34" s="70"/>
      <c r="DH34" s="70"/>
      <c r="DI34" s="70"/>
      <c r="DJ34" s="70"/>
      <c r="DK34" s="70"/>
      <c r="DL34" s="70"/>
      <c r="DM34" s="70"/>
      <c r="DN34" s="70"/>
      <c r="DO34" s="70"/>
      <c r="DP34" s="70"/>
      <c r="DQ34" s="70"/>
      <c r="DR34" s="70"/>
      <c r="DS34" s="70"/>
      <c r="DT34" s="70"/>
      <c r="DU34" s="70"/>
      <c r="DV34" s="70"/>
      <c r="DW34" s="70"/>
      <c r="DX34" s="70"/>
      <c r="DY34" s="70"/>
      <c r="DZ34" s="70"/>
      <c r="EA34" s="70"/>
      <c r="EB34" s="70"/>
      <c r="EC34" s="70"/>
      <c r="ED34" s="70"/>
      <c r="EE34" s="70"/>
      <c r="EF34" s="70"/>
      <c r="EG34" s="70"/>
      <c r="EH34" s="70"/>
      <c r="EI34" s="70"/>
      <c r="EJ34" s="70"/>
      <c r="EK34" s="70"/>
      <c r="EL34" s="70"/>
      <c r="EM34" s="70"/>
      <c r="EN34" s="70"/>
      <c r="EO34" s="70"/>
      <c r="EP34" s="70"/>
      <c r="EQ34" s="70"/>
      <c r="ER34" s="70"/>
      <c r="ES34" s="70"/>
      <c r="ET34" s="70"/>
      <c r="EU34" s="70"/>
      <c r="EV34" s="70"/>
      <c r="EW34" s="70"/>
      <c r="EX34" s="70"/>
      <c r="EY34" s="70"/>
      <c r="EZ34" s="70"/>
      <c r="FA34" s="70"/>
      <c r="FB34" s="70"/>
      <c r="FC34" s="70"/>
      <c r="FD34" s="70"/>
      <c r="FE34" s="70"/>
      <c r="FF34" s="70"/>
      <c r="FG34" s="70"/>
      <c r="FH34" s="70"/>
      <c r="FI34" s="70"/>
    </row>
    <row r="35" s="68" customFormat="1" ht="22.5" customHeight="1" spans="1:165">
      <c r="A35" s="78">
        <v>32</v>
      </c>
      <c r="B35" s="79" t="s">
        <v>25</v>
      </c>
      <c r="C35" s="79" t="s">
        <v>23</v>
      </c>
      <c r="D35" s="79">
        <v>4</v>
      </c>
      <c r="E35" s="79">
        <v>3.76</v>
      </c>
      <c r="F35" s="79">
        <v>12.8</v>
      </c>
      <c r="G35" s="79" t="s">
        <v>22</v>
      </c>
      <c r="H35" s="82">
        <v>745</v>
      </c>
      <c r="I35" s="82">
        <v>5231</v>
      </c>
      <c r="J35" s="87">
        <f t="shared" si="0"/>
        <v>431.376109884048</v>
      </c>
      <c r="K35" s="78">
        <v>321375.201863616</v>
      </c>
      <c r="L35" s="88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70"/>
      <c r="DX35" s="70"/>
      <c r="DY35" s="70"/>
      <c r="DZ35" s="70"/>
      <c r="EA35" s="70"/>
      <c r="EB35" s="70"/>
      <c r="EC35" s="70"/>
      <c r="ED35" s="70"/>
      <c r="EE35" s="70"/>
      <c r="EF35" s="70"/>
      <c r="EG35" s="70"/>
      <c r="EH35" s="70"/>
      <c r="EI35" s="70"/>
      <c r="EJ35" s="70"/>
      <c r="EK35" s="70"/>
      <c r="EL35" s="70"/>
      <c r="EM35" s="70"/>
      <c r="EN35" s="70"/>
      <c r="EO35" s="70"/>
      <c r="EP35" s="70"/>
      <c r="EQ35" s="70"/>
      <c r="ER35" s="70"/>
      <c r="ES35" s="70"/>
      <c r="ET35" s="70"/>
      <c r="EU35" s="70"/>
      <c r="EV35" s="70"/>
      <c r="EW35" s="70"/>
      <c r="EX35" s="70"/>
      <c r="EY35" s="70"/>
      <c r="EZ35" s="70"/>
      <c r="FA35" s="70"/>
      <c r="FB35" s="70"/>
      <c r="FC35" s="70"/>
      <c r="FD35" s="70"/>
      <c r="FE35" s="70"/>
      <c r="FF35" s="70"/>
      <c r="FG35" s="70"/>
      <c r="FH35" s="70"/>
      <c r="FI35" s="70"/>
    </row>
    <row r="36" s="68" customFormat="1" ht="22.5" customHeight="1" spans="1:165">
      <c r="A36" s="78">
        <v>33</v>
      </c>
      <c r="B36" s="79" t="s">
        <v>25</v>
      </c>
      <c r="C36" s="79" t="s">
        <v>23</v>
      </c>
      <c r="D36" s="79">
        <v>5</v>
      </c>
      <c r="E36" s="79">
        <v>4.76</v>
      </c>
      <c r="F36" s="79">
        <v>13.8</v>
      </c>
      <c r="G36" s="79" t="s">
        <v>22</v>
      </c>
      <c r="H36" s="82">
        <v>745</v>
      </c>
      <c r="I36" s="82">
        <v>5231</v>
      </c>
      <c r="J36" s="87">
        <f t="shared" si="0"/>
        <v>450.258560555726</v>
      </c>
      <c r="K36" s="78">
        <v>335442.627614016</v>
      </c>
      <c r="L36" s="88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  <c r="CT36" s="70"/>
      <c r="CU36" s="70"/>
      <c r="CV36" s="70"/>
      <c r="CW36" s="70"/>
      <c r="CX36" s="70"/>
      <c r="CY36" s="70"/>
      <c r="CZ36" s="70"/>
      <c r="DA36" s="70"/>
      <c r="DB36" s="70"/>
      <c r="DC36" s="70"/>
      <c r="DD36" s="70"/>
      <c r="DE36" s="70"/>
      <c r="DF36" s="70"/>
      <c r="DG36" s="70"/>
      <c r="DH36" s="70"/>
      <c r="DI36" s="70"/>
      <c r="DJ36" s="70"/>
      <c r="DK36" s="70"/>
      <c r="DL36" s="70"/>
      <c r="DM36" s="70"/>
      <c r="DN36" s="70"/>
      <c r="DO36" s="70"/>
      <c r="DP36" s="70"/>
      <c r="DQ36" s="70"/>
      <c r="DR36" s="70"/>
      <c r="DS36" s="70"/>
      <c r="DT36" s="70"/>
      <c r="DU36" s="70"/>
      <c r="DV36" s="70"/>
      <c r="DW36" s="70"/>
      <c r="DX36" s="70"/>
      <c r="DY36" s="70"/>
      <c r="DZ36" s="70"/>
      <c r="EA36" s="70"/>
      <c r="EB36" s="70"/>
      <c r="EC36" s="70"/>
      <c r="ED36" s="70"/>
      <c r="EE36" s="70"/>
      <c r="EF36" s="70"/>
      <c r="EG36" s="70"/>
      <c r="EH36" s="70"/>
      <c r="EI36" s="70"/>
      <c r="EJ36" s="70"/>
      <c r="EK36" s="70"/>
      <c r="EL36" s="70"/>
      <c r="EM36" s="70"/>
      <c r="EN36" s="70"/>
      <c r="EO36" s="70"/>
      <c r="EP36" s="70"/>
      <c r="EQ36" s="70"/>
      <c r="ER36" s="70"/>
      <c r="ES36" s="70"/>
      <c r="ET36" s="70"/>
      <c r="EU36" s="70"/>
      <c r="EV36" s="70"/>
      <c r="EW36" s="70"/>
      <c r="EX36" s="70"/>
      <c r="EY36" s="70"/>
      <c r="EZ36" s="70"/>
      <c r="FA36" s="70"/>
      <c r="FB36" s="70"/>
      <c r="FC36" s="70"/>
      <c r="FD36" s="70"/>
      <c r="FE36" s="70"/>
      <c r="FF36" s="70"/>
      <c r="FG36" s="70"/>
      <c r="FH36" s="70"/>
      <c r="FI36" s="70"/>
    </row>
    <row r="37" s="68" customFormat="1" ht="22.5" customHeight="1" spans="1:165">
      <c r="A37" s="78">
        <v>34</v>
      </c>
      <c r="B37" s="79" t="s">
        <v>25</v>
      </c>
      <c r="C37" s="79" t="s">
        <v>23</v>
      </c>
      <c r="D37" s="79">
        <v>6</v>
      </c>
      <c r="E37" s="79">
        <v>5.76</v>
      </c>
      <c r="F37" s="79">
        <v>14.8</v>
      </c>
      <c r="G37" s="79" t="s">
        <v>22</v>
      </c>
      <c r="H37" s="82">
        <v>745</v>
      </c>
      <c r="I37" s="82">
        <v>5231</v>
      </c>
      <c r="J37" s="87">
        <f t="shared" ref="J37:J55" si="1">K37/H37</f>
        <v>469.141011227404</v>
      </c>
      <c r="K37" s="78">
        <v>349510.053364416</v>
      </c>
      <c r="L37" s="88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70"/>
      <c r="EC37" s="70"/>
      <c r="ED37" s="70"/>
      <c r="EE37" s="70"/>
      <c r="EF37" s="70"/>
      <c r="EG37" s="70"/>
      <c r="EH37" s="70"/>
      <c r="EI37" s="70"/>
      <c r="EJ37" s="70"/>
      <c r="EK37" s="70"/>
      <c r="EL37" s="70"/>
      <c r="EM37" s="70"/>
      <c r="EN37" s="70"/>
      <c r="EO37" s="70"/>
      <c r="EP37" s="70"/>
      <c r="EQ37" s="70"/>
      <c r="ER37" s="70"/>
      <c r="ES37" s="70"/>
      <c r="ET37" s="70"/>
      <c r="EU37" s="70"/>
      <c r="EV37" s="70"/>
      <c r="EW37" s="70"/>
      <c r="EX37" s="70"/>
      <c r="EY37" s="70"/>
      <c r="EZ37" s="70"/>
      <c r="FA37" s="70"/>
      <c r="FB37" s="70"/>
      <c r="FC37" s="70"/>
      <c r="FD37" s="70"/>
      <c r="FE37" s="70"/>
      <c r="FF37" s="70"/>
      <c r="FG37" s="70"/>
      <c r="FH37" s="70"/>
      <c r="FI37" s="70"/>
    </row>
    <row r="38" s="68" customFormat="1" ht="22.5" customHeight="1" spans="1:165">
      <c r="A38" s="78">
        <v>35</v>
      </c>
      <c r="B38" s="79" t="s">
        <v>26</v>
      </c>
      <c r="C38" s="79" t="s">
        <v>17</v>
      </c>
      <c r="D38" s="79">
        <v>4</v>
      </c>
      <c r="E38" s="79">
        <v>3.76</v>
      </c>
      <c r="F38" s="79">
        <v>8.9</v>
      </c>
      <c r="G38" s="79" t="s">
        <v>22</v>
      </c>
      <c r="H38" s="82">
        <v>745</v>
      </c>
      <c r="I38" s="82">
        <v>5231</v>
      </c>
      <c r="J38" s="87">
        <f t="shared" si="1"/>
        <v>342.715097417106</v>
      </c>
      <c r="K38" s="78">
        <v>255322.747575744</v>
      </c>
      <c r="L38" s="88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  <c r="DC38" s="70"/>
      <c r="DD38" s="70"/>
      <c r="DE38" s="70"/>
      <c r="DF38" s="70"/>
      <c r="DG38" s="70"/>
      <c r="DH38" s="70"/>
      <c r="DI38" s="70"/>
      <c r="DJ38" s="70"/>
      <c r="DK38" s="70"/>
      <c r="DL38" s="70"/>
      <c r="DM38" s="70"/>
      <c r="DN38" s="70"/>
      <c r="DO38" s="70"/>
      <c r="DP38" s="70"/>
      <c r="DQ38" s="70"/>
      <c r="DR38" s="70"/>
      <c r="DS38" s="70"/>
      <c r="DT38" s="70"/>
      <c r="DU38" s="70"/>
      <c r="DV38" s="70"/>
      <c r="DW38" s="70"/>
      <c r="DX38" s="70"/>
      <c r="DY38" s="70"/>
      <c r="DZ38" s="70"/>
      <c r="EA38" s="70"/>
      <c r="EB38" s="70"/>
      <c r="EC38" s="70"/>
      <c r="ED38" s="70"/>
      <c r="EE38" s="70"/>
      <c r="EF38" s="70"/>
      <c r="EG38" s="70"/>
      <c r="EH38" s="70"/>
      <c r="EI38" s="70"/>
      <c r="EJ38" s="70"/>
      <c r="EK38" s="70"/>
      <c r="EL38" s="70"/>
      <c r="EM38" s="70"/>
      <c r="EN38" s="70"/>
      <c r="EO38" s="70"/>
      <c r="EP38" s="70"/>
      <c r="EQ38" s="70"/>
      <c r="ER38" s="70"/>
      <c r="ES38" s="70"/>
      <c r="ET38" s="70"/>
      <c r="EU38" s="70"/>
      <c r="EV38" s="70"/>
      <c r="EW38" s="70"/>
      <c r="EX38" s="70"/>
      <c r="EY38" s="70"/>
      <c r="EZ38" s="70"/>
      <c r="FA38" s="70"/>
      <c r="FB38" s="70"/>
      <c r="FC38" s="70"/>
      <c r="FD38" s="70"/>
      <c r="FE38" s="70"/>
      <c r="FF38" s="70"/>
      <c r="FG38" s="70"/>
      <c r="FH38" s="70"/>
      <c r="FI38" s="70"/>
    </row>
    <row r="39" s="68" customFormat="1" ht="22.5" customHeight="1" spans="1:165">
      <c r="A39" s="78">
        <v>36</v>
      </c>
      <c r="B39" s="79" t="s">
        <v>26</v>
      </c>
      <c r="C39" s="79" t="s">
        <v>17</v>
      </c>
      <c r="D39" s="79">
        <v>5</v>
      </c>
      <c r="E39" s="79">
        <v>4.76</v>
      </c>
      <c r="F39" s="79">
        <v>9.9</v>
      </c>
      <c r="G39" s="79" t="s">
        <v>22</v>
      </c>
      <c r="H39" s="82">
        <v>745</v>
      </c>
      <c r="I39" s="82">
        <v>5231</v>
      </c>
      <c r="J39" s="87">
        <f t="shared" si="1"/>
        <v>358.210317385965</v>
      </c>
      <c r="K39" s="78">
        <v>266866.686452544</v>
      </c>
      <c r="L39" s="88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  <c r="DM39" s="70"/>
      <c r="DN39" s="70"/>
      <c r="DO39" s="70"/>
      <c r="DP39" s="70"/>
      <c r="DQ39" s="70"/>
      <c r="DR39" s="70"/>
      <c r="DS39" s="70"/>
      <c r="DT39" s="70"/>
      <c r="DU39" s="70"/>
      <c r="DV39" s="70"/>
      <c r="DW39" s="70"/>
      <c r="DX39" s="70"/>
      <c r="DY39" s="70"/>
      <c r="DZ39" s="70"/>
      <c r="EA39" s="70"/>
      <c r="EB39" s="70"/>
      <c r="EC39" s="70"/>
      <c r="ED39" s="70"/>
      <c r="EE39" s="70"/>
      <c r="EF39" s="70"/>
      <c r="EG39" s="70"/>
      <c r="EH39" s="70"/>
      <c r="EI39" s="70"/>
      <c r="EJ39" s="70"/>
      <c r="EK39" s="70"/>
      <c r="EL39" s="70"/>
      <c r="EM39" s="70"/>
      <c r="EN39" s="70"/>
      <c r="EO39" s="70"/>
      <c r="EP39" s="70"/>
      <c r="EQ39" s="70"/>
      <c r="ER39" s="70"/>
      <c r="ES39" s="70"/>
      <c r="ET39" s="70"/>
      <c r="EU39" s="70"/>
      <c r="EV39" s="70"/>
      <c r="EW39" s="70"/>
      <c r="EX39" s="70"/>
      <c r="EY39" s="70"/>
      <c r="EZ39" s="70"/>
      <c r="FA39" s="70"/>
      <c r="FB39" s="70"/>
      <c r="FC39" s="70"/>
      <c r="FD39" s="70"/>
      <c r="FE39" s="70"/>
      <c r="FF39" s="70"/>
      <c r="FG39" s="70"/>
      <c r="FH39" s="70"/>
      <c r="FI39" s="70"/>
    </row>
    <row r="40" s="68" customFormat="1" ht="22.5" customHeight="1" spans="1:165">
      <c r="A40" s="78">
        <v>37</v>
      </c>
      <c r="B40" s="79" t="s">
        <v>26</v>
      </c>
      <c r="C40" s="79" t="s">
        <v>17</v>
      </c>
      <c r="D40" s="79">
        <v>6</v>
      </c>
      <c r="E40" s="79">
        <v>5.76</v>
      </c>
      <c r="F40" s="79">
        <v>10.9</v>
      </c>
      <c r="G40" s="79" t="s">
        <v>22</v>
      </c>
      <c r="H40" s="82">
        <v>745</v>
      </c>
      <c r="I40" s="82">
        <v>5231</v>
      </c>
      <c r="J40" s="87">
        <f t="shared" si="1"/>
        <v>373.705537354824</v>
      </c>
      <c r="K40" s="78">
        <v>278410.625329344</v>
      </c>
      <c r="L40" s="88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/>
      <c r="EB40" s="70"/>
      <c r="EC40" s="70"/>
      <c r="ED40" s="70"/>
      <c r="EE40" s="70"/>
      <c r="EF40" s="70"/>
      <c r="EG40" s="70"/>
      <c r="EH40" s="70"/>
      <c r="EI40" s="70"/>
      <c r="EJ40" s="70"/>
      <c r="EK40" s="70"/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</row>
    <row r="41" s="68" customFormat="1" ht="22.5" customHeight="1" spans="1:165">
      <c r="A41" s="78">
        <v>38</v>
      </c>
      <c r="B41" s="79" t="s">
        <v>26</v>
      </c>
      <c r="C41" s="79" t="s">
        <v>23</v>
      </c>
      <c r="D41" s="79">
        <v>4</v>
      </c>
      <c r="E41" s="79">
        <v>3.76</v>
      </c>
      <c r="F41" s="79">
        <v>8.9</v>
      </c>
      <c r="G41" s="79" t="s">
        <v>22</v>
      </c>
      <c r="H41" s="82">
        <v>745</v>
      </c>
      <c r="I41" s="82">
        <v>5231</v>
      </c>
      <c r="J41" s="87">
        <f t="shared" si="1"/>
        <v>403.913022635726</v>
      </c>
      <c r="K41" s="78">
        <v>300915.201863616</v>
      </c>
      <c r="L41" s="88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  <c r="CW41" s="70"/>
      <c r="CX41" s="70"/>
      <c r="CY41" s="70"/>
      <c r="CZ41" s="70"/>
      <c r="DA41" s="70"/>
      <c r="DB41" s="70"/>
      <c r="DC41" s="70"/>
      <c r="DD41" s="70"/>
      <c r="DE41" s="70"/>
      <c r="DF41" s="70"/>
      <c r="DG41" s="70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X41" s="70"/>
      <c r="DY41" s="70"/>
      <c r="DZ41" s="70"/>
      <c r="EA41" s="70"/>
      <c r="EB41" s="70"/>
      <c r="EC41" s="70"/>
      <c r="ED41" s="70"/>
      <c r="EE41" s="70"/>
      <c r="EF41" s="70"/>
      <c r="EG41" s="70"/>
      <c r="EH41" s="70"/>
      <c r="EI41" s="70"/>
      <c r="EJ41" s="70"/>
      <c r="EK41" s="70"/>
      <c r="EL41" s="70"/>
      <c r="EM41" s="70"/>
      <c r="EN41" s="70"/>
      <c r="EO41" s="70"/>
      <c r="EP41" s="70"/>
      <c r="EQ41" s="70"/>
      <c r="ER41" s="70"/>
      <c r="ES41" s="70"/>
      <c r="ET41" s="70"/>
      <c r="EU41" s="70"/>
      <c r="EV41" s="70"/>
      <c r="EW41" s="70"/>
      <c r="EX41" s="70"/>
      <c r="EY41" s="70"/>
      <c r="EZ41" s="70"/>
      <c r="FA41" s="70"/>
      <c r="FB41" s="70"/>
      <c r="FC41" s="70"/>
      <c r="FD41" s="70"/>
      <c r="FE41" s="70"/>
      <c r="FF41" s="70"/>
      <c r="FG41" s="70"/>
      <c r="FH41" s="70"/>
      <c r="FI41" s="70"/>
    </row>
    <row r="42" s="68" customFormat="1" ht="22.5" customHeight="1" spans="1:165">
      <c r="A42" s="78">
        <v>39</v>
      </c>
      <c r="B42" s="79" t="s">
        <v>26</v>
      </c>
      <c r="C42" s="79" t="s">
        <v>23</v>
      </c>
      <c r="D42" s="79">
        <v>5</v>
      </c>
      <c r="E42" s="79">
        <v>4.76</v>
      </c>
      <c r="F42" s="79">
        <v>9.9</v>
      </c>
      <c r="G42" s="79" t="s">
        <v>22</v>
      </c>
      <c r="H42" s="82">
        <v>745</v>
      </c>
      <c r="I42" s="82">
        <v>5231</v>
      </c>
      <c r="J42" s="87">
        <f t="shared" si="1"/>
        <v>422.795473307404</v>
      </c>
      <c r="K42" s="78">
        <v>314982.627614016</v>
      </c>
      <c r="L42" s="88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  <c r="DB42" s="70"/>
      <c r="DC42" s="70"/>
      <c r="DD42" s="70"/>
      <c r="DE42" s="70"/>
      <c r="DF42" s="70"/>
      <c r="DG42" s="70"/>
      <c r="DH42" s="70"/>
      <c r="DI42" s="70"/>
      <c r="DJ42" s="70"/>
      <c r="DK42" s="70"/>
      <c r="DL42" s="70"/>
      <c r="DM42" s="70"/>
      <c r="DN42" s="70"/>
      <c r="DO42" s="70"/>
      <c r="DP42" s="70"/>
      <c r="DQ42" s="70"/>
      <c r="DR42" s="70"/>
      <c r="DS42" s="70"/>
      <c r="DT42" s="70"/>
      <c r="DU42" s="70"/>
      <c r="DV42" s="70"/>
      <c r="DW42" s="70"/>
      <c r="DX42" s="70"/>
      <c r="DY42" s="70"/>
      <c r="DZ42" s="70"/>
      <c r="EA42" s="70"/>
      <c r="EB42" s="70"/>
      <c r="EC42" s="70"/>
      <c r="ED42" s="70"/>
      <c r="EE42" s="70"/>
      <c r="EF42" s="70"/>
      <c r="EG42" s="70"/>
      <c r="EH42" s="70"/>
      <c r="EI42" s="70"/>
      <c r="EJ42" s="70"/>
      <c r="EK42" s="70"/>
      <c r="EL42" s="70"/>
      <c r="EM42" s="70"/>
      <c r="EN42" s="70"/>
      <c r="EO42" s="70"/>
      <c r="EP42" s="70"/>
      <c r="EQ42" s="70"/>
      <c r="ER42" s="70"/>
      <c r="ES42" s="70"/>
      <c r="ET42" s="70"/>
      <c r="EU42" s="70"/>
      <c r="EV42" s="70"/>
      <c r="EW42" s="70"/>
      <c r="EX42" s="70"/>
      <c r="EY42" s="70"/>
      <c r="EZ42" s="70"/>
      <c r="FA42" s="70"/>
      <c r="FB42" s="70"/>
      <c r="FC42" s="70"/>
      <c r="FD42" s="70"/>
      <c r="FE42" s="70"/>
      <c r="FF42" s="70"/>
      <c r="FG42" s="70"/>
      <c r="FH42" s="70"/>
      <c r="FI42" s="70"/>
    </row>
    <row r="43" s="68" customFormat="1" ht="22.5" customHeight="1" spans="1:165">
      <c r="A43" s="78">
        <v>40</v>
      </c>
      <c r="B43" s="79" t="s">
        <v>26</v>
      </c>
      <c r="C43" s="79" t="s">
        <v>23</v>
      </c>
      <c r="D43" s="79">
        <v>6</v>
      </c>
      <c r="E43" s="79">
        <v>5.76</v>
      </c>
      <c r="F43" s="79">
        <v>10.9</v>
      </c>
      <c r="G43" s="79" t="s">
        <v>22</v>
      </c>
      <c r="H43" s="82">
        <v>745</v>
      </c>
      <c r="I43" s="82">
        <v>5231</v>
      </c>
      <c r="J43" s="87">
        <f t="shared" si="1"/>
        <v>441.677923979082</v>
      </c>
      <c r="K43" s="78">
        <v>329050.053364416</v>
      </c>
      <c r="L43" s="88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  <c r="DQ43" s="70"/>
      <c r="DR43" s="70"/>
      <c r="DS43" s="70"/>
      <c r="DT43" s="70"/>
      <c r="DU43" s="70"/>
      <c r="DV43" s="70"/>
      <c r="DW43" s="70"/>
      <c r="DX43" s="70"/>
      <c r="DY43" s="70"/>
      <c r="DZ43" s="70"/>
      <c r="EA43" s="70"/>
      <c r="EB43" s="70"/>
      <c r="EC43" s="70"/>
      <c r="ED43" s="70"/>
      <c r="EE43" s="70"/>
      <c r="EF43" s="70"/>
      <c r="EG43" s="70"/>
      <c r="EH43" s="70"/>
      <c r="EI43" s="70"/>
      <c r="EJ43" s="70"/>
      <c r="EK43" s="70"/>
      <c r="EL43" s="70"/>
      <c r="EM43" s="70"/>
      <c r="EN43" s="70"/>
      <c r="EO43" s="70"/>
      <c r="EP43" s="70"/>
      <c r="EQ43" s="70"/>
      <c r="ER43" s="70"/>
      <c r="ES43" s="70"/>
      <c r="ET43" s="70"/>
      <c r="EU43" s="70"/>
      <c r="EV43" s="70"/>
      <c r="EW43" s="70"/>
      <c r="EX43" s="70"/>
      <c r="EY43" s="70"/>
      <c r="EZ43" s="70"/>
      <c r="FA43" s="70"/>
      <c r="FB43" s="70"/>
      <c r="FC43" s="70"/>
      <c r="FD43" s="70"/>
      <c r="FE43" s="70"/>
      <c r="FF43" s="70"/>
      <c r="FG43" s="70"/>
      <c r="FH43" s="70"/>
      <c r="FI43" s="70"/>
    </row>
    <row r="44" s="68" customFormat="1" ht="22.5" customHeight="1" spans="1:165">
      <c r="A44" s="78">
        <v>41</v>
      </c>
      <c r="B44" s="79" t="s">
        <v>27</v>
      </c>
      <c r="C44" s="79" t="s">
        <v>17</v>
      </c>
      <c r="D44" s="79">
        <v>4</v>
      </c>
      <c r="E44" s="79">
        <v>3.76</v>
      </c>
      <c r="F44" s="79">
        <v>9.2</v>
      </c>
      <c r="G44" s="79" t="s">
        <v>28</v>
      </c>
      <c r="H44" s="82">
        <v>791.06</v>
      </c>
      <c r="I44" s="82">
        <v>4992</v>
      </c>
      <c r="J44" s="87">
        <f t="shared" si="1"/>
        <v>364.692471267858</v>
      </c>
      <c r="K44" s="78">
        <v>288493.626321152</v>
      </c>
      <c r="L44" s="88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0"/>
      <c r="DV44" s="70"/>
      <c r="DW44" s="70"/>
      <c r="DX44" s="70"/>
      <c r="DY44" s="70"/>
      <c r="DZ44" s="70"/>
      <c r="EA44" s="70"/>
      <c r="EB44" s="70"/>
      <c r="EC44" s="70"/>
      <c r="ED44" s="70"/>
      <c r="EE44" s="70"/>
      <c r="EF44" s="70"/>
      <c r="EG44" s="70"/>
      <c r="EH44" s="70"/>
      <c r="EI44" s="70"/>
      <c r="EJ44" s="70"/>
      <c r="EK44" s="70"/>
      <c r="EL44" s="70"/>
      <c r="EM44" s="70"/>
      <c r="EN44" s="70"/>
      <c r="EO44" s="70"/>
      <c r="EP44" s="70"/>
      <c r="EQ44" s="70"/>
      <c r="ER44" s="70"/>
      <c r="ES44" s="70"/>
      <c r="ET44" s="70"/>
      <c r="EU44" s="70"/>
      <c r="EV44" s="70"/>
      <c r="EW44" s="70"/>
      <c r="EX44" s="70"/>
      <c r="EY44" s="70"/>
      <c r="EZ44" s="70"/>
      <c r="FA44" s="70"/>
      <c r="FB44" s="70"/>
      <c r="FC44" s="70"/>
      <c r="FD44" s="70"/>
      <c r="FE44" s="70"/>
      <c r="FF44" s="70"/>
      <c r="FG44" s="70"/>
      <c r="FH44" s="70"/>
      <c r="FI44" s="70"/>
    </row>
    <row r="45" s="68" customFormat="1" ht="22.5" customHeight="1" spans="1:165">
      <c r="A45" s="78">
        <v>42</v>
      </c>
      <c r="B45" s="79" t="s">
        <v>27</v>
      </c>
      <c r="C45" s="79" t="s">
        <v>17</v>
      </c>
      <c r="D45" s="79">
        <v>5</v>
      </c>
      <c r="E45" s="79">
        <v>4.76</v>
      </c>
      <c r="F45" s="79">
        <v>10.2</v>
      </c>
      <c r="G45" s="79" t="s">
        <v>28</v>
      </c>
      <c r="H45" s="82">
        <v>791.06</v>
      </c>
      <c r="I45" s="82">
        <v>4992</v>
      </c>
      <c r="J45" s="87">
        <f t="shared" si="1"/>
        <v>389.002586735752</v>
      </c>
      <c r="K45" s="78">
        <v>307724.386263184</v>
      </c>
      <c r="L45" s="88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  <c r="DB45" s="70"/>
      <c r="DC45" s="70"/>
      <c r="DD45" s="70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  <c r="DQ45" s="70"/>
      <c r="DR45" s="70"/>
      <c r="DS45" s="70"/>
      <c r="DT45" s="70"/>
      <c r="DU45" s="70"/>
      <c r="DV45" s="70"/>
      <c r="DW45" s="70"/>
      <c r="DX45" s="70"/>
      <c r="DY45" s="70"/>
      <c r="DZ45" s="70"/>
      <c r="EA45" s="70"/>
      <c r="EB45" s="70"/>
      <c r="EC45" s="70"/>
      <c r="ED45" s="70"/>
      <c r="EE45" s="70"/>
      <c r="EF45" s="70"/>
      <c r="EG45" s="70"/>
      <c r="EH45" s="70"/>
      <c r="EI45" s="70"/>
      <c r="EJ45" s="70"/>
      <c r="EK45" s="70"/>
      <c r="EL45" s="70"/>
      <c r="EM45" s="70"/>
      <c r="EN45" s="70"/>
      <c r="EO45" s="70"/>
      <c r="EP45" s="70"/>
      <c r="EQ45" s="70"/>
      <c r="ER45" s="70"/>
      <c r="ES45" s="70"/>
      <c r="ET45" s="70"/>
      <c r="EU45" s="70"/>
      <c r="EV45" s="70"/>
      <c r="EW45" s="70"/>
      <c r="EX45" s="70"/>
      <c r="EY45" s="70"/>
      <c r="EZ45" s="70"/>
      <c r="FA45" s="70"/>
      <c r="FB45" s="70"/>
      <c r="FC45" s="70"/>
      <c r="FD45" s="70"/>
      <c r="FE45" s="70"/>
      <c r="FF45" s="70"/>
      <c r="FG45" s="70"/>
      <c r="FH45" s="70"/>
      <c r="FI45" s="70"/>
    </row>
    <row r="46" s="68" customFormat="1" ht="23.1" customHeight="1" spans="1:165">
      <c r="A46" s="78">
        <v>43</v>
      </c>
      <c r="B46" s="79" t="s">
        <v>27</v>
      </c>
      <c r="C46" s="79" t="s">
        <v>17</v>
      </c>
      <c r="D46" s="79">
        <v>6</v>
      </c>
      <c r="E46" s="79">
        <v>5.76</v>
      </c>
      <c r="F46" s="79">
        <v>11.2</v>
      </c>
      <c r="G46" s="79" t="s">
        <v>28</v>
      </c>
      <c r="H46" s="82">
        <v>791.06</v>
      </c>
      <c r="I46" s="82">
        <v>4992</v>
      </c>
      <c r="J46" s="87">
        <f t="shared" si="1"/>
        <v>405.343177994023</v>
      </c>
      <c r="K46" s="78">
        <v>320650.774383952</v>
      </c>
      <c r="L46" s="88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  <c r="DC46" s="70"/>
      <c r="DD46" s="70"/>
      <c r="DE46" s="70"/>
      <c r="DF46" s="70"/>
      <c r="DG46" s="70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70"/>
      <c r="EY46" s="70"/>
      <c r="EZ46" s="70"/>
      <c r="FA46" s="70"/>
      <c r="FB46" s="70"/>
      <c r="FC46" s="70"/>
      <c r="FD46" s="70"/>
      <c r="FE46" s="70"/>
      <c r="FF46" s="70"/>
      <c r="FG46" s="70"/>
      <c r="FH46" s="70"/>
      <c r="FI46" s="70"/>
    </row>
    <row r="47" s="68" customFormat="1" ht="23.1" customHeight="1" spans="1:165">
      <c r="A47" s="78">
        <v>44</v>
      </c>
      <c r="B47" s="79" t="s">
        <v>27</v>
      </c>
      <c r="C47" s="79" t="s">
        <v>23</v>
      </c>
      <c r="D47" s="79">
        <v>4</v>
      </c>
      <c r="E47" s="79">
        <v>3.76</v>
      </c>
      <c r="F47" s="79">
        <v>9.2</v>
      </c>
      <c r="G47" s="79" t="s">
        <v>28</v>
      </c>
      <c r="H47" s="82">
        <v>791.06</v>
      </c>
      <c r="I47" s="82">
        <v>4992</v>
      </c>
      <c r="J47" s="87">
        <f t="shared" si="1"/>
        <v>424.361124054428</v>
      </c>
      <c r="K47" s="78">
        <v>335695.110794496</v>
      </c>
      <c r="L47" s="88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0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</row>
    <row r="48" s="68" customFormat="1" ht="23.1" customHeight="1" spans="1:165">
      <c r="A48" s="78">
        <v>45</v>
      </c>
      <c r="B48" s="79" t="s">
        <v>27</v>
      </c>
      <c r="C48" s="79" t="s">
        <v>23</v>
      </c>
      <c r="D48" s="79">
        <v>5</v>
      </c>
      <c r="E48" s="79">
        <v>4.76</v>
      </c>
      <c r="F48" s="79">
        <v>10.2</v>
      </c>
      <c r="G48" s="79" t="s">
        <v>28</v>
      </c>
      <c r="H48" s="82">
        <v>791.06</v>
      </c>
      <c r="I48" s="82">
        <v>4992</v>
      </c>
      <c r="J48" s="87">
        <f t="shared" si="1"/>
        <v>451.784368136081</v>
      </c>
      <c r="K48" s="78">
        <v>357388.542257728</v>
      </c>
      <c r="L48" s="88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/>
      <c r="DU48" s="70"/>
      <c r="DV48" s="70"/>
      <c r="DW48" s="70"/>
      <c r="DX48" s="70"/>
      <c r="DY48" s="70"/>
      <c r="DZ48" s="70"/>
      <c r="EA48" s="70"/>
      <c r="EB48" s="70"/>
      <c r="EC48" s="70"/>
      <c r="ED48" s="70"/>
      <c r="EE48" s="70"/>
      <c r="EF48" s="70"/>
      <c r="EG48" s="70"/>
      <c r="EH48" s="70"/>
      <c r="EI48" s="70"/>
      <c r="EJ48" s="70"/>
      <c r="EK48" s="70"/>
      <c r="EL48" s="70"/>
      <c r="EM48" s="70"/>
      <c r="EN48" s="70"/>
      <c r="EO48" s="70"/>
      <c r="EP48" s="70"/>
      <c r="EQ48" s="70"/>
      <c r="ER48" s="70"/>
      <c r="ES48" s="70"/>
      <c r="ET48" s="70"/>
      <c r="EU48" s="70"/>
      <c r="EV48" s="70"/>
      <c r="EW48" s="70"/>
      <c r="EX48" s="70"/>
      <c r="EY48" s="70"/>
      <c r="EZ48" s="70"/>
      <c r="FA48" s="70"/>
      <c r="FB48" s="70"/>
      <c r="FC48" s="70"/>
      <c r="FD48" s="70"/>
      <c r="FE48" s="70"/>
      <c r="FF48" s="70"/>
      <c r="FG48" s="70"/>
      <c r="FH48" s="70"/>
      <c r="FI48" s="70"/>
    </row>
    <row r="49" s="68" customFormat="1" ht="23.1" customHeight="1" spans="1:165">
      <c r="A49" s="78">
        <v>46</v>
      </c>
      <c r="B49" s="79" t="s">
        <v>27</v>
      </c>
      <c r="C49" s="79" t="s">
        <v>23</v>
      </c>
      <c r="D49" s="79">
        <v>6</v>
      </c>
      <c r="E49" s="79">
        <v>5.76</v>
      </c>
      <c r="F49" s="79">
        <v>11.2</v>
      </c>
      <c r="G49" s="79" t="s">
        <v>28</v>
      </c>
      <c r="H49" s="82">
        <v>791.06</v>
      </c>
      <c r="I49" s="82">
        <v>4992</v>
      </c>
      <c r="J49" s="87">
        <f t="shared" si="1"/>
        <v>471.168436490906</v>
      </c>
      <c r="K49" s="78">
        <v>372722.503370496</v>
      </c>
      <c r="L49" s="88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  <c r="DM49" s="70"/>
      <c r="DN49" s="70"/>
      <c r="DO49" s="70"/>
      <c r="DP49" s="70"/>
      <c r="DQ49" s="70"/>
      <c r="DR49" s="70"/>
      <c r="DS49" s="70"/>
      <c r="DT49" s="70"/>
      <c r="DU49" s="70"/>
      <c r="DV49" s="70"/>
      <c r="DW49" s="70"/>
      <c r="DX49" s="70"/>
      <c r="DY49" s="70"/>
      <c r="DZ49" s="70"/>
      <c r="EA49" s="70"/>
      <c r="EB49" s="70"/>
      <c r="EC49" s="70"/>
      <c r="ED49" s="70"/>
      <c r="EE49" s="70"/>
      <c r="EF49" s="70"/>
      <c r="EG49" s="70"/>
      <c r="EH49" s="70"/>
      <c r="EI49" s="70"/>
      <c r="EJ49" s="70"/>
      <c r="EK49" s="70"/>
      <c r="EL49" s="70"/>
      <c r="EM49" s="70"/>
      <c r="EN49" s="70"/>
      <c r="EO49" s="70"/>
      <c r="EP49" s="70"/>
      <c r="EQ49" s="70"/>
      <c r="ER49" s="70"/>
      <c r="ES49" s="70"/>
      <c r="ET49" s="70"/>
      <c r="EU49" s="70"/>
      <c r="EV49" s="70"/>
      <c r="EW49" s="70"/>
      <c r="EX49" s="70"/>
      <c r="EY49" s="70"/>
      <c r="EZ49" s="70"/>
      <c r="FA49" s="70"/>
      <c r="FB49" s="70"/>
      <c r="FC49" s="70"/>
      <c r="FD49" s="70"/>
      <c r="FE49" s="70"/>
      <c r="FF49" s="70"/>
      <c r="FG49" s="70"/>
      <c r="FH49" s="70"/>
      <c r="FI49" s="70"/>
    </row>
    <row r="50" s="68" customFormat="1" ht="22.5" customHeight="1" spans="1:165">
      <c r="A50" s="78">
        <v>47</v>
      </c>
      <c r="B50" s="79" t="s">
        <v>29</v>
      </c>
      <c r="C50" s="79" t="s">
        <v>17</v>
      </c>
      <c r="D50" s="79">
        <v>4</v>
      </c>
      <c r="E50" s="79">
        <v>3.76</v>
      </c>
      <c r="F50" s="79">
        <v>12.8</v>
      </c>
      <c r="G50" s="79" t="s">
        <v>28</v>
      </c>
      <c r="H50" s="82">
        <v>791.06</v>
      </c>
      <c r="I50" s="82">
        <v>4992</v>
      </c>
      <c r="J50" s="87">
        <f t="shared" si="1"/>
        <v>385.713476627755</v>
      </c>
      <c r="K50" s="78">
        <v>305122.502821152</v>
      </c>
      <c r="L50" s="88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X50" s="70"/>
      <c r="DY50" s="70"/>
      <c r="DZ50" s="70"/>
      <c r="EA50" s="70"/>
      <c r="EB50" s="70"/>
      <c r="EC50" s="70"/>
      <c r="ED50" s="70"/>
      <c r="EE50" s="70"/>
      <c r="EF50" s="70"/>
      <c r="EG50" s="70"/>
      <c r="EH50" s="70"/>
      <c r="EI50" s="70"/>
      <c r="EJ50" s="70"/>
      <c r="EK50" s="70"/>
      <c r="EL50" s="70"/>
      <c r="EM50" s="70"/>
      <c r="EN50" s="70"/>
      <c r="EO50" s="70"/>
      <c r="EP50" s="70"/>
      <c r="EQ50" s="70"/>
      <c r="ER50" s="70"/>
      <c r="ES50" s="70"/>
      <c r="ET50" s="70"/>
      <c r="EU50" s="70"/>
      <c r="EV50" s="70"/>
      <c r="EW50" s="70"/>
      <c r="EX50" s="70"/>
      <c r="EY50" s="70"/>
      <c r="EZ50" s="70"/>
      <c r="FA50" s="70"/>
      <c r="FB50" s="70"/>
      <c r="FC50" s="70"/>
      <c r="FD50" s="70"/>
      <c r="FE50" s="70"/>
      <c r="FF50" s="70"/>
      <c r="FG50" s="70"/>
      <c r="FH50" s="70"/>
      <c r="FI50" s="70"/>
    </row>
    <row r="51" s="66" customFormat="1" ht="24" customHeight="1" spans="1:165">
      <c r="A51" s="78">
        <v>48</v>
      </c>
      <c r="B51" s="79" t="s">
        <v>29</v>
      </c>
      <c r="C51" s="79" t="s">
        <v>17</v>
      </c>
      <c r="D51" s="79">
        <v>5</v>
      </c>
      <c r="E51" s="79">
        <v>4.76</v>
      </c>
      <c r="F51" s="79">
        <v>13.8</v>
      </c>
      <c r="G51" s="79" t="s">
        <v>28</v>
      </c>
      <c r="H51" s="82">
        <v>791.06</v>
      </c>
      <c r="I51" s="82">
        <v>4992</v>
      </c>
      <c r="J51" s="87">
        <f t="shared" si="1"/>
        <v>410.023592095649</v>
      </c>
      <c r="K51" s="78">
        <v>324353.262763184</v>
      </c>
      <c r="L51" s="88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70"/>
      <c r="DX51" s="70"/>
      <c r="DY51" s="70"/>
      <c r="DZ51" s="70"/>
      <c r="EA51" s="70"/>
      <c r="EB51" s="70"/>
      <c r="EC51" s="70"/>
      <c r="ED51" s="70"/>
      <c r="EE51" s="70"/>
      <c r="EF51" s="70"/>
      <c r="EG51" s="70"/>
      <c r="EH51" s="70"/>
      <c r="EI51" s="70"/>
      <c r="EJ51" s="70"/>
      <c r="EK51" s="70"/>
      <c r="EL51" s="70"/>
      <c r="EM51" s="70"/>
      <c r="EN51" s="70"/>
      <c r="EO51" s="70"/>
      <c r="EP51" s="70"/>
      <c r="EQ51" s="70"/>
      <c r="ER51" s="70"/>
      <c r="ES51" s="70"/>
      <c r="ET51" s="70"/>
      <c r="EU51" s="70"/>
      <c r="EV51" s="70"/>
      <c r="EW51" s="70"/>
      <c r="EX51" s="70"/>
      <c r="EY51" s="70"/>
      <c r="EZ51" s="70"/>
      <c r="FA51" s="70"/>
      <c r="FB51" s="70"/>
      <c r="FC51" s="70"/>
      <c r="FD51" s="70"/>
      <c r="FE51" s="70"/>
      <c r="FF51" s="70"/>
      <c r="FG51" s="70"/>
      <c r="FH51" s="70"/>
      <c r="FI51" s="70"/>
    </row>
    <row r="52" s="66" customFormat="1" ht="22.5" customHeight="1" spans="1:165">
      <c r="A52" s="78">
        <v>49</v>
      </c>
      <c r="B52" s="79" t="s">
        <v>29</v>
      </c>
      <c r="C52" s="79" t="s">
        <v>17</v>
      </c>
      <c r="D52" s="79">
        <v>6</v>
      </c>
      <c r="E52" s="79">
        <v>5.76</v>
      </c>
      <c r="F52" s="79">
        <v>14.8</v>
      </c>
      <c r="G52" s="79" t="s">
        <v>28</v>
      </c>
      <c r="H52" s="82">
        <v>791.06</v>
      </c>
      <c r="I52" s="82">
        <v>4992</v>
      </c>
      <c r="J52" s="87">
        <f t="shared" si="1"/>
        <v>426.36418335392</v>
      </c>
      <c r="K52" s="78">
        <v>337279.650883952</v>
      </c>
      <c r="L52" s="88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/>
      <c r="DP52" s="70"/>
      <c r="DQ52" s="70"/>
      <c r="DR52" s="70"/>
      <c r="DS52" s="70"/>
      <c r="DT52" s="70"/>
      <c r="DU52" s="70"/>
      <c r="DV52" s="70"/>
      <c r="DW52" s="70"/>
      <c r="DX52" s="70"/>
      <c r="DY52" s="70"/>
      <c r="DZ52" s="70"/>
      <c r="EA52" s="70"/>
      <c r="EB52" s="70"/>
      <c r="EC52" s="70"/>
      <c r="ED52" s="70"/>
      <c r="EE52" s="70"/>
      <c r="EF52" s="70"/>
      <c r="EG52" s="70"/>
      <c r="EH52" s="70"/>
      <c r="EI52" s="70"/>
      <c r="EJ52" s="70"/>
      <c r="EK52" s="70"/>
      <c r="EL52" s="70"/>
      <c r="EM52" s="70"/>
      <c r="EN52" s="70"/>
      <c r="EO52" s="70"/>
      <c r="EP52" s="70"/>
      <c r="EQ52" s="70"/>
      <c r="ER52" s="70"/>
      <c r="ES52" s="70"/>
      <c r="ET52" s="70"/>
      <c r="EU52" s="70"/>
      <c r="EV52" s="70"/>
      <c r="EW52" s="70"/>
      <c r="EX52" s="70"/>
      <c r="EY52" s="70"/>
      <c r="EZ52" s="70"/>
      <c r="FA52" s="70"/>
      <c r="FB52" s="70"/>
      <c r="FC52" s="70"/>
      <c r="FD52" s="70"/>
      <c r="FE52" s="70"/>
      <c r="FF52" s="70"/>
      <c r="FG52" s="70"/>
      <c r="FH52" s="70"/>
      <c r="FI52" s="70"/>
    </row>
    <row r="53" s="66" customFormat="1" ht="22.5" customHeight="1" spans="1:165">
      <c r="A53" s="78">
        <v>50</v>
      </c>
      <c r="B53" s="79" t="s">
        <v>29</v>
      </c>
      <c r="C53" s="79" t="s">
        <v>23</v>
      </c>
      <c r="D53" s="79">
        <v>4</v>
      </c>
      <c r="E53" s="79">
        <v>3.76</v>
      </c>
      <c r="F53" s="79">
        <v>12.8</v>
      </c>
      <c r="G53" s="79" t="s">
        <v>28</v>
      </c>
      <c r="H53" s="82">
        <v>791.06</v>
      </c>
      <c r="I53" s="82">
        <v>4992</v>
      </c>
      <c r="J53" s="87">
        <f t="shared" si="1"/>
        <v>445.382129414325</v>
      </c>
      <c r="K53" s="78">
        <v>352323.987294496</v>
      </c>
      <c r="L53" s="88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X53" s="70"/>
      <c r="DY53" s="70"/>
      <c r="DZ53" s="70"/>
      <c r="EA53" s="70"/>
      <c r="EB53" s="70"/>
      <c r="EC53" s="70"/>
      <c r="ED53" s="70"/>
      <c r="EE53" s="70"/>
      <c r="EF53" s="70"/>
      <c r="EG53" s="70"/>
      <c r="EH53" s="70"/>
      <c r="EI53" s="70"/>
      <c r="EJ53" s="70"/>
      <c r="EK53" s="70"/>
      <c r="EL53" s="70"/>
      <c r="EM53" s="70"/>
      <c r="EN53" s="70"/>
      <c r="EO53" s="70"/>
      <c r="EP53" s="70"/>
      <c r="EQ53" s="70"/>
      <c r="ER53" s="70"/>
      <c r="ES53" s="70"/>
      <c r="ET53" s="70"/>
      <c r="EU53" s="70"/>
      <c r="EV53" s="70"/>
      <c r="EW53" s="70"/>
      <c r="EX53" s="70"/>
      <c r="EY53" s="70"/>
      <c r="EZ53" s="70"/>
      <c r="FA53" s="70"/>
      <c r="FB53" s="70"/>
      <c r="FC53" s="70"/>
      <c r="FD53" s="70"/>
      <c r="FE53" s="70"/>
      <c r="FF53" s="70"/>
      <c r="FG53" s="70"/>
      <c r="FH53" s="70"/>
      <c r="FI53" s="70"/>
    </row>
    <row r="54" s="66" customFormat="1" ht="22.5" customHeight="1" spans="1:165">
      <c r="A54" s="78">
        <v>51</v>
      </c>
      <c r="B54" s="79" t="s">
        <v>29</v>
      </c>
      <c r="C54" s="79" t="s">
        <v>23</v>
      </c>
      <c r="D54" s="79">
        <v>5</v>
      </c>
      <c r="E54" s="79">
        <v>4.76</v>
      </c>
      <c r="F54" s="79">
        <v>13.8</v>
      </c>
      <c r="G54" s="79" t="s">
        <v>28</v>
      </c>
      <c r="H54" s="82">
        <v>791.06</v>
      </c>
      <c r="I54" s="82">
        <v>4992</v>
      </c>
      <c r="J54" s="87">
        <f t="shared" si="1"/>
        <v>472.805373495978</v>
      </c>
      <c r="K54" s="78">
        <v>374017.418757728</v>
      </c>
      <c r="L54" s="88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X54" s="70"/>
      <c r="DY54" s="70"/>
      <c r="DZ54" s="70"/>
      <c r="EA54" s="70"/>
      <c r="EB54" s="70"/>
      <c r="EC54" s="70"/>
      <c r="ED54" s="70"/>
      <c r="EE54" s="70"/>
      <c r="EF54" s="70"/>
      <c r="EG54" s="70"/>
      <c r="EH54" s="70"/>
      <c r="EI54" s="70"/>
      <c r="EJ54" s="70"/>
      <c r="EK54" s="70"/>
      <c r="EL54" s="70"/>
      <c r="EM54" s="70"/>
      <c r="EN54" s="70"/>
      <c r="EO54" s="70"/>
      <c r="EP54" s="70"/>
      <c r="EQ54" s="70"/>
      <c r="ER54" s="70"/>
      <c r="ES54" s="70"/>
      <c r="ET54" s="70"/>
      <c r="EU54" s="70"/>
      <c r="EV54" s="70"/>
      <c r="EW54" s="70"/>
      <c r="EX54" s="70"/>
      <c r="EY54" s="70"/>
      <c r="EZ54" s="70"/>
      <c r="FA54" s="70"/>
      <c r="FB54" s="70"/>
      <c r="FC54" s="70"/>
      <c r="FD54" s="70"/>
      <c r="FE54" s="70"/>
      <c r="FF54" s="70"/>
      <c r="FG54" s="70"/>
      <c r="FH54" s="70"/>
      <c r="FI54" s="70"/>
    </row>
    <row r="55" s="66" customFormat="1" ht="22.5" customHeight="1" spans="1:165">
      <c r="A55" s="78">
        <v>52</v>
      </c>
      <c r="B55" s="79" t="s">
        <v>29</v>
      </c>
      <c r="C55" s="79" t="s">
        <v>23</v>
      </c>
      <c r="D55" s="79">
        <v>6</v>
      </c>
      <c r="E55" s="79">
        <v>5.76</v>
      </c>
      <c r="F55" s="79">
        <v>14.8</v>
      </c>
      <c r="G55" s="79" t="s">
        <v>28</v>
      </c>
      <c r="H55" s="82">
        <v>791.06</v>
      </c>
      <c r="I55" s="82">
        <v>4992</v>
      </c>
      <c r="J55" s="87">
        <f t="shared" si="1"/>
        <v>492.189441850803</v>
      </c>
      <c r="K55" s="78">
        <v>389351.379870496</v>
      </c>
      <c r="L55" s="88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  <c r="EE55" s="70"/>
      <c r="EF55" s="70"/>
      <c r="EG55" s="70"/>
      <c r="EH55" s="70"/>
      <c r="EI55" s="70"/>
      <c r="EJ55" s="70"/>
      <c r="EK55" s="70"/>
      <c r="EL55" s="70"/>
      <c r="EM55" s="70"/>
      <c r="EN55" s="70"/>
      <c r="EO55" s="70"/>
      <c r="EP55" s="70"/>
      <c r="EQ55" s="70"/>
      <c r="ER55" s="70"/>
      <c r="ES55" s="70"/>
      <c r="ET55" s="70"/>
      <c r="EU55" s="70"/>
      <c r="EV55" s="70"/>
      <c r="EW55" s="70"/>
      <c r="EX55" s="70"/>
      <c r="EY55" s="70"/>
      <c r="EZ55" s="70"/>
      <c r="FA55" s="70"/>
      <c r="FB55" s="70"/>
      <c r="FC55" s="70"/>
      <c r="FD55" s="70"/>
      <c r="FE55" s="70"/>
      <c r="FF55" s="70"/>
      <c r="FG55" s="70"/>
      <c r="FH55" s="70"/>
      <c r="FI55" s="70"/>
    </row>
    <row r="56" ht="79" customHeight="1" spans="1:11">
      <c r="A56" s="65" t="s">
        <v>30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</row>
  </sheetData>
  <mergeCells count="3">
    <mergeCell ref="A1:K1"/>
    <mergeCell ref="A2:K2"/>
    <mergeCell ref="A56:K56"/>
  </mergeCells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V35"/>
  <sheetViews>
    <sheetView showGridLines="0" workbookViewId="0">
      <selection activeCell="F11" sqref="F11"/>
    </sheetView>
  </sheetViews>
  <sheetFormatPr defaultColWidth="9" defaultRowHeight="14.25"/>
  <cols>
    <col min="1" max="1" width="2.875" style="1" customWidth="1"/>
    <col min="2" max="2" width="15.25" style="1" customWidth="1"/>
    <col min="3" max="3" width="7.125" style="2" customWidth="1"/>
    <col min="4" max="4" width="9.375" style="2" customWidth="1"/>
    <col min="5" max="5" width="12.125" style="2" customWidth="1"/>
    <col min="6" max="6" width="13.125" style="1" customWidth="1"/>
    <col min="7" max="7" width="12.5" style="1" customWidth="1"/>
    <col min="8" max="8" width="14.125" style="1" customWidth="1"/>
    <col min="9" max="9" width="14.875" style="1" customWidth="1"/>
    <col min="10" max="10" width="13.625" style="1" customWidth="1"/>
    <col min="11" max="11" width="9" style="1" customWidth="1"/>
    <col min="12" max="12" width="12.875" style="1" customWidth="1"/>
    <col min="13" max="13" width="12.625" style="1" customWidth="1"/>
    <col min="14" max="14" width="72.75" style="1" customWidth="1"/>
    <col min="15" max="15" width="11.125" style="1" customWidth="1"/>
    <col min="16" max="16" width="9" style="3" customWidth="1"/>
    <col min="17" max="17" width="9" style="3" hidden="1" customWidth="1"/>
    <col min="18" max="18" width="9" style="3"/>
    <col min="19" max="19" width="13.75" style="3"/>
    <col min="20" max="22" width="9" style="3"/>
  </cols>
  <sheetData>
    <row r="1" ht="15" customHeight="1" spans="1:19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8"/>
      <c r="P1" s="48"/>
      <c r="Q1" s="48"/>
      <c r="R1" s="48"/>
      <c r="S1" s="48"/>
    </row>
    <row r="2" ht="15" customHeight="1" spans="1:22">
      <c r="A2" s="5" t="s">
        <v>32</v>
      </c>
      <c r="B2" s="6"/>
      <c r="C2" s="6"/>
      <c r="D2" s="7" t="s">
        <v>9</v>
      </c>
      <c r="E2" s="8">
        <v>181</v>
      </c>
      <c r="F2" s="9"/>
      <c r="G2" s="9"/>
      <c r="H2" s="9"/>
      <c r="I2" s="9"/>
      <c r="J2" s="9"/>
      <c r="K2" s="9"/>
      <c r="L2" s="9"/>
      <c r="M2" s="9"/>
      <c r="N2" s="9"/>
      <c r="O2" s="49"/>
      <c r="Q2" s="63"/>
      <c r="R2" s="63"/>
      <c r="S2" s="63"/>
      <c r="U2"/>
      <c r="V2"/>
    </row>
    <row r="3" ht="15" customHeight="1" spans="1:22">
      <c r="A3" s="10">
        <v>1</v>
      </c>
      <c r="B3" s="10"/>
      <c r="C3" s="7" t="s">
        <v>33</v>
      </c>
      <c r="D3" s="11">
        <v>10</v>
      </c>
      <c r="E3" s="9" t="s">
        <v>34</v>
      </c>
      <c r="F3" s="10">
        <v>0</v>
      </c>
      <c r="G3" s="9" t="s">
        <v>35</v>
      </c>
      <c r="H3" s="10"/>
      <c r="I3" s="10"/>
      <c r="J3" s="10"/>
      <c r="K3" s="10"/>
      <c r="L3" s="10"/>
      <c r="M3" s="10"/>
      <c r="N3" s="10"/>
      <c r="O3" s="49"/>
      <c r="Q3" s="63"/>
      <c r="R3" s="63"/>
      <c r="S3" s="63"/>
      <c r="U3"/>
      <c r="V3"/>
    </row>
    <row r="4" ht="15" customHeight="1" spans="1:22">
      <c r="A4" s="10"/>
      <c r="B4" s="10"/>
      <c r="C4" s="10"/>
      <c r="D4" s="10"/>
      <c r="E4" s="10"/>
      <c r="F4" s="10"/>
      <c r="G4" s="9" t="s">
        <v>36</v>
      </c>
      <c r="H4" s="9"/>
      <c r="I4" s="7" t="s">
        <v>37</v>
      </c>
      <c r="J4" s="7"/>
      <c r="K4" s="7"/>
      <c r="L4" s="7"/>
      <c r="M4" s="7"/>
      <c r="N4" s="10"/>
      <c r="O4" s="49"/>
      <c r="Q4" s="63"/>
      <c r="R4" s="63"/>
      <c r="S4" s="63"/>
      <c r="U4"/>
      <c r="V4"/>
    </row>
    <row r="5" ht="24" spans="1:19">
      <c r="A5" s="12" t="s">
        <v>38</v>
      </c>
      <c r="B5" s="12" t="s">
        <v>39</v>
      </c>
      <c r="C5" s="12" t="s">
        <v>40</v>
      </c>
      <c r="D5" s="12" t="s">
        <v>41</v>
      </c>
      <c r="E5" s="13" t="s">
        <v>42</v>
      </c>
      <c r="F5" s="14" t="s">
        <v>43</v>
      </c>
      <c r="G5" s="15" t="s">
        <v>44</v>
      </c>
      <c r="H5" s="16" t="s">
        <v>45</v>
      </c>
      <c r="I5" s="16" t="s">
        <v>46</v>
      </c>
      <c r="J5" s="16" t="s">
        <v>47</v>
      </c>
      <c r="K5" s="16" t="s">
        <v>48</v>
      </c>
      <c r="L5" s="16" t="s">
        <v>49</v>
      </c>
      <c r="M5" s="16" t="s">
        <v>50</v>
      </c>
      <c r="N5" s="50" t="s">
        <v>51</v>
      </c>
      <c r="O5" s="51" t="s">
        <v>52</v>
      </c>
      <c r="P5" s="52" t="s">
        <v>53</v>
      </c>
      <c r="Q5" s="14" t="s">
        <v>54</v>
      </c>
      <c r="R5" s="52" t="s">
        <v>55</v>
      </c>
      <c r="S5" s="14" t="s">
        <v>53</v>
      </c>
    </row>
    <row r="6" ht="12" customHeight="1" spans="1:19">
      <c r="A6" s="17" t="s">
        <v>56</v>
      </c>
      <c r="B6" s="18" t="s">
        <v>57</v>
      </c>
      <c r="C6" s="19"/>
      <c r="D6" s="19" t="s">
        <v>58</v>
      </c>
      <c r="E6" s="20">
        <f>A3*10</f>
        <v>10</v>
      </c>
      <c r="F6" s="21" t="e">
        <f t="shared" ref="F6:F10" si="0">I6+J6+K6+L6+M6</f>
        <v>#REF!</v>
      </c>
      <c r="G6" s="22">
        <f>7.16/2</f>
        <v>3.58</v>
      </c>
      <c r="H6" s="22">
        <v>5.3</v>
      </c>
      <c r="I6" s="21" t="e">
        <f>G6*H6*#REF!*1.1</f>
        <v>#REF!</v>
      </c>
      <c r="J6" s="21">
        <f>48.55*2</f>
        <v>97.1</v>
      </c>
      <c r="K6" s="21">
        <v>45.91</v>
      </c>
      <c r="L6" s="21">
        <f>2.55*4</f>
        <v>10.2</v>
      </c>
      <c r="M6" s="21">
        <f>18*0.65</f>
        <v>11.7</v>
      </c>
      <c r="N6" s="53" t="s">
        <v>59</v>
      </c>
      <c r="O6" s="54">
        <v>10</v>
      </c>
      <c r="P6" s="55" t="e">
        <f t="shared" ref="P6:P25" si="1">F6*O6</f>
        <v>#REF!</v>
      </c>
      <c r="Q6" s="64">
        <v>36.2</v>
      </c>
      <c r="R6" s="55">
        <f t="shared" ref="R6:R8" si="2">E6-O6</f>
        <v>0</v>
      </c>
      <c r="S6" s="55" t="e">
        <f t="shared" ref="S6:S8" si="3">F6*R6</f>
        <v>#REF!</v>
      </c>
    </row>
    <row r="7" ht="12" customHeight="1" spans="1:19">
      <c r="A7" s="17"/>
      <c r="B7" s="18" t="s">
        <v>60</v>
      </c>
      <c r="C7" s="19"/>
      <c r="D7" s="19" t="s">
        <v>58</v>
      </c>
      <c r="E7" s="20">
        <f>A3*10</f>
        <v>10</v>
      </c>
      <c r="F7" s="23" t="e">
        <f t="shared" si="0"/>
        <v>#REF!</v>
      </c>
      <c r="G7" s="24">
        <v>8.15</v>
      </c>
      <c r="H7" s="24">
        <v>5.3</v>
      </c>
      <c r="I7" s="23" t="e">
        <f>G7*H7*#REF!*1.1</f>
        <v>#REF!</v>
      </c>
      <c r="J7" s="23">
        <f>2.5*6</f>
        <v>15</v>
      </c>
      <c r="K7" s="23">
        <v>11.85</v>
      </c>
      <c r="L7" s="23">
        <f>1*6</f>
        <v>6</v>
      </c>
      <c r="M7" s="23">
        <v>50</v>
      </c>
      <c r="N7" s="56" t="s">
        <v>61</v>
      </c>
      <c r="O7" s="54">
        <v>10</v>
      </c>
      <c r="P7" s="55" t="e">
        <f t="shared" si="1"/>
        <v>#REF!</v>
      </c>
      <c r="Q7" s="64">
        <v>29.9</v>
      </c>
      <c r="R7" s="55">
        <f t="shared" si="2"/>
        <v>0</v>
      </c>
      <c r="S7" s="55" t="e">
        <f t="shared" si="3"/>
        <v>#REF!</v>
      </c>
    </row>
    <row r="8" ht="12" customHeight="1" spans="1:19">
      <c r="A8" s="17"/>
      <c r="B8" s="18" t="s">
        <v>62</v>
      </c>
      <c r="C8" s="19"/>
      <c r="D8" s="19" t="s">
        <v>58</v>
      </c>
      <c r="E8" s="20">
        <f>A3*10</f>
        <v>10</v>
      </c>
      <c r="F8" s="25" t="e">
        <f t="shared" si="0"/>
        <v>#REF!</v>
      </c>
      <c r="G8" s="26">
        <v>1.451</v>
      </c>
      <c r="H8" s="26">
        <v>1.552</v>
      </c>
      <c r="I8" s="25" t="e">
        <f>G8*H8*#REF!*1.1</f>
        <v>#REF!</v>
      </c>
      <c r="J8" s="25"/>
      <c r="K8" s="25"/>
      <c r="L8" s="25">
        <f>0.5*4</f>
        <v>2</v>
      </c>
      <c r="M8" s="25">
        <f>6.5*2</f>
        <v>13</v>
      </c>
      <c r="N8" s="57" t="s">
        <v>63</v>
      </c>
      <c r="O8" s="54">
        <v>10</v>
      </c>
      <c r="P8" s="55" t="e">
        <f t="shared" si="1"/>
        <v>#REF!</v>
      </c>
      <c r="Q8" s="64">
        <v>7.95</v>
      </c>
      <c r="R8" s="55">
        <f t="shared" si="2"/>
        <v>0</v>
      </c>
      <c r="S8" s="55" t="e">
        <f t="shared" si="3"/>
        <v>#REF!</v>
      </c>
    </row>
    <row r="9" ht="12" customHeight="1" spans="1:19">
      <c r="A9" s="17"/>
      <c r="B9" s="18" t="s">
        <v>64</v>
      </c>
      <c r="C9" s="19"/>
      <c r="D9" s="19" t="s">
        <v>58</v>
      </c>
      <c r="E9" s="20">
        <f>A3*10</f>
        <v>10</v>
      </c>
      <c r="F9" s="25" t="e">
        <f t="shared" si="0"/>
        <v>#REF!</v>
      </c>
      <c r="G9" s="26">
        <v>3.1</v>
      </c>
      <c r="H9" s="26">
        <v>1.552</v>
      </c>
      <c r="I9" s="25" t="e">
        <f>G9*H9*#REF!*1.1</f>
        <v>#REF!</v>
      </c>
      <c r="J9" s="25"/>
      <c r="K9" s="25"/>
      <c r="L9" s="25">
        <v>2</v>
      </c>
      <c r="M9" s="25">
        <v>13</v>
      </c>
      <c r="N9" s="57"/>
      <c r="O9" s="54">
        <v>10</v>
      </c>
      <c r="P9" s="55" t="e">
        <f t="shared" si="1"/>
        <v>#REF!</v>
      </c>
      <c r="Q9" s="64"/>
      <c r="R9" s="55"/>
      <c r="S9" s="55"/>
    </row>
    <row r="10" ht="12" customHeight="1" spans="1:19">
      <c r="A10" s="17"/>
      <c r="B10" s="18" t="s">
        <v>65</v>
      </c>
      <c r="C10" s="19"/>
      <c r="D10" s="19" t="s">
        <v>58</v>
      </c>
      <c r="E10" s="20">
        <f>A3*10</f>
        <v>10</v>
      </c>
      <c r="F10" s="25" t="e">
        <f t="shared" si="0"/>
        <v>#REF!</v>
      </c>
      <c r="G10" s="26">
        <v>4.759</v>
      </c>
      <c r="H10" s="26">
        <v>2.771</v>
      </c>
      <c r="I10" s="25" t="e">
        <f>G10*H10*#REF!*1.1</f>
        <v>#REF!</v>
      </c>
      <c r="J10" s="25"/>
      <c r="K10" s="25"/>
      <c r="L10" s="25">
        <f>0.5*4</f>
        <v>2</v>
      </c>
      <c r="M10" s="25">
        <f>6.5*2</f>
        <v>13</v>
      </c>
      <c r="N10" s="57" t="s">
        <v>66</v>
      </c>
      <c r="O10" s="54">
        <v>10</v>
      </c>
      <c r="P10" s="55" t="e">
        <f t="shared" si="1"/>
        <v>#REF!</v>
      </c>
      <c r="Q10" s="64">
        <v>13.1</v>
      </c>
      <c r="R10" s="55">
        <f t="shared" ref="R10:R14" si="4">E10-O10</f>
        <v>0</v>
      </c>
      <c r="S10" s="55" t="e">
        <f t="shared" ref="S10:S14" si="5">F10*R10</f>
        <v>#REF!</v>
      </c>
    </row>
    <row r="11" ht="12" customHeight="1" spans="1:19">
      <c r="A11" s="17"/>
      <c r="B11" s="18" t="s">
        <v>67</v>
      </c>
      <c r="C11" s="19"/>
      <c r="D11" s="19" t="s">
        <v>58</v>
      </c>
      <c r="E11" s="20">
        <f>A3*10</f>
        <v>10</v>
      </c>
      <c r="F11" s="25" t="e">
        <f>#REF!</f>
        <v>#REF!</v>
      </c>
      <c r="G11" s="26">
        <v>4.86</v>
      </c>
      <c r="H11" s="26">
        <v>1.345</v>
      </c>
      <c r="I11" s="25" t="e">
        <f>G11*H11*#REF!*1.1</f>
        <v>#REF!</v>
      </c>
      <c r="J11" s="25"/>
      <c r="K11" s="25"/>
      <c r="L11" s="25"/>
      <c r="M11" s="25"/>
      <c r="N11" s="57" t="s">
        <v>68</v>
      </c>
      <c r="O11" s="54">
        <v>10</v>
      </c>
      <c r="P11" s="55" t="e">
        <f t="shared" si="1"/>
        <v>#REF!</v>
      </c>
      <c r="Q11" s="64">
        <v>5.65</v>
      </c>
      <c r="R11" s="55">
        <f t="shared" si="4"/>
        <v>0</v>
      </c>
      <c r="S11" s="55" t="e">
        <f t="shared" si="5"/>
        <v>#REF!</v>
      </c>
    </row>
    <row r="12" ht="12" customHeight="1" spans="1:19">
      <c r="A12" s="17"/>
      <c r="B12" s="18" t="s">
        <v>69</v>
      </c>
      <c r="C12" s="19"/>
      <c r="D12" s="19" t="s">
        <v>58</v>
      </c>
      <c r="E12" s="27">
        <f>A3*8</f>
        <v>8</v>
      </c>
      <c r="F12" s="25">
        <f>(I12+J12+K12+L12+M12)*1.2</f>
        <v>131.4</v>
      </c>
      <c r="G12" s="26"/>
      <c r="H12" s="26"/>
      <c r="I12" s="25">
        <v>95</v>
      </c>
      <c r="J12" s="25">
        <v>6.5</v>
      </c>
      <c r="K12" s="25">
        <v>4</v>
      </c>
      <c r="L12" s="25">
        <v>3</v>
      </c>
      <c r="M12" s="25">
        <v>1</v>
      </c>
      <c r="N12" s="57" t="s">
        <v>70</v>
      </c>
      <c r="O12" s="54">
        <v>8</v>
      </c>
      <c r="P12" s="55">
        <f t="shared" si="1"/>
        <v>1051.2</v>
      </c>
      <c r="Q12" s="64">
        <v>36.35</v>
      </c>
      <c r="R12" s="55">
        <f t="shared" si="4"/>
        <v>0</v>
      </c>
      <c r="S12" s="55">
        <f t="shared" si="5"/>
        <v>0</v>
      </c>
    </row>
    <row r="13" ht="12" customHeight="1" spans="1:19">
      <c r="A13" s="28"/>
      <c r="B13" s="29" t="s">
        <v>71</v>
      </c>
      <c r="C13" s="30"/>
      <c r="D13" s="30" t="s">
        <v>58</v>
      </c>
      <c r="E13" s="31">
        <f>A3*10</f>
        <v>10</v>
      </c>
      <c r="F13" s="25">
        <f>(I13+J13+K13+L13+M13)</f>
        <v>20.4</v>
      </c>
      <c r="G13" s="32"/>
      <c r="H13" s="32"/>
      <c r="I13" s="43">
        <f>17*1.2</f>
        <v>20.4</v>
      </c>
      <c r="J13" s="43"/>
      <c r="K13" s="43"/>
      <c r="L13" s="43"/>
      <c r="M13" s="43"/>
      <c r="N13" s="58" t="s">
        <v>72</v>
      </c>
      <c r="O13" s="54">
        <v>10</v>
      </c>
      <c r="P13" s="55">
        <f t="shared" si="1"/>
        <v>204</v>
      </c>
      <c r="Q13" s="64">
        <v>3</v>
      </c>
      <c r="R13" s="55">
        <f t="shared" si="4"/>
        <v>0</v>
      </c>
      <c r="S13" s="55">
        <f t="shared" si="5"/>
        <v>0</v>
      </c>
    </row>
    <row r="14" ht="12" customHeight="1" spans="1:19">
      <c r="A14" s="17" t="s">
        <v>73</v>
      </c>
      <c r="B14" s="18" t="s">
        <v>74</v>
      </c>
      <c r="C14" s="19"/>
      <c r="D14" s="19" t="s">
        <v>75</v>
      </c>
      <c r="E14" s="20">
        <f>A3</f>
        <v>1</v>
      </c>
      <c r="F14" s="25">
        <v>180.62</v>
      </c>
      <c r="G14" s="32"/>
      <c r="H14" s="32"/>
      <c r="I14" s="43"/>
      <c r="J14" s="43"/>
      <c r="K14" s="43"/>
      <c r="L14" s="43"/>
      <c r="M14" s="43"/>
      <c r="N14" s="58" t="s">
        <v>76</v>
      </c>
      <c r="O14" s="59">
        <v>1</v>
      </c>
      <c r="P14" s="55">
        <f t="shared" si="1"/>
        <v>180.62</v>
      </c>
      <c r="Q14" s="64">
        <v>16.3</v>
      </c>
      <c r="R14" s="55">
        <f t="shared" si="4"/>
        <v>0</v>
      </c>
      <c r="S14" s="55">
        <f t="shared" si="5"/>
        <v>0</v>
      </c>
    </row>
    <row r="15" ht="12" customHeight="1" spans="1:19">
      <c r="A15" s="17"/>
      <c r="B15" s="18" t="s">
        <v>77</v>
      </c>
      <c r="C15" s="19"/>
      <c r="D15" s="19" t="s">
        <v>78</v>
      </c>
      <c r="E15" s="20">
        <v>2</v>
      </c>
      <c r="F15" s="25">
        <v>200</v>
      </c>
      <c r="G15" s="32"/>
      <c r="H15" s="32"/>
      <c r="I15" s="43"/>
      <c r="J15" s="43"/>
      <c r="K15" s="43"/>
      <c r="L15" s="43"/>
      <c r="M15" s="43"/>
      <c r="N15" s="58"/>
      <c r="O15" s="59">
        <v>2</v>
      </c>
      <c r="P15" s="55">
        <f t="shared" si="1"/>
        <v>400</v>
      </c>
      <c r="Q15" s="64"/>
      <c r="R15" s="55"/>
      <c r="S15" s="55"/>
    </row>
    <row r="16" ht="12" customHeight="1" spans="1:19">
      <c r="A16" s="17"/>
      <c r="B16" s="18" t="s">
        <v>79</v>
      </c>
      <c r="C16" s="19"/>
      <c r="D16" s="19" t="s">
        <v>75</v>
      </c>
      <c r="E16" s="33">
        <f>E6</f>
        <v>10</v>
      </c>
      <c r="F16" s="23">
        <v>85.93</v>
      </c>
      <c r="G16" s="24"/>
      <c r="H16" s="24"/>
      <c r="I16" s="23"/>
      <c r="J16" s="23"/>
      <c r="K16" s="23"/>
      <c r="L16" s="23"/>
      <c r="M16" s="23"/>
      <c r="N16" s="60" t="s">
        <v>80</v>
      </c>
      <c r="O16" s="54">
        <v>10</v>
      </c>
      <c r="P16" s="55">
        <f t="shared" si="1"/>
        <v>859.3</v>
      </c>
      <c r="Q16" s="64">
        <v>11.1</v>
      </c>
      <c r="R16" s="55">
        <f t="shared" ref="R16:R25" si="6">E16-O16</f>
        <v>0</v>
      </c>
      <c r="S16" s="55">
        <f t="shared" ref="S16:S25" si="7">F16*R16</f>
        <v>0</v>
      </c>
    </row>
    <row r="17" ht="12" customHeight="1" spans="1:19">
      <c r="A17" s="17"/>
      <c r="B17" s="18" t="s">
        <v>81</v>
      </c>
      <c r="C17" s="19"/>
      <c r="D17" s="19" t="s">
        <v>58</v>
      </c>
      <c r="E17" s="34">
        <f>E12</f>
        <v>8</v>
      </c>
      <c r="F17" s="25">
        <v>91.3</v>
      </c>
      <c r="G17" s="26"/>
      <c r="H17" s="26"/>
      <c r="I17" s="25"/>
      <c r="J17" s="25"/>
      <c r="K17" s="25"/>
      <c r="L17" s="25"/>
      <c r="M17" s="25"/>
      <c r="N17" s="57" t="s">
        <v>82</v>
      </c>
      <c r="O17" s="54">
        <v>8</v>
      </c>
      <c r="P17" s="55">
        <f t="shared" si="1"/>
        <v>730.4</v>
      </c>
      <c r="Q17" s="64">
        <v>7.25</v>
      </c>
      <c r="R17" s="55">
        <f t="shared" si="6"/>
        <v>0</v>
      </c>
      <c r="S17" s="55">
        <f t="shared" si="7"/>
        <v>0</v>
      </c>
    </row>
    <row r="18" ht="12" customHeight="1" spans="1:19">
      <c r="A18" s="17"/>
      <c r="B18" s="18" t="s">
        <v>83</v>
      </c>
      <c r="C18" s="19"/>
      <c r="D18" s="19" t="s">
        <v>75</v>
      </c>
      <c r="E18" s="20">
        <f>D3*2+F3*2</f>
        <v>20</v>
      </c>
      <c r="F18" s="25">
        <v>4.45</v>
      </c>
      <c r="G18" s="26"/>
      <c r="H18" s="26"/>
      <c r="I18" s="25"/>
      <c r="J18" s="25"/>
      <c r="K18" s="25"/>
      <c r="L18" s="25"/>
      <c r="M18" s="25"/>
      <c r="N18" s="57" t="s">
        <v>84</v>
      </c>
      <c r="O18" s="54">
        <v>20</v>
      </c>
      <c r="P18" s="55">
        <f t="shared" si="1"/>
        <v>89</v>
      </c>
      <c r="Q18" s="64">
        <v>0.75</v>
      </c>
      <c r="R18" s="55">
        <f t="shared" si="6"/>
        <v>0</v>
      </c>
      <c r="S18" s="55">
        <f t="shared" si="7"/>
        <v>0</v>
      </c>
    </row>
    <row r="19" ht="12" customHeight="1" spans="1:19">
      <c r="A19" s="17"/>
      <c r="B19" s="18" t="s">
        <v>85</v>
      </c>
      <c r="C19" s="19"/>
      <c r="D19" s="19" t="s">
        <v>75</v>
      </c>
      <c r="E19" s="20">
        <f>A3*11</f>
        <v>11</v>
      </c>
      <c r="F19" s="25">
        <v>6.51</v>
      </c>
      <c r="G19" s="26"/>
      <c r="H19" s="26"/>
      <c r="I19" s="25"/>
      <c r="J19" s="25"/>
      <c r="K19" s="25"/>
      <c r="L19" s="25"/>
      <c r="M19" s="25"/>
      <c r="N19" s="57" t="s">
        <v>86</v>
      </c>
      <c r="O19" s="54">
        <v>11</v>
      </c>
      <c r="P19" s="55">
        <f t="shared" si="1"/>
        <v>71.61</v>
      </c>
      <c r="Q19" s="64">
        <v>1.65</v>
      </c>
      <c r="R19" s="55">
        <f t="shared" si="6"/>
        <v>0</v>
      </c>
      <c r="S19" s="55">
        <f t="shared" si="7"/>
        <v>0</v>
      </c>
    </row>
    <row r="20" ht="12" customHeight="1" spans="1:19">
      <c r="A20" s="35" t="s">
        <v>87</v>
      </c>
      <c r="B20" s="18" t="s">
        <v>88</v>
      </c>
      <c r="C20" s="19"/>
      <c r="D20" s="19" t="s">
        <v>89</v>
      </c>
      <c r="E20" s="20">
        <f>A3</f>
        <v>1</v>
      </c>
      <c r="F20" s="36" t="e">
        <f>(I20+J20)*1.1+30</f>
        <v>#REF!</v>
      </c>
      <c r="G20" s="26">
        <v>1</v>
      </c>
      <c r="H20" s="26">
        <v>271</v>
      </c>
      <c r="I20" s="61" t="e">
        <f>G20*H20*#REF!*1.1</f>
        <v>#REF!</v>
      </c>
      <c r="J20" s="25">
        <f>17.4*2*4</f>
        <v>139.2</v>
      </c>
      <c r="K20" s="25">
        <v>30</v>
      </c>
      <c r="L20" s="25"/>
      <c r="M20" s="25"/>
      <c r="N20" s="54" t="s">
        <v>90</v>
      </c>
      <c r="O20" s="62">
        <v>1</v>
      </c>
      <c r="P20" s="55" t="e">
        <f t="shared" si="1"/>
        <v>#REF!</v>
      </c>
      <c r="Q20" s="64">
        <v>71.65</v>
      </c>
      <c r="R20" s="55">
        <f t="shared" si="6"/>
        <v>0</v>
      </c>
      <c r="S20" s="55" t="e">
        <f t="shared" si="7"/>
        <v>#REF!</v>
      </c>
    </row>
    <row r="21" ht="12" customHeight="1" spans="1:19">
      <c r="A21" s="37"/>
      <c r="B21" s="18" t="s">
        <v>91</v>
      </c>
      <c r="C21" s="19"/>
      <c r="D21" s="19" t="s">
        <v>92</v>
      </c>
      <c r="E21" s="20">
        <f>A3*10</f>
        <v>10</v>
      </c>
      <c r="F21" s="25" t="e">
        <f>I21+J21+K21+L21+M21</f>
        <v>#REF!</v>
      </c>
      <c r="G21" s="26">
        <v>5.2</v>
      </c>
      <c r="H21" s="38">
        <v>3.97</v>
      </c>
      <c r="I21" s="25" t="e">
        <f>G21*H21*#REF!*1.1+15</f>
        <v>#REF!</v>
      </c>
      <c r="J21" s="25">
        <f>4*2</f>
        <v>8</v>
      </c>
      <c r="K21" s="25">
        <f>0.5*10</f>
        <v>5</v>
      </c>
      <c r="L21" s="25">
        <f>0.32*18</f>
        <v>5.76</v>
      </c>
      <c r="M21" s="25">
        <f>18*1</f>
        <v>18</v>
      </c>
      <c r="N21" s="57" t="s">
        <v>93</v>
      </c>
      <c r="O21" s="54">
        <v>10</v>
      </c>
      <c r="P21" s="55" t="e">
        <f t="shared" si="1"/>
        <v>#REF!</v>
      </c>
      <c r="Q21" s="64"/>
      <c r="R21" s="55">
        <f t="shared" si="6"/>
        <v>0</v>
      </c>
      <c r="S21" s="55" t="e">
        <f t="shared" si="7"/>
        <v>#REF!</v>
      </c>
    </row>
    <row r="22" ht="12" customHeight="1" spans="1:19">
      <c r="A22" s="17" t="s">
        <v>94</v>
      </c>
      <c r="B22" s="39" t="s">
        <v>95</v>
      </c>
      <c r="C22" s="19"/>
      <c r="D22" s="19" t="s">
        <v>75</v>
      </c>
      <c r="E22" s="20">
        <f>A3*55</f>
        <v>55</v>
      </c>
      <c r="F22" s="25">
        <v>2.15</v>
      </c>
      <c r="G22" s="38"/>
      <c r="H22" s="38"/>
      <c r="I22" s="25"/>
      <c r="J22" s="25"/>
      <c r="K22" s="25"/>
      <c r="L22" s="25"/>
      <c r="M22" s="25"/>
      <c r="N22" s="57" t="s">
        <v>96</v>
      </c>
      <c r="O22" s="54">
        <v>55</v>
      </c>
      <c r="P22" s="55">
        <f t="shared" si="1"/>
        <v>118.25</v>
      </c>
      <c r="Q22" s="64">
        <v>0.105</v>
      </c>
      <c r="R22" s="55">
        <f t="shared" si="6"/>
        <v>0</v>
      </c>
      <c r="S22" s="55">
        <f t="shared" si="7"/>
        <v>0</v>
      </c>
    </row>
    <row r="23" ht="12" customHeight="1" spans="1:19">
      <c r="A23" s="17"/>
      <c r="B23" s="40" t="s">
        <v>97</v>
      </c>
      <c r="C23" s="19"/>
      <c r="D23" s="19" t="s">
        <v>75</v>
      </c>
      <c r="E23" s="20">
        <f>D3*2+E17+E12</f>
        <v>36</v>
      </c>
      <c r="F23" s="25">
        <v>2.55</v>
      </c>
      <c r="G23" s="38"/>
      <c r="H23" s="38"/>
      <c r="I23" s="25"/>
      <c r="J23" s="25"/>
      <c r="K23" s="25"/>
      <c r="L23" s="25"/>
      <c r="M23" s="25"/>
      <c r="N23" s="57" t="s">
        <v>98</v>
      </c>
      <c r="O23" s="59">
        <v>36</v>
      </c>
      <c r="P23" s="55">
        <f t="shared" si="1"/>
        <v>91.8</v>
      </c>
      <c r="Q23" s="64">
        <v>0.25</v>
      </c>
      <c r="R23" s="55">
        <f t="shared" si="6"/>
        <v>0</v>
      </c>
      <c r="S23" s="55">
        <f t="shared" si="7"/>
        <v>0</v>
      </c>
    </row>
    <row r="24" ht="12" customHeight="1" spans="1:19">
      <c r="A24" s="17"/>
      <c r="B24" s="41" t="s">
        <v>99</v>
      </c>
      <c r="C24" s="30"/>
      <c r="D24" s="30" t="s">
        <v>75</v>
      </c>
      <c r="E24" s="42">
        <f>D3*2+4</f>
        <v>24</v>
      </c>
      <c r="F24" s="43">
        <v>1.95</v>
      </c>
      <c r="G24" s="44"/>
      <c r="H24" s="44"/>
      <c r="I24" s="43"/>
      <c r="J24" s="43"/>
      <c r="K24" s="43"/>
      <c r="L24" s="43"/>
      <c r="M24" s="43"/>
      <c r="N24" s="57" t="s">
        <v>100</v>
      </c>
      <c r="O24" s="54">
        <v>24</v>
      </c>
      <c r="P24" s="55">
        <f t="shared" si="1"/>
        <v>46.8</v>
      </c>
      <c r="Q24" s="64">
        <v>0.28</v>
      </c>
      <c r="R24" s="55">
        <f t="shared" si="6"/>
        <v>0</v>
      </c>
      <c r="S24" s="55">
        <f t="shared" si="7"/>
        <v>0</v>
      </c>
    </row>
    <row r="25" ht="12" customHeight="1" spans="1:19">
      <c r="A25" s="17"/>
      <c r="B25" s="40" t="s">
        <v>101</v>
      </c>
      <c r="C25" s="19"/>
      <c r="D25" s="19" t="s">
        <v>102</v>
      </c>
      <c r="E25" s="33">
        <f>E6+E12</f>
        <v>18</v>
      </c>
      <c r="F25" s="25">
        <v>1.46</v>
      </c>
      <c r="G25" s="38"/>
      <c r="H25" s="38"/>
      <c r="I25" s="25"/>
      <c r="J25" s="25"/>
      <c r="K25" s="25"/>
      <c r="L25" s="25"/>
      <c r="M25" s="25"/>
      <c r="N25" s="57" t="s">
        <v>103</v>
      </c>
      <c r="O25" s="54">
        <v>18</v>
      </c>
      <c r="P25" s="55">
        <f t="shared" si="1"/>
        <v>26.28</v>
      </c>
      <c r="Q25" s="64"/>
      <c r="R25" s="55">
        <f t="shared" si="6"/>
        <v>0</v>
      </c>
      <c r="S25" s="55">
        <f t="shared" si="7"/>
        <v>0</v>
      </c>
    </row>
    <row r="26" spans="2:19">
      <c r="B26" s="1" t="s">
        <v>104</v>
      </c>
      <c r="P26" s="3" t="e">
        <f>SUM(P6:P25)</f>
        <v>#REF!</v>
      </c>
      <c r="S26" s="3" t="e">
        <f>SUM(S6:S25)</f>
        <v>#REF!</v>
      </c>
    </row>
    <row r="27" spans="2:18">
      <c r="B27" s="1" t="s">
        <v>105</v>
      </c>
      <c r="R27" s="3" t="s">
        <v>106</v>
      </c>
    </row>
    <row r="28" spans="15:16">
      <c r="O28" s="1" t="s">
        <v>12</v>
      </c>
      <c r="P28" s="3" t="e">
        <f>P26+S26</f>
        <v>#REF!</v>
      </c>
    </row>
    <row r="29" spans="2:16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O29" s="1" t="s">
        <v>107</v>
      </c>
      <c r="P29" s="3" t="e">
        <f>P28/E2</f>
        <v>#REF!</v>
      </c>
    </row>
    <row r="30" spans="2:13">
      <c r="B30" s="46"/>
      <c r="C30" s="46"/>
      <c r="D30" s="46"/>
      <c r="E30" s="46"/>
      <c r="F30" s="46"/>
      <c r="G30" s="47"/>
      <c r="H30" s="47"/>
      <c r="I30" s="47"/>
      <c r="J30" s="47"/>
      <c r="K30" s="47"/>
      <c r="L30" s="47"/>
      <c r="M30" s="47"/>
    </row>
    <row r="31" spans="2:13">
      <c r="B31" s="46"/>
      <c r="C31" s="46"/>
      <c r="D31" s="46"/>
      <c r="E31" s="46"/>
      <c r="F31" s="46"/>
      <c r="G31" s="47"/>
      <c r="H31" s="47"/>
      <c r="I31" s="47"/>
      <c r="J31" s="47"/>
      <c r="K31" s="47"/>
      <c r="L31" s="47"/>
      <c r="M31" s="47"/>
    </row>
    <row r="32" spans="2:13">
      <c r="B32" s="46"/>
      <c r="C32" s="46"/>
      <c r="D32" s="46"/>
      <c r="E32" s="46"/>
      <c r="F32" s="46"/>
      <c r="G32" s="47"/>
      <c r="H32" s="47"/>
      <c r="I32" s="47"/>
      <c r="J32" s="47"/>
      <c r="K32" s="47"/>
      <c r="L32" s="47"/>
      <c r="M32" s="47"/>
    </row>
    <row r="33" spans="2:13">
      <c r="B33" s="46"/>
      <c r="C33" s="46"/>
      <c r="D33" s="46"/>
      <c r="E33" s="46"/>
      <c r="F33" s="46"/>
      <c r="G33" s="47"/>
      <c r="H33" s="47"/>
      <c r="I33" s="47"/>
      <c r="J33" s="47"/>
      <c r="K33" s="47"/>
      <c r="L33" s="47"/>
      <c r="M33" s="47"/>
    </row>
    <row r="34" spans="2:13">
      <c r="B34" s="46"/>
      <c r="C34" s="46"/>
      <c r="D34" s="46"/>
      <c r="E34" s="46"/>
      <c r="F34" s="46"/>
      <c r="G34" s="47"/>
      <c r="H34" s="47"/>
      <c r="I34" s="47"/>
      <c r="J34" s="47"/>
      <c r="K34" s="47"/>
      <c r="L34" s="47"/>
      <c r="M34" s="47"/>
    </row>
    <row r="35" spans="2:13">
      <c r="B35" s="46"/>
      <c r="C35" s="46"/>
      <c r="D35" s="46"/>
      <c r="E35" s="46"/>
      <c r="F35" s="46"/>
      <c r="G35" s="47"/>
      <c r="H35" s="47"/>
      <c r="I35" s="47"/>
      <c r="J35" s="47"/>
      <c r="K35" s="47"/>
      <c r="L35" s="47"/>
      <c r="M35" s="47"/>
    </row>
  </sheetData>
  <mergeCells count="12">
    <mergeCell ref="A1:N1"/>
    <mergeCell ref="A2:C2"/>
    <mergeCell ref="F2:N2"/>
    <mergeCell ref="A3:B3"/>
    <mergeCell ref="H3:N3"/>
    <mergeCell ref="A4:F4"/>
    <mergeCell ref="G4:H4"/>
    <mergeCell ref="I4:M4"/>
    <mergeCell ref="A6:A13"/>
    <mergeCell ref="A14:A19"/>
    <mergeCell ref="A20:A21"/>
    <mergeCell ref="A22:A25"/>
  </mergeCells>
  <dataValidations count="2">
    <dataValidation type="list" allowBlank="1" showInputMessage="1" showErrorMessage="1" sqref="B20">
      <formula1>"顶布[白]{全新},顶布[白]{A类},顶布[白]{B类},顶布[白]{C类},顶布[白]{D类}"</formula1>
    </dataValidation>
    <dataValidation type="list" allowBlank="1" showInputMessage="1" showErrorMessage="1" sqref="B21">
      <formula1>"围布[白]{全新},围布[白]{A类},围布[白]{B类},围布[白]{C类},围布[白]{D类},透光窗围布[白]{全新},透光窗围布[白]{A类},透光窗围布[白]{B类},透光窗围布[白]{C类},透光窗围布[白]{D类}"</formula1>
    </dataValidation>
  </dataValidations>
  <printOptions horizontalCentered="1"/>
  <pageMargins left="0.238888888888889" right="0.11875" top="0.159027777777778" bottom="0.259027777777778" header="0.159027777777778" footer="0.2"/>
  <pageSetup paperSize="9" orientation="portrait" horizontalDpi="600" verticalDpi="600"/>
  <headerFooter alignWithMargins="0" scaleWithDoc="0">
    <oddFooter>&amp;L&amp;"SimSun"&amp;9&amp;C&amp;"SimSun"&amp;9第 &amp;P 页，共 &amp;N 页&amp;R&amp;"SimSun"&amp;9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成本汇总</vt:lpstr>
      <vt:lpstr>15米10边（平-150料）-4米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TianFangZhen</dc:creator>
  <cp:lastModifiedBy>Gs - 田芳镇</cp:lastModifiedBy>
  <dcterms:created xsi:type="dcterms:W3CDTF">2017-12-18T07:10:00Z</dcterms:created>
  <dcterms:modified xsi:type="dcterms:W3CDTF">2018-08-31T07:41:55Z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false</vt:bool>
  </property>
</Properties>
</file>