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/>
  </bookViews>
  <sheets>
    <sheet name="首页" sheetId="1" r:id="rId1"/>
    <sheet name="辅助数据1" sheetId="2" state="hidden" r:id="rId2"/>
    <sheet name="辅助数据2" sheetId="4" state="hidden" r:id="rId3"/>
    <sheet name="辅助数据3" sheetId="6" state="hidden" r:id="rId4"/>
    <sheet name="辅助数据4" sheetId="8" state="hidden" r:id="rId5"/>
    <sheet name="辅助数据5" sheetId="10" state="hidden" r:id="rId6"/>
    <sheet name="辅助数据（运费）" sheetId="12" state="hidden" r:id="rId7"/>
  </sheets>
  <definedNames>
    <definedName name="_xlnm._FilterDatabase" localSheetId="6" hidden="1">'辅助数据（运费）'!$B$1:$GU$292</definedName>
  </definedNames>
  <calcPr calcId="144525"/>
</workbook>
</file>

<file path=xl/sharedStrings.xml><?xml version="1.0" encoding="utf-8"?>
<sst xmlns="http://schemas.openxmlformats.org/spreadsheetml/2006/main" count="206">
  <si>
    <t>篷房规格：</t>
  </si>
  <si>
    <t>跨度</t>
  </si>
  <si>
    <t>长度</t>
  </si>
  <si>
    <t>数量</t>
  </si>
  <si>
    <t>间距</t>
  </si>
  <si>
    <t>边高</t>
  </si>
  <si>
    <t>型材规格</t>
  </si>
  <si>
    <t>固定方式</t>
  </si>
  <si>
    <t>每点配重数量</t>
  </si>
  <si>
    <t>篷房最长件</t>
  </si>
  <si>
    <t>篷房重量</t>
  </si>
  <si>
    <t>配重重量</t>
  </si>
  <si>
    <t>合计重量</t>
  </si>
  <si>
    <t>中网框（空）</t>
  </si>
  <si>
    <t>篷房长件</t>
  </si>
  <si>
    <t>数据汇总：</t>
  </si>
  <si>
    <t>所属城市</t>
  </si>
  <si>
    <t>车辆状态</t>
  </si>
  <si>
    <t>距离</t>
  </si>
  <si>
    <t>车辆规格</t>
  </si>
  <si>
    <t>车辆吨位</t>
  </si>
  <si>
    <t>单程运费</t>
  </si>
  <si>
    <t>所属城市：</t>
  </si>
  <si>
    <t>承德</t>
  </si>
  <si>
    <t>发车</t>
  </si>
  <si>
    <t>吨位/排</t>
  </si>
  <si>
    <t>最长件</t>
  </si>
  <si>
    <t>排数</t>
  </si>
  <si>
    <t>吨数</t>
  </si>
  <si>
    <t>篷房端面立柱判断逻辑：</t>
  </si>
  <si>
    <t>3米弧形</t>
  </si>
  <si>
    <t>25米</t>
  </si>
  <si>
    <t>型材选择</t>
  </si>
  <si>
    <t>名称</t>
  </si>
  <si>
    <t>单重/吨</t>
  </si>
  <si>
    <t>小计/吨</t>
  </si>
  <si>
    <t>间距选择</t>
  </si>
  <si>
    <t>边高选择</t>
  </si>
  <si>
    <t>6米-12米</t>
  </si>
  <si>
    <t>30米</t>
  </si>
  <si>
    <t>无</t>
  </si>
  <si>
    <t>15米</t>
  </si>
  <si>
    <t>40米</t>
  </si>
  <si>
    <t>18米</t>
  </si>
  <si>
    <t>50米</t>
  </si>
  <si>
    <t>大网框（空）</t>
  </si>
  <si>
    <t>20米</t>
  </si>
  <si>
    <t>中网框+小石块</t>
  </si>
  <si>
    <t>21米</t>
  </si>
  <si>
    <t>大网框+小石块</t>
  </si>
  <si>
    <t>判断结果：</t>
  </si>
  <si>
    <t>大吨石0.9t</t>
  </si>
  <si>
    <t>小吨石0.4t</t>
  </si>
  <si>
    <t>序号</t>
  </si>
  <si>
    <t>6.8米</t>
  </si>
  <si>
    <t>9.6米</t>
  </si>
  <si>
    <t>13米</t>
  </si>
  <si>
    <t>17.5米</t>
  </si>
  <si>
    <t>备注</t>
  </si>
  <si>
    <t>北京</t>
  </si>
  <si>
    <t>回车</t>
  </si>
  <si>
    <t>天津</t>
  </si>
  <si>
    <t>上海</t>
  </si>
  <si>
    <t>重庆</t>
  </si>
  <si>
    <t>大连</t>
  </si>
  <si>
    <t>瓦房店</t>
  </si>
  <si>
    <t>普兰店</t>
  </si>
  <si>
    <t>庄河</t>
  </si>
  <si>
    <t>海城</t>
  </si>
  <si>
    <t>丹东</t>
  </si>
  <si>
    <t>朝阳</t>
  </si>
  <si>
    <t>葫芦岛</t>
  </si>
  <si>
    <t>兴城市</t>
  </si>
  <si>
    <t>葫芦岛建昌县</t>
  </si>
  <si>
    <t>营口</t>
  </si>
  <si>
    <t>营口鲅鱼圈</t>
  </si>
  <si>
    <t>阜新</t>
  </si>
  <si>
    <t>法库</t>
  </si>
  <si>
    <t>康平</t>
  </si>
  <si>
    <t>锦州</t>
  </si>
  <si>
    <t>抚顺</t>
  </si>
  <si>
    <t>本溪</t>
  </si>
  <si>
    <t>铁岭</t>
  </si>
  <si>
    <t>铁岭调兵山</t>
  </si>
  <si>
    <t>绥中</t>
  </si>
  <si>
    <t>秦皇岛</t>
  </si>
  <si>
    <t>回货运费高</t>
  </si>
  <si>
    <t>沧州市</t>
  </si>
  <si>
    <t>廊坊</t>
  </si>
  <si>
    <t>石家庄</t>
  </si>
  <si>
    <t>唐山</t>
  </si>
  <si>
    <t>保定</t>
  </si>
  <si>
    <t>张家口</t>
  </si>
  <si>
    <t>邢台</t>
  </si>
  <si>
    <t>任丘</t>
  </si>
  <si>
    <t>邯郸</t>
  </si>
  <si>
    <t>吉林</t>
  </si>
  <si>
    <t>回货低</t>
  </si>
  <si>
    <t>长春</t>
  </si>
  <si>
    <t>辽源</t>
  </si>
  <si>
    <t>四平</t>
  </si>
  <si>
    <t>松原</t>
  </si>
  <si>
    <t>延吉</t>
  </si>
  <si>
    <t>通化</t>
  </si>
  <si>
    <t>公主岭</t>
  </si>
  <si>
    <t>九台</t>
  </si>
  <si>
    <t>桦甸</t>
  </si>
  <si>
    <t>梅河口</t>
  </si>
  <si>
    <t>延边</t>
  </si>
  <si>
    <t>白城</t>
  </si>
  <si>
    <t>珲春</t>
  </si>
  <si>
    <t>哈尔滨</t>
  </si>
  <si>
    <t>牡丹江</t>
  </si>
  <si>
    <t>鹤岗</t>
  </si>
  <si>
    <t>鸡西</t>
  </si>
  <si>
    <t>绥芬河</t>
  </si>
  <si>
    <t>齐齐哈尔</t>
  </si>
  <si>
    <t>大庆</t>
  </si>
  <si>
    <t>伊春</t>
  </si>
  <si>
    <t>佳木斯</t>
  </si>
  <si>
    <t>黑河</t>
  </si>
  <si>
    <t>塔河</t>
  </si>
  <si>
    <t>绥化</t>
  </si>
  <si>
    <t>双鸭山</t>
  </si>
  <si>
    <t>大兴安岭</t>
  </si>
  <si>
    <t>通辽</t>
  </si>
  <si>
    <t>赤峰</t>
  </si>
  <si>
    <t>包头</t>
  </si>
  <si>
    <t>呼和浩特</t>
  </si>
  <si>
    <t>呼伦贝尔</t>
  </si>
  <si>
    <t>乌兰察布</t>
  </si>
  <si>
    <t>扎兰屯</t>
  </si>
  <si>
    <t>鄂尔多斯</t>
  </si>
  <si>
    <t>乌兰浩特</t>
  </si>
  <si>
    <t>兴安盟</t>
  </si>
  <si>
    <t>霍林郭勒</t>
  </si>
  <si>
    <t>锡林郭勒</t>
  </si>
  <si>
    <t>锡林浩特</t>
  </si>
  <si>
    <t>巴彦淖尔</t>
  </si>
  <si>
    <t>海拉尔</t>
  </si>
  <si>
    <t>济南</t>
  </si>
  <si>
    <t>青岛</t>
  </si>
  <si>
    <t>威海</t>
  </si>
  <si>
    <t>烟台</t>
  </si>
  <si>
    <t>滨州</t>
  </si>
  <si>
    <t>德州</t>
  </si>
  <si>
    <t>淄博</t>
  </si>
  <si>
    <t>潍坊</t>
  </si>
  <si>
    <t>临沂</t>
  </si>
  <si>
    <t>菏泽</t>
  </si>
  <si>
    <t>聊城</t>
  </si>
  <si>
    <t>济宁</t>
  </si>
  <si>
    <t>太原</t>
  </si>
  <si>
    <t>晋城</t>
  </si>
  <si>
    <t>大同</t>
  </si>
  <si>
    <t>临汾</t>
  </si>
  <si>
    <t>新乡</t>
  </si>
  <si>
    <t>郑州</t>
  </si>
  <si>
    <t>鹤壁</t>
  </si>
  <si>
    <t>安阳</t>
  </si>
  <si>
    <t>洛阳</t>
  </si>
  <si>
    <t>驻马店</t>
  </si>
  <si>
    <t>商丘</t>
  </si>
  <si>
    <t>信阳</t>
  </si>
  <si>
    <t>武汉</t>
  </si>
  <si>
    <t>宜昌</t>
  </si>
  <si>
    <t>常德</t>
  </si>
  <si>
    <t>长沙</t>
  </si>
  <si>
    <t>西安</t>
  </si>
  <si>
    <t>咸阳</t>
  </si>
  <si>
    <t>榆林</t>
  </si>
  <si>
    <t>延安</t>
  </si>
  <si>
    <t>宝鸡市</t>
  </si>
  <si>
    <t>南京</t>
  </si>
  <si>
    <t>太仓</t>
  </si>
  <si>
    <t>无锡</t>
  </si>
  <si>
    <t>常州</t>
  </si>
  <si>
    <t>苏州</t>
  </si>
  <si>
    <t>连云港</t>
  </si>
  <si>
    <t>合肥</t>
  </si>
  <si>
    <t>成都</t>
  </si>
  <si>
    <t>绵阳</t>
  </si>
  <si>
    <t>南阳</t>
  </si>
  <si>
    <t>南昌</t>
  </si>
  <si>
    <t>海口</t>
  </si>
  <si>
    <t>三亚</t>
  </si>
  <si>
    <t>柳州</t>
  </si>
  <si>
    <t>福州</t>
  </si>
  <si>
    <t>银川</t>
  </si>
  <si>
    <t>昆明</t>
  </si>
  <si>
    <t>曲靖</t>
  </si>
  <si>
    <t>乌鲁木齐</t>
  </si>
  <si>
    <t>提送配货1100元/吨,</t>
  </si>
  <si>
    <t>杭州</t>
  </si>
  <si>
    <t>兰州</t>
  </si>
  <si>
    <t>景德镇</t>
  </si>
  <si>
    <t>广州</t>
  </si>
  <si>
    <t>深圳</t>
  </si>
  <si>
    <t>佛山</t>
  </si>
  <si>
    <t>珠海</t>
  </si>
  <si>
    <t>汕头</t>
  </si>
  <si>
    <t>江门</t>
  </si>
  <si>
    <t>潮州</t>
  </si>
  <si>
    <t>清远</t>
  </si>
  <si>
    <t>廉江</t>
  </si>
  <si>
    <t>茂名</t>
  </si>
</sst>
</file>

<file path=xl/styles.xml><?xml version="1.0" encoding="utf-8"?>
<styleSheet xmlns="http://schemas.openxmlformats.org/spreadsheetml/2006/main">
  <numFmts count="2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&quot;米&quot;&quot;间&quot;&quot;距&quot;"/>
    <numFmt numFmtId="177" formatCode="0.0&quot;米&quot;"/>
    <numFmt numFmtId="178" formatCode="0&quot;米&quot;"/>
    <numFmt numFmtId="179" formatCode="0&quot;座&quot;"/>
    <numFmt numFmtId="180" formatCode="00&quot;料&quot;"/>
    <numFmt numFmtId="181" formatCode="0&quot;个&quot;&quot;配&quot;&quot;重&quot;&quot;点&quot;"/>
    <numFmt numFmtId="182" formatCode="0.0&quot;吨&quot;"/>
    <numFmt numFmtId="183" formatCode="0&quot;公&quot;&quot;里&quot;"/>
    <numFmt numFmtId="184" formatCode="0&quot;山&quot;&quot;尖&quot;"/>
    <numFmt numFmtId="185" formatCode="0&quot;间&quot;"/>
    <numFmt numFmtId="186" formatCode="0.0&quot;吨/排&quot;"/>
    <numFmt numFmtId="187" formatCode="0.00_ "/>
    <numFmt numFmtId="188" formatCode="0&quot;料&quot;"/>
    <numFmt numFmtId="189" formatCode="0.0&quot;米&quot;&quot;边&quot;&quot;高&quot;"/>
    <numFmt numFmtId="190" formatCode="0&quot;米&quot;&quot;挂&quot;&quot;车&quot;"/>
    <numFmt numFmtId="191" formatCode="0.00&quot;吨&quot;"/>
    <numFmt numFmtId="192" formatCode="0&quot;排&quot;"/>
    <numFmt numFmtId="193" formatCode="0&quot;个&quot;"/>
    <numFmt numFmtId="194" formatCode="0&quot;组&quot;"/>
    <numFmt numFmtId="195" formatCode="0&quot;根&quot;"/>
    <numFmt numFmtId="196" formatCode="0.0&quot;米&quot;&quot;板&quot;&quot;车&quot;"/>
    <numFmt numFmtId="197" formatCode="0.0&quot;米&quot;&quot;车&quot;"/>
    <numFmt numFmtId="198" formatCode="0&quot;㎡&quot;"/>
  </numFmts>
  <fonts count="49">
    <font>
      <sz val="11"/>
      <color theme="1"/>
      <name val="宋体"/>
      <charset val="134"/>
      <scheme val="minor"/>
    </font>
    <font>
      <sz val="12"/>
      <color indexed="8"/>
      <name val="仿宋"/>
      <charset val="134"/>
    </font>
    <font>
      <sz val="10"/>
      <color indexed="8"/>
      <name val="仿宋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b/>
      <sz val="12"/>
      <name val="仿宋"/>
      <charset val="134"/>
    </font>
    <font>
      <b/>
      <sz val="12"/>
      <color indexed="8"/>
      <name val="仿宋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name val="仿宋"/>
      <charset val="134"/>
    </font>
    <font>
      <b/>
      <sz val="11"/>
      <color theme="1"/>
      <name val="仿宋"/>
      <charset val="134"/>
    </font>
    <font>
      <sz val="10"/>
      <name val="宋体"/>
      <charset val="134"/>
    </font>
    <font>
      <sz val="10"/>
      <color theme="1"/>
      <name val="宋体"/>
      <charset val="134"/>
      <scheme val="major"/>
    </font>
    <font>
      <sz val="10"/>
      <name val="宋体"/>
      <charset val="134"/>
      <scheme val="major"/>
    </font>
    <font>
      <sz val="11"/>
      <color rgb="FFFF0000"/>
      <name val="宋体"/>
      <charset val="134"/>
      <scheme val="minor"/>
    </font>
    <font>
      <b/>
      <sz val="10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ajor"/>
    </font>
    <font>
      <b/>
      <sz val="10.5"/>
      <name val="楷体"/>
      <charset val="134"/>
    </font>
    <font>
      <sz val="10"/>
      <name val="楷体"/>
      <charset val="134"/>
    </font>
    <font>
      <b/>
      <sz val="10"/>
      <name val="楷体"/>
      <charset val="134"/>
    </font>
    <font>
      <b/>
      <sz val="11"/>
      <color rgb="FF7030A0"/>
      <name val="宋体"/>
      <charset val="134"/>
      <scheme val="major"/>
    </font>
    <font>
      <sz val="10"/>
      <color theme="4" tint="0.6"/>
      <name val="宋体"/>
      <charset val="134"/>
      <scheme val="major"/>
    </font>
    <font>
      <sz val="10.5"/>
      <name val="楷体"/>
      <charset val="134"/>
    </font>
    <font>
      <b/>
      <u/>
      <sz val="10.5"/>
      <name val="楷体"/>
      <charset val="0"/>
    </font>
    <font>
      <b/>
      <sz val="10.5"/>
      <name val="仿宋"/>
      <charset val="134"/>
    </font>
    <font>
      <sz val="10.5"/>
      <name val="宋体"/>
      <charset val="134"/>
      <scheme val="minor"/>
    </font>
    <font>
      <b/>
      <sz val="10.5"/>
      <name val="宋体"/>
      <charset val="134"/>
      <scheme val="minor"/>
    </font>
    <font>
      <sz val="11"/>
      <name val="楷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 style="mediumDashed">
        <color auto="1"/>
      </left>
      <right/>
      <top/>
      <bottom/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ashDot">
        <color theme="1"/>
      </right>
      <top style="dashDot">
        <color theme="1"/>
      </top>
      <bottom style="dashDot">
        <color theme="1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 style="mediumDashed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6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1" borderId="26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31" fillId="7" borderId="24" applyNumberFormat="0" applyAlignment="0" applyProtection="0">
      <alignment vertical="center"/>
    </xf>
    <xf numFmtId="0" fontId="39" fillId="24" borderId="27" applyNumberFormat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48" fillId="0" borderId="31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2" borderId="0" xfId="0" applyFont="1" applyFill="1" applyBorder="1" applyAlignment="1">
      <alignment horizontal="left" vertical="center"/>
    </xf>
    <xf numFmtId="183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 wrapText="1"/>
    </xf>
    <xf numFmtId="183" fontId="6" fillId="0" borderId="2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83" fontId="2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83" fontId="2" fillId="0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83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textRotation="255"/>
    </xf>
    <xf numFmtId="0" fontId="2" fillId="0" borderId="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0" fontId="11" fillId="0" borderId="2" xfId="0" applyNumberFormat="1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189" fontId="11" fillId="0" borderId="2" xfId="0" applyNumberFormat="1" applyFont="1" applyFill="1" applyBorder="1" applyAlignment="1">
      <alignment horizontal="center" vertical="center"/>
    </xf>
    <xf numFmtId="192" fontId="8" fillId="0" borderId="2" xfId="0" applyNumberFormat="1" applyFont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178" fontId="11" fillId="3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179" fontId="13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89" fontId="13" fillId="0" borderId="0" xfId="0" applyNumberFormat="1" applyFont="1" applyFill="1" applyBorder="1" applyAlignment="1">
      <alignment horizontal="center" vertical="center"/>
    </xf>
    <xf numFmtId="188" fontId="12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182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58" fontId="15" fillId="0" borderId="2" xfId="0" applyNumberFormat="1" applyFont="1" applyFill="1" applyBorder="1" applyAlignment="1">
      <alignment horizontal="center" vertical="center"/>
    </xf>
    <xf numFmtId="195" fontId="16" fillId="0" borderId="2" xfId="0" applyNumberFormat="1" applyFont="1" applyFill="1" applyBorder="1" applyAlignment="1">
      <alignment horizontal="center" vertical="center"/>
    </xf>
    <xf numFmtId="58" fontId="15" fillId="0" borderId="6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95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textRotation="255"/>
    </xf>
    <xf numFmtId="188" fontId="8" fillId="0" borderId="2" xfId="0" applyNumberFormat="1" applyFont="1" applyBorder="1" applyAlignment="1">
      <alignment horizontal="center" vertical="center"/>
    </xf>
    <xf numFmtId="194" fontId="17" fillId="0" borderId="2" xfId="0" applyNumberFormat="1" applyFont="1" applyFill="1" applyBorder="1" applyAlignment="1">
      <alignment horizontal="center" vertical="center"/>
    </xf>
    <xf numFmtId="187" fontId="8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89" fontId="8" fillId="0" borderId="0" xfId="0" applyNumberFormat="1" applyFont="1">
      <alignment vertical="center"/>
    </xf>
    <xf numFmtId="0" fontId="18" fillId="0" borderId="0" xfId="0" applyFont="1" applyFill="1" applyBorder="1" applyProtection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7" xfId="0" applyFont="1" applyFill="1" applyBorder="1" applyAlignment="1" applyProtection="1">
      <alignment horizontal="center" vertical="center"/>
    </xf>
    <xf numFmtId="0" fontId="18" fillId="4" borderId="8" xfId="0" applyFont="1" applyFill="1" applyBorder="1" applyProtection="1">
      <alignment vertical="center"/>
    </xf>
    <xf numFmtId="0" fontId="18" fillId="4" borderId="0" xfId="0" applyFont="1" applyFill="1" applyBorder="1" applyAlignment="1" applyProtection="1">
      <alignment horizontal="center" vertical="center"/>
    </xf>
    <xf numFmtId="0" fontId="18" fillId="4" borderId="0" xfId="0" applyFont="1" applyFill="1" applyBorder="1" applyProtection="1">
      <alignment vertical="center"/>
    </xf>
    <xf numFmtId="0" fontId="19" fillId="4" borderId="0" xfId="0" applyNumberFormat="1" applyFont="1" applyFill="1" applyBorder="1" applyAlignment="1" applyProtection="1">
      <alignment horizontal="right" vertical="center"/>
    </xf>
    <xf numFmtId="0" fontId="19" fillId="4" borderId="0" xfId="0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horizontal="center" vertical="center"/>
    </xf>
    <xf numFmtId="178" fontId="22" fillId="4" borderId="9" xfId="0" applyNumberFormat="1" applyFont="1" applyFill="1" applyBorder="1" applyAlignment="1" applyProtection="1">
      <alignment horizontal="center" vertical="center"/>
      <protection locked="0"/>
    </xf>
    <xf numFmtId="179" fontId="22" fillId="4" borderId="9" xfId="0" applyNumberFormat="1" applyFont="1" applyFill="1" applyBorder="1" applyAlignment="1" applyProtection="1">
      <alignment horizontal="center" vertical="center"/>
      <protection locked="0"/>
    </xf>
    <xf numFmtId="176" fontId="22" fillId="4" borderId="9" xfId="0" applyNumberFormat="1" applyFont="1" applyFill="1" applyBorder="1" applyAlignment="1" applyProtection="1">
      <alignment horizontal="center" vertical="center"/>
      <protection locked="0"/>
    </xf>
    <xf numFmtId="189" fontId="22" fillId="4" borderId="9" xfId="0" applyNumberFormat="1" applyFont="1" applyFill="1" applyBorder="1" applyAlignment="1" applyProtection="1">
      <alignment horizontal="center" vertical="center"/>
      <protection locked="0"/>
    </xf>
    <xf numFmtId="0" fontId="21" fillId="4" borderId="0" xfId="0" applyNumberFormat="1" applyFont="1" applyFill="1" applyBorder="1" applyAlignment="1" applyProtection="1">
      <alignment horizontal="center" vertical="center"/>
    </xf>
    <xf numFmtId="185" fontId="23" fillId="4" borderId="0" xfId="0" applyNumberFormat="1" applyFont="1" applyFill="1" applyBorder="1" applyAlignment="1" applyProtection="1">
      <alignment horizontal="center" vertical="center"/>
      <protection hidden="1"/>
    </xf>
    <xf numFmtId="192" fontId="23" fillId="4" borderId="0" xfId="0" applyNumberFormat="1" applyFont="1" applyFill="1" applyBorder="1" applyAlignment="1" applyProtection="1">
      <alignment horizontal="center" vertical="center"/>
      <protection hidden="1"/>
    </xf>
    <xf numFmtId="184" fontId="23" fillId="4" borderId="0" xfId="0" applyNumberFormat="1" applyFont="1" applyFill="1" applyBorder="1" applyAlignment="1" applyProtection="1">
      <alignment horizontal="center" vertical="center"/>
      <protection hidden="1"/>
    </xf>
    <xf numFmtId="198" fontId="23" fillId="4" borderId="0" xfId="0" applyNumberFormat="1" applyFont="1" applyFill="1" applyBorder="1" applyAlignment="1" applyProtection="1">
      <alignment horizontal="center" vertical="center"/>
      <protection hidden="1"/>
    </xf>
    <xf numFmtId="181" fontId="23" fillId="4" borderId="0" xfId="0" applyNumberFormat="1" applyFont="1" applyFill="1" applyBorder="1" applyAlignment="1" applyProtection="1">
      <alignment horizontal="center" vertical="center"/>
      <protection hidden="1"/>
    </xf>
    <xf numFmtId="185" fontId="23" fillId="4" borderId="0" xfId="0" applyNumberFormat="1" applyFont="1" applyFill="1" applyBorder="1" applyAlignment="1" applyProtection="1">
      <alignment horizontal="center" vertical="center"/>
    </xf>
    <xf numFmtId="192" fontId="23" fillId="4" borderId="0" xfId="0" applyNumberFormat="1" applyFont="1" applyFill="1" applyBorder="1" applyAlignment="1" applyProtection="1">
      <alignment horizontal="center" vertical="center"/>
    </xf>
    <xf numFmtId="184" fontId="23" fillId="4" borderId="0" xfId="0" applyNumberFormat="1" applyFont="1" applyFill="1" applyBorder="1" applyAlignment="1" applyProtection="1">
      <alignment horizontal="center" vertical="center"/>
    </xf>
    <xf numFmtId="198" fontId="23" fillId="4" borderId="0" xfId="0" applyNumberFormat="1" applyFont="1" applyFill="1" applyBorder="1" applyAlignment="1" applyProtection="1">
      <alignment horizontal="center" vertical="center"/>
    </xf>
    <xf numFmtId="181" fontId="23" fillId="4" borderId="0" xfId="0" applyNumberFormat="1" applyFont="1" applyFill="1" applyBorder="1" applyAlignment="1" applyProtection="1">
      <alignment horizontal="center" vertical="center"/>
    </xf>
    <xf numFmtId="0" fontId="19" fillId="4" borderId="10" xfId="0" applyNumberFormat="1" applyFont="1" applyFill="1" applyBorder="1" applyAlignment="1" applyProtection="1">
      <alignment horizontal="center" vertical="center"/>
    </xf>
    <xf numFmtId="0" fontId="19" fillId="4" borderId="0" xfId="0" applyNumberFormat="1" applyFont="1" applyFill="1" applyBorder="1" applyAlignment="1" applyProtection="1">
      <alignment vertical="center"/>
    </xf>
    <xf numFmtId="177" fontId="24" fillId="4" borderId="10" xfId="0" applyNumberFormat="1" applyFont="1" applyFill="1" applyBorder="1" applyAlignment="1" applyProtection="1">
      <alignment horizontal="center" vertical="center"/>
      <protection hidden="1"/>
    </xf>
    <xf numFmtId="191" fontId="24" fillId="4" borderId="10" xfId="0" applyNumberFormat="1" applyFont="1" applyFill="1" applyBorder="1" applyAlignment="1" applyProtection="1">
      <alignment horizontal="center" vertical="center"/>
      <protection hidden="1"/>
    </xf>
    <xf numFmtId="0" fontId="24" fillId="4" borderId="0" xfId="0" applyNumberFormat="1" applyFont="1" applyFill="1" applyBorder="1" applyAlignment="1" applyProtection="1">
      <alignment horizontal="center" vertical="center"/>
    </xf>
    <xf numFmtId="0" fontId="16" fillId="4" borderId="0" xfId="0" applyNumberFormat="1" applyFont="1" applyFill="1" applyBorder="1" applyProtection="1">
      <alignment vertical="center"/>
    </xf>
    <xf numFmtId="0" fontId="19" fillId="4" borderId="0" xfId="0" applyNumberFormat="1" applyFont="1" applyFill="1" applyBorder="1" applyAlignment="1" applyProtection="1">
      <alignment horizontal="center" vertical="center"/>
    </xf>
    <xf numFmtId="183" fontId="24" fillId="4" borderId="11" xfId="0" applyNumberFormat="1" applyFont="1" applyFill="1" applyBorder="1" applyAlignment="1" applyProtection="1">
      <alignment horizontal="center" vertical="center"/>
      <protection hidden="1"/>
    </xf>
    <xf numFmtId="197" fontId="24" fillId="4" borderId="12" xfId="0" applyNumberFormat="1" applyFont="1" applyFill="1" applyBorder="1" applyAlignment="1" applyProtection="1">
      <alignment horizontal="center" vertical="center"/>
    </xf>
    <xf numFmtId="0" fontId="25" fillId="4" borderId="0" xfId="10" applyNumberFormat="1" applyFont="1" applyFill="1" applyBorder="1" applyProtection="1">
      <alignment vertical="center"/>
      <protection hidden="1"/>
    </xf>
    <xf numFmtId="0" fontId="26" fillId="4" borderId="0" xfId="0" applyNumberFormat="1" applyFont="1" applyFill="1" applyBorder="1" applyProtection="1">
      <alignment vertical="center"/>
    </xf>
    <xf numFmtId="0" fontId="27" fillId="4" borderId="0" xfId="0" applyNumberFormat="1" applyFont="1" applyFill="1" applyBorder="1" applyProtection="1">
      <alignment vertical="center"/>
    </xf>
    <xf numFmtId="0" fontId="15" fillId="4" borderId="0" xfId="0" applyNumberFormat="1" applyFont="1" applyFill="1" applyBorder="1" applyAlignment="1" applyProtection="1">
      <alignment vertical="center"/>
    </xf>
    <xf numFmtId="0" fontId="28" fillId="4" borderId="0" xfId="0" applyNumberFormat="1" applyFont="1" applyFill="1" applyBorder="1" applyAlignment="1" applyProtection="1">
      <alignment horizontal="center" vertical="center"/>
    </xf>
    <xf numFmtId="190" fontId="24" fillId="4" borderId="12" xfId="0" applyNumberFormat="1" applyFont="1" applyFill="1" applyBorder="1" applyAlignment="1" applyProtection="1">
      <alignment horizontal="center" vertical="center"/>
    </xf>
    <xf numFmtId="196" fontId="24" fillId="4" borderId="12" xfId="0" applyNumberFormat="1" applyFont="1" applyFill="1" applyBorder="1" applyAlignment="1" applyProtection="1">
      <alignment horizontal="center" vertical="center"/>
    </xf>
    <xf numFmtId="0" fontId="18" fillId="4" borderId="13" xfId="0" applyFont="1" applyFill="1" applyBorder="1" applyProtection="1">
      <alignment vertical="center"/>
    </xf>
    <xf numFmtId="0" fontId="18" fillId="4" borderId="7" xfId="0" applyFont="1" applyFill="1" applyBorder="1" applyAlignment="1" applyProtection="1">
      <alignment horizontal="center" vertical="center"/>
    </xf>
    <xf numFmtId="0" fontId="18" fillId="4" borderId="7" xfId="0" applyFont="1" applyFill="1" applyBorder="1" applyProtection="1">
      <alignment vertical="center"/>
    </xf>
    <xf numFmtId="0" fontId="29" fillId="4" borderId="7" xfId="0" applyFont="1" applyFill="1" applyBorder="1" applyProtection="1">
      <alignment vertical="center"/>
    </xf>
    <xf numFmtId="0" fontId="18" fillId="0" borderId="14" xfId="0" applyFont="1" applyFill="1" applyBorder="1" applyProtection="1">
      <alignment vertical="center"/>
    </xf>
    <xf numFmtId="0" fontId="18" fillId="0" borderId="7" xfId="0" applyFont="1" applyFill="1" applyBorder="1" applyAlignment="1" applyProtection="1">
      <alignment horizontal="centerContinuous" vertical="center"/>
    </xf>
    <xf numFmtId="0" fontId="19" fillId="4" borderId="15" xfId="0" applyFont="1" applyFill="1" applyBorder="1" applyAlignment="1" applyProtection="1">
      <alignment horizontal="center" vertical="center"/>
    </xf>
    <xf numFmtId="0" fontId="19" fillId="4" borderId="16" xfId="0" applyFont="1" applyFill="1" applyBorder="1" applyAlignment="1" applyProtection="1">
      <alignment horizontal="center" vertical="center"/>
    </xf>
    <xf numFmtId="0" fontId="19" fillId="4" borderId="17" xfId="0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3" fillId="4" borderId="19" xfId="0" applyFont="1" applyFill="1" applyBorder="1" applyAlignment="1" applyProtection="1">
      <alignment horizontal="center" vertical="center"/>
    </xf>
    <xf numFmtId="188" fontId="22" fillId="4" borderId="9" xfId="0" applyNumberFormat="1" applyFont="1" applyFill="1" applyBorder="1" applyAlignment="1" applyProtection="1">
      <alignment horizontal="center" vertical="center"/>
      <protection locked="0"/>
    </xf>
    <xf numFmtId="0" fontId="22" fillId="4" borderId="9" xfId="0" applyFont="1" applyFill="1" applyBorder="1" applyAlignment="1" applyProtection="1">
      <alignment horizontal="center" vertical="center"/>
      <protection locked="0"/>
    </xf>
    <xf numFmtId="193" fontId="22" fillId="4" borderId="9" xfId="0" applyNumberFormat="1" applyFont="1" applyFill="1" applyBorder="1" applyAlignment="1" applyProtection="1">
      <alignment horizontal="center" vertical="center"/>
      <protection locked="0"/>
    </xf>
    <xf numFmtId="193" fontId="13" fillId="4" borderId="0" xfId="0" applyNumberFormat="1" applyFont="1" applyFill="1" applyBorder="1" applyAlignment="1" applyProtection="1">
      <alignment horizontal="center" vertical="center"/>
    </xf>
    <xf numFmtId="177" fontId="24" fillId="4" borderId="18" xfId="0" applyNumberFormat="1" applyFont="1" applyFill="1" applyBorder="1" applyAlignment="1" applyProtection="1">
      <alignment horizontal="center" vertical="center"/>
      <protection hidden="1"/>
    </xf>
    <xf numFmtId="182" fontId="24" fillId="4" borderId="0" xfId="0" applyNumberFormat="1" applyFont="1" applyFill="1" applyBorder="1" applyAlignment="1" applyProtection="1">
      <alignment horizontal="center" vertical="center"/>
      <protection hidden="1"/>
    </xf>
    <xf numFmtId="191" fontId="24" fillId="4" borderId="0" xfId="0" applyNumberFormat="1" applyFont="1" applyFill="1" applyBorder="1" applyAlignment="1" applyProtection="1">
      <alignment horizontal="center" vertical="center"/>
      <protection hidden="1"/>
    </xf>
    <xf numFmtId="182" fontId="24" fillId="4" borderId="19" xfId="0" applyNumberFormat="1" applyFont="1" applyFill="1" applyBorder="1" applyAlignment="1" applyProtection="1">
      <alignment horizontal="center" vertical="center"/>
      <protection hidden="1"/>
    </xf>
    <xf numFmtId="0" fontId="18" fillId="4" borderId="0" xfId="0" applyFont="1" applyFill="1" applyBorder="1" applyProtection="1">
      <alignment vertical="center"/>
      <protection hidden="1"/>
    </xf>
    <xf numFmtId="0" fontId="24" fillId="4" borderId="18" xfId="0" applyFont="1" applyFill="1" applyBorder="1" applyProtection="1">
      <alignment vertical="center"/>
    </xf>
    <xf numFmtId="0" fontId="24" fillId="4" borderId="0" xfId="0" applyFont="1" applyFill="1" applyBorder="1" applyProtection="1">
      <alignment vertical="center"/>
    </xf>
    <xf numFmtId="0" fontId="24" fillId="4" borderId="19" xfId="0" applyFont="1" applyFill="1" applyBorder="1" applyProtection="1">
      <alignment vertical="center"/>
    </xf>
    <xf numFmtId="0" fontId="16" fillId="4" borderId="0" xfId="0" applyFont="1" applyFill="1" applyProtection="1">
      <alignment vertical="center"/>
      <protection hidden="1"/>
    </xf>
    <xf numFmtId="0" fontId="16" fillId="4" borderId="0" xfId="0" applyFont="1" applyFill="1" applyProtection="1">
      <alignment vertical="center"/>
    </xf>
    <xf numFmtId="177" fontId="24" fillId="4" borderId="20" xfId="0" applyNumberFormat="1" applyFont="1" applyFill="1" applyBorder="1" applyAlignment="1" applyProtection="1">
      <alignment horizontal="center" vertical="center"/>
      <protection hidden="1"/>
    </xf>
    <xf numFmtId="182" fontId="24" fillId="4" borderId="21" xfId="0" applyNumberFormat="1" applyFont="1" applyFill="1" applyBorder="1" applyAlignment="1" applyProtection="1">
      <alignment horizontal="center" vertical="center"/>
      <protection hidden="1"/>
    </xf>
    <xf numFmtId="191" fontId="24" fillId="4" borderId="21" xfId="0" applyNumberFormat="1" applyFont="1" applyFill="1" applyBorder="1" applyAlignment="1" applyProtection="1">
      <alignment horizontal="center" vertical="center"/>
      <protection hidden="1"/>
    </xf>
    <xf numFmtId="182" fontId="24" fillId="4" borderId="22" xfId="0" applyNumberFormat="1" applyFont="1" applyFill="1" applyBorder="1" applyAlignment="1" applyProtection="1">
      <alignment horizontal="center" vertical="center"/>
      <protection hidden="1"/>
    </xf>
    <xf numFmtId="0" fontId="24" fillId="4" borderId="12" xfId="0" applyNumberFormat="1" applyFont="1" applyFill="1" applyBorder="1" applyAlignment="1" applyProtection="1">
      <alignment horizontal="center" vertical="center"/>
      <protection hidden="1"/>
    </xf>
    <xf numFmtId="0" fontId="18" fillId="0" borderId="8" xfId="0" applyFont="1" applyFill="1" applyBorder="1" applyProtection="1">
      <alignment vertical="center"/>
    </xf>
    <xf numFmtId="0" fontId="18" fillId="4" borderId="23" xfId="0" applyFont="1" applyFill="1" applyBorder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0F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5"/>
  <sheetViews>
    <sheetView showGridLines="0" tabSelected="1" workbookViewId="0">
      <selection activeCell="G1" sqref="G1"/>
    </sheetView>
  </sheetViews>
  <sheetFormatPr defaultColWidth="9" defaultRowHeight="20" customHeight="1"/>
  <cols>
    <col min="1" max="1" width="5.875" style="67" customWidth="1"/>
    <col min="2" max="2" width="5.625" style="67" customWidth="1"/>
    <col min="3" max="3" width="10.625" style="68" customWidth="1"/>
    <col min="4" max="7" width="10.625" style="67" customWidth="1"/>
    <col min="8" max="8" width="12.375" style="67" customWidth="1"/>
    <col min="9" max="9" width="10.625" style="67" customWidth="1"/>
    <col min="10" max="10" width="12.875" style="67" customWidth="1"/>
    <col min="11" max="11" width="11.25" style="67" customWidth="1"/>
    <col min="12" max="12" width="1.5" style="67" customWidth="1"/>
    <col min="13" max="16" width="11.625" style="67" customWidth="1"/>
    <col min="17" max="17" width="5.625" style="67" customWidth="1"/>
    <col min="18" max="16384" width="9" style="67"/>
  </cols>
  <sheetData>
    <row r="1" ht="28" customHeight="1" spans="2:17">
      <c r="B1" s="69"/>
      <c r="C1" s="69"/>
      <c r="D1" s="69"/>
      <c r="E1" s="69"/>
      <c r="F1" s="69"/>
      <c r="G1" s="69"/>
      <c r="H1" s="69"/>
      <c r="I1" s="69"/>
      <c r="J1" s="69"/>
      <c r="K1" s="69"/>
      <c r="L1" s="114"/>
      <c r="M1" s="114"/>
      <c r="N1" s="114"/>
      <c r="O1" s="114"/>
      <c r="P1" s="114"/>
      <c r="Q1" s="114"/>
    </row>
    <row r="2" customHeight="1" spans="2:18">
      <c r="B2" s="70"/>
      <c r="C2" s="71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39"/>
    </row>
    <row r="3" customHeight="1" spans="2:18">
      <c r="B3" s="70"/>
      <c r="C3" s="73" t="s">
        <v>0</v>
      </c>
      <c r="D3" s="74" t="s">
        <v>1</v>
      </c>
      <c r="E3" s="74" t="s">
        <v>2</v>
      </c>
      <c r="F3" s="74" t="s">
        <v>3</v>
      </c>
      <c r="G3" s="74" t="s">
        <v>4</v>
      </c>
      <c r="H3" s="74" t="s">
        <v>5</v>
      </c>
      <c r="I3" s="74" t="s">
        <v>6</v>
      </c>
      <c r="J3" s="74" t="s">
        <v>7</v>
      </c>
      <c r="K3" s="74" t="s">
        <v>8</v>
      </c>
      <c r="L3" s="77"/>
      <c r="M3" s="115" t="s">
        <v>9</v>
      </c>
      <c r="N3" s="116" t="s">
        <v>10</v>
      </c>
      <c r="O3" s="116" t="s">
        <v>11</v>
      </c>
      <c r="P3" s="117" t="s">
        <v>12</v>
      </c>
      <c r="Q3" s="72"/>
      <c r="R3" s="139"/>
    </row>
    <row r="4" ht="6" customHeight="1" spans="2:18">
      <c r="B4" s="70"/>
      <c r="C4" s="75"/>
      <c r="D4" s="76"/>
      <c r="E4" s="76"/>
      <c r="F4" s="76"/>
      <c r="G4" s="76"/>
      <c r="H4" s="76"/>
      <c r="I4" s="76"/>
      <c r="J4" s="76"/>
      <c r="K4" s="76"/>
      <c r="L4" s="76"/>
      <c r="M4" s="118"/>
      <c r="N4" s="76"/>
      <c r="O4" s="76"/>
      <c r="P4" s="119"/>
      <c r="Q4" s="72"/>
      <c r="R4" s="139"/>
    </row>
    <row r="5" customHeight="1" spans="2:18">
      <c r="B5" s="70"/>
      <c r="C5" s="77">
        <v>1</v>
      </c>
      <c r="D5" s="78">
        <v>10</v>
      </c>
      <c r="E5" s="78">
        <v>15</v>
      </c>
      <c r="F5" s="79">
        <v>1</v>
      </c>
      <c r="G5" s="80">
        <v>5</v>
      </c>
      <c r="H5" s="81">
        <v>4</v>
      </c>
      <c r="I5" s="120">
        <v>150</v>
      </c>
      <c r="J5" s="121" t="s">
        <v>13</v>
      </c>
      <c r="K5" s="122">
        <v>1</v>
      </c>
      <c r="L5" s="123"/>
      <c r="M5" s="124">
        <f>辅助数据1!R2</f>
        <v>5.5</v>
      </c>
      <c r="N5" s="125">
        <f>辅助数据1!Q2</f>
        <v>2</v>
      </c>
      <c r="O5" s="126">
        <f>SUMIFS(辅助数据1!$AE$3:$AE$9,辅助数据1!$AC$3:$AC$9,$J$5)</f>
        <v>0.4</v>
      </c>
      <c r="P5" s="127">
        <f>N5+O5</f>
        <v>2.4</v>
      </c>
      <c r="Q5" s="72"/>
      <c r="R5" s="139"/>
    </row>
    <row r="6" customHeight="1" spans="2:18">
      <c r="B6" s="70"/>
      <c r="C6" s="82"/>
      <c r="D6" s="83">
        <f>(E5/G5)*F5</f>
        <v>3</v>
      </c>
      <c r="E6" s="84">
        <f>(E5/G5+1)*F5</f>
        <v>4</v>
      </c>
      <c r="F6" s="85">
        <f>F5*2</f>
        <v>2</v>
      </c>
      <c r="G6" s="86">
        <f>(D5*E5)*F5</f>
        <v>150</v>
      </c>
      <c r="H6" s="87">
        <f>(E6*2)+(F6*辅助数据1!V8)</f>
        <v>10</v>
      </c>
      <c r="I6" s="128"/>
      <c r="J6" s="128"/>
      <c r="K6" s="128"/>
      <c r="L6" s="72"/>
      <c r="M6" s="129"/>
      <c r="N6" s="130"/>
      <c r="O6" s="130"/>
      <c r="P6" s="131"/>
      <c r="Q6" s="72"/>
      <c r="R6" s="139"/>
    </row>
    <row r="7" customHeight="1" spans="2:18">
      <c r="B7" s="70"/>
      <c r="C7" s="82">
        <v>2</v>
      </c>
      <c r="D7" s="78">
        <v>10</v>
      </c>
      <c r="E7" s="78">
        <v>20</v>
      </c>
      <c r="F7" s="79">
        <v>1</v>
      </c>
      <c r="G7" s="80">
        <v>5</v>
      </c>
      <c r="H7" s="81">
        <v>4</v>
      </c>
      <c r="I7" s="120">
        <v>130</v>
      </c>
      <c r="J7" s="121" t="s">
        <v>13</v>
      </c>
      <c r="K7" s="122">
        <v>1</v>
      </c>
      <c r="L7" s="123"/>
      <c r="M7" s="124">
        <f>辅助数据2!R2</f>
        <v>5.5</v>
      </c>
      <c r="N7" s="125">
        <f>辅助数据2!Q2</f>
        <v>2.5</v>
      </c>
      <c r="O7" s="126">
        <f>SUMIFS(辅助数据2!$AE$3:$AE$9,辅助数据2!$AC$3:$AC$9,$J$7)</f>
        <v>0.48</v>
      </c>
      <c r="P7" s="127">
        <f t="shared" ref="P7:P11" si="0">N7+O7</f>
        <v>2.98</v>
      </c>
      <c r="Q7" s="72"/>
      <c r="R7" s="139"/>
    </row>
    <row r="8" customHeight="1" spans="2:18">
      <c r="B8" s="70"/>
      <c r="C8" s="82"/>
      <c r="D8" s="83">
        <f t="shared" ref="D8:D12" si="1">(E7/G7)*F7</f>
        <v>4</v>
      </c>
      <c r="E8" s="84">
        <f t="shared" ref="E8:E12" si="2">(E7/G7+1)*F7</f>
        <v>5</v>
      </c>
      <c r="F8" s="85">
        <f t="shared" ref="F8:F12" si="3">F7*2</f>
        <v>2</v>
      </c>
      <c r="G8" s="86">
        <f t="shared" ref="G8:G12" si="4">(D7*E7)*F7</f>
        <v>200</v>
      </c>
      <c r="H8" s="87">
        <f>(E8*2)+(F8*辅助数据2!V8)</f>
        <v>12</v>
      </c>
      <c r="I8" s="132"/>
      <c r="J8" s="132"/>
      <c r="K8" s="132"/>
      <c r="L8" s="133"/>
      <c r="M8" s="129"/>
      <c r="N8" s="130"/>
      <c r="O8" s="130"/>
      <c r="P8" s="131"/>
      <c r="Q8" s="72"/>
      <c r="R8" s="139"/>
    </row>
    <row r="9" customHeight="1" spans="2:18">
      <c r="B9" s="70"/>
      <c r="C9" s="82">
        <v>3</v>
      </c>
      <c r="D9" s="78"/>
      <c r="E9" s="78"/>
      <c r="F9" s="79"/>
      <c r="G9" s="80"/>
      <c r="H9" s="81"/>
      <c r="I9" s="120"/>
      <c r="J9" s="121"/>
      <c r="K9" s="122">
        <v>1</v>
      </c>
      <c r="L9" s="123"/>
      <c r="M9" s="124">
        <f>辅助数据3!R2</f>
        <v>0</v>
      </c>
      <c r="N9" s="125">
        <f>辅助数据3!Q2</f>
        <v>0</v>
      </c>
      <c r="O9" s="126">
        <f>SUMIFS(辅助数据3!$AE$3:$AE$9,辅助数据3!$AC$3:$AC$9,$J$9)</f>
        <v>0</v>
      </c>
      <c r="P9" s="127">
        <f t="shared" si="0"/>
        <v>0</v>
      </c>
      <c r="Q9" s="72"/>
      <c r="R9" s="139"/>
    </row>
    <row r="10" customHeight="1" spans="2:18">
      <c r="B10" s="70"/>
      <c r="C10" s="77"/>
      <c r="D10" s="83" t="e">
        <f t="shared" si="1"/>
        <v>#DIV/0!</v>
      </c>
      <c r="E10" s="84" t="e">
        <f t="shared" si="2"/>
        <v>#DIV/0!</v>
      </c>
      <c r="F10" s="85">
        <f t="shared" si="3"/>
        <v>0</v>
      </c>
      <c r="G10" s="86">
        <f t="shared" si="4"/>
        <v>0</v>
      </c>
      <c r="H10" s="87" t="e">
        <f>(E10*2)+(F10*辅助数据3!V8)</f>
        <v>#DIV/0!</v>
      </c>
      <c r="I10" s="132"/>
      <c r="J10" s="132"/>
      <c r="K10" s="132"/>
      <c r="L10" s="133"/>
      <c r="M10" s="129"/>
      <c r="N10" s="130"/>
      <c r="O10" s="130"/>
      <c r="P10" s="131"/>
      <c r="Q10" s="72"/>
      <c r="R10" s="139"/>
    </row>
    <row r="11" customHeight="1" spans="2:18">
      <c r="B11" s="70"/>
      <c r="C11" s="77">
        <v>4</v>
      </c>
      <c r="D11" s="78"/>
      <c r="E11" s="78"/>
      <c r="F11" s="79"/>
      <c r="G11" s="80"/>
      <c r="H11" s="81"/>
      <c r="I11" s="120"/>
      <c r="J11" s="121"/>
      <c r="K11" s="122">
        <v>1</v>
      </c>
      <c r="L11" s="123"/>
      <c r="M11" s="124">
        <f>辅助数据4!R2</f>
        <v>0</v>
      </c>
      <c r="N11" s="125">
        <f>辅助数据4!Q2</f>
        <v>0</v>
      </c>
      <c r="O11" s="126">
        <f>SUMIFS(辅助数据4!$AE$3:$AE$9,辅助数据4!$AC$3:$AC$9,$J$11)</f>
        <v>0</v>
      </c>
      <c r="P11" s="127">
        <f t="shared" si="0"/>
        <v>0</v>
      </c>
      <c r="Q11" s="72"/>
      <c r="R11" s="139"/>
    </row>
    <row r="12" customHeight="1" spans="2:18">
      <c r="B12" s="70"/>
      <c r="C12" s="77"/>
      <c r="D12" s="83" t="e">
        <f t="shared" si="1"/>
        <v>#DIV/0!</v>
      </c>
      <c r="E12" s="84" t="e">
        <f t="shared" si="2"/>
        <v>#DIV/0!</v>
      </c>
      <c r="F12" s="85">
        <f t="shared" si="3"/>
        <v>0</v>
      </c>
      <c r="G12" s="86">
        <f t="shared" si="4"/>
        <v>0</v>
      </c>
      <c r="H12" s="87" t="e">
        <f>(E12*2)+(F12*辅助数据4!V8)</f>
        <v>#DIV/0!</v>
      </c>
      <c r="I12" s="132"/>
      <c r="J12" s="132"/>
      <c r="K12" s="132"/>
      <c r="L12" s="133"/>
      <c r="M12" s="129"/>
      <c r="N12" s="130"/>
      <c r="O12" s="130"/>
      <c r="P12" s="131"/>
      <c r="Q12" s="72"/>
      <c r="R12" s="139"/>
    </row>
    <row r="13" customHeight="1" spans="2:18">
      <c r="B13" s="70"/>
      <c r="C13" s="77">
        <v>5</v>
      </c>
      <c r="D13" s="78"/>
      <c r="E13" s="78"/>
      <c r="F13" s="79"/>
      <c r="G13" s="80"/>
      <c r="H13" s="81"/>
      <c r="I13" s="120"/>
      <c r="J13" s="121"/>
      <c r="K13" s="122">
        <v>1</v>
      </c>
      <c r="L13" s="123"/>
      <c r="M13" s="134">
        <f>辅助数据5!R2</f>
        <v>0</v>
      </c>
      <c r="N13" s="135">
        <f>辅助数据5!Q2</f>
        <v>0</v>
      </c>
      <c r="O13" s="136">
        <f>SUMIFS(辅助数据5!$AE$3:$AE$9,辅助数据5!$AC$3:$AC$9,$J$13)</f>
        <v>0</v>
      </c>
      <c r="P13" s="137">
        <f>N13+O13</f>
        <v>0</v>
      </c>
      <c r="Q13" s="72"/>
      <c r="R13" s="139"/>
    </row>
    <row r="14" customHeight="1" spans="2:18">
      <c r="B14" s="70"/>
      <c r="C14" s="75"/>
      <c r="D14" s="88" t="e">
        <f>(E13/G13)*F13</f>
        <v>#DIV/0!</v>
      </c>
      <c r="E14" s="89" t="e">
        <f>(E13/G13+1)*F13</f>
        <v>#DIV/0!</v>
      </c>
      <c r="F14" s="90">
        <f>F13*2</f>
        <v>0</v>
      </c>
      <c r="G14" s="91">
        <f>(D13*E13)*F13</f>
        <v>0</v>
      </c>
      <c r="H14" s="92" t="e">
        <f>(E14*2)+(F14*辅助数据5!V8)</f>
        <v>#DIV/0!</v>
      </c>
      <c r="I14" s="133"/>
      <c r="J14" s="133"/>
      <c r="K14" s="133"/>
      <c r="L14" s="133"/>
      <c r="M14" s="133"/>
      <c r="N14" s="133"/>
      <c r="O14" s="133"/>
      <c r="P14" s="133"/>
      <c r="Q14" s="72"/>
      <c r="R14" s="139"/>
    </row>
    <row r="15" customHeight="1" spans="2:18">
      <c r="B15" s="70"/>
      <c r="C15" s="71"/>
      <c r="D15" s="72"/>
      <c r="E15" s="93" t="s">
        <v>14</v>
      </c>
      <c r="F15" s="93" t="s">
        <v>10</v>
      </c>
      <c r="G15" s="93" t="s">
        <v>11</v>
      </c>
      <c r="H15" s="93" t="s">
        <v>12</v>
      </c>
      <c r="I15" s="72"/>
      <c r="J15" s="72"/>
      <c r="K15" s="72"/>
      <c r="L15" s="72"/>
      <c r="M15" s="72"/>
      <c r="N15" s="72"/>
      <c r="O15" s="72"/>
      <c r="P15" s="72"/>
      <c r="Q15" s="72"/>
      <c r="R15" s="139"/>
    </row>
    <row r="16" customHeight="1" spans="2:18">
      <c r="B16" s="70"/>
      <c r="C16" s="71"/>
      <c r="D16" s="94" t="s">
        <v>15</v>
      </c>
      <c r="E16" s="95">
        <f>MAX(M5:M13)</f>
        <v>5.5</v>
      </c>
      <c r="F16" s="96">
        <f>SUM(N5:N13)</f>
        <v>4.5</v>
      </c>
      <c r="G16" s="96">
        <f>SUM(O5:O13)</f>
        <v>0.88</v>
      </c>
      <c r="H16" s="96">
        <f>F16+G16</f>
        <v>5.38</v>
      </c>
      <c r="I16" s="72"/>
      <c r="J16" s="72"/>
      <c r="K16" s="72"/>
      <c r="L16" s="72"/>
      <c r="M16" s="72"/>
      <c r="N16" s="72"/>
      <c r="O16" s="72"/>
      <c r="P16" s="72"/>
      <c r="Q16" s="72"/>
      <c r="R16" s="139"/>
    </row>
    <row r="17" customHeight="1" spans="2:18">
      <c r="B17" s="70"/>
      <c r="C17" s="71"/>
      <c r="D17" s="94"/>
      <c r="E17" s="97"/>
      <c r="F17" s="97"/>
      <c r="G17" s="97"/>
      <c r="H17" s="97"/>
      <c r="I17" s="71"/>
      <c r="J17" s="72"/>
      <c r="K17" s="72"/>
      <c r="L17" s="72"/>
      <c r="M17" s="72"/>
      <c r="N17" s="72"/>
      <c r="O17" s="72"/>
      <c r="P17" s="72"/>
      <c r="Q17" s="72"/>
      <c r="R17" s="139"/>
    </row>
    <row r="18" customHeight="1" spans="2:18">
      <c r="B18" s="70"/>
      <c r="C18" s="71"/>
      <c r="D18" s="98"/>
      <c r="E18" s="99" t="s">
        <v>16</v>
      </c>
      <c r="F18" s="99" t="s">
        <v>17</v>
      </c>
      <c r="G18" s="99" t="s">
        <v>18</v>
      </c>
      <c r="H18" s="99" t="s">
        <v>19</v>
      </c>
      <c r="I18" s="99" t="s">
        <v>20</v>
      </c>
      <c r="J18" s="99" t="s">
        <v>21</v>
      </c>
      <c r="K18" s="72"/>
      <c r="L18" s="72"/>
      <c r="M18" s="72"/>
      <c r="N18" s="72"/>
      <c r="O18" s="72"/>
      <c r="P18" s="72"/>
      <c r="Q18" s="72"/>
      <c r="R18" s="139"/>
    </row>
    <row r="19" customHeight="1" spans="2:18">
      <c r="B19" s="70"/>
      <c r="C19" s="71"/>
      <c r="D19" s="94" t="s">
        <v>22</v>
      </c>
      <c r="E19" s="78" t="s">
        <v>23</v>
      </c>
      <c r="F19" s="78" t="s">
        <v>24</v>
      </c>
      <c r="G19" s="100">
        <f>IFERROR(DGET('辅助数据（运费）'!$A$1:$H$292,G18,E18:F19),"-")</f>
        <v>515</v>
      </c>
      <c r="H19" s="101">
        <v>6.8</v>
      </c>
      <c r="I19" s="138">
        <v>10</v>
      </c>
      <c r="J19" s="138">
        <f>IFERROR(DGET('辅助数据（运费）'!$A$1:$H$292,H19&amp;"米",E18:F19),"-")</f>
        <v>2200</v>
      </c>
      <c r="K19" s="72"/>
      <c r="L19" s="72"/>
      <c r="M19" s="72"/>
      <c r="N19" s="72"/>
      <c r="O19" s="72"/>
      <c r="P19" s="72"/>
      <c r="Q19" s="72"/>
      <c r="R19" s="139"/>
    </row>
    <row r="20" customHeight="1" spans="2:17">
      <c r="B20" s="70"/>
      <c r="C20" s="71"/>
      <c r="D20" s="98"/>
      <c r="E20" s="102" t="str">
        <f>HYPERLINK("https://www.baidu.com/s?wd="&amp;E19&amp;"‘货站’、‘物流公司’","搜索当地货站")</f>
        <v>搜索当地货站</v>
      </c>
      <c r="F20" s="103"/>
      <c r="G20" s="104"/>
      <c r="H20" s="101">
        <v>9.6</v>
      </c>
      <c r="I20" s="138">
        <v>18</v>
      </c>
      <c r="J20" s="138">
        <f>IFERROR(DGET('辅助数据（运费）'!$A$1:$H$292,H20&amp;"米",E18:F19),"-")</f>
        <v>3500</v>
      </c>
      <c r="K20" s="72"/>
      <c r="L20" s="72"/>
      <c r="M20" s="72"/>
      <c r="N20" s="72"/>
      <c r="O20" s="72"/>
      <c r="P20" s="72"/>
      <c r="Q20" s="140"/>
    </row>
    <row r="21" customHeight="1" spans="2:18">
      <c r="B21" s="70"/>
      <c r="C21" s="71"/>
      <c r="D21" s="105"/>
      <c r="E21" s="102" t="str">
        <f>HYPERLINK("http://ditu.amap.com/search?query=""辽中到"&amp;E19&amp;"市","查看距离路线")</f>
        <v>查看距离路线</v>
      </c>
      <c r="F21" s="103"/>
      <c r="G21" s="106"/>
      <c r="H21" s="107">
        <v>13</v>
      </c>
      <c r="I21" s="138">
        <v>30</v>
      </c>
      <c r="J21" s="138">
        <f>IFERROR(DGET('辅助数据（运费）'!$A$1:$H$292,H21&amp;"米",E18:F19),"-")</f>
        <v>5000</v>
      </c>
      <c r="K21" s="72"/>
      <c r="L21" s="72"/>
      <c r="M21" s="72"/>
      <c r="N21" s="72"/>
      <c r="O21" s="72"/>
      <c r="P21" s="72"/>
      <c r="Q21" s="72"/>
      <c r="R21" s="139"/>
    </row>
    <row r="22" customHeight="1" spans="2:17">
      <c r="B22" s="70"/>
      <c r="C22" s="71"/>
      <c r="D22" s="105"/>
      <c r="E22" s="102" t="str">
        <f>HYPERLINK("http://ditu.amap.com/search?query="&amp;E19,"查看地图位置")</f>
        <v>查看地图位置</v>
      </c>
      <c r="F22" s="103"/>
      <c r="G22" s="106"/>
      <c r="H22" s="108">
        <v>17.5</v>
      </c>
      <c r="I22" s="138">
        <v>30</v>
      </c>
      <c r="J22" s="138">
        <f>IFERROR(DGET('辅助数据（运费）'!$A$1:$H$292,H22&amp;"米",E18:F19),"-")</f>
        <v>5500</v>
      </c>
      <c r="K22" s="72"/>
      <c r="L22" s="72"/>
      <c r="M22" s="72"/>
      <c r="N22" s="72"/>
      <c r="O22" s="72"/>
      <c r="P22" s="72"/>
      <c r="Q22" s="140"/>
    </row>
    <row r="23" customHeight="1" spans="2:17">
      <c r="B23" s="70"/>
      <c r="C23" s="71"/>
      <c r="D23" s="98"/>
      <c r="E23" s="102" t="str">
        <f>HYPERLINK("https://www.baidu.com/s?wd="&amp;E19&amp;"天气预报","查看当地天气")</f>
        <v>查看当地天气</v>
      </c>
      <c r="F23" s="103"/>
      <c r="G23" s="104"/>
      <c r="H23" s="104"/>
      <c r="I23" s="104"/>
      <c r="J23" s="104"/>
      <c r="K23" s="72"/>
      <c r="L23" s="72"/>
      <c r="M23" s="72"/>
      <c r="N23" s="72"/>
      <c r="O23" s="72"/>
      <c r="P23" s="72"/>
      <c r="Q23" s="140"/>
    </row>
    <row r="24" customHeight="1" spans="2:18">
      <c r="B24" s="109"/>
      <c r="C24" s="110"/>
      <c r="D24" s="111"/>
      <c r="E24" s="112"/>
      <c r="F24" s="111"/>
      <c r="G24" s="72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39"/>
    </row>
    <row r="25" customHeight="1" spans="7:7">
      <c r="G25" s="113"/>
    </row>
  </sheetData>
  <sheetProtection password="CF68" sheet="1" objects="1"/>
  <dataValidations count="21">
    <dataValidation type="list" allowBlank="1" showInputMessage="1" showErrorMessage="1" sqref="G5">
      <formula1>辅助数据1!$AH$2:$AH$3</formula1>
    </dataValidation>
    <dataValidation type="list" allowBlank="1" showInputMessage="1" showErrorMessage="1" sqref="H5">
      <formula1>辅助数据1!$AK$2:$AK$7</formula1>
    </dataValidation>
    <dataValidation type="list" allowBlank="1" showInputMessage="1" showErrorMessage="1" sqref="I5">
      <formula1>辅助数据1!$AA$2:$AA$7</formula1>
    </dataValidation>
    <dataValidation type="list" allowBlank="1" showInputMessage="1" showErrorMessage="1" sqref="J5">
      <formula1>辅助数据1!$AC$3:$AC$9</formula1>
    </dataValidation>
    <dataValidation type="list" allowBlank="1" showInputMessage="1" showErrorMessage="1" sqref="G7">
      <formula1>辅助数据2!$AH$2:$AH$3</formula1>
    </dataValidation>
    <dataValidation type="list" allowBlank="1" showInputMessage="1" showErrorMessage="1" sqref="H7">
      <formula1>辅助数据2!$AK$2:$AK$7</formula1>
    </dataValidation>
    <dataValidation type="list" allowBlank="1" showInputMessage="1" showErrorMessage="1" sqref="I7">
      <formula1>辅助数据2!$AA$2:$AA$7</formula1>
    </dataValidation>
    <dataValidation type="list" allowBlank="1" showInputMessage="1" showErrorMessage="1" sqref="J7">
      <formula1>辅助数据2!$AC$3:$AC$9</formula1>
    </dataValidation>
    <dataValidation type="list" allowBlank="1" showInputMessage="1" showErrorMessage="1" sqref="G9">
      <formula1>辅助数据3!$AH$2:$AH$3</formula1>
    </dataValidation>
    <dataValidation type="list" allowBlank="1" showInputMessage="1" showErrorMessage="1" sqref="H9">
      <formula1>辅助数据3!$AK$2:$AK$7</formula1>
    </dataValidation>
    <dataValidation type="list" allowBlank="1" showInputMessage="1" showErrorMessage="1" sqref="I9">
      <formula1>辅助数据3!$AA$2:$AA$7</formula1>
    </dataValidation>
    <dataValidation type="list" allowBlank="1" showInputMessage="1" showErrorMessage="1" sqref="J9">
      <formula1>辅助数据3!$AC$3:$AC$9</formula1>
    </dataValidation>
    <dataValidation type="list" allowBlank="1" showInputMessage="1" showErrorMessage="1" sqref="G11">
      <formula1>辅助数据4!$AH$2:$AH$3</formula1>
    </dataValidation>
    <dataValidation type="list" allowBlank="1" showInputMessage="1" showErrorMessage="1" sqref="H11">
      <formula1>辅助数据4!$AK$2:$AK$7</formula1>
    </dataValidation>
    <dataValidation type="list" allowBlank="1" showInputMessage="1" showErrorMessage="1" sqref="I11">
      <formula1>辅助数据4!$AA$2:$AA$7</formula1>
    </dataValidation>
    <dataValidation type="list" allowBlank="1" showInputMessage="1" showErrorMessage="1" sqref="J11">
      <formula1>辅助数据4!$AC$3:$AC$9</formula1>
    </dataValidation>
    <dataValidation type="list" allowBlank="1" showInputMessage="1" showErrorMessage="1" sqref="G13">
      <formula1>辅助数据5!$AH$2:$AH$3</formula1>
    </dataValidation>
    <dataValidation type="list" allowBlank="1" showInputMessage="1" showErrorMessage="1" sqref="H13">
      <formula1>辅助数据5!$AK$2:$AK$7</formula1>
    </dataValidation>
    <dataValidation type="list" allowBlank="1" showInputMessage="1" showErrorMessage="1" sqref="I13">
      <formula1>辅助数据5!$AA$2:$AA$7</formula1>
    </dataValidation>
    <dataValidation type="list" allowBlank="1" showInputMessage="1" showErrorMessage="1" sqref="J13">
      <formula1>辅助数据5!$AC$3:$AC$9</formula1>
    </dataValidation>
    <dataValidation type="list" allowBlank="1" showInputMessage="1" showErrorMessage="1" sqref="F19">
      <formula1>"发车,回车"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"/>
  <sheetViews>
    <sheetView showGridLines="0" workbookViewId="0">
      <selection activeCell="K13" sqref="K13"/>
    </sheetView>
  </sheetViews>
  <sheetFormatPr defaultColWidth="9" defaultRowHeight="20" customHeight="1"/>
  <cols>
    <col min="1" max="8" width="10.625" style="32" customWidth="1"/>
    <col min="9" max="28" width="9" style="32"/>
    <col min="29" max="29" width="13.375" style="32" customWidth="1"/>
    <col min="30" max="16384" width="9" style="32"/>
  </cols>
  <sheetData>
    <row r="1" s="31" customFormat="1" customHeight="1" spans="1:24">
      <c r="A1" s="33" t="s">
        <v>6</v>
      </c>
      <c r="B1" s="33" t="s">
        <v>1</v>
      </c>
      <c r="C1" s="33" t="s">
        <v>25</v>
      </c>
      <c r="D1" s="33" t="s">
        <v>26</v>
      </c>
      <c r="E1" s="33" t="s">
        <v>4</v>
      </c>
      <c r="F1" s="33" t="s">
        <v>5</v>
      </c>
      <c r="G1" s="34" t="s">
        <v>27</v>
      </c>
      <c r="H1" s="34" t="s">
        <v>28</v>
      </c>
      <c r="J1" s="44"/>
      <c r="K1" s="44" t="s">
        <v>1</v>
      </c>
      <c r="L1" s="44" t="s">
        <v>2</v>
      </c>
      <c r="M1" s="44" t="s">
        <v>3</v>
      </c>
      <c r="N1" s="44" t="s">
        <v>4</v>
      </c>
      <c r="O1" s="44" t="s">
        <v>5</v>
      </c>
      <c r="P1" s="44" t="s">
        <v>6</v>
      </c>
      <c r="Q1" s="44" t="s">
        <v>10</v>
      </c>
      <c r="R1" s="44" t="s">
        <v>9</v>
      </c>
      <c r="U1" s="51" t="s">
        <v>29</v>
      </c>
      <c r="V1" s="52"/>
      <c r="W1" s="52"/>
      <c r="X1" s="52"/>
    </row>
    <row r="2" customHeight="1" spans="1:37">
      <c r="A2" s="35">
        <v>84</v>
      </c>
      <c r="B2" s="36">
        <v>6</v>
      </c>
      <c r="C2" s="37">
        <v>0.2</v>
      </c>
      <c r="D2" s="38">
        <v>3.5</v>
      </c>
      <c r="E2" s="39">
        <v>3</v>
      </c>
      <c r="F2" s="40">
        <v>2.8</v>
      </c>
      <c r="G2" s="41">
        <f>首页!$E$6</f>
        <v>4</v>
      </c>
      <c r="H2" s="42">
        <f>C2*G2</f>
        <v>0.8</v>
      </c>
      <c r="J2" s="45" t="s">
        <v>0</v>
      </c>
      <c r="K2" s="46">
        <f>首页!D5</f>
        <v>10</v>
      </c>
      <c r="L2" s="46">
        <f>首页!E5</f>
        <v>15</v>
      </c>
      <c r="M2" s="47">
        <f>首页!F5</f>
        <v>1</v>
      </c>
      <c r="N2" s="48">
        <f>首页!G5</f>
        <v>5</v>
      </c>
      <c r="O2" s="49">
        <f>首页!H5</f>
        <v>4</v>
      </c>
      <c r="P2" s="50">
        <f>首页!I5</f>
        <v>150</v>
      </c>
      <c r="Q2" s="53">
        <f>IFERROR(SUMIFS(H:H,B:B,K2,E:E,N2,F:F,O2,A:A,P2),"-")</f>
        <v>2</v>
      </c>
      <c r="R2" s="54">
        <f>IFERROR(SUMIFS(D:D,B:B,K2,E:E,N2,F:F,O2,A:A,P2),"-")</f>
        <v>5.5</v>
      </c>
      <c r="U2" s="55" t="s">
        <v>30</v>
      </c>
      <c r="V2" s="56" t="str">
        <f>IF(AND(首页!D5=3,首页!D5&lt;=3),0,"")</f>
        <v/>
      </c>
      <c r="W2" s="55" t="s">
        <v>31</v>
      </c>
      <c r="X2" s="56" t="str">
        <f>IF(AND(首页!D5&gt;=25,首页!D5&lt;=25),4,"")</f>
        <v/>
      </c>
      <c r="Z2" s="60" t="s">
        <v>32</v>
      </c>
      <c r="AA2" s="61">
        <v>84</v>
      </c>
      <c r="AC2" s="58" t="s">
        <v>33</v>
      </c>
      <c r="AD2" s="58" t="s">
        <v>34</v>
      </c>
      <c r="AE2" s="58" t="s">
        <v>35</v>
      </c>
      <c r="AG2" s="64" t="s">
        <v>36</v>
      </c>
      <c r="AH2" s="65">
        <v>3</v>
      </c>
      <c r="AJ2" s="32" t="s">
        <v>37</v>
      </c>
      <c r="AK2" s="66">
        <v>2.8</v>
      </c>
    </row>
    <row r="3" customHeight="1" spans="1:37">
      <c r="A3" s="35">
        <v>84</v>
      </c>
      <c r="B3" s="36">
        <v>8</v>
      </c>
      <c r="C3" s="37">
        <v>0.2</v>
      </c>
      <c r="D3" s="38">
        <v>4.5</v>
      </c>
      <c r="E3" s="39">
        <v>3</v>
      </c>
      <c r="F3" s="40">
        <v>2.8</v>
      </c>
      <c r="G3" s="41">
        <f>首页!$E$6</f>
        <v>4</v>
      </c>
      <c r="H3" s="42">
        <f t="shared" ref="H3:H23" si="0">C3*G3</f>
        <v>0.8</v>
      </c>
      <c r="U3" s="55" t="s">
        <v>38</v>
      </c>
      <c r="V3" s="56">
        <f>IF(AND(首页!D5&gt;=6,首页!D5&lt;=12),1,"")</f>
        <v>1</v>
      </c>
      <c r="W3" s="55" t="s">
        <v>39</v>
      </c>
      <c r="X3" s="56" t="str">
        <f>IF(AND(首页!D5&gt;=30,首页!D5&lt;=30),5,"")</f>
        <v/>
      </c>
      <c r="Z3" s="60"/>
      <c r="AA3" s="61">
        <v>130</v>
      </c>
      <c r="AC3" s="58" t="s">
        <v>40</v>
      </c>
      <c r="AD3" s="58">
        <v>0</v>
      </c>
      <c r="AE3" s="58">
        <v>0</v>
      </c>
      <c r="AG3" s="64"/>
      <c r="AH3" s="65">
        <v>5</v>
      </c>
      <c r="AK3" s="66">
        <v>4</v>
      </c>
    </row>
    <row r="4" customHeight="1" spans="1:37">
      <c r="A4" s="35">
        <v>84</v>
      </c>
      <c r="B4" s="36">
        <v>10</v>
      </c>
      <c r="C4" s="37">
        <v>0.2</v>
      </c>
      <c r="D4" s="38">
        <v>5.5</v>
      </c>
      <c r="E4" s="39">
        <v>3</v>
      </c>
      <c r="F4" s="40">
        <v>2.8</v>
      </c>
      <c r="G4" s="41">
        <f>首页!$E$6</f>
        <v>4</v>
      </c>
      <c r="H4" s="42">
        <f t="shared" si="0"/>
        <v>0.8</v>
      </c>
      <c r="U4" s="55" t="s">
        <v>41</v>
      </c>
      <c r="V4" s="56" t="str">
        <f>IF(AND(首页!D5&gt;=15,首页!D5&lt;=15),2,"")</f>
        <v/>
      </c>
      <c r="W4" s="55" t="s">
        <v>42</v>
      </c>
      <c r="X4" s="56" t="str">
        <f>IF(AND(首页!D5&gt;=40,首页!D5&lt;=40),7,"")</f>
        <v/>
      </c>
      <c r="Z4" s="60"/>
      <c r="AA4" s="61">
        <v>150</v>
      </c>
      <c r="AC4" s="62" t="s">
        <v>13</v>
      </c>
      <c r="AD4" s="58">
        <v>0.04</v>
      </c>
      <c r="AE4" s="63">
        <f>首页!$H$6*首页!$K$5*AD4</f>
        <v>0.4</v>
      </c>
      <c r="AK4" s="66">
        <v>5</v>
      </c>
    </row>
    <row r="5" customHeight="1" spans="1:37">
      <c r="A5" s="35">
        <v>130</v>
      </c>
      <c r="B5" s="36">
        <v>10</v>
      </c>
      <c r="C5" s="37">
        <v>0.5</v>
      </c>
      <c r="D5" s="38">
        <v>5.5</v>
      </c>
      <c r="E5" s="39">
        <v>5</v>
      </c>
      <c r="F5" s="40">
        <v>4</v>
      </c>
      <c r="G5" s="41">
        <f>首页!$E$6</f>
        <v>4</v>
      </c>
      <c r="H5" s="42">
        <f t="shared" si="0"/>
        <v>2</v>
      </c>
      <c r="U5" s="55" t="s">
        <v>43</v>
      </c>
      <c r="V5" s="56" t="str">
        <f>IF(AND(首页!D5&gt;=18,首页!D5&lt;=18),3,"")</f>
        <v/>
      </c>
      <c r="W5" s="55" t="s">
        <v>44</v>
      </c>
      <c r="X5" s="56" t="str">
        <f>IF(AND(首页!D5&gt;=50,首页!D5&lt;=50),9,"")</f>
        <v/>
      </c>
      <c r="Z5" s="60"/>
      <c r="AA5" s="61">
        <v>203</v>
      </c>
      <c r="AC5" s="62" t="s">
        <v>45</v>
      </c>
      <c r="AD5" s="58">
        <v>0.45</v>
      </c>
      <c r="AE5" s="63">
        <f>首页!$H$6*首页!$K$5*AD5</f>
        <v>4.5</v>
      </c>
      <c r="AK5" s="66">
        <v>6</v>
      </c>
    </row>
    <row r="6" customHeight="1" spans="1:37">
      <c r="A6" s="35">
        <v>150</v>
      </c>
      <c r="B6" s="36">
        <v>10</v>
      </c>
      <c r="C6" s="37">
        <v>0.5</v>
      </c>
      <c r="D6" s="38">
        <v>5.5</v>
      </c>
      <c r="E6" s="39">
        <v>5</v>
      </c>
      <c r="F6" s="40">
        <v>4</v>
      </c>
      <c r="G6" s="41">
        <f>首页!$E$6</f>
        <v>4</v>
      </c>
      <c r="H6" s="42">
        <f t="shared" si="0"/>
        <v>2</v>
      </c>
      <c r="U6" s="55" t="s">
        <v>46</v>
      </c>
      <c r="V6" s="56" t="str">
        <f>IF(AND(首页!D5&gt;=20,首页!D5&lt;=20),3,"")</f>
        <v/>
      </c>
      <c r="W6" s="55"/>
      <c r="X6" s="56"/>
      <c r="Z6" s="60"/>
      <c r="AA6" s="61">
        <v>300</v>
      </c>
      <c r="AC6" s="58" t="s">
        <v>47</v>
      </c>
      <c r="AD6" s="58">
        <v>0.32</v>
      </c>
      <c r="AE6" s="63">
        <f>首页!$H$6*首页!$K$5*AD6</f>
        <v>3.2</v>
      </c>
      <c r="AK6" s="66">
        <v>5.4</v>
      </c>
    </row>
    <row r="7" customHeight="1" spans="1:37">
      <c r="A7" s="35">
        <v>150</v>
      </c>
      <c r="B7" s="36">
        <v>12</v>
      </c>
      <c r="C7" s="37">
        <v>0.6</v>
      </c>
      <c r="D7" s="38">
        <v>5.5</v>
      </c>
      <c r="E7" s="39">
        <v>5</v>
      </c>
      <c r="F7" s="40">
        <v>4</v>
      </c>
      <c r="G7" s="41">
        <f>首页!$E$6</f>
        <v>4</v>
      </c>
      <c r="H7" s="42">
        <f t="shared" si="0"/>
        <v>2.4</v>
      </c>
      <c r="U7" s="55" t="s">
        <v>48</v>
      </c>
      <c r="V7" s="56" t="str">
        <f>IF(AND(首页!D5&gt;=21,首页!D5&lt;=21),3,"")</f>
        <v/>
      </c>
      <c r="W7" s="57"/>
      <c r="X7" s="56"/>
      <c r="Z7" s="60"/>
      <c r="AA7" s="61">
        <v>350</v>
      </c>
      <c r="AC7" s="58" t="s">
        <v>49</v>
      </c>
      <c r="AD7" s="58">
        <v>1.15</v>
      </c>
      <c r="AE7" s="63">
        <f>首页!$H$6*首页!$K$5*AD7</f>
        <v>11.5</v>
      </c>
      <c r="AK7" s="66">
        <v>6.4</v>
      </c>
    </row>
    <row r="8" customHeight="1" spans="1:31">
      <c r="A8" s="35">
        <v>150</v>
      </c>
      <c r="B8" s="36">
        <v>15</v>
      </c>
      <c r="C8" s="37">
        <v>0.6</v>
      </c>
      <c r="D8" s="38">
        <v>7.5</v>
      </c>
      <c r="E8" s="39">
        <v>5</v>
      </c>
      <c r="F8" s="40">
        <v>4</v>
      </c>
      <c r="G8" s="41">
        <f>首页!$E$6</f>
        <v>4</v>
      </c>
      <c r="H8" s="42">
        <f t="shared" si="0"/>
        <v>2.4</v>
      </c>
      <c r="U8" s="58" t="s">
        <v>50</v>
      </c>
      <c r="V8" s="59">
        <f>SUM(V2:V7,X2:X7)</f>
        <v>1</v>
      </c>
      <c r="AC8" s="62" t="s">
        <v>51</v>
      </c>
      <c r="AD8" s="58">
        <v>0.93</v>
      </c>
      <c r="AE8" s="63">
        <f>首页!$H$6*首页!$K$5*AD8</f>
        <v>9.3</v>
      </c>
    </row>
    <row r="9" customHeight="1" spans="1:31">
      <c r="A9" s="35">
        <v>150</v>
      </c>
      <c r="B9" s="36">
        <v>18</v>
      </c>
      <c r="C9" s="37">
        <v>0.75</v>
      </c>
      <c r="D9" s="38">
        <v>9.6</v>
      </c>
      <c r="E9" s="39">
        <v>5</v>
      </c>
      <c r="F9" s="40">
        <v>4</v>
      </c>
      <c r="G9" s="41">
        <f>首页!$E$6</f>
        <v>4</v>
      </c>
      <c r="H9" s="42">
        <f t="shared" si="0"/>
        <v>3</v>
      </c>
      <c r="AC9" s="62" t="s">
        <v>52</v>
      </c>
      <c r="AD9" s="58">
        <v>0.43</v>
      </c>
      <c r="AE9" s="63">
        <f>首页!$H$6*首页!$K$5*AD9</f>
        <v>4.3</v>
      </c>
    </row>
    <row r="10" customHeight="1" spans="1:8">
      <c r="A10" s="35">
        <v>203</v>
      </c>
      <c r="B10" s="36">
        <v>15</v>
      </c>
      <c r="C10" s="37">
        <v>0.7</v>
      </c>
      <c r="D10" s="38">
        <v>7.5</v>
      </c>
      <c r="E10" s="39">
        <v>5</v>
      </c>
      <c r="F10" s="40">
        <v>4</v>
      </c>
      <c r="G10" s="41">
        <f>首页!$E$6</f>
        <v>4</v>
      </c>
      <c r="H10" s="42">
        <f t="shared" si="0"/>
        <v>2.8</v>
      </c>
    </row>
    <row r="11" customHeight="1" spans="1:8">
      <c r="A11" s="35">
        <v>203</v>
      </c>
      <c r="B11" s="36">
        <v>18</v>
      </c>
      <c r="C11" s="37">
        <v>0.75</v>
      </c>
      <c r="D11" s="38">
        <v>9.6</v>
      </c>
      <c r="E11" s="39">
        <v>5</v>
      </c>
      <c r="F11" s="40">
        <v>4</v>
      </c>
      <c r="G11" s="41">
        <f>首页!$E$6</f>
        <v>4</v>
      </c>
      <c r="H11" s="42">
        <f t="shared" si="0"/>
        <v>3</v>
      </c>
    </row>
    <row r="12" customHeight="1" spans="1:8">
      <c r="A12" s="35">
        <v>203</v>
      </c>
      <c r="B12" s="36">
        <v>20</v>
      </c>
      <c r="C12" s="37">
        <v>0.8</v>
      </c>
      <c r="D12" s="38">
        <v>11.2</v>
      </c>
      <c r="E12" s="39">
        <v>5</v>
      </c>
      <c r="F12" s="40">
        <v>4</v>
      </c>
      <c r="G12" s="41">
        <f>首页!$E$6</f>
        <v>4</v>
      </c>
      <c r="H12" s="42">
        <f t="shared" si="0"/>
        <v>3.2</v>
      </c>
    </row>
    <row r="13" customHeight="1" spans="1:8">
      <c r="A13" s="35">
        <v>203</v>
      </c>
      <c r="B13" s="36">
        <v>21</v>
      </c>
      <c r="C13" s="37">
        <v>0.8</v>
      </c>
      <c r="D13" s="38">
        <v>11.2</v>
      </c>
      <c r="E13" s="39">
        <v>5</v>
      </c>
      <c r="F13" s="40">
        <v>4</v>
      </c>
      <c r="G13" s="41">
        <f>首页!$E$6</f>
        <v>4</v>
      </c>
      <c r="H13" s="42">
        <f t="shared" si="0"/>
        <v>3.2</v>
      </c>
    </row>
    <row r="14" customHeight="1" spans="1:8">
      <c r="A14" s="35">
        <v>203</v>
      </c>
      <c r="B14" s="36">
        <v>25</v>
      </c>
      <c r="C14" s="37">
        <v>0.9</v>
      </c>
      <c r="D14" s="38">
        <v>11.2</v>
      </c>
      <c r="E14" s="39">
        <v>5</v>
      </c>
      <c r="F14" s="40">
        <v>4</v>
      </c>
      <c r="G14" s="41">
        <f>首页!$E$6</f>
        <v>4</v>
      </c>
      <c r="H14" s="42">
        <f t="shared" si="0"/>
        <v>3.6</v>
      </c>
    </row>
    <row r="15" customHeight="1" spans="1:8">
      <c r="A15" s="35">
        <v>203</v>
      </c>
      <c r="B15" s="36">
        <v>25</v>
      </c>
      <c r="C15" s="37">
        <v>1</v>
      </c>
      <c r="D15" s="38">
        <v>11.2</v>
      </c>
      <c r="E15" s="39">
        <v>5</v>
      </c>
      <c r="F15" s="40">
        <v>5</v>
      </c>
      <c r="G15" s="41">
        <f>首页!$E$6</f>
        <v>4</v>
      </c>
      <c r="H15" s="42">
        <f t="shared" si="0"/>
        <v>4</v>
      </c>
    </row>
    <row r="16" customHeight="1" spans="1:8">
      <c r="A16" s="35">
        <v>203</v>
      </c>
      <c r="B16" s="36">
        <v>25</v>
      </c>
      <c r="C16" s="37">
        <v>1.5</v>
      </c>
      <c r="D16" s="38">
        <v>11.2</v>
      </c>
      <c r="E16" s="39">
        <v>5</v>
      </c>
      <c r="F16" s="40">
        <v>6</v>
      </c>
      <c r="G16" s="41">
        <f>首页!$E$6</f>
        <v>4</v>
      </c>
      <c r="H16" s="42">
        <f t="shared" si="0"/>
        <v>6</v>
      </c>
    </row>
    <row r="17" customHeight="1" spans="1:8">
      <c r="A17" s="35">
        <v>203</v>
      </c>
      <c r="B17" s="43">
        <v>25.1</v>
      </c>
      <c r="C17" s="37">
        <v>1.5</v>
      </c>
      <c r="D17" s="38">
        <v>11.2</v>
      </c>
      <c r="E17" s="39">
        <v>5</v>
      </c>
      <c r="F17" s="40">
        <v>5</v>
      </c>
      <c r="G17" s="41">
        <f>首页!$E$6</f>
        <v>4</v>
      </c>
      <c r="H17" s="42">
        <f t="shared" si="0"/>
        <v>6</v>
      </c>
    </row>
    <row r="18" customHeight="1" spans="1:8">
      <c r="A18" s="35">
        <v>203</v>
      </c>
      <c r="B18" s="43">
        <v>25.1</v>
      </c>
      <c r="C18" s="37">
        <v>1.5</v>
      </c>
      <c r="D18" s="38">
        <v>11.2</v>
      </c>
      <c r="E18" s="39">
        <v>5</v>
      </c>
      <c r="F18" s="40">
        <v>6</v>
      </c>
      <c r="G18" s="41">
        <f>首页!$E$6</f>
        <v>4</v>
      </c>
      <c r="H18" s="42">
        <f t="shared" si="0"/>
        <v>6</v>
      </c>
    </row>
    <row r="19" customHeight="1" spans="1:8">
      <c r="A19" s="35">
        <v>203</v>
      </c>
      <c r="B19" s="36">
        <v>30</v>
      </c>
      <c r="C19" s="37">
        <v>1.5</v>
      </c>
      <c r="D19" s="38">
        <v>12</v>
      </c>
      <c r="E19" s="39">
        <v>5</v>
      </c>
      <c r="F19" s="40">
        <v>5</v>
      </c>
      <c r="G19" s="41">
        <f>首页!$E$6</f>
        <v>4</v>
      </c>
      <c r="H19" s="42">
        <f t="shared" si="0"/>
        <v>6</v>
      </c>
    </row>
    <row r="20" customHeight="1" spans="1:8">
      <c r="A20" s="35">
        <v>300</v>
      </c>
      <c r="B20" s="36">
        <v>30</v>
      </c>
      <c r="C20" s="37">
        <v>2</v>
      </c>
      <c r="D20" s="38">
        <v>12</v>
      </c>
      <c r="E20" s="39">
        <v>5</v>
      </c>
      <c r="F20" s="40">
        <v>6.4</v>
      </c>
      <c r="G20" s="41">
        <f>首页!$E$6</f>
        <v>4</v>
      </c>
      <c r="H20" s="42">
        <f t="shared" si="0"/>
        <v>8</v>
      </c>
    </row>
    <row r="21" customHeight="1" spans="1:8">
      <c r="A21" s="35">
        <v>300</v>
      </c>
      <c r="B21" s="36">
        <v>40</v>
      </c>
      <c r="C21" s="37">
        <v>2</v>
      </c>
      <c r="D21" s="38">
        <v>12</v>
      </c>
      <c r="E21" s="39">
        <v>5</v>
      </c>
      <c r="F21" s="40">
        <v>5.4</v>
      </c>
      <c r="G21" s="41">
        <f>首页!$E$6</f>
        <v>4</v>
      </c>
      <c r="H21" s="42">
        <f t="shared" si="0"/>
        <v>8</v>
      </c>
    </row>
    <row r="22" customHeight="1" spans="1:8">
      <c r="A22" s="35">
        <v>350</v>
      </c>
      <c r="B22" s="36">
        <v>30</v>
      </c>
      <c r="C22" s="37">
        <v>2.5</v>
      </c>
      <c r="D22" s="38">
        <v>12</v>
      </c>
      <c r="E22" s="39">
        <v>5</v>
      </c>
      <c r="F22" s="40">
        <v>6.4</v>
      </c>
      <c r="G22" s="41">
        <f>首页!$E$6</f>
        <v>4</v>
      </c>
      <c r="H22" s="42">
        <f t="shared" si="0"/>
        <v>10</v>
      </c>
    </row>
    <row r="23" customHeight="1" spans="1:8">
      <c r="A23" s="35">
        <v>350</v>
      </c>
      <c r="B23" s="36">
        <v>40</v>
      </c>
      <c r="C23" s="37">
        <v>2.5</v>
      </c>
      <c r="D23" s="38">
        <v>12</v>
      </c>
      <c r="E23" s="39">
        <v>5</v>
      </c>
      <c r="F23" s="40">
        <v>6.4</v>
      </c>
      <c r="G23" s="41">
        <f>首页!$E$6</f>
        <v>4</v>
      </c>
      <c r="H23" s="42">
        <f t="shared" si="0"/>
        <v>10</v>
      </c>
    </row>
  </sheetData>
  <sheetProtection password="CF68" sheet="1" objects="1"/>
  <mergeCells count="1">
    <mergeCell ref="Z2:Z7"/>
  </mergeCells>
  <dataValidations count="1">
    <dataValidation type="list" allowBlank="1" showInputMessage="1" showErrorMessage="1" sqref="P2">
      <formula1>$B$34:$B$39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"/>
  <sheetViews>
    <sheetView showGridLines="0" workbookViewId="0">
      <selection activeCell="J4" sqref="J4"/>
    </sheetView>
  </sheetViews>
  <sheetFormatPr defaultColWidth="9" defaultRowHeight="20" customHeight="1"/>
  <cols>
    <col min="1" max="8" width="10.625" style="32" customWidth="1"/>
    <col min="9" max="28" width="9" style="32"/>
    <col min="29" max="29" width="13.375" style="32" customWidth="1"/>
    <col min="30" max="16384" width="9" style="32"/>
  </cols>
  <sheetData>
    <row r="1" s="31" customFormat="1" customHeight="1" spans="1:24">
      <c r="A1" s="33" t="s">
        <v>6</v>
      </c>
      <c r="B1" s="33" t="s">
        <v>1</v>
      </c>
      <c r="C1" s="33" t="s">
        <v>25</v>
      </c>
      <c r="D1" s="33" t="s">
        <v>26</v>
      </c>
      <c r="E1" s="33" t="s">
        <v>4</v>
      </c>
      <c r="F1" s="33" t="s">
        <v>5</v>
      </c>
      <c r="G1" s="34" t="s">
        <v>27</v>
      </c>
      <c r="H1" s="34" t="s">
        <v>28</v>
      </c>
      <c r="J1" s="44"/>
      <c r="K1" s="44" t="s">
        <v>1</v>
      </c>
      <c r="L1" s="44" t="s">
        <v>2</v>
      </c>
      <c r="M1" s="44" t="s">
        <v>3</v>
      </c>
      <c r="N1" s="44" t="s">
        <v>4</v>
      </c>
      <c r="O1" s="44" t="s">
        <v>5</v>
      </c>
      <c r="P1" s="44" t="s">
        <v>6</v>
      </c>
      <c r="Q1" s="44" t="s">
        <v>10</v>
      </c>
      <c r="R1" s="44" t="s">
        <v>9</v>
      </c>
      <c r="U1" s="51" t="s">
        <v>29</v>
      </c>
      <c r="V1" s="52"/>
      <c r="W1" s="52"/>
      <c r="X1" s="52"/>
    </row>
    <row r="2" customHeight="1" spans="1:37">
      <c r="A2" s="35">
        <v>84</v>
      </c>
      <c r="B2" s="36">
        <v>6</v>
      </c>
      <c r="C2" s="37">
        <v>0.2</v>
      </c>
      <c r="D2" s="38">
        <v>3.5</v>
      </c>
      <c r="E2" s="39">
        <v>3</v>
      </c>
      <c r="F2" s="40">
        <v>2.8</v>
      </c>
      <c r="G2" s="41">
        <f>首页!$E$8</f>
        <v>5</v>
      </c>
      <c r="H2" s="42">
        <f t="shared" ref="H2:H23" si="0">C2*G2</f>
        <v>1</v>
      </c>
      <c r="J2" s="45" t="s">
        <v>0</v>
      </c>
      <c r="K2" s="46">
        <f>首页!D7</f>
        <v>10</v>
      </c>
      <c r="L2" s="46">
        <f>首页!E7</f>
        <v>20</v>
      </c>
      <c r="M2" s="47">
        <f>首页!F7</f>
        <v>1</v>
      </c>
      <c r="N2" s="48">
        <f>首页!G7</f>
        <v>5</v>
      </c>
      <c r="O2" s="49">
        <f>首页!H7</f>
        <v>4</v>
      </c>
      <c r="P2" s="50">
        <f>首页!I7</f>
        <v>130</v>
      </c>
      <c r="Q2" s="53">
        <f>IFERROR(SUMIFS(H:H,B:B,K2,E:E,N2,F:F,O2,A:A,P2),"-")</f>
        <v>2.5</v>
      </c>
      <c r="R2" s="54">
        <f>IFERROR(SUMIFS(D:D,B:B,K2,E:E,N2,F:F,O2,A:A,P2),"-")</f>
        <v>5.5</v>
      </c>
      <c r="U2" s="55" t="s">
        <v>30</v>
      </c>
      <c r="V2" s="56" t="str">
        <f>IF(AND(首页!D7=3,首页!D7&lt;=3),0,"")</f>
        <v/>
      </c>
      <c r="W2" s="55" t="s">
        <v>31</v>
      </c>
      <c r="X2" s="56" t="str">
        <f>IF(AND(首页!D7&gt;=25,首页!D7&lt;=25),4,"")</f>
        <v/>
      </c>
      <c r="Z2" s="60" t="s">
        <v>32</v>
      </c>
      <c r="AA2" s="61">
        <v>84</v>
      </c>
      <c r="AC2" s="58" t="s">
        <v>33</v>
      </c>
      <c r="AD2" s="58" t="s">
        <v>34</v>
      </c>
      <c r="AE2" s="58" t="s">
        <v>35</v>
      </c>
      <c r="AG2" s="64" t="s">
        <v>36</v>
      </c>
      <c r="AH2" s="65">
        <v>3</v>
      </c>
      <c r="AJ2" s="32" t="s">
        <v>37</v>
      </c>
      <c r="AK2" s="66">
        <v>2.8</v>
      </c>
    </row>
    <row r="3" customHeight="1" spans="1:37">
      <c r="A3" s="35">
        <v>84</v>
      </c>
      <c r="B3" s="36">
        <v>8</v>
      </c>
      <c r="C3" s="37">
        <v>0.2</v>
      </c>
      <c r="D3" s="38">
        <v>4.5</v>
      </c>
      <c r="E3" s="39">
        <v>3</v>
      </c>
      <c r="F3" s="40">
        <v>2.8</v>
      </c>
      <c r="G3" s="41">
        <f>首页!$E$8</f>
        <v>5</v>
      </c>
      <c r="H3" s="42">
        <f t="shared" si="0"/>
        <v>1</v>
      </c>
      <c r="U3" s="55" t="s">
        <v>38</v>
      </c>
      <c r="V3" s="56">
        <f>IF(AND(首页!D7&gt;=6,首页!D7&lt;=12),1,"")</f>
        <v>1</v>
      </c>
      <c r="W3" s="55" t="s">
        <v>39</v>
      </c>
      <c r="X3" s="56" t="str">
        <f>IF(AND(首页!D7&gt;=30,首页!D7&lt;=30),5,"")</f>
        <v/>
      </c>
      <c r="Z3" s="60"/>
      <c r="AA3" s="61">
        <v>130</v>
      </c>
      <c r="AC3" s="58" t="s">
        <v>40</v>
      </c>
      <c r="AD3" s="58">
        <v>0</v>
      </c>
      <c r="AE3" s="58">
        <v>0</v>
      </c>
      <c r="AG3" s="64"/>
      <c r="AH3" s="65">
        <v>5</v>
      </c>
      <c r="AK3" s="66">
        <v>4</v>
      </c>
    </row>
    <row r="4" customHeight="1" spans="1:37">
      <c r="A4" s="35">
        <v>84</v>
      </c>
      <c r="B4" s="36">
        <v>10</v>
      </c>
      <c r="C4" s="37">
        <v>0.2</v>
      </c>
      <c r="D4" s="38">
        <v>5.5</v>
      </c>
      <c r="E4" s="39">
        <v>3</v>
      </c>
      <c r="F4" s="40">
        <v>2.8</v>
      </c>
      <c r="G4" s="41">
        <f>首页!$E$8</f>
        <v>5</v>
      </c>
      <c r="H4" s="42">
        <f t="shared" si="0"/>
        <v>1</v>
      </c>
      <c r="U4" s="55" t="s">
        <v>41</v>
      </c>
      <c r="V4" s="56" t="str">
        <f>IF(AND(首页!D7&gt;=15,首页!D7&lt;=15),2,"")</f>
        <v/>
      </c>
      <c r="W4" s="55" t="s">
        <v>42</v>
      </c>
      <c r="X4" s="56" t="str">
        <f>IF(AND(首页!D7&gt;=40,首页!D7&lt;=40),7,"")</f>
        <v/>
      </c>
      <c r="Z4" s="60"/>
      <c r="AA4" s="61">
        <v>150</v>
      </c>
      <c r="AC4" s="62" t="s">
        <v>13</v>
      </c>
      <c r="AD4" s="58">
        <v>0.04</v>
      </c>
      <c r="AE4" s="63">
        <f>首页!$H$8*首页!$K$7*AD4</f>
        <v>0.48</v>
      </c>
      <c r="AK4" s="66">
        <v>5</v>
      </c>
    </row>
    <row r="5" customHeight="1" spans="1:37">
      <c r="A5" s="35">
        <v>130</v>
      </c>
      <c r="B5" s="36">
        <v>10</v>
      </c>
      <c r="C5" s="37">
        <v>0.5</v>
      </c>
      <c r="D5" s="38">
        <v>5.5</v>
      </c>
      <c r="E5" s="39">
        <v>5</v>
      </c>
      <c r="F5" s="40">
        <v>4</v>
      </c>
      <c r="G5" s="41">
        <f>首页!$E$8</f>
        <v>5</v>
      </c>
      <c r="H5" s="42">
        <f t="shared" si="0"/>
        <v>2.5</v>
      </c>
      <c r="U5" s="55" t="s">
        <v>43</v>
      </c>
      <c r="V5" s="56" t="str">
        <f>IF(AND(首页!D7&gt;=18,首页!D7&lt;=18),3,"")</f>
        <v/>
      </c>
      <c r="W5" s="55" t="s">
        <v>44</v>
      </c>
      <c r="X5" s="56" t="str">
        <f>IF(AND(首页!D7&gt;=50,首页!D7&lt;=50),9,"")</f>
        <v/>
      </c>
      <c r="Z5" s="60"/>
      <c r="AA5" s="61">
        <v>203</v>
      </c>
      <c r="AC5" s="62" t="s">
        <v>45</v>
      </c>
      <c r="AD5" s="58">
        <v>0.45</v>
      </c>
      <c r="AE5" s="63">
        <f>首页!$H$8*首页!$K$7*AD5</f>
        <v>5.4</v>
      </c>
      <c r="AK5" s="66">
        <v>6</v>
      </c>
    </row>
    <row r="6" customHeight="1" spans="1:37">
      <c r="A6" s="35">
        <v>150</v>
      </c>
      <c r="B6" s="36">
        <v>10</v>
      </c>
      <c r="C6" s="37">
        <v>0.5</v>
      </c>
      <c r="D6" s="38">
        <v>5.5</v>
      </c>
      <c r="E6" s="39">
        <v>5</v>
      </c>
      <c r="F6" s="40">
        <v>4</v>
      </c>
      <c r="G6" s="41">
        <f>首页!$E$8</f>
        <v>5</v>
      </c>
      <c r="H6" s="42">
        <f t="shared" si="0"/>
        <v>2.5</v>
      </c>
      <c r="U6" s="55" t="s">
        <v>46</v>
      </c>
      <c r="V6" s="56" t="str">
        <f>IF(AND(首页!D7&gt;=20,首页!D7&lt;=20),3,"")</f>
        <v/>
      </c>
      <c r="W6" s="55"/>
      <c r="X6" s="56"/>
      <c r="Z6" s="60"/>
      <c r="AA6" s="61">
        <v>300</v>
      </c>
      <c r="AC6" s="58" t="s">
        <v>47</v>
      </c>
      <c r="AD6" s="58">
        <v>0.32</v>
      </c>
      <c r="AE6" s="63">
        <f>首页!$H$8*首页!$K$7*AD6</f>
        <v>3.84</v>
      </c>
      <c r="AK6" s="66">
        <v>5.4</v>
      </c>
    </row>
    <row r="7" customHeight="1" spans="1:37">
      <c r="A7" s="35">
        <v>150</v>
      </c>
      <c r="B7" s="36">
        <v>12</v>
      </c>
      <c r="C7" s="37">
        <v>0.6</v>
      </c>
      <c r="D7" s="38">
        <v>5.5</v>
      </c>
      <c r="E7" s="39">
        <v>5</v>
      </c>
      <c r="F7" s="40">
        <v>4</v>
      </c>
      <c r="G7" s="41">
        <f>首页!$E$8</f>
        <v>5</v>
      </c>
      <c r="H7" s="42">
        <f t="shared" si="0"/>
        <v>3</v>
      </c>
      <c r="U7" s="55" t="s">
        <v>48</v>
      </c>
      <c r="V7" s="56" t="str">
        <f>IF(AND(首页!D7&gt;=21,首页!D7&lt;=21),3,"")</f>
        <v/>
      </c>
      <c r="W7" s="57"/>
      <c r="X7" s="56"/>
      <c r="Z7" s="60"/>
      <c r="AA7" s="61">
        <v>350</v>
      </c>
      <c r="AC7" s="58" t="s">
        <v>49</v>
      </c>
      <c r="AD7" s="58">
        <v>1.15</v>
      </c>
      <c r="AE7" s="63">
        <f>首页!$H$8*首页!$K$7*AD7</f>
        <v>13.8</v>
      </c>
      <c r="AK7" s="66">
        <v>6.4</v>
      </c>
    </row>
    <row r="8" customHeight="1" spans="1:31">
      <c r="A8" s="35">
        <v>150</v>
      </c>
      <c r="B8" s="36">
        <v>15</v>
      </c>
      <c r="C8" s="37">
        <v>0.6</v>
      </c>
      <c r="D8" s="38">
        <v>7.5</v>
      </c>
      <c r="E8" s="39">
        <v>5</v>
      </c>
      <c r="F8" s="40">
        <v>4</v>
      </c>
      <c r="G8" s="41">
        <f>首页!$E$8</f>
        <v>5</v>
      </c>
      <c r="H8" s="42">
        <f t="shared" si="0"/>
        <v>3</v>
      </c>
      <c r="U8" s="58" t="s">
        <v>50</v>
      </c>
      <c r="V8" s="59">
        <f>SUM(V2:V7,X2:X7)</f>
        <v>1</v>
      </c>
      <c r="AC8" s="62" t="s">
        <v>51</v>
      </c>
      <c r="AD8" s="58">
        <v>0.93</v>
      </c>
      <c r="AE8" s="63">
        <f>首页!$H$8*首页!$K$7*AD8</f>
        <v>11.16</v>
      </c>
    </row>
    <row r="9" customHeight="1" spans="1:31">
      <c r="A9" s="35">
        <v>150</v>
      </c>
      <c r="B9" s="36">
        <v>18</v>
      </c>
      <c r="C9" s="37">
        <v>0.75</v>
      </c>
      <c r="D9" s="38">
        <v>9.6</v>
      </c>
      <c r="E9" s="39">
        <v>5</v>
      </c>
      <c r="F9" s="40">
        <v>4</v>
      </c>
      <c r="G9" s="41">
        <f>首页!$E$8</f>
        <v>5</v>
      </c>
      <c r="H9" s="42">
        <f t="shared" si="0"/>
        <v>3.75</v>
      </c>
      <c r="AC9" s="62" t="s">
        <v>52</v>
      </c>
      <c r="AD9" s="58">
        <v>0.43</v>
      </c>
      <c r="AE9" s="63">
        <f>首页!$H$8*首页!$K$7*AD9</f>
        <v>5.16</v>
      </c>
    </row>
    <row r="10" customHeight="1" spans="1:8">
      <c r="A10" s="35">
        <v>203</v>
      </c>
      <c r="B10" s="36">
        <v>15</v>
      </c>
      <c r="C10" s="37">
        <v>0.7</v>
      </c>
      <c r="D10" s="38">
        <v>7.5</v>
      </c>
      <c r="E10" s="39">
        <v>5</v>
      </c>
      <c r="F10" s="40">
        <v>4</v>
      </c>
      <c r="G10" s="41">
        <f>首页!$E$8</f>
        <v>5</v>
      </c>
      <c r="H10" s="42">
        <f t="shared" si="0"/>
        <v>3.5</v>
      </c>
    </row>
    <row r="11" customHeight="1" spans="1:8">
      <c r="A11" s="35">
        <v>203</v>
      </c>
      <c r="B11" s="36">
        <v>18</v>
      </c>
      <c r="C11" s="37">
        <v>0.75</v>
      </c>
      <c r="D11" s="38">
        <v>9.6</v>
      </c>
      <c r="E11" s="39">
        <v>5</v>
      </c>
      <c r="F11" s="40">
        <v>4</v>
      </c>
      <c r="G11" s="41">
        <f>首页!$E$8</f>
        <v>5</v>
      </c>
      <c r="H11" s="42">
        <f t="shared" si="0"/>
        <v>3.75</v>
      </c>
    </row>
    <row r="12" customHeight="1" spans="1:8">
      <c r="A12" s="35">
        <v>203</v>
      </c>
      <c r="B12" s="36">
        <v>20</v>
      </c>
      <c r="C12" s="37">
        <v>0.8</v>
      </c>
      <c r="D12" s="38">
        <v>11.2</v>
      </c>
      <c r="E12" s="39">
        <v>5</v>
      </c>
      <c r="F12" s="40">
        <v>4</v>
      </c>
      <c r="G12" s="41">
        <f>首页!$E$8</f>
        <v>5</v>
      </c>
      <c r="H12" s="42">
        <f t="shared" si="0"/>
        <v>4</v>
      </c>
    </row>
    <row r="13" customHeight="1" spans="1:8">
      <c r="A13" s="35">
        <v>203</v>
      </c>
      <c r="B13" s="36">
        <v>21</v>
      </c>
      <c r="C13" s="37">
        <v>0.8</v>
      </c>
      <c r="D13" s="38">
        <v>11.2</v>
      </c>
      <c r="E13" s="39">
        <v>5</v>
      </c>
      <c r="F13" s="40">
        <v>4</v>
      </c>
      <c r="G13" s="41">
        <f>首页!$E$8</f>
        <v>5</v>
      </c>
      <c r="H13" s="42">
        <f t="shared" si="0"/>
        <v>4</v>
      </c>
    </row>
    <row r="14" customHeight="1" spans="1:8">
      <c r="A14" s="35">
        <v>203</v>
      </c>
      <c r="B14" s="36">
        <v>25</v>
      </c>
      <c r="C14" s="37">
        <v>0.9</v>
      </c>
      <c r="D14" s="38">
        <v>11.2</v>
      </c>
      <c r="E14" s="39">
        <v>5</v>
      </c>
      <c r="F14" s="40">
        <v>4</v>
      </c>
      <c r="G14" s="41">
        <f>首页!$E$8</f>
        <v>5</v>
      </c>
      <c r="H14" s="42">
        <f t="shared" si="0"/>
        <v>4.5</v>
      </c>
    </row>
    <row r="15" customHeight="1" spans="1:8">
      <c r="A15" s="35">
        <v>203</v>
      </c>
      <c r="B15" s="36">
        <v>25</v>
      </c>
      <c r="C15" s="37">
        <v>1</v>
      </c>
      <c r="D15" s="38">
        <v>11.2</v>
      </c>
      <c r="E15" s="39">
        <v>5</v>
      </c>
      <c r="F15" s="40">
        <v>5</v>
      </c>
      <c r="G15" s="41">
        <f>首页!$E$8</f>
        <v>5</v>
      </c>
      <c r="H15" s="42">
        <f t="shared" si="0"/>
        <v>5</v>
      </c>
    </row>
    <row r="16" customHeight="1" spans="1:8">
      <c r="A16" s="35">
        <v>203</v>
      </c>
      <c r="B16" s="36">
        <v>25</v>
      </c>
      <c r="C16" s="37">
        <v>1.5</v>
      </c>
      <c r="D16" s="38">
        <v>11.2</v>
      </c>
      <c r="E16" s="39">
        <v>5</v>
      </c>
      <c r="F16" s="40">
        <v>6</v>
      </c>
      <c r="G16" s="41">
        <f>首页!$E$8</f>
        <v>5</v>
      </c>
      <c r="H16" s="42">
        <f t="shared" si="0"/>
        <v>7.5</v>
      </c>
    </row>
    <row r="17" customHeight="1" spans="1:8">
      <c r="A17" s="35">
        <v>203</v>
      </c>
      <c r="B17" s="43">
        <v>25.1</v>
      </c>
      <c r="C17" s="37">
        <v>1.5</v>
      </c>
      <c r="D17" s="38">
        <v>11.2</v>
      </c>
      <c r="E17" s="39">
        <v>5</v>
      </c>
      <c r="F17" s="40">
        <v>5</v>
      </c>
      <c r="G17" s="41">
        <f>首页!$E$8</f>
        <v>5</v>
      </c>
      <c r="H17" s="42">
        <f t="shared" si="0"/>
        <v>7.5</v>
      </c>
    </row>
    <row r="18" customHeight="1" spans="1:8">
      <c r="A18" s="35">
        <v>203</v>
      </c>
      <c r="B18" s="43">
        <v>25.1</v>
      </c>
      <c r="C18" s="37">
        <v>1.5</v>
      </c>
      <c r="D18" s="38">
        <v>11.2</v>
      </c>
      <c r="E18" s="39">
        <v>5</v>
      </c>
      <c r="F18" s="40">
        <v>6</v>
      </c>
      <c r="G18" s="41">
        <f>首页!$E$8</f>
        <v>5</v>
      </c>
      <c r="H18" s="42">
        <f t="shared" si="0"/>
        <v>7.5</v>
      </c>
    </row>
    <row r="19" customHeight="1" spans="1:8">
      <c r="A19" s="35">
        <v>203</v>
      </c>
      <c r="B19" s="36">
        <v>30</v>
      </c>
      <c r="C19" s="37">
        <v>1.5</v>
      </c>
      <c r="D19" s="38">
        <v>12</v>
      </c>
      <c r="E19" s="39">
        <v>5</v>
      </c>
      <c r="F19" s="40">
        <v>5</v>
      </c>
      <c r="G19" s="41">
        <f>首页!$E$8</f>
        <v>5</v>
      </c>
      <c r="H19" s="42">
        <f t="shared" si="0"/>
        <v>7.5</v>
      </c>
    </row>
    <row r="20" customHeight="1" spans="1:8">
      <c r="A20" s="35">
        <v>300</v>
      </c>
      <c r="B20" s="36">
        <v>30</v>
      </c>
      <c r="C20" s="37">
        <v>2</v>
      </c>
      <c r="D20" s="38">
        <v>12</v>
      </c>
      <c r="E20" s="39">
        <v>5</v>
      </c>
      <c r="F20" s="40">
        <v>6.4</v>
      </c>
      <c r="G20" s="41">
        <f>首页!$E$8</f>
        <v>5</v>
      </c>
      <c r="H20" s="42">
        <f t="shared" si="0"/>
        <v>10</v>
      </c>
    </row>
    <row r="21" customHeight="1" spans="1:8">
      <c r="A21" s="35">
        <v>300</v>
      </c>
      <c r="B21" s="36">
        <v>40</v>
      </c>
      <c r="C21" s="37">
        <v>2</v>
      </c>
      <c r="D21" s="38">
        <v>12</v>
      </c>
      <c r="E21" s="39">
        <v>5</v>
      </c>
      <c r="F21" s="40">
        <v>5.4</v>
      </c>
      <c r="G21" s="41">
        <f>首页!$E$8</f>
        <v>5</v>
      </c>
      <c r="H21" s="42">
        <f t="shared" si="0"/>
        <v>10</v>
      </c>
    </row>
    <row r="22" customHeight="1" spans="1:8">
      <c r="A22" s="35">
        <v>350</v>
      </c>
      <c r="B22" s="36">
        <v>30</v>
      </c>
      <c r="C22" s="37">
        <v>2.5</v>
      </c>
      <c r="D22" s="38">
        <v>12</v>
      </c>
      <c r="E22" s="39">
        <v>5</v>
      </c>
      <c r="F22" s="40">
        <v>6.4</v>
      </c>
      <c r="G22" s="41">
        <f>首页!$E$8</f>
        <v>5</v>
      </c>
      <c r="H22" s="42">
        <f t="shared" si="0"/>
        <v>12.5</v>
      </c>
    </row>
    <row r="23" customHeight="1" spans="1:8">
      <c r="A23" s="35">
        <v>350</v>
      </c>
      <c r="B23" s="36">
        <v>40</v>
      </c>
      <c r="C23" s="37">
        <v>2.5</v>
      </c>
      <c r="D23" s="38">
        <v>12</v>
      </c>
      <c r="E23" s="39">
        <v>5</v>
      </c>
      <c r="F23" s="40">
        <v>6.4</v>
      </c>
      <c r="G23" s="41">
        <f>首页!$E$8</f>
        <v>5</v>
      </c>
      <c r="H23" s="42">
        <f t="shared" si="0"/>
        <v>12.5</v>
      </c>
    </row>
  </sheetData>
  <sheetProtection password="CF68" sheet="1" objects="1"/>
  <mergeCells count="1">
    <mergeCell ref="Z2:Z7"/>
  </mergeCells>
  <dataValidations count="1">
    <dataValidation type="list" allowBlank="1" showInputMessage="1" showErrorMessage="1" sqref="P2">
      <formula1>$B$34:$B$39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"/>
  <sheetViews>
    <sheetView showGridLines="0" workbookViewId="0">
      <selection activeCell="J4" sqref="J4"/>
    </sheetView>
  </sheetViews>
  <sheetFormatPr defaultColWidth="9" defaultRowHeight="20" customHeight="1"/>
  <cols>
    <col min="1" max="8" width="10.625" style="32" customWidth="1"/>
    <col min="9" max="28" width="9" style="32"/>
    <col min="29" max="29" width="13.375" style="32" customWidth="1"/>
    <col min="30" max="16384" width="9" style="32"/>
  </cols>
  <sheetData>
    <row r="1" s="31" customFormat="1" customHeight="1" spans="1:24">
      <c r="A1" s="33" t="s">
        <v>6</v>
      </c>
      <c r="B1" s="33" t="s">
        <v>1</v>
      </c>
      <c r="C1" s="33" t="s">
        <v>25</v>
      </c>
      <c r="D1" s="33" t="s">
        <v>26</v>
      </c>
      <c r="E1" s="33" t="s">
        <v>4</v>
      </c>
      <c r="F1" s="33" t="s">
        <v>5</v>
      </c>
      <c r="G1" s="34" t="s">
        <v>27</v>
      </c>
      <c r="H1" s="34" t="s">
        <v>28</v>
      </c>
      <c r="J1" s="44"/>
      <c r="K1" s="44" t="s">
        <v>1</v>
      </c>
      <c r="L1" s="44" t="s">
        <v>2</v>
      </c>
      <c r="M1" s="44" t="s">
        <v>3</v>
      </c>
      <c r="N1" s="44" t="s">
        <v>4</v>
      </c>
      <c r="O1" s="44" t="s">
        <v>5</v>
      </c>
      <c r="P1" s="44" t="s">
        <v>6</v>
      </c>
      <c r="Q1" s="44" t="s">
        <v>10</v>
      </c>
      <c r="R1" s="44" t="s">
        <v>9</v>
      </c>
      <c r="U1" s="51" t="s">
        <v>29</v>
      </c>
      <c r="V1" s="52"/>
      <c r="W1" s="52"/>
      <c r="X1" s="52"/>
    </row>
    <row r="2" customHeight="1" spans="1:37">
      <c r="A2" s="35">
        <v>84</v>
      </c>
      <c r="B2" s="36">
        <v>6</v>
      </c>
      <c r="C2" s="37">
        <v>0.2</v>
      </c>
      <c r="D2" s="38">
        <v>3.5</v>
      </c>
      <c r="E2" s="39">
        <v>3</v>
      </c>
      <c r="F2" s="40">
        <v>2.8</v>
      </c>
      <c r="G2" s="41" t="e">
        <f>首页!$E$10</f>
        <v>#DIV/0!</v>
      </c>
      <c r="H2" s="42" t="e">
        <f t="shared" ref="H2:H23" si="0">C2*G2</f>
        <v>#DIV/0!</v>
      </c>
      <c r="J2" s="45" t="s">
        <v>0</v>
      </c>
      <c r="K2" s="46">
        <f>首页!D9</f>
        <v>0</v>
      </c>
      <c r="L2" s="46">
        <f>首页!E9</f>
        <v>0</v>
      </c>
      <c r="M2" s="47">
        <f>首页!F9</f>
        <v>0</v>
      </c>
      <c r="N2" s="48">
        <f>首页!G9</f>
        <v>0</v>
      </c>
      <c r="O2" s="49">
        <f>首页!H9</f>
        <v>0</v>
      </c>
      <c r="P2" s="50">
        <f>首页!I9</f>
        <v>0</v>
      </c>
      <c r="Q2" s="53">
        <f>IFERROR(SUMIFS(H:H,B:B,K2,E:E,N2,F:F,O2,A:A,P2),"-")</f>
        <v>0</v>
      </c>
      <c r="R2" s="54">
        <f>IFERROR(SUMIFS(D:D,B:B,K2,E:E,N2,F:F,O2,A:A,P2),"-")</f>
        <v>0</v>
      </c>
      <c r="U2" s="55" t="s">
        <v>30</v>
      </c>
      <c r="V2" s="56" t="str">
        <f>IF(AND(首页!D9=3,首页!D9&lt;=3),0,"")</f>
        <v/>
      </c>
      <c r="W2" s="55" t="s">
        <v>31</v>
      </c>
      <c r="X2" s="56" t="str">
        <f>IF(AND(首页!D9&gt;=25,首页!D9&lt;=25),4,"")</f>
        <v/>
      </c>
      <c r="Z2" s="60" t="s">
        <v>32</v>
      </c>
      <c r="AA2" s="61">
        <v>84</v>
      </c>
      <c r="AC2" s="58" t="s">
        <v>33</v>
      </c>
      <c r="AD2" s="58" t="s">
        <v>34</v>
      </c>
      <c r="AE2" s="58" t="s">
        <v>35</v>
      </c>
      <c r="AG2" s="64" t="s">
        <v>36</v>
      </c>
      <c r="AH2" s="65">
        <v>3</v>
      </c>
      <c r="AJ2" s="32" t="s">
        <v>37</v>
      </c>
      <c r="AK2" s="66">
        <v>2.8</v>
      </c>
    </row>
    <row r="3" customHeight="1" spans="1:37">
      <c r="A3" s="35">
        <v>84</v>
      </c>
      <c r="B3" s="36">
        <v>8</v>
      </c>
      <c r="C3" s="37">
        <v>0.2</v>
      </c>
      <c r="D3" s="38">
        <v>4.5</v>
      </c>
      <c r="E3" s="39">
        <v>3</v>
      </c>
      <c r="F3" s="40">
        <v>2.8</v>
      </c>
      <c r="G3" s="41" t="e">
        <f>首页!$E$10</f>
        <v>#DIV/0!</v>
      </c>
      <c r="H3" s="42" t="e">
        <f t="shared" si="0"/>
        <v>#DIV/0!</v>
      </c>
      <c r="U3" s="55" t="s">
        <v>38</v>
      </c>
      <c r="V3" s="56" t="str">
        <f>IF(AND(首页!D9&gt;=6,首页!D9&lt;=12),1,"")</f>
        <v/>
      </c>
      <c r="W3" s="55" t="s">
        <v>39</v>
      </c>
      <c r="X3" s="56" t="str">
        <f>IF(AND(首页!D9&gt;=30,首页!D9&lt;=30),5,"")</f>
        <v/>
      </c>
      <c r="Z3" s="60"/>
      <c r="AA3" s="61">
        <v>130</v>
      </c>
      <c r="AC3" s="58" t="s">
        <v>40</v>
      </c>
      <c r="AD3" s="58">
        <v>0</v>
      </c>
      <c r="AE3" s="58">
        <v>0</v>
      </c>
      <c r="AG3" s="64"/>
      <c r="AH3" s="65">
        <v>5</v>
      </c>
      <c r="AK3" s="66">
        <v>4</v>
      </c>
    </row>
    <row r="4" customHeight="1" spans="1:37">
      <c r="A4" s="35">
        <v>84</v>
      </c>
      <c r="B4" s="36">
        <v>10</v>
      </c>
      <c r="C4" s="37">
        <v>0.2</v>
      </c>
      <c r="D4" s="38">
        <v>5.5</v>
      </c>
      <c r="E4" s="39">
        <v>3</v>
      </c>
      <c r="F4" s="40">
        <v>2.8</v>
      </c>
      <c r="G4" s="41" t="e">
        <f>首页!$E$10</f>
        <v>#DIV/0!</v>
      </c>
      <c r="H4" s="42" t="e">
        <f t="shared" si="0"/>
        <v>#DIV/0!</v>
      </c>
      <c r="U4" s="55" t="s">
        <v>41</v>
      </c>
      <c r="V4" s="56" t="str">
        <f>IF(AND(首页!D9&gt;=15,首页!D9&lt;=15),2,"")</f>
        <v/>
      </c>
      <c r="W4" s="55" t="s">
        <v>42</v>
      </c>
      <c r="X4" s="56" t="str">
        <f>IF(AND(首页!D9&gt;=40,首页!D9&lt;=40),7,"")</f>
        <v/>
      </c>
      <c r="Z4" s="60"/>
      <c r="AA4" s="61">
        <v>150</v>
      </c>
      <c r="AC4" s="62" t="s">
        <v>13</v>
      </c>
      <c r="AD4" s="58">
        <v>0.04</v>
      </c>
      <c r="AE4" s="63" t="e">
        <f>首页!$H$10*首页!$K$9*AD4</f>
        <v>#DIV/0!</v>
      </c>
      <c r="AK4" s="66">
        <v>5</v>
      </c>
    </row>
    <row r="5" customHeight="1" spans="1:37">
      <c r="A5" s="35">
        <v>130</v>
      </c>
      <c r="B5" s="36">
        <v>10</v>
      </c>
      <c r="C5" s="37">
        <v>0.5</v>
      </c>
      <c r="D5" s="38">
        <v>5.5</v>
      </c>
      <c r="E5" s="39">
        <v>5</v>
      </c>
      <c r="F5" s="40">
        <v>4</v>
      </c>
      <c r="G5" s="41" t="e">
        <f>首页!$E$10</f>
        <v>#DIV/0!</v>
      </c>
      <c r="H5" s="42" t="e">
        <f t="shared" si="0"/>
        <v>#DIV/0!</v>
      </c>
      <c r="U5" s="55" t="s">
        <v>43</v>
      </c>
      <c r="V5" s="56" t="str">
        <f>IF(AND(首页!D9&gt;=18,首页!D9&lt;=18),3,"")</f>
        <v/>
      </c>
      <c r="W5" s="55" t="s">
        <v>44</v>
      </c>
      <c r="X5" s="56" t="str">
        <f>IF(AND(首页!D9&gt;=50,首页!D9&lt;=50),9,"")</f>
        <v/>
      </c>
      <c r="Z5" s="60"/>
      <c r="AA5" s="61">
        <v>203</v>
      </c>
      <c r="AC5" s="62" t="s">
        <v>45</v>
      </c>
      <c r="AD5" s="58">
        <v>0.45</v>
      </c>
      <c r="AE5" s="63" t="e">
        <f>首页!$H$10*首页!$K$9*AD5</f>
        <v>#DIV/0!</v>
      </c>
      <c r="AK5" s="66">
        <v>6</v>
      </c>
    </row>
    <row r="6" customHeight="1" spans="1:37">
      <c r="A6" s="35">
        <v>150</v>
      </c>
      <c r="B6" s="36">
        <v>10</v>
      </c>
      <c r="C6" s="37">
        <v>0.5</v>
      </c>
      <c r="D6" s="38">
        <v>5.5</v>
      </c>
      <c r="E6" s="39">
        <v>5</v>
      </c>
      <c r="F6" s="40">
        <v>4</v>
      </c>
      <c r="G6" s="41" t="e">
        <f>首页!$E$10</f>
        <v>#DIV/0!</v>
      </c>
      <c r="H6" s="42" t="e">
        <f t="shared" si="0"/>
        <v>#DIV/0!</v>
      </c>
      <c r="U6" s="55" t="s">
        <v>46</v>
      </c>
      <c r="V6" s="56" t="str">
        <f>IF(AND(首页!D9&gt;=20,首页!D9&lt;=20),3,"")</f>
        <v/>
      </c>
      <c r="W6" s="55"/>
      <c r="X6" s="56"/>
      <c r="Z6" s="60"/>
      <c r="AA6" s="61">
        <v>300</v>
      </c>
      <c r="AC6" s="58" t="s">
        <v>47</v>
      </c>
      <c r="AD6" s="58">
        <v>0.32</v>
      </c>
      <c r="AE6" s="63" t="e">
        <f>首页!$H$10*首页!$K$9*AD6</f>
        <v>#DIV/0!</v>
      </c>
      <c r="AK6" s="66">
        <v>5.4</v>
      </c>
    </row>
    <row r="7" customHeight="1" spans="1:37">
      <c r="A7" s="35">
        <v>150</v>
      </c>
      <c r="B7" s="36">
        <v>12</v>
      </c>
      <c r="C7" s="37">
        <v>0.6</v>
      </c>
      <c r="D7" s="38">
        <v>5.5</v>
      </c>
      <c r="E7" s="39">
        <v>5</v>
      </c>
      <c r="F7" s="40">
        <v>4</v>
      </c>
      <c r="G7" s="41" t="e">
        <f>首页!$E$10</f>
        <v>#DIV/0!</v>
      </c>
      <c r="H7" s="42" t="e">
        <f t="shared" si="0"/>
        <v>#DIV/0!</v>
      </c>
      <c r="U7" s="55" t="s">
        <v>48</v>
      </c>
      <c r="V7" s="56" t="str">
        <f>IF(AND(首页!D9&gt;=21,首页!D9&lt;=21),3,"")</f>
        <v/>
      </c>
      <c r="W7" s="57"/>
      <c r="X7" s="56"/>
      <c r="Z7" s="60"/>
      <c r="AA7" s="61">
        <v>350</v>
      </c>
      <c r="AC7" s="58" t="s">
        <v>49</v>
      </c>
      <c r="AD7" s="58">
        <v>1.15</v>
      </c>
      <c r="AE7" s="63" t="e">
        <f>首页!$H$10*首页!$K$9*AD7</f>
        <v>#DIV/0!</v>
      </c>
      <c r="AK7" s="66">
        <v>6.4</v>
      </c>
    </row>
    <row r="8" customHeight="1" spans="1:31">
      <c r="A8" s="35">
        <v>150</v>
      </c>
      <c r="B8" s="36">
        <v>15</v>
      </c>
      <c r="C8" s="37">
        <v>0.6</v>
      </c>
      <c r="D8" s="38">
        <v>7.5</v>
      </c>
      <c r="E8" s="39">
        <v>5</v>
      </c>
      <c r="F8" s="40">
        <v>4</v>
      </c>
      <c r="G8" s="41" t="e">
        <f>首页!$E$10</f>
        <v>#DIV/0!</v>
      </c>
      <c r="H8" s="42" t="e">
        <f t="shared" si="0"/>
        <v>#DIV/0!</v>
      </c>
      <c r="U8" s="58" t="s">
        <v>50</v>
      </c>
      <c r="V8" s="59">
        <f>SUM(V2:V7,X2:X7)</f>
        <v>0</v>
      </c>
      <c r="AC8" s="62" t="s">
        <v>51</v>
      </c>
      <c r="AD8" s="58">
        <v>0.93</v>
      </c>
      <c r="AE8" s="63" t="e">
        <f>首页!$H$10*首页!$K$9*AD8</f>
        <v>#DIV/0!</v>
      </c>
    </row>
    <row r="9" customHeight="1" spans="1:31">
      <c r="A9" s="35">
        <v>150</v>
      </c>
      <c r="B9" s="36">
        <v>18</v>
      </c>
      <c r="C9" s="37">
        <v>0.75</v>
      </c>
      <c r="D9" s="38">
        <v>9.6</v>
      </c>
      <c r="E9" s="39">
        <v>5</v>
      </c>
      <c r="F9" s="40">
        <v>4</v>
      </c>
      <c r="G9" s="41" t="e">
        <f>首页!$E$10</f>
        <v>#DIV/0!</v>
      </c>
      <c r="H9" s="42" t="e">
        <f t="shared" si="0"/>
        <v>#DIV/0!</v>
      </c>
      <c r="AC9" s="62" t="s">
        <v>52</v>
      </c>
      <c r="AD9" s="58">
        <v>0.43</v>
      </c>
      <c r="AE9" s="63" t="e">
        <f>首页!$H$10*首页!$K$9*AD9</f>
        <v>#DIV/0!</v>
      </c>
    </row>
    <row r="10" customHeight="1" spans="1:8">
      <c r="A10" s="35">
        <v>203</v>
      </c>
      <c r="B10" s="36">
        <v>15</v>
      </c>
      <c r="C10" s="37">
        <v>0.7</v>
      </c>
      <c r="D10" s="38">
        <v>7.5</v>
      </c>
      <c r="E10" s="39">
        <v>5</v>
      </c>
      <c r="F10" s="40">
        <v>4</v>
      </c>
      <c r="G10" s="41" t="e">
        <f>首页!$E$10</f>
        <v>#DIV/0!</v>
      </c>
      <c r="H10" s="42" t="e">
        <f t="shared" si="0"/>
        <v>#DIV/0!</v>
      </c>
    </row>
    <row r="11" customHeight="1" spans="1:8">
      <c r="A11" s="35">
        <v>203</v>
      </c>
      <c r="B11" s="36">
        <v>18</v>
      </c>
      <c r="C11" s="37">
        <v>0.75</v>
      </c>
      <c r="D11" s="38">
        <v>9.6</v>
      </c>
      <c r="E11" s="39">
        <v>5</v>
      </c>
      <c r="F11" s="40">
        <v>4</v>
      </c>
      <c r="G11" s="41" t="e">
        <f>首页!$E$10</f>
        <v>#DIV/0!</v>
      </c>
      <c r="H11" s="42" t="e">
        <f t="shared" si="0"/>
        <v>#DIV/0!</v>
      </c>
    </row>
    <row r="12" customHeight="1" spans="1:8">
      <c r="A12" s="35">
        <v>203</v>
      </c>
      <c r="B12" s="36">
        <v>20</v>
      </c>
      <c r="C12" s="37">
        <v>0.8</v>
      </c>
      <c r="D12" s="38">
        <v>11.2</v>
      </c>
      <c r="E12" s="39">
        <v>5</v>
      </c>
      <c r="F12" s="40">
        <v>4</v>
      </c>
      <c r="G12" s="41" t="e">
        <f>首页!$E$10</f>
        <v>#DIV/0!</v>
      </c>
      <c r="H12" s="42" t="e">
        <f t="shared" si="0"/>
        <v>#DIV/0!</v>
      </c>
    </row>
    <row r="13" customHeight="1" spans="1:8">
      <c r="A13" s="35">
        <v>203</v>
      </c>
      <c r="B13" s="36">
        <v>21</v>
      </c>
      <c r="C13" s="37">
        <v>0.8</v>
      </c>
      <c r="D13" s="38">
        <v>11.2</v>
      </c>
      <c r="E13" s="39">
        <v>5</v>
      </c>
      <c r="F13" s="40">
        <v>4</v>
      </c>
      <c r="G13" s="41" t="e">
        <f>首页!$E$10</f>
        <v>#DIV/0!</v>
      </c>
      <c r="H13" s="42" t="e">
        <f t="shared" si="0"/>
        <v>#DIV/0!</v>
      </c>
    </row>
    <row r="14" customHeight="1" spans="1:8">
      <c r="A14" s="35">
        <v>203</v>
      </c>
      <c r="B14" s="36">
        <v>25</v>
      </c>
      <c r="C14" s="37">
        <v>0.9</v>
      </c>
      <c r="D14" s="38">
        <v>11.2</v>
      </c>
      <c r="E14" s="39">
        <v>5</v>
      </c>
      <c r="F14" s="40">
        <v>4</v>
      </c>
      <c r="G14" s="41" t="e">
        <f>首页!$E$10</f>
        <v>#DIV/0!</v>
      </c>
      <c r="H14" s="42" t="e">
        <f t="shared" si="0"/>
        <v>#DIV/0!</v>
      </c>
    </row>
    <row r="15" customHeight="1" spans="1:8">
      <c r="A15" s="35">
        <v>203</v>
      </c>
      <c r="B15" s="36">
        <v>25</v>
      </c>
      <c r="C15" s="37">
        <v>1</v>
      </c>
      <c r="D15" s="38">
        <v>11.2</v>
      </c>
      <c r="E15" s="39">
        <v>5</v>
      </c>
      <c r="F15" s="40">
        <v>5</v>
      </c>
      <c r="G15" s="41" t="e">
        <f>首页!$E$10</f>
        <v>#DIV/0!</v>
      </c>
      <c r="H15" s="42" t="e">
        <f t="shared" si="0"/>
        <v>#DIV/0!</v>
      </c>
    </row>
    <row r="16" customHeight="1" spans="1:8">
      <c r="A16" s="35">
        <v>203</v>
      </c>
      <c r="B16" s="36">
        <v>25</v>
      </c>
      <c r="C16" s="37">
        <v>1.5</v>
      </c>
      <c r="D16" s="38">
        <v>11.2</v>
      </c>
      <c r="E16" s="39">
        <v>5</v>
      </c>
      <c r="F16" s="40">
        <v>6</v>
      </c>
      <c r="G16" s="41" t="e">
        <f>首页!$E$10</f>
        <v>#DIV/0!</v>
      </c>
      <c r="H16" s="42" t="e">
        <f t="shared" si="0"/>
        <v>#DIV/0!</v>
      </c>
    </row>
    <row r="17" customHeight="1" spans="1:8">
      <c r="A17" s="35">
        <v>203</v>
      </c>
      <c r="B17" s="43">
        <v>25.1</v>
      </c>
      <c r="C17" s="37">
        <v>1.5</v>
      </c>
      <c r="D17" s="38">
        <v>11.2</v>
      </c>
      <c r="E17" s="39">
        <v>5</v>
      </c>
      <c r="F17" s="40">
        <v>5</v>
      </c>
      <c r="G17" s="41" t="e">
        <f>首页!$E$10</f>
        <v>#DIV/0!</v>
      </c>
      <c r="H17" s="42" t="e">
        <f t="shared" si="0"/>
        <v>#DIV/0!</v>
      </c>
    </row>
    <row r="18" customHeight="1" spans="1:8">
      <c r="A18" s="35">
        <v>203</v>
      </c>
      <c r="B18" s="43">
        <v>25.1</v>
      </c>
      <c r="C18" s="37">
        <v>1.5</v>
      </c>
      <c r="D18" s="38">
        <v>11.2</v>
      </c>
      <c r="E18" s="39">
        <v>5</v>
      </c>
      <c r="F18" s="40">
        <v>6</v>
      </c>
      <c r="G18" s="41" t="e">
        <f>首页!$E$10</f>
        <v>#DIV/0!</v>
      </c>
      <c r="H18" s="42" t="e">
        <f t="shared" si="0"/>
        <v>#DIV/0!</v>
      </c>
    </row>
    <row r="19" customHeight="1" spans="1:8">
      <c r="A19" s="35">
        <v>203</v>
      </c>
      <c r="B19" s="36">
        <v>30</v>
      </c>
      <c r="C19" s="37">
        <v>1.5</v>
      </c>
      <c r="D19" s="38">
        <v>12</v>
      </c>
      <c r="E19" s="39">
        <v>5</v>
      </c>
      <c r="F19" s="40">
        <v>5</v>
      </c>
      <c r="G19" s="41" t="e">
        <f>首页!$E$10</f>
        <v>#DIV/0!</v>
      </c>
      <c r="H19" s="42" t="e">
        <f t="shared" si="0"/>
        <v>#DIV/0!</v>
      </c>
    </row>
    <row r="20" customHeight="1" spans="1:8">
      <c r="A20" s="35">
        <v>300</v>
      </c>
      <c r="B20" s="36">
        <v>30</v>
      </c>
      <c r="C20" s="37">
        <v>2</v>
      </c>
      <c r="D20" s="38">
        <v>12</v>
      </c>
      <c r="E20" s="39">
        <v>5</v>
      </c>
      <c r="F20" s="40">
        <v>6.4</v>
      </c>
      <c r="G20" s="41" t="e">
        <f>首页!$E$10</f>
        <v>#DIV/0!</v>
      </c>
      <c r="H20" s="42" t="e">
        <f t="shared" si="0"/>
        <v>#DIV/0!</v>
      </c>
    </row>
    <row r="21" customHeight="1" spans="1:8">
      <c r="A21" s="35">
        <v>300</v>
      </c>
      <c r="B21" s="36">
        <v>40</v>
      </c>
      <c r="C21" s="37">
        <v>2</v>
      </c>
      <c r="D21" s="38">
        <v>12</v>
      </c>
      <c r="E21" s="39">
        <v>5</v>
      </c>
      <c r="F21" s="40">
        <v>5.4</v>
      </c>
      <c r="G21" s="41" t="e">
        <f>首页!$E$10</f>
        <v>#DIV/0!</v>
      </c>
      <c r="H21" s="42" t="e">
        <f t="shared" si="0"/>
        <v>#DIV/0!</v>
      </c>
    </row>
    <row r="22" customHeight="1" spans="1:8">
      <c r="A22" s="35">
        <v>350</v>
      </c>
      <c r="B22" s="36">
        <v>30</v>
      </c>
      <c r="C22" s="37">
        <v>2.5</v>
      </c>
      <c r="D22" s="38">
        <v>12</v>
      </c>
      <c r="E22" s="39">
        <v>5</v>
      </c>
      <c r="F22" s="40">
        <v>6.4</v>
      </c>
      <c r="G22" s="41" t="e">
        <f>首页!$E$10</f>
        <v>#DIV/0!</v>
      </c>
      <c r="H22" s="42" t="e">
        <f t="shared" si="0"/>
        <v>#DIV/0!</v>
      </c>
    </row>
    <row r="23" customHeight="1" spans="1:8">
      <c r="A23" s="35">
        <v>350</v>
      </c>
      <c r="B23" s="36">
        <v>40</v>
      </c>
      <c r="C23" s="37">
        <v>2.5</v>
      </c>
      <c r="D23" s="38">
        <v>12</v>
      </c>
      <c r="E23" s="39">
        <v>5</v>
      </c>
      <c r="F23" s="40">
        <v>6.4</v>
      </c>
      <c r="G23" s="41" t="e">
        <f>首页!$E$10</f>
        <v>#DIV/0!</v>
      </c>
      <c r="H23" s="42" t="e">
        <f t="shared" si="0"/>
        <v>#DIV/0!</v>
      </c>
    </row>
  </sheetData>
  <sheetProtection password="CF68" sheet="1" objects="1"/>
  <mergeCells count="1">
    <mergeCell ref="Z2:Z7"/>
  </mergeCells>
  <dataValidations count="1">
    <dataValidation type="list" allowBlank="1" showInputMessage="1" showErrorMessage="1" sqref="P2">
      <formula1>$B$34:$B$39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"/>
  <sheetViews>
    <sheetView showGridLines="0" workbookViewId="0">
      <selection activeCell="J4" sqref="J4"/>
    </sheetView>
  </sheetViews>
  <sheetFormatPr defaultColWidth="9" defaultRowHeight="20" customHeight="1"/>
  <cols>
    <col min="1" max="8" width="10.625" style="32" customWidth="1"/>
    <col min="9" max="28" width="9" style="32"/>
    <col min="29" max="29" width="13.375" style="32" customWidth="1"/>
    <col min="30" max="16384" width="9" style="32"/>
  </cols>
  <sheetData>
    <row r="1" s="31" customFormat="1" customHeight="1" spans="1:24">
      <c r="A1" s="33" t="s">
        <v>6</v>
      </c>
      <c r="B1" s="33" t="s">
        <v>1</v>
      </c>
      <c r="C1" s="33" t="s">
        <v>25</v>
      </c>
      <c r="D1" s="33" t="s">
        <v>26</v>
      </c>
      <c r="E1" s="33" t="s">
        <v>4</v>
      </c>
      <c r="F1" s="33" t="s">
        <v>5</v>
      </c>
      <c r="G1" s="34" t="s">
        <v>27</v>
      </c>
      <c r="H1" s="34" t="s">
        <v>28</v>
      </c>
      <c r="J1" s="44"/>
      <c r="K1" s="44" t="s">
        <v>1</v>
      </c>
      <c r="L1" s="44" t="s">
        <v>2</v>
      </c>
      <c r="M1" s="44" t="s">
        <v>3</v>
      </c>
      <c r="N1" s="44" t="s">
        <v>4</v>
      </c>
      <c r="O1" s="44" t="s">
        <v>5</v>
      </c>
      <c r="P1" s="44" t="s">
        <v>6</v>
      </c>
      <c r="Q1" s="44" t="s">
        <v>10</v>
      </c>
      <c r="R1" s="44" t="s">
        <v>9</v>
      </c>
      <c r="U1" s="51" t="s">
        <v>29</v>
      </c>
      <c r="V1" s="52"/>
      <c r="W1" s="52"/>
      <c r="X1" s="52"/>
    </row>
    <row r="2" customHeight="1" spans="1:37">
      <c r="A2" s="35">
        <v>84</v>
      </c>
      <c r="B2" s="36">
        <v>6</v>
      </c>
      <c r="C2" s="37">
        <v>0.2</v>
      </c>
      <c r="D2" s="38">
        <v>3.5</v>
      </c>
      <c r="E2" s="39">
        <v>3</v>
      </c>
      <c r="F2" s="40">
        <v>2.8</v>
      </c>
      <c r="G2" s="41" t="e">
        <f>首页!$E$12</f>
        <v>#DIV/0!</v>
      </c>
      <c r="H2" s="42" t="e">
        <f t="shared" ref="H2:H23" si="0">C2*G2</f>
        <v>#DIV/0!</v>
      </c>
      <c r="J2" s="45" t="s">
        <v>0</v>
      </c>
      <c r="K2" s="46">
        <f>首页!D11</f>
        <v>0</v>
      </c>
      <c r="L2" s="46">
        <f>首页!E11</f>
        <v>0</v>
      </c>
      <c r="M2" s="47">
        <f>首页!F11</f>
        <v>0</v>
      </c>
      <c r="N2" s="48">
        <f>首页!G11</f>
        <v>0</v>
      </c>
      <c r="O2" s="49">
        <f>首页!H11</f>
        <v>0</v>
      </c>
      <c r="P2" s="50">
        <f>首页!I11</f>
        <v>0</v>
      </c>
      <c r="Q2" s="53">
        <f>IFERROR(SUMIFS(H:H,B:B,K2,E:E,N2,F:F,O2,A:A,P2),"-")</f>
        <v>0</v>
      </c>
      <c r="R2" s="54">
        <f>IFERROR(SUMIFS(D:D,B:B,K2,E:E,N2,F:F,O2,A:A,P2),"-")</f>
        <v>0</v>
      </c>
      <c r="U2" s="55" t="s">
        <v>30</v>
      </c>
      <c r="V2" s="56" t="str">
        <f>IF(AND(首页!D11=3,首页!D11&lt;=3),0,"")</f>
        <v/>
      </c>
      <c r="W2" s="55" t="s">
        <v>31</v>
      </c>
      <c r="X2" s="56" t="str">
        <f>IF(AND(首页!D11&gt;=25,首页!D11&lt;=25),4,"")</f>
        <v/>
      </c>
      <c r="Z2" s="60" t="s">
        <v>32</v>
      </c>
      <c r="AA2" s="61">
        <v>84</v>
      </c>
      <c r="AC2" s="58" t="s">
        <v>33</v>
      </c>
      <c r="AD2" s="58" t="s">
        <v>34</v>
      </c>
      <c r="AE2" s="58" t="s">
        <v>35</v>
      </c>
      <c r="AG2" s="64" t="s">
        <v>36</v>
      </c>
      <c r="AH2" s="65">
        <v>3</v>
      </c>
      <c r="AJ2" s="32" t="s">
        <v>37</v>
      </c>
      <c r="AK2" s="66">
        <v>2.8</v>
      </c>
    </row>
    <row r="3" customHeight="1" spans="1:37">
      <c r="A3" s="35">
        <v>84</v>
      </c>
      <c r="B3" s="36">
        <v>8</v>
      </c>
      <c r="C3" s="37">
        <v>0.2</v>
      </c>
      <c r="D3" s="38">
        <v>4.5</v>
      </c>
      <c r="E3" s="39">
        <v>3</v>
      </c>
      <c r="F3" s="40">
        <v>2.8</v>
      </c>
      <c r="G3" s="41" t="e">
        <f>首页!$E$12</f>
        <v>#DIV/0!</v>
      </c>
      <c r="H3" s="42" t="e">
        <f t="shared" si="0"/>
        <v>#DIV/0!</v>
      </c>
      <c r="U3" s="55" t="s">
        <v>38</v>
      </c>
      <c r="V3" s="56" t="str">
        <f>IF(AND(首页!D11&gt;=6,首页!D11&lt;=12),1,"")</f>
        <v/>
      </c>
      <c r="W3" s="55" t="s">
        <v>39</v>
      </c>
      <c r="X3" s="56" t="str">
        <f>IF(AND(首页!D11&gt;=30,首页!D11&lt;=30),5,"")</f>
        <v/>
      </c>
      <c r="Z3" s="60"/>
      <c r="AA3" s="61">
        <v>130</v>
      </c>
      <c r="AC3" s="58" t="s">
        <v>40</v>
      </c>
      <c r="AD3" s="58">
        <v>0</v>
      </c>
      <c r="AE3" s="58">
        <v>0</v>
      </c>
      <c r="AG3" s="64"/>
      <c r="AH3" s="65">
        <v>5</v>
      </c>
      <c r="AK3" s="66">
        <v>4</v>
      </c>
    </row>
    <row r="4" customHeight="1" spans="1:37">
      <c r="A4" s="35">
        <v>84</v>
      </c>
      <c r="B4" s="36">
        <v>10</v>
      </c>
      <c r="C4" s="37">
        <v>0.2</v>
      </c>
      <c r="D4" s="38">
        <v>5.5</v>
      </c>
      <c r="E4" s="39">
        <v>3</v>
      </c>
      <c r="F4" s="40">
        <v>2.8</v>
      </c>
      <c r="G4" s="41" t="e">
        <f>首页!$E$12</f>
        <v>#DIV/0!</v>
      </c>
      <c r="H4" s="42" t="e">
        <f t="shared" si="0"/>
        <v>#DIV/0!</v>
      </c>
      <c r="U4" s="55" t="s">
        <v>41</v>
      </c>
      <c r="V4" s="56" t="str">
        <f>IF(AND(首页!D11&gt;=15,首页!D11&lt;=15),2,"")</f>
        <v/>
      </c>
      <c r="W4" s="55" t="s">
        <v>42</v>
      </c>
      <c r="X4" s="56" t="str">
        <f>IF(AND(首页!D11&gt;=40,首页!D11&lt;=40),7,"")</f>
        <v/>
      </c>
      <c r="Z4" s="60"/>
      <c r="AA4" s="61">
        <v>150</v>
      </c>
      <c r="AC4" s="62" t="s">
        <v>13</v>
      </c>
      <c r="AD4" s="58">
        <v>0.04</v>
      </c>
      <c r="AE4" s="63" t="e">
        <f>首页!$H$12*首页!$K$11*AD4</f>
        <v>#DIV/0!</v>
      </c>
      <c r="AK4" s="66">
        <v>5</v>
      </c>
    </row>
    <row r="5" customHeight="1" spans="1:37">
      <c r="A5" s="35">
        <v>130</v>
      </c>
      <c r="B5" s="36">
        <v>10</v>
      </c>
      <c r="C5" s="37">
        <v>0.5</v>
      </c>
      <c r="D5" s="38">
        <v>5.5</v>
      </c>
      <c r="E5" s="39">
        <v>5</v>
      </c>
      <c r="F5" s="40">
        <v>4</v>
      </c>
      <c r="G5" s="41" t="e">
        <f>首页!$E$12</f>
        <v>#DIV/0!</v>
      </c>
      <c r="H5" s="42" t="e">
        <f t="shared" si="0"/>
        <v>#DIV/0!</v>
      </c>
      <c r="U5" s="55" t="s">
        <v>43</v>
      </c>
      <c r="V5" s="56" t="str">
        <f>IF(AND(首页!D11&gt;=18,首页!D11&lt;=18),3,"")</f>
        <v/>
      </c>
      <c r="W5" s="55" t="s">
        <v>44</v>
      </c>
      <c r="X5" s="56" t="str">
        <f>IF(AND(首页!D11&gt;=50,首页!D11&lt;=50),9,"")</f>
        <v/>
      </c>
      <c r="Z5" s="60"/>
      <c r="AA5" s="61">
        <v>203</v>
      </c>
      <c r="AC5" s="62" t="s">
        <v>45</v>
      </c>
      <c r="AD5" s="58">
        <v>0.45</v>
      </c>
      <c r="AE5" s="63" t="e">
        <f>首页!$H$12*首页!$K$11*AD5</f>
        <v>#DIV/0!</v>
      </c>
      <c r="AK5" s="66">
        <v>6</v>
      </c>
    </row>
    <row r="6" customHeight="1" spans="1:37">
      <c r="A6" s="35">
        <v>150</v>
      </c>
      <c r="B6" s="36">
        <v>10</v>
      </c>
      <c r="C6" s="37">
        <v>0.5</v>
      </c>
      <c r="D6" s="38">
        <v>5.5</v>
      </c>
      <c r="E6" s="39">
        <v>5</v>
      </c>
      <c r="F6" s="40">
        <v>4</v>
      </c>
      <c r="G6" s="41" t="e">
        <f>首页!$E$12</f>
        <v>#DIV/0!</v>
      </c>
      <c r="H6" s="42" t="e">
        <f t="shared" si="0"/>
        <v>#DIV/0!</v>
      </c>
      <c r="U6" s="55" t="s">
        <v>46</v>
      </c>
      <c r="V6" s="56" t="str">
        <f>IF(AND(首页!D11&gt;=20,首页!D11&lt;=20),3,"")</f>
        <v/>
      </c>
      <c r="W6" s="55"/>
      <c r="X6" s="56"/>
      <c r="Z6" s="60"/>
      <c r="AA6" s="61">
        <v>300</v>
      </c>
      <c r="AC6" s="58" t="s">
        <v>47</v>
      </c>
      <c r="AD6" s="58">
        <v>0.32</v>
      </c>
      <c r="AE6" s="63" t="e">
        <f>首页!$H$12*首页!$K$11*AD6</f>
        <v>#DIV/0!</v>
      </c>
      <c r="AK6" s="66">
        <v>5.4</v>
      </c>
    </row>
    <row r="7" customHeight="1" spans="1:37">
      <c r="A7" s="35">
        <v>150</v>
      </c>
      <c r="B7" s="36">
        <v>12</v>
      </c>
      <c r="C7" s="37">
        <v>0.6</v>
      </c>
      <c r="D7" s="38">
        <v>5.5</v>
      </c>
      <c r="E7" s="39">
        <v>5</v>
      </c>
      <c r="F7" s="40">
        <v>4</v>
      </c>
      <c r="G7" s="41" t="e">
        <f>首页!$E$12</f>
        <v>#DIV/0!</v>
      </c>
      <c r="H7" s="42" t="e">
        <f t="shared" si="0"/>
        <v>#DIV/0!</v>
      </c>
      <c r="U7" s="55" t="s">
        <v>48</v>
      </c>
      <c r="V7" s="56" t="str">
        <f>IF(AND(首页!D11&gt;=21,首页!D11&lt;=21),3,"")</f>
        <v/>
      </c>
      <c r="W7" s="57"/>
      <c r="X7" s="56"/>
      <c r="Z7" s="60"/>
      <c r="AA7" s="61">
        <v>350</v>
      </c>
      <c r="AC7" s="58" t="s">
        <v>49</v>
      </c>
      <c r="AD7" s="58">
        <v>1.15</v>
      </c>
      <c r="AE7" s="63" t="e">
        <f>首页!$H$12*首页!$K$11*AD7</f>
        <v>#DIV/0!</v>
      </c>
      <c r="AK7" s="66">
        <v>6.4</v>
      </c>
    </row>
    <row r="8" customHeight="1" spans="1:31">
      <c r="A8" s="35">
        <v>150</v>
      </c>
      <c r="B8" s="36">
        <v>15</v>
      </c>
      <c r="C8" s="37">
        <v>0.6</v>
      </c>
      <c r="D8" s="38">
        <v>7.5</v>
      </c>
      <c r="E8" s="39">
        <v>5</v>
      </c>
      <c r="F8" s="40">
        <v>4</v>
      </c>
      <c r="G8" s="41" t="e">
        <f>首页!$E$12</f>
        <v>#DIV/0!</v>
      </c>
      <c r="H8" s="42" t="e">
        <f t="shared" si="0"/>
        <v>#DIV/0!</v>
      </c>
      <c r="U8" s="58" t="s">
        <v>50</v>
      </c>
      <c r="V8" s="59">
        <f>SUM(V2:V7,X2:X7)</f>
        <v>0</v>
      </c>
      <c r="AC8" s="62" t="s">
        <v>51</v>
      </c>
      <c r="AD8" s="58">
        <v>0.93</v>
      </c>
      <c r="AE8" s="63" t="e">
        <f>首页!$H$12*首页!$K$11*AD8</f>
        <v>#DIV/0!</v>
      </c>
    </row>
    <row r="9" customHeight="1" spans="1:31">
      <c r="A9" s="35">
        <v>150</v>
      </c>
      <c r="B9" s="36">
        <v>18</v>
      </c>
      <c r="C9" s="37">
        <v>0.75</v>
      </c>
      <c r="D9" s="38">
        <v>9.6</v>
      </c>
      <c r="E9" s="39">
        <v>5</v>
      </c>
      <c r="F9" s="40">
        <v>4</v>
      </c>
      <c r="G9" s="41" t="e">
        <f>首页!$E$12</f>
        <v>#DIV/0!</v>
      </c>
      <c r="H9" s="42" t="e">
        <f t="shared" si="0"/>
        <v>#DIV/0!</v>
      </c>
      <c r="AC9" s="62" t="s">
        <v>52</v>
      </c>
      <c r="AD9" s="58">
        <v>0.43</v>
      </c>
      <c r="AE9" s="63" t="e">
        <f>首页!$H$12*首页!$K$11*AD9</f>
        <v>#DIV/0!</v>
      </c>
    </row>
    <row r="10" customHeight="1" spans="1:8">
      <c r="A10" s="35">
        <v>203</v>
      </c>
      <c r="B10" s="36">
        <v>15</v>
      </c>
      <c r="C10" s="37">
        <v>0.7</v>
      </c>
      <c r="D10" s="38">
        <v>7.5</v>
      </c>
      <c r="E10" s="39">
        <v>5</v>
      </c>
      <c r="F10" s="40">
        <v>4</v>
      </c>
      <c r="G10" s="41" t="e">
        <f>首页!$E$12</f>
        <v>#DIV/0!</v>
      </c>
      <c r="H10" s="42" t="e">
        <f t="shared" si="0"/>
        <v>#DIV/0!</v>
      </c>
    </row>
    <row r="11" customHeight="1" spans="1:8">
      <c r="A11" s="35">
        <v>203</v>
      </c>
      <c r="B11" s="36">
        <v>18</v>
      </c>
      <c r="C11" s="37">
        <v>0.75</v>
      </c>
      <c r="D11" s="38">
        <v>9.6</v>
      </c>
      <c r="E11" s="39">
        <v>5</v>
      </c>
      <c r="F11" s="40">
        <v>4</v>
      </c>
      <c r="G11" s="41" t="e">
        <f>首页!$E$12</f>
        <v>#DIV/0!</v>
      </c>
      <c r="H11" s="42" t="e">
        <f t="shared" si="0"/>
        <v>#DIV/0!</v>
      </c>
    </row>
    <row r="12" customHeight="1" spans="1:8">
      <c r="A12" s="35">
        <v>203</v>
      </c>
      <c r="B12" s="36">
        <v>20</v>
      </c>
      <c r="C12" s="37">
        <v>0.8</v>
      </c>
      <c r="D12" s="38">
        <v>11.2</v>
      </c>
      <c r="E12" s="39">
        <v>5</v>
      </c>
      <c r="F12" s="40">
        <v>4</v>
      </c>
      <c r="G12" s="41" t="e">
        <f>首页!$E$12</f>
        <v>#DIV/0!</v>
      </c>
      <c r="H12" s="42" t="e">
        <f t="shared" si="0"/>
        <v>#DIV/0!</v>
      </c>
    </row>
    <row r="13" customHeight="1" spans="1:8">
      <c r="A13" s="35">
        <v>203</v>
      </c>
      <c r="B13" s="36">
        <v>21</v>
      </c>
      <c r="C13" s="37">
        <v>0.8</v>
      </c>
      <c r="D13" s="38">
        <v>11.2</v>
      </c>
      <c r="E13" s="39">
        <v>5</v>
      </c>
      <c r="F13" s="40">
        <v>4</v>
      </c>
      <c r="G13" s="41" t="e">
        <f>首页!$E$12</f>
        <v>#DIV/0!</v>
      </c>
      <c r="H13" s="42" t="e">
        <f t="shared" si="0"/>
        <v>#DIV/0!</v>
      </c>
    </row>
    <row r="14" customHeight="1" spans="1:8">
      <c r="A14" s="35">
        <v>203</v>
      </c>
      <c r="B14" s="36">
        <v>25</v>
      </c>
      <c r="C14" s="37">
        <v>0.9</v>
      </c>
      <c r="D14" s="38">
        <v>11.2</v>
      </c>
      <c r="E14" s="39">
        <v>5</v>
      </c>
      <c r="F14" s="40">
        <v>4</v>
      </c>
      <c r="G14" s="41" t="e">
        <f>首页!$E$12</f>
        <v>#DIV/0!</v>
      </c>
      <c r="H14" s="42" t="e">
        <f t="shared" si="0"/>
        <v>#DIV/0!</v>
      </c>
    </row>
    <row r="15" customHeight="1" spans="1:8">
      <c r="A15" s="35">
        <v>203</v>
      </c>
      <c r="B15" s="36">
        <v>25</v>
      </c>
      <c r="C15" s="37">
        <v>1</v>
      </c>
      <c r="D15" s="38">
        <v>11.2</v>
      </c>
      <c r="E15" s="39">
        <v>5</v>
      </c>
      <c r="F15" s="40">
        <v>5</v>
      </c>
      <c r="G15" s="41" t="e">
        <f>首页!$E$12</f>
        <v>#DIV/0!</v>
      </c>
      <c r="H15" s="42" t="e">
        <f t="shared" si="0"/>
        <v>#DIV/0!</v>
      </c>
    </row>
    <row r="16" customHeight="1" spans="1:8">
      <c r="A16" s="35">
        <v>203</v>
      </c>
      <c r="B16" s="36">
        <v>25</v>
      </c>
      <c r="C16" s="37">
        <v>1.5</v>
      </c>
      <c r="D16" s="38">
        <v>11.2</v>
      </c>
      <c r="E16" s="39">
        <v>5</v>
      </c>
      <c r="F16" s="40">
        <v>6</v>
      </c>
      <c r="G16" s="41" t="e">
        <f>首页!$E$12</f>
        <v>#DIV/0!</v>
      </c>
      <c r="H16" s="42" t="e">
        <f t="shared" si="0"/>
        <v>#DIV/0!</v>
      </c>
    </row>
    <row r="17" customHeight="1" spans="1:8">
      <c r="A17" s="35">
        <v>203</v>
      </c>
      <c r="B17" s="43">
        <v>25.1</v>
      </c>
      <c r="C17" s="37">
        <v>1.5</v>
      </c>
      <c r="D17" s="38">
        <v>11.2</v>
      </c>
      <c r="E17" s="39">
        <v>5</v>
      </c>
      <c r="F17" s="40">
        <v>5</v>
      </c>
      <c r="G17" s="41" t="e">
        <f>首页!$E$12</f>
        <v>#DIV/0!</v>
      </c>
      <c r="H17" s="42" t="e">
        <f t="shared" si="0"/>
        <v>#DIV/0!</v>
      </c>
    </row>
    <row r="18" customHeight="1" spans="1:8">
      <c r="A18" s="35">
        <v>203</v>
      </c>
      <c r="B18" s="43">
        <v>25.1</v>
      </c>
      <c r="C18" s="37">
        <v>1.5</v>
      </c>
      <c r="D18" s="38">
        <v>11.2</v>
      </c>
      <c r="E18" s="39">
        <v>5</v>
      </c>
      <c r="F18" s="40">
        <v>6</v>
      </c>
      <c r="G18" s="41" t="e">
        <f>首页!$E$12</f>
        <v>#DIV/0!</v>
      </c>
      <c r="H18" s="42" t="e">
        <f t="shared" si="0"/>
        <v>#DIV/0!</v>
      </c>
    </row>
    <row r="19" customHeight="1" spans="1:8">
      <c r="A19" s="35">
        <v>203</v>
      </c>
      <c r="B19" s="36">
        <v>30</v>
      </c>
      <c r="C19" s="37">
        <v>1.5</v>
      </c>
      <c r="D19" s="38">
        <v>12</v>
      </c>
      <c r="E19" s="39">
        <v>5</v>
      </c>
      <c r="F19" s="40">
        <v>5</v>
      </c>
      <c r="G19" s="41" t="e">
        <f>首页!$E$12</f>
        <v>#DIV/0!</v>
      </c>
      <c r="H19" s="42" t="e">
        <f t="shared" si="0"/>
        <v>#DIV/0!</v>
      </c>
    </row>
    <row r="20" customHeight="1" spans="1:8">
      <c r="A20" s="35">
        <v>300</v>
      </c>
      <c r="B20" s="36">
        <v>30</v>
      </c>
      <c r="C20" s="37">
        <v>2</v>
      </c>
      <c r="D20" s="38">
        <v>12</v>
      </c>
      <c r="E20" s="39">
        <v>5</v>
      </c>
      <c r="F20" s="40">
        <v>6.4</v>
      </c>
      <c r="G20" s="41" t="e">
        <f>首页!$E$12</f>
        <v>#DIV/0!</v>
      </c>
      <c r="H20" s="42" t="e">
        <f t="shared" si="0"/>
        <v>#DIV/0!</v>
      </c>
    </row>
    <row r="21" customHeight="1" spans="1:8">
      <c r="A21" s="35">
        <v>300</v>
      </c>
      <c r="B21" s="36">
        <v>40</v>
      </c>
      <c r="C21" s="37">
        <v>2</v>
      </c>
      <c r="D21" s="38">
        <v>12</v>
      </c>
      <c r="E21" s="39">
        <v>5</v>
      </c>
      <c r="F21" s="40">
        <v>5.4</v>
      </c>
      <c r="G21" s="41" t="e">
        <f>首页!$E$12</f>
        <v>#DIV/0!</v>
      </c>
      <c r="H21" s="42" t="e">
        <f t="shared" si="0"/>
        <v>#DIV/0!</v>
      </c>
    </row>
    <row r="22" customHeight="1" spans="1:8">
      <c r="A22" s="35">
        <v>350</v>
      </c>
      <c r="B22" s="36">
        <v>30</v>
      </c>
      <c r="C22" s="37">
        <v>2.5</v>
      </c>
      <c r="D22" s="38">
        <v>12</v>
      </c>
      <c r="E22" s="39">
        <v>5</v>
      </c>
      <c r="F22" s="40">
        <v>6.4</v>
      </c>
      <c r="G22" s="41" t="e">
        <f>首页!$E$12</f>
        <v>#DIV/0!</v>
      </c>
      <c r="H22" s="42" t="e">
        <f t="shared" si="0"/>
        <v>#DIV/0!</v>
      </c>
    </row>
    <row r="23" customHeight="1" spans="1:8">
      <c r="A23" s="35">
        <v>350</v>
      </c>
      <c r="B23" s="36">
        <v>40</v>
      </c>
      <c r="C23" s="37">
        <v>2.5</v>
      </c>
      <c r="D23" s="38">
        <v>12</v>
      </c>
      <c r="E23" s="39">
        <v>5</v>
      </c>
      <c r="F23" s="40">
        <v>6.4</v>
      </c>
      <c r="G23" s="41" t="e">
        <f>首页!$E$12</f>
        <v>#DIV/0!</v>
      </c>
      <c r="H23" s="42" t="e">
        <f t="shared" si="0"/>
        <v>#DIV/0!</v>
      </c>
    </row>
  </sheetData>
  <sheetProtection password="CF68" sheet="1" objects="1"/>
  <mergeCells count="1">
    <mergeCell ref="Z2:Z7"/>
  </mergeCells>
  <dataValidations count="1">
    <dataValidation type="list" allowBlank="1" showInputMessage="1" showErrorMessage="1" sqref="P2">
      <formula1>$B$34:$B$39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"/>
  <sheetViews>
    <sheetView showGridLines="0" topLeftCell="A4" workbookViewId="0">
      <selection activeCell="J4" sqref="J4"/>
    </sheetView>
  </sheetViews>
  <sheetFormatPr defaultColWidth="9" defaultRowHeight="20" customHeight="1"/>
  <cols>
    <col min="1" max="8" width="10.625" style="32" customWidth="1"/>
    <col min="9" max="28" width="9" style="32"/>
    <col min="29" max="29" width="13.375" style="32" customWidth="1"/>
    <col min="30" max="16384" width="9" style="32"/>
  </cols>
  <sheetData>
    <row r="1" s="31" customFormat="1" customHeight="1" spans="1:24">
      <c r="A1" s="33" t="s">
        <v>6</v>
      </c>
      <c r="B1" s="33" t="s">
        <v>1</v>
      </c>
      <c r="C1" s="33" t="s">
        <v>25</v>
      </c>
      <c r="D1" s="33" t="s">
        <v>26</v>
      </c>
      <c r="E1" s="33" t="s">
        <v>4</v>
      </c>
      <c r="F1" s="33" t="s">
        <v>5</v>
      </c>
      <c r="G1" s="34" t="s">
        <v>27</v>
      </c>
      <c r="H1" s="34" t="s">
        <v>28</v>
      </c>
      <c r="J1" s="44"/>
      <c r="K1" s="44" t="s">
        <v>1</v>
      </c>
      <c r="L1" s="44" t="s">
        <v>2</v>
      </c>
      <c r="M1" s="44" t="s">
        <v>3</v>
      </c>
      <c r="N1" s="44" t="s">
        <v>4</v>
      </c>
      <c r="O1" s="44" t="s">
        <v>5</v>
      </c>
      <c r="P1" s="44" t="s">
        <v>6</v>
      </c>
      <c r="Q1" s="44" t="s">
        <v>10</v>
      </c>
      <c r="R1" s="44" t="s">
        <v>9</v>
      </c>
      <c r="U1" s="51" t="s">
        <v>29</v>
      </c>
      <c r="V1" s="52"/>
      <c r="W1" s="52"/>
      <c r="X1" s="52"/>
    </row>
    <row r="2" customHeight="1" spans="1:37">
      <c r="A2" s="35">
        <v>84</v>
      </c>
      <c r="B2" s="36">
        <v>6</v>
      </c>
      <c r="C2" s="37">
        <v>0.2</v>
      </c>
      <c r="D2" s="38">
        <v>3.5</v>
      </c>
      <c r="E2" s="39">
        <v>3</v>
      </c>
      <c r="F2" s="40">
        <v>2.8</v>
      </c>
      <c r="G2" s="41" t="e">
        <f>首页!$E$14</f>
        <v>#DIV/0!</v>
      </c>
      <c r="H2" s="42" t="e">
        <f t="shared" ref="H2:H23" si="0">C2*G2</f>
        <v>#DIV/0!</v>
      </c>
      <c r="J2" s="45" t="s">
        <v>0</v>
      </c>
      <c r="K2" s="46">
        <f>首页!D13</f>
        <v>0</v>
      </c>
      <c r="L2" s="46">
        <f>首页!E13</f>
        <v>0</v>
      </c>
      <c r="M2" s="47">
        <f>首页!F13</f>
        <v>0</v>
      </c>
      <c r="N2" s="48">
        <f>首页!G13</f>
        <v>0</v>
      </c>
      <c r="O2" s="49">
        <f>首页!H13</f>
        <v>0</v>
      </c>
      <c r="P2" s="50">
        <f>首页!I13</f>
        <v>0</v>
      </c>
      <c r="Q2" s="53">
        <f>IFERROR(SUMIFS(H:H,B:B,K2,E:E,N2,F:F,O2,A:A,P2),"-")</f>
        <v>0</v>
      </c>
      <c r="R2" s="54">
        <f>IFERROR(SUMIFS(D:D,B:B,K2,E:E,N2,F:F,O2,A:A,P2),"-")</f>
        <v>0</v>
      </c>
      <c r="U2" s="55" t="s">
        <v>30</v>
      </c>
      <c r="V2" s="56" t="str">
        <f>IF(AND(首页!D13=3,首页!D13&lt;=3),0,"")</f>
        <v/>
      </c>
      <c r="W2" s="55" t="s">
        <v>31</v>
      </c>
      <c r="X2" s="56" t="str">
        <f>IF(AND(首页!D13&gt;=25,首页!D13&lt;=25),4,"")</f>
        <v/>
      </c>
      <c r="Z2" s="60" t="s">
        <v>32</v>
      </c>
      <c r="AA2" s="61">
        <v>84</v>
      </c>
      <c r="AC2" s="58" t="s">
        <v>33</v>
      </c>
      <c r="AD2" s="58" t="s">
        <v>34</v>
      </c>
      <c r="AE2" s="58" t="s">
        <v>35</v>
      </c>
      <c r="AG2" s="64" t="s">
        <v>36</v>
      </c>
      <c r="AH2" s="65">
        <v>3</v>
      </c>
      <c r="AJ2" s="32" t="s">
        <v>37</v>
      </c>
      <c r="AK2" s="66">
        <v>2.8</v>
      </c>
    </row>
    <row r="3" customHeight="1" spans="1:37">
      <c r="A3" s="35">
        <v>84</v>
      </c>
      <c r="B3" s="36">
        <v>8</v>
      </c>
      <c r="C3" s="37">
        <v>0.2</v>
      </c>
      <c r="D3" s="38">
        <v>4.5</v>
      </c>
      <c r="E3" s="39">
        <v>3</v>
      </c>
      <c r="F3" s="40">
        <v>2.8</v>
      </c>
      <c r="G3" s="41" t="e">
        <f>首页!$E$14</f>
        <v>#DIV/0!</v>
      </c>
      <c r="H3" s="42" t="e">
        <f t="shared" si="0"/>
        <v>#DIV/0!</v>
      </c>
      <c r="U3" s="55" t="s">
        <v>38</v>
      </c>
      <c r="V3" s="56" t="str">
        <f>IF(AND(首页!D13&gt;=6,首页!D13&lt;=12),1,"")</f>
        <v/>
      </c>
      <c r="W3" s="55" t="s">
        <v>39</v>
      </c>
      <c r="X3" s="56" t="str">
        <f>IF(AND(首页!D13&gt;=30,首页!D13&lt;=30),5,"")</f>
        <v/>
      </c>
      <c r="Z3" s="60"/>
      <c r="AA3" s="61">
        <v>130</v>
      </c>
      <c r="AC3" s="58" t="s">
        <v>40</v>
      </c>
      <c r="AD3" s="58">
        <v>0</v>
      </c>
      <c r="AE3" s="58">
        <v>0</v>
      </c>
      <c r="AG3" s="64"/>
      <c r="AH3" s="65">
        <v>5</v>
      </c>
      <c r="AK3" s="66">
        <v>4</v>
      </c>
    </row>
    <row r="4" customHeight="1" spans="1:37">
      <c r="A4" s="35">
        <v>84</v>
      </c>
      <c r="B4" s="36">
        <v>10</v>
      </c>
      <c r="C4" s="37">
        <v>0.2</v>
      </c>
      <c r="D4" s="38">
        <v>5.5</v>
      </c>
      <c r="E4" s="39">
        <v>3</v>
      </c>
      <c r="F4" s="40">
        <v>2.8</v>
      </c>
      <c r="G4" s="41" t="e">
        <f>首页!$E$14</f>
        <v>#DIV/0!</v>
      </c>
      <c r="H4" s="42" t="e">
        <f t="shared" si="0"/>
        <v>#DIV/0!</v>
      </c>
      <c r="U4" s="55" t="s">
        <v>41</v>
      </c>
      <c r="V4" s="56" t="str">
        <f>IF(AND(首页!D13&gt;=15,首页!D13&lt;=15),2,"")</f>
        <v/>
      </c>
      <c r="W4" s="55" t="s">
        <v>42</v>
      </c>
      <c r="X4" s="56" t="str">
        <f>IF(AND(首页!D13&gt;=40,首页!D13&lt;=40),7,"")</f>
        <v/>
      </c>
      <c r="Z4" s="60"/>
      <c r="AA4" s="61">
        <v>150</v>
      </c>
      <c r="AC4" s="62" t="s">
        <v>13</v>
      </c>
      <c r="AD4" s="58">
        <v>0.04</v>
      </c>
      <c r="AE4" s="63" t="e">
        <f>首页!$H$14*首页!$K$13*AD4</f>
        <v>#DIV/0!</v>
      </c>
      <c r="AK4" s="66">
        <v>5</v>
      </c>
    </row>
    <row r="5" customHeight="1" spans="1:37">
      <c r="A5" s="35">
        <v>130</v>
      </c>
      <c r="B5" s="36">
        <v>10</v>
      </c>
      <c r="C5" s="37">
        <v>0.5</v>
      </c>
      <c r="D5" s="38">
        <v>5.5</v>
      </c>
      <c r="E5" s="39">
        <v>5</v>
      </c>
      <c r="F5" s="40">
        <v>4</v>
      </c>
      <c r="G5" s="41" t="e">
        <f>首页!$E$14</f>
        <v>#DIV/0!</v>
      </c>
      <c r="H5" s="42" t="e">
        <f t="shared" si="0"/>
        <v>#DIV/0!</v>
      </c>
      <c r="U5" s="55" t="s">
        <v>43</v>
      </c>
      <c r="V5" s="56" t="str">
        <f>IF(AND(首页!D13&gt;=18,首页!D13&lt;=18),3,"")</f>
        <v/>
      </c>
      <c r="W5" s="55" t="s">
        <v>44</v>
      </c>
      <c r="X5" s="56" t="str">
        <f>IF(AND(首页!D13&gt;=50,首页!D13&lt;=50),9,"")</f>
        <v/>
      </c>
      <c r="Z5" s="60"/>
      <c r="AA5" s="61">
        <v>203</v>
      </c>
      <c r="AC5" s="62" t="s">
        <v>45</v>
      </c>
      <c r="AD5" s="58">
        <v>0.45</v>
      </c>
      <c r="AE5" s="63" t="e">
        <f>首页!$H$14*首页!$K$13*AD5</f>
        <v>#DIV/0!</v>
      </c>
      <c r="AK5" s="66">
        <v>6</v>
      </c>
    </row>
    <row r="6" customHeight="1" spans="1:37">
      <c r="A6" s="35">
        <v>150</v>
      </c>
      <c r="B6" s="36">
        <v>10</v>
      </c>
      <c r="C6" s="37">
        <v>0.5</v>
      </c>
      <c r="D6" s="38">
        <v>5.5</v>
      </c>
      <c r="E6" s="39">
        <v>5</v>
      </c>
      <c r="F6" s="40">
        <v>4</v>
      </c>
      <c r="G6" s="41" t="e">
        <f>首页!$E$14</f>
        <v>#DIV/0!</v>
      </c>
      <c r="H6" s="42" t="e">
        <f t="shared" si="0"/>
        <v>#DIV/0!</v>
      </c>
      <c r="U6" s="55" t="s">
        <v>46</v>
      </c>
      <c r="V6" s="56" t="str">
        <f>IF(AND(首页!D13&gt;=20,首页!D13&lt;=20),3,"")</f>
        <v/>
      </c>
      <c r="W6" s="55"/>
      <c r="X6" s="56"/>
      <c r="Z6" s="60"/>
      <c r="AA6" s="61">
        <v>300</v>
      </c>
      <c r="AC6" s="58" t="s">
        <v>47</v>
      </c>
      <c r="AD6" s="58">
        <v>0.32</v>
      </c>
      <c r="AE6" s="63" t="e">
        <f>首页!$H$14*首页!$K$13*AD6</f>
        <v>#DIV/0!</v>
      </c>
      <c r="AK6" s="66">
        <v>5.4</v>
      </c>
    </row>
    <row r="7" customHeight="1" spans="1:37">
      <c r="A7" s="35">
        <v>150</v>
      </c>
      <c r="B7" s="36">
        <v>12</v>
      </c>
      <c r="C7" s="37">
        <v>0.6</v>
      </c>
      <c r="D7" s="38">
        <v>5.5</v>
      </c>
      <c r="E7" s="39">
        <v>5</v>
      </c>
      <c r="F7" s="40">
        <v>4</v>
      </c>
      <c r="G7" s="41" t="e">
        <f>首页!$E$14</f>
        <v>#DIV/0!</v>
      </c>
      <c r="H7" s="42" t="e">
        <f t="shared" si="0"/>
        <v>#DIV/0!</v>
      </c>
      <c r="U7" s="55" t="s">
        <v>48</v>
      </c>
      <c r="V7" s="56" t="str">
        <f>IF(AND(首页!D13&gt;=21,首页!D13&lt;=21),3,"")</f>
        <v/>
      </c>
      <c r="W7" s="57"/>
      <c r="X7" s="56"/>
      <c r="Z7" s="60"/>
      <c r="AA7" s="61">
        <v>350</v>
      </c>
      <c r="AC7" s="58" t="s">
        <v>49</v>
      </c>
      <c r="AD7" s="58">
        <v>1.15</v>
      </c>
      <c r="AE7" s="63" t="e">
        <f>首页!$H$14*首页!$K$13*AD7</f>
        <v>#DIV/0!</v>
      </c>
      <c r="AK7" s="66">
        <v>6.4</v>
      </c>
    </row>
    <row r="8" customHeight="1" spans="1:31">
      <c r="A8" s="35">
        <v>150</v>
      </c>
      <c r="B8" s="36">
        <v>15</v>
      </c>
      <c r="C8" s="37">
        <v>0.6</v>
      </c>
      <c r="D8" s="38">
        <v>7.5</v>
      </c>
      <c r="E8" s="39">
        <v>5</v>
      </c>
      <c r="F8" s="40">
        <v>4</v>
      </c>
      <c r="G8" s="41" t="e">
        <f>首页!$E$14</f>
        <v>#DIV/0!</v>
      </c>
      <c r="H8" s="42" t="e">
        <f t="shared" si="0"/>
        <v>#DIV/0!</v>
      </c>
      <c r="U8" s="58" t="s">
        <v>50</v>
      </c>
      <c r="V8" s="59">
        <f>SUM(V2:V7,X2:X7)</f>
        <v>0</v>
      </c>
      <c r="AC8" s="62" t="s">
        <v>51</v>
      </c>
      <c r="AD8" s="58">
        <v>0.93</v>
      </c>
      <c r="AE8" s="63" t="e">
        <f>首页!$H$14*首页!$K$13*AD8</f>
        <v>#DIV/0!</v>
      </c>
    </row>
    <row r="9" customHeight="1" spans="1:31">
      <c r="A9" s="35">
        <v>150</v>
      </c>
      <c r="B9" s="36">
        <v>18</v>
      </c>
      <c r="C9" s="37">
        <v>0.75</v>
      </c>
      <c r="D9" s="38">
        <v>9.6</v>
      </c>
      <c r="E9" s="39">
        <v>5</v>
      </c>
      <c r="F9" s="40">
        <v>4</v>
      </c>
      <c r="G9" s="41" t="e">
        <f>首页!$E$14</f>
        <v>#DIV/0!</v>
      </c>
      <c r="H9" s="42" t="e">
        <f t="shared" si="0"/>
        <v>#DIV/0!</v>
      </c>
      <c r="AC9" s="62" t="s">
        <v>52</v>
      </c>
      <c r="AD9" s="58">
        <v>0.43</v>
      </c>
      <c r="AE9" s="63" t="e">
        <f>首页!$H$14*首页!$K$13*AD9</f>
        <v>#DIV/0!</v>
      </c>
    </row>
    <row r="10" customHeight="1" spans="1:8">
      <c r="A10" s="35">
        <v>203</v>
      </c>
      <c r="B10" s="36">
        <v>15</v>
      </c>
      <c r="C10" s="37">
        <v>0.7</v>
      </c>
      <c r="D10" s="38">
        <v>7.5</v>
      </c>
      <c r="E10" s="39">
        <v>5</v>
      </c>
      <c r="F10" s="40">
        <v>4</v>
      </c>
      <c r="G10" s="41" t="e">
        <f>首页!$E$14</f>
        <v>#DIV/0!</v>
      </c>
      <c r="H10" s="42" t="e">
        <f t="shared" si="0"/>
        <v>#DIV/0!</v>
      </c>
    </row>
    <row r="11" customHeight="1" spans="1:8">
      <c r="A11" s="35">
        <v>203</v>
      </c>
      <c r="B11" s="36">
        <v>18</v>
      </c>
      <c r="C11" s="37">
        <v>0.75</v>
      </c>
      <c r="D11" s="38">
        <v>9.6</v>
      </c>
      <c r="E11" s="39">
        <v>5</v>
      </c>
      <c r="F11" s="40">
        <v>4</v>
      </c>
      <c r="G11" s="41" t="e">
        <f>首页!$E$14</f>
        <v>#DIV/0!</v>
      </c>
      <c r="H11" s="42" t="e">
        <f t="shared" si="0"/>
        <v>#DIV/0!</v>
      </c>
    </row>
    <row r="12" customHeight="1" spans="1:8">
      <c r="A12" s="35">
        <v>203</v>
      </c>
      <c r="B12" s="36">
        <v>20</v>
      </c>
      <c r="C12" s="37">
        <v>0.8</v>
      </c>
      <c r="D12" s="38">
        <v>11.2</v>
      </c>
      <c r="E12" s="39">
        <v>5</v>
      </c>
      <c r="F12" s="40">
        <v>4</v>
      </c>
      <c r="G12" s="41" t="e">
        <f>首页!$E$14</f>
        <v>#DIV/0!</v>
      </c>
      <c r="H12" s="42" t="e">
        <f t="shared" si="0"/>
        <v>#DIV/0!</v>
      </c>
    </row>
    <row r="13" customHeight="1" spans="1:8">
      <c r="A13" s="35">
        <v>203</v>
      </c>
      <c r="B13" s="36">
        <v>21</v>
      </c>
      <c r="C13" s="37">
        <v>0.8</v>
      </c>
      <c r="D13" s="38">
        <v>11.2</v>
      </c>
      <c r="E13" s="39">
        <v>5</v>
      </c>
      <c r="F13" s="40">
        <v>4</v>
      </c>
      <c r="G13" s="41" t="e">
        <f>首页!$E$14</f>
        <v>#DIV/0!</v>
      </c>
      <c r="H13" s="42" t="e">
        <f t="shared" si="0"/>
        <v>#DIV/0!</v>
      </c>
    </row>
    <row r="14" customHeight="1" spans="1:8">
      <c r="A14" s="35">
        <v>203</v>
      </c>
      <c r="B14" s="36">
        <v>25</v>
      </c>
      <c r="C14" s="37">
        <v>0.9</v>
      </c>
      <c r="D14" s="38">
        <v>11.2</v>
      </c>
      <c r="E14" s="39">
        <v>5</v>
      </c>
      <c r="F14" s="40">
        <v>4</v>
      </c>
      <c r="G14" s="41" t="e">
        <f>首页!$E$14</f>
        <v>#DIV/0!</v>
      </c>
      <c r="H14" s="42" t="e">
        <f t="shared" si="0"/>
        <v>#DIV/0!</v>
      </c>
    </row>
    <row r="15" customHeight="1" spans="1:8">
      <c r="A15" s="35">
        <v>203</v>
      </c>
      <c r="B15" s="36">
        <v>25</v>
      </c>
      <c r="C15" s="37">
        <v>1</v>
      </c>
      <c r="D15" s="38">
        <v>11.2</v>
      </c>
      <c r="E15" s="39">
        <v>5</v>
      </c>
      <c r="F15" s="40">
        <v>5</v>
      </c>
      <c r="G15" s="41" t="e">
        <f>首页!$E$14</f>
        <v>#DIV/0!</v>
      </c>
      <c r="H15" s="42" t="e">
        <f t="shared" si="0"/>
        <v>#DIV/0!</v>
      </c>
    </row>
    <row r="16" customHeight="1" spans="1:8">
      <c r="A16" s="35">
        <v>203</v>
      </c>
      <c r="B16" s="36">
        <v>25</v>
      </c>
      <c r="C16" s="37">
        <v>1.5</v>
      </c>
      <c r="D16" s="38">
        <v>11.2</v>
      </c>
      <c r="E16" s="39">
        <v>5</v>
      </c>
      <c r="F16" s="40">
        <v>6</v>
      </c>
      <c r="G16" s="41" t="e">
        <f>首页!$E$14</f>
        <v>#DIV/0!</v>
      </c>
      <c r="H16" s="42" t="e">
        <f t="shared" si="0"/>
        <v>#DIV/0!</v>
      </c>
    </row>
    <row r="17" customHeight="1" spans="1:8">
      <c r="A17" s="35">
        <v>203</v>
      </c>
      <c r="B17" s="43">
        <v>25.1</v>
      </c>
      <c r="C17" s="37">
        <v>1.5</v>
      </c>
      <c r="D17" s="38">
        <v>11.2</v>
      </c>
      <c r="E17" s="39">
        <v>5</v>
      </c>
      <c r="F17" s="40">
        <v>5</v>
      </c>
      <c r="G17" s="41" t="e">
        <f>首页!$E$14</f>
        <v>#DIV/0!</v>
      </c>
      <c r="H17" s="42" t="e">
        <f t="shared" si="0"/>
        <v>#DIV/0!</v>
      </c>
    </row>
    <row r="18" customHeight="1" spans="1:8">
      <c r="A18" s="35">
        <v>203</v>
      </c>
      <c r="B18" s="43">
        <v>25.1</v>
      </c>
      <c r="C18" s="37">
        <v>1.5</v>
      </c>
      <c r="D18" s="38">
        <v>11.2</v>
      </c>
      <c r="E18" s="39">
        <v>5</v>
      </c>
      <c r="F18" s="40">
        <v>6</v>
      </c>
      <c r="G18" s="41" t="e">
        <f>首页!$E$14</f>
        <v>#DIV/0!</v>
      </c>
      <c r="H18" s="42" t="e">
        <f t="shared" si="0"/>
        <v>#DIV/0!</v>
      </c>
    </row>
    <row r="19" customHeight="1" spans="1:8">
      <c r="A19" s="35">
        <v>203</v>
      </c>
      <c r="B19" s="36">
        <v>30</v>
      </c>
      <c r="C19" s="37">
        <v>1.5</v>
      </c>
      <c r="D19" s="38">
        <v>12</v>
      </c>
      <c r="E19" s="39">
        <v>5</v>
      </c>
      <c r="F19" s="40">
        <v>5</v>
      </c>
      <c r="G19" s="41" t="e">
        <f>首页!$E$14</f>
        <v>#DIV/0!</v>
      </c>
      <c r="H19" s="42" t="e">
        <f t="shared" si="0"/>
        <v>#DIV/0!</v>
      </c>
    </row>
    <row r="20" customHeight="1" spans="1:8">
      <c r="A20" s="35">
        <v>300</v>
      </c>
      <c r="B20" s="36">
        <v>30</v>
      </c>
      <c r="C20" s="37">
        <v>2</v>
      </c>
      <c r="D20" s="38">
        <v>12</v>
      </c>
      <c r="E20" s="39">
        <v>5</v>
      </c>
      <c r="F20" s="40">
        <v>6.4</v>
      </c>
      <c r="G20" s="41" t="e">
        <f>首页!$E$14</f>
        <v>#DIV/0!</v>
      </c>
      <c r="H20" s="42" t="e">
        <f t="shared" si="0"/>
        <v>#DIV/0!</v>
      </c>
    </row>
    <row r="21" customHeight="1" spans="1:8">
      <c r="A21" s="35">
        <v>300</v>
      </c>
      <c r="B21" s="36">
        <v>40</v>
      </c>
      <c r="C21" s="37">
        <v>2</v>
      </c>
      <c r="D21" s="38">
        <v>12</v>
      </c>
      <c r="E21" s="39">
        <v>5</v>
      </c>
      <c r="F21" s="40">
        <v>5.4</v>
      </c>
      <c r="G21" s="41" t="e">
        <f>首页!$E$14</f>
        <v>#DIV/0!</v>
      </c>
      <c r="H21" s="42" t="e">
        <f t="shared" si="0"/>
        <v>#DIV/0!</v>
      </c>
    </row>
    <row r="22" customHeight="1" spans="1:8">
      <c r="A22" s="35">
        <v>350</v>
      </c>
      <c r="B22" s="36">
        <v>30</v>
      </c>
      <c r="C22" s="37">
        <v>2.5</v>
      </c>
      <c r="D22" s="38">
        <v>12</v>
      </c>
      <c r="E22" s="39">
        <v>5</v>
      </c>
      <c r="F22" s="40">
        <v>6.4</v>
      </c>
      <c r="G22" s="41" t="e">
        <f>首页!$E$14</f>
        <v>#DIV/0!</v>
      </c>
      <c r="H22" s="42" t="e">
        <f t="shared" si="0"/>
        <v>#DIV/0!</v>
      </c>
    </row>
    <row r="23" customHeight="1" spans="1:8">
      <c r="A23" s="35">
        <v>350</v>
      </c>
      <c r="B23" s="36">
        <v>40</v>
      </c>
      <c r="C23" s="37">
        <v>2.5</v>
      </c>
      <c r="D23" s="38">
        <v>12</v>
      </c>
      <c r="E23" s="39">
        <v>5</v>
      </c>
      <c r="F23" s="40">
        <v>6.4</v>
      </c>
      <c r="G23" s="41" t="e">
        <f>首页!$E$14</f>
        <v>#DIV/0!</v>
      </c>
      <c r="H23" s="42" t="e">
        <f t="shared" si="0"/>
        <v>#DIV/0!</v>
      </c>
    </row>
  </sheetData>
  <sheetProtection password="CF68" sheet="1" objects="1"/>
  <mergeCells count="1">
    <mergeCell ref="Z2:Z7"/>
  </mergeCells>
  <dataValidations count="1">
    <dataValidation type="list" allowBlank="1" showInputMessage="1" showErrorMessage="1" sqref="P2">
      <formula1>$B$34:$B$39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R293"/>
  <sheetViews>
    <sheetView showGridLines="0" workbookViewId="0">
      <pane ySplit="1" topLeftCell="A2" activePane="bottomLeft" state="frozen"/>
      <selection/>
      <selection pane="bottomLeft" activeCell="J4" sqref="J4"/>
    </sheetView>
  </sheetViews>
  <sheetFormatPr defaultColWidth="9" defaultRowHeight="15" customHeight="1"/>
  <cols>
    <col min="1" max="1" width="5.375" style="2" customWidth="1"/>
    <col min="2" max="2" width="11.625" style="5" customWidth="1"/>
    <col min="3" max="3" width="8.625" style="6" customWidth="1"/>
    <col min="4" max="4" width="9.5" style="7" customWidth="1"/>
    <col min="5" max="8" width="12.625" style="7" customWidth="1"/>
    <col min="9" max="9" width="22.6333333333333" style="7" customWidth="1"/>
    <col min="10" max="203" width="8.625" style="3" customWidth="1"/>
    <col min="204" max="251" width="8.625" style="2" customWidth="1"/>
    <col min="252" max="252" width="8.625" style="2"/>
    <col min="253" max="16379" width="9" style="8"/>
  </cols>
  <sheetData>
    <row r="1" s="1" customFormat="1" ht="30" customHeight="1" spans="1:203">
      <c r="A1" s="9" t="s">
        <v>53</v>
      </c>
      <c r="B1" s="9" t="s">
        <v>16</v>
      </c>
      <c r="C1" s="10" t="s">
        <v>18</v>
      </c>
      <c r="D1" s="11" t="s">
        <v>17</v>
      </c>
      <c r="E1" s="9" t="s">
        <v>54</v>
      </c>
      <c r="F1" s="9" t="s">
        <v>55</v>
      </c>
      <c r="G1" s="9" t="s">
        <v>56</v>
      </c>
      <c r="H1" s="9" t="s">
        <v>57</v>
      </c>
      <c r="I1" s="9" t="s">
        <v>58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</row>
    <row r="2" s="2" customFormat="1" customHeight="1" spans="1:203">
      <c r="A2" s="12">
        <v>1</v>
      </c>
      <c r="B2" s="13" t="s">
        <v>59</v>
      </c>
      <c r="C2" s="14">
        <v>630</v>
      </c>
      <c r="D2" s="15" t="s">
        <v>24</v>
      </c>
      <c r="E2" s="16">
        <v>2200</v>
      </c>
      <c r="F2" s="16">
        <v>3500</v>
      </c>
      <c r="G2" s="16">
        <v>5000</v>
      </c>
      <c r="H2" s="17">
        <v>5500</v>
      </c>
      <c r="I2" s="1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</row>
    <row r="3" s="2" customFormat="1" customHeight="1" spans="1:203">
      <c r="A3" s="12">
        <v>2</v>
      </c>
      <c r="B3" s="13" t="s">
        <v>59</v>
      </c>
      <c r="C3" s="14">
        <v>630</v>
      </c>
      <c r="D3" s="15" t="s">
        <v>60</v>
      </c>
      <c r="E3" s="16">
        <v>3500</v>
      </c>
      <c r="F3" s="16">
        <v>5000</v>
      </c>
      <c r="G3" s="16">
        <v>6500</v>
      </c>
      <c r="H3" s="17">
        <v>7500</v>
      </c>
      <c r="I3" s="1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</row>
    <row r="4" s="2" customFormat="1" customHeight="1" spans="1:203">
      <c r="A4" s="12">
        <v>3</v>
      </c>
      <c r="B4" s="13" t="s">
        <v>61</v>
      </c>
      <c r="C4" s="14">
        <v>600</v>
      </c>
      <c r="D4" s="15" t="s">
        <v>24</v>
      </c>
      <c r="E4" s="16">
        <v>2200</v>
      </c>
      <c r="F4" s="16">
        <v>3500</v>
      </c>
      <c r="G4" s="16">
        <v>5000</v>
      </c>
      <c r="H4" s="17">
        <v>5500</v>
      </c>
      <c r="I4" s="1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</row>
    <row r="5" s="2" customFormat="1" customHeight="1" spans="1:203">
      <c r="A5" s="12">
        <v>4</v>
      </c>
      <c r="B5" s="13" t="s">
        <v>61</v>
      </c>
      <c r="C5" s="14">
        <v>600</v>
      </c>
      <c r="D5" s="15" t="s">
        <v>60</v>
      </c>
      <c r="E5" s="16">
        <v>3500</v>
      </c>
      <c r="F5" s="16">
        <v>5000</v>
      </c>
      <c r="G5" s="16">
        <v>6500</v>
      </c>
      <c r="H5" s="17">
        <v>7500</v>
      </c>
      <c r="I5" s="16"/>
      <c r="J5" s="26"/>
      <c r="K5" s="3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</row>
    <row r="6" s="2" customFormat="1" customHeight="1" spans="1:203">
      <c r="A6" s="12">
        <v>5</v>
      </c>
      <c r="B6" s="13" t="s">
        <v>62</v>
      </c>
      <c r="C6" s="14">
        <v>1670</v>
      </c>
      <c r="D6" s="15" t="s">
        <v>24</v>
      </c>
      <c r="E6" s="16">
        <v>6000</v>
      </c>
      <c r="F6" s="16">
        <v>7500</v>
      </c>
      <c r="G6" s="16">
        <v>9500</v>
      </c>
      <c r="H6" s="17">
        <v>12000</v>
      </c>
      <c r="I6" s="1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</row>
    <row r="7" s="2" customFormat="1" customHeight="1" spans="1:203">
      <c r="A7" s="12">
        <v>6</v>
      </c>
      <c r="B7" s="13" t="s">
        <v>62</v>
      </c>
      <c r="C7" s="14">
        <v>1670</v>
      </c>
      <c r="D7" s="15" t="s">
        <v>60</v>
      </c>
      <c r="E7" s="16">
        <v>6000</v>
      </c>
      <c r="F7" s="16">
        <v>8500</v>
      </c>
      <c r="G7" s="16">
        <v>10500</v>
      </c>
      <c r="H7" s="17">
        <v>12500</v>
      </c>
      <c r="I7" s="1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</row>
    <row r="8" s="2" customFormat="1" customHeight="1" spans="1:203">
      <c r="A8" s="12">
        <v>7</v>
      </c>
      <c r="B8" s="13" t="s">
        <v>63</v>
      </c>
      <c r="C8" s="14">
        <v>2435</v>
      </c>
      <c r="D8" s="15" t="s">
        <v>24</v>
      </c>
      <c r="E8" s="16">
        <v>10000</v>
      </c>
      <c r="F8" s="16">
        <v>13000</v>
      </c>
      <c r="G8" s="16">
        <v>19000</v>
      </c>
      <c r="H8" s="17">
        <v>21000</v>
      </c>
      <c r="I8" s="1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</row>
    <row r="9" s="2" customFormat="1" customHeight="1" spans="1:203">
      <c r="A9" s="12">
        <v>8</v>
      </c>
      <c r="B9" s="13" t="s">
        <v>63</v>
      </c>
      <c r="C9" s="14">
        <v>2435</v>
      </c>
      <c r="D9" s="15" t="s">
        <v>60</v>
      </c>
      <c r="E9" s="16">
        <v>10000</v>
      </c>
      <c r="F9" s="16">
        <v>13000</v>
      </c>
      <c r="G9" s="16">
        <v>16000</v>
      </c>
      <c r="H9" s="17">
        <v>18000</v>
      </c>
      <c r="I9" s="1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</row>
    <row r="10" s="2" customFormat="1" customHeight="1" spans="1:203">
      <c r="A10" s="12">
        <v>9</v>
      </c>
      <c r="B10" s="13" t="s">
        <v>64</v>
      </c>
      <c r="C10" s="14">
        <v>350</v>
      </c>
      <c r="D10" s="15" t="s">
        <v>24</v>
      </c>
      <c r="E10" s="16">
        <v>1800</v>
      </c>
      <c r="F10" s="16">
        <v>2400</v>
      </c>
      <c r="G10" s="16">
        <v>3200</v>
      </c>
      <c r="H10" s="17">
        <v>4000</v>
      </c>
      <c r="I10" s="1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</row>
    <row r="11" s="2" customFormat="1" customHeight="1" spans="1:203">
      <c r="A11" s="12">
        <v>10</v>
      </c>
      <c r="B11" s="13" t="s">
        <v>64</v>
      </c>
      <c r="C11" s="14">
        <v>350</v>
      </c>
      <c r="D11" s="15" t="s">
        <v>60</v>
      </c>
      <c r="E11" s="16">
        <v>1500</v>
      </c>
      <c r="F11" s="16">
        <v>2000</v>
      </c>
      <c r="G11" s="16">
        <v>3000</v>
      </c>
      <c r="H11" s="17">
        <v>4000</v>
      </c>
      <c r="I11" s="1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</row>
    <row r="12" s="2" customFormat="1" customHeight="1" spans="1:203">
      <c r="A12" s="12">
        <v>11</v>
      </c>
      <c r="B12" s="13" t="s">
        <v>65</v>
      </c>
      <c r="C12" s="14">
        <v>265</v>
      </c>
      <c r="D12" s="15" t="s">
        <v>24</v>
      </c>
      <c r="E12" s="16">
        <v>1600</v>
      </c>
      <c r="F12" s="16">
        <v>2000</v>
      </c>
      <c r="G12" s="16">
        <v>3000</v>
      </c>
      <c r="H12" s="17">
        <v>3500</v>
      </c>
      <c r="I12" s="1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</row>
    <row r="13" s="2" customFormat="1" customHeight="1" spans="1:203">
      <c r="A13" s="12">
        <v>12</v>
      </c>
      <c r="B13" s="13" t="s">
        <v>65</v>
      </c>
      <c r="C13" s="14">
        <v>265</v>
      </c>
      <c r="D13" s="15" t="s">
        <v>60</v>
      </c>
      <c r="E13" s="16">
        <v>1400</v>
      </c>
      <c r="F13" s="16">
        <v>1900</v>
      </c>
      <c r="G13" s="16">
        <v>3000</v>
      </c>
      <c r="H13" s="17">
        <v>3500</v>
      </c>
      <c r="I13" s="1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</row>
    <row r="14" s="2" customFormat="1" customHeight="1" spans="1:203">
      <c r="A14" s="12">
        <v>13</v>
      </c>
      <c r="B14" s="13" t="s">
        <v>66</v>
      </c>
      <c r="C14" s="14">
        <v>300</v>
      </c>
      <c r="D14" s="15" t="s">
        <v>24</v>
      </c>
      <c r="E14" s="16">
        <v>1800</v>
      </c>
      <c r="F14" s="16">
        <v>2400</v>
      </c>
      <c r="G14" s="16">
        <v>3200</v>
      </c>
      <c r="H14" s="17">
        <v>4000</v>
      </c>
      <c r="I14" s="1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</row>
    <row r="15" s="2" customFormat="1" customHeight="1" spans="1:203">
      <c r="A15" s="12">
        <v>14</v>
      </c>
      <c r="B15" s="13" t="s">
        <v>66</v>
      </c>
      <c r="C15" s="14">
        <v>300</v>
      </c>
      <c r="D15" s="15" t="s">
        <v>60</v>
      </c>
      <c r="E15" s="16">
        <v>1500</v>
      </c>
      <c r="F15" s="16">
        <v>2000</v>
      </c>
      <c r="G15" s="16">
        <v>3000</v>
      </c>
      <c r="H15" s="17">
        <v>4000</v>
      </c>
      <c r="I15" s="1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</row>
    <row r="16" s="2" customFormat="1" customHeight="1" spans="1:203">
      <c r="A16" s="12">
        <v>15</v>
      </c>
      <c r="B16" s="13" t="s">
        <v>67</v>
      </c>
      <c r="C16" s="14">
        <v>278</v>
      </c>
      <c r="D16" s="15" t="s">
        <v>24</v>
      </c>
      <c r="E16" s="16">
        <v>1500</v>
      </c>
      <c r="F16" s="16">
        <v>2200</v>
      </c>
      <c r="G16" s="16">
        <v>2800</v>
      </c>
      <c r="H16" s="17">
        <v>3500</v>
      </c>
      <c r="I16" s="1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</row>
    <row r="17" s="2" customFormat="1" customHeight="1" spans="1:203">
      <c r="A17" s="12">
        <v>16</v>
      </c>
      <c r="B17" s="13" t="s">
        <v>67</v>
      </c>
      <c r="C17" s="14">
        <v>278</v>
      </c>
      <c r="D17" s="15" t="s">
        <v>60</v>
      </c>
      <c r="E17" s="16">
        <v>1500</v>
      </c>
      <c r="F17" s="16">
        <v>2200</v>
      </c>
      <c r="G17" s="16">
        <v>2800</v>
      </c>
      <c r="H17" s="17">
        <v>3500</v>
      </c>
      <c r="I17" s="1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</row>
    <row r="18" s="2" customFormat="1" customHeight="1" spans="1:203">
      <c r="A18" s="12">
        <v>17</v>
      </c>
      <c r="B18" s="13" t="s">
        <v>68</v>
      </c>
      <c r="C18" s="14">
        <v>100</v>
      </c>
      <c r="D18" s="15" t="s">
        <v>24</v>
      </c>
      <c r="E18" s="16">
        <v>900</v>
      </c>
      <c r="F18" s="16">
        <v>1400</v>
      </c>
      <c r="G18" s="16">
        <v>2200</v>
      </c>
      <c r="H18" s="17">
        <v>2500</v>
      </c>
      <c r="I18" s="1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</row>
    <row r="19" s="2" customFormat="1" customHeight="1" spans="1:203">
      <c r="A19" s="12">
        <v>18</v>
      </c>
      <c r="B19" s="13" t="s">
        <v>68</v>
      </c>
      <c r="C19" s="14">
        <v>100</v>
      </c>
      <c r="D19" s="15" t="s">
        <v>60</v>
      </c>
      <c r="E19" s="16">
        <v>900</v>
      </c>
      <c r="F19" s="16">
        <v>1400</v>
      </c>
      <c r="G19" s="16">
        <v>2200</v>
      </c>
      <c r="H19" s="17">
        <v>2500</v>
      </c>
      <c r="I19" s="1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</row>
    <row r="20" s="2" customFormat="1" customHeight="1" spans="1:203">
      <c r="A20" s="12">
        <v>19</v>
      </c>
      <c r="B20" s="13" t="s">
        <v>69</v>
      </c>
      <c r="C20" s="14">
        <v>270</v>
      </c>
      <c r="D20" s="15" t="s">
        <v>24</v>
      </c>
      <c r="E20" s="16">
        <v>1600</v>
      </c>
      <c r="F20" s="16">
        <v>2200</v>
      </c>
      <c r="G20" s="16">
        <v>3000</v>
      </c>
      <c r="H20" s="17">
        <v>3500</v>
      </c>
      <c r="I20" s="1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</row>
    <row r="21" s="2" customFormat="1" customHeight="1" spans="1:203">
      <c r="A21" s="12">
        <v>20</v>
      </c>
      <c r="B21" s="13" t="s">
        <v>69</v>
      </c>
      <c r="C21" s="14">
        <v>270</v>
      </c>
      <c r="D21" s="15" t="s">
        <v>60</v>
      </c>
      <c r="E21" s="16">
        <v>1600</v>
      </c>
      <c r="F21" s="16">
        <v>2200</v>
      </c>
      <c r="G21" s="16">
        <v>3000</v>
      </c>
      <c r="H21" s="17">
        <v>3500</v>
      </c>
      <c r="I21" s="1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</row>
    <row r="22" s="2" customFormat="1" customHeight="1" spans="1:203">
      <c r="A22" s="12">
        <v>21</v>
      </c>
      <c r="B22" s="13" t="s">
        <v>70</v>
      </c>
      <c r="C22" s="14">
        <v>250</v>
      </c>
      <c r="D22" s="15" t="s">
        <v>24</v>
      </c>
      <c r="E22" s="16">
        <v>1500</v>
      </c>
      <c r="F22" s="16">
        <v>1700</v>
      </c>
      <c r="G22" s="16">
        <v>2400</v>
      </c>
      <c r="H22" s="17">
        <v>3000</v>
      </c>
      <c r="I22" s="1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</row>
    <row r="23" s="2" customFormat="1" customHeight="1" spans="1:203">
      <c r="A23" s="12">
        <v>22</v>
      </c>
      <c r="B23" s="13" t="s">
        <v>70</v>
      </c>
      <c r="C23" s="14">
        <v>250</v>
      </c>
      <c r="D23" s="15" t="s">
        <v>60</v>
      </c>
      <c r="E23" s="16">
        <v>1500</v>
      </c>
      <c r="F23" s="16">
        <v>1700</v>
      </c>
      <c r="G23" s="16">
        <v>2400</v>
      </c>
      <c r="H23" s="17">
        <v>3000</v>
      </c>
      <c r="I23" s="1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</row>
    <row r="24" s="2" customFormat="1" customHeight="1" spans="1:203">
      <c r="A24" s="12">
        <v>23</v>
      </c>
      <c r="B24" s="13" t="s">
        <v>71</v>
      </c>
      <c r="C24" s="14">
        <v>210</v>
      </c>
      <c r="D24" s="15" t="s">
        <v>24</v>
      </c>
      <c r="E24" s="16">
        <v>1200</v>
      </c>
      <c r="F24" s="16">
        <v>1700</v>
      </c>
      <c r="G24" s="16">
        <v>2000</v>
      </c>
      <c r="H24" s="17">
        <v>2500</v>
      </c>
      <c r="I24" s="1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</row>
    <row r="25" s="2" customFormat="1" customHeight="1" spans="1:203">
      <c r="A25" s="12">
        <v>24</v>
      </c>
      <c r="B25" s="13" t="s">
        <v>71</v>
      </c>
      <c r="C25" s="14">
        <v>210</v>
      </c>
      <c r="D25" s="15" t="s">
        <v>60</v>
      </c>
      <c r="E25" s="16">
        <v>1500</v>
      </c>
      <c r="F25" s="16">
        <v>2000</v>
      </c>
      <c r="G25" s="16">
        <v>2500</v>
      </c>
      <c r="H25" s="17">
        <v>3000</v>
      </c>
      <c r="I25" s="1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</row>
    <row r="26" s="2" customFormat="1" customHeight="1" spans="1:203">
      <c r="A26" s="12">
        <v>25</v>
      </c>
      <c r="B26" s="13" t="s">
        <v>72</v>
      </c>
      <c r="C26" s="14">
        <v>225</v>
      </c>
      <c r="D26" s="15" t="s">
        <v>24</v>
      </c>
      <c r="E26" s="16"/>
      <c r="F26" s="16"/>
      <c r="G26" s="16"/>
      <c r="H26" s="17"/>
      <c r="I26" s="1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</row>
    <row r="27" s="2" customFormat="1" customHeight="1" spans="1:203">
      <c r="A27" s="12">
        <v>26</v>
      </c>
      <c r="B27" s="13" t="s">
        <v>72</v>
      </c>
      <c r="C27" s="14">
        <v>225</v>
      </c>
      <c r="D27" s="15" t="s">
        <v>60</v>
      </c>
      <c r="E27" s="16"/>
      <c r="F27" s="16"/>
      <c r="G27" s="16"/>
      <c r="H27" s="17"/>
      <c r="I27" s="1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</row>
    <row r="28" s="2" customFormat="1" customHeight="1" spans="1:203">
      <c r="A28" s="12">
        <v>27</v>
      </c>
      <c r="B28" s="18" t="s">
        <v>73</v>
      </c>
      <c r="C28" s="19">
        <v>300</v>
      </c>
      <c r="D28" s="15" t="s">
        <v>24</v>
      </c>
      <c r="E28" s="16">
        <v>1500</v>
      </c>
      <c r="F28" s="16">
        <v>2200</v>
      </c>
      <c r="G28" s="16">
        <v>2500</v>
      </c>
      <c r="H28" s="17">
        <v>3500</v>
      </c>
      <c r="I28" s="1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</row>
    <row r="29" s="2" customFormat="1" customHeight="1" spans="1:203">
      <c r="A29" s="12">
        <v>28</v>
      </c>
      <c r="B29" s="18" t="s">
        <v>73</v>
      </c>
      <c r="C29" s="19">
        <v>300</v>
      </c>
      <c r="D29" s="15" t="s">
        <v>60</v>
      </c>
      <c r="E29" s="16">
        <v>1600</v>
      </c>
      <c r="F29" s="16">
        <v>2500</v>
      </c>
      <c r="G29" s="16">
        <v>2800</v>
      </c>
      <c r="H29" s="17">
        <v>3500</v>
      </c>
      <c r="I29" s="1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</row>
    <row r="30" s="2" customFormat="1" customHeight="1" spans="1:203">
      <c r="A30" s="12">
        <v>29</v>
      </c>
      <c r="B30" s="13" t="s">
        <v>74</v>
      </c>
      <c r="C30" s="14">
        <v>150</v>
      </c>
      <c r="D30" s="15" t="s">
        <v>24</v>
      </c>
      <c r="E30" s="16">
        <v>1000</v>
      </c>
      <c r="F30" s="16">
        <v>1400</v>
      </c>
      <c r="G30" s="16">
        <v>2000</v>
      </c>
      <c r="H30" s="17">
        <v>2500</v>
      </c>
      <c r="I30" s="1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</row>
    <row r="31" s="2" customFormat="1" customHeight="1" spans="1:203">
      <c r="A31" s="12">
        <v>30</v>
      </c>
      <c r="B31" s="13" t="s">
        <v>74</v>
      </c>
      <c r="C31" s="14">
        <v>150</v>
      </c>
      <c r="D31" s="15" t="s">
        <v>60</v>
      </c>
      <c r="E31" s="16">
        <v>1000</v>
      </c>
      <c r="F31" s="16">
        <v>1400</v>
      </c>
      <c r="G31" s="16">
        <v>2000</v>
      </c>
      <c r="H31" s="17">
        <v>2500</v>
      </c>
      <c r="I31" s="1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</row>
    <row r="32" s="2" customFormat="1" customHeight="1" spans="1:203">
      <c r="A32" s="12">
        <v>31</v>
      </c>
      <c r="B32" s="13" t="s">
        <v>75</v>
      </c>
      <c r="C32" s="14">
        <v>190</v>
      </c>
      <c r="D32" s="15" t="s">
        <v>24</v>
      </c>
      <c r="E32" s="16">
        <v>1400</v>
      </c>
      <c r="F32" s="16">
        <v>1600</v>
      </c>
      <c r="G32" s="16">
        <v>2200</v>
      </c>
      <c r="H32" s="17">
        <v>3000</v>
      </c>
      <c r="I32" s="1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</row>
    <row r="33" s="2" customFormat="1" customHeight="1" spans="1:203">
      <c r="A33" s="12">
        <v>32</v>
      </c>
      <c r="B33" s="13" t="s">
        <v>75</v>
      </c>
      <c r="C33" s="14">
        <v>190</v>
      </c>
      <c r="D33" s="15" t="s">
        <v>60</v>
      </c>
      <c r="E33" s="16">
        <v>1400</v>
      </c>
      <c r="F33" s="16">
        <v>1600</v>
      </c>
      <c r="G33" s="16">
        <v>2200</v>
      </c>
      <c r="H33" s="17">
        <v>3000</v>
      </c>
      <c r="I33" s="1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</row>
    <row r="34" s="2" customFormat="1" customHeight="1" spans="1:203">
      <c r="A34" s="12">
        <v>33</v>
      </c>
      <c r="B34" s="13" t="s">
        <v>76</v>
      </c>
      <c r="C34" s="14">
        <v>190</v>
      </c>
      <c r="D34" s="15" t="s">
        <v>24</v>
      </c>
      <c r="E34" s="16">
        <v>1400</v>
      </c>
      <c r="F34" s="16">
        <v>1600</v>
      </c>
      <c r="G34" s="16">
        <v>2200</v>
      </c>
      <c r="H34" s="17">
        <v>3000</v>
      </c>
      <c r="I34" s="1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</row>
    <row r="35" s="2" customFormat="1" customHeight="1" spans="1:203">
      <c r="A35" s="12">
        <v>34</v>
      </c>
      <c r="B35" s="13" t="s">
        <v>76</v>
      </c>
      <c r="C35" s="14">
        <v>190</v>
      </c>
      <c r="D35" s="15" t="s">
        <v>60</v>
      </c>
      <c r="E35" s="16">
        <v>1400</v>
      </c>
      <c r="F35" s="16">
        <v>1600</v>
      </c>
      <c r="G35" s="16">
        <v>2200</v>
      </c>
      <c r="H35" s="17">
        <v>3000</v>
      </c>
      <c r="I35" s="1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</row>
    <row r="36" s="3" customFormat="1" customHeight="1" spans="1:252">
      <c r="A36" s="12">
        <v>35</v>
      </c>
      <c r="B36" s="20" t="s">
        <v>77</v>
      </c>
      <c r="C36" s="21">
        <v>170</v>
      </c>
      <c r="D36" s="22" t="s">
        <v>24</v>
      </c>
      <c r="E36" s="23">
        <v>1000</v>
      </c>
      <c r="F36" s="23">
        <v>1400</v>
      </c>
      <c r="G36" s="23">
        <v>2000</v>
      </c>
      <c r="H36" s="24">
        <v>2500</v>
      </c>
      <c r="I36" s="23"/>
      <c r="J36" s="26"/>
      <c r="K36" s="26"/>
      <c r="L36" s="26"/>
      <c r="M36" s="26"/>
      <c r="N36" s="2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</row>
    <row r="37" s="3" customFormat="1" customHeight="1" spans="1:252">
      <c r="A37" s="12">
        <v>36</v>
      </c>
      <c r="B37" s="20" t="s">
        <v>77</v>
      </c>
      <c r="C37" s="21">
        <v>170</v>
      </c>
      <c r="D37" s="22" t="s">
        <v>60</v>
      </c>
      <c r="E37" s="23">
        <v>1000</v>
      </c>
      <c r="F37" s="23">
        <v>1400</v>
      </c>
      <c r="G37" s="23">
        <v>2000</v>
      </c>
      <c r="H37" s="24">
        <v>2500</v>
      </c>
      <c r="I37" s="23"/>
      <c r="J37" s="26"/>
      <c r="K37" s="26"/>
      <c r="L37" s="26"/>
      <c r="M37" s="26"/>
      <c r="N37" s="2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</row>
    <row r="38" s="3" customFormat="1" customHeight="1" spans="1:252">
      <c r="A38" s="12">
        <v>37</v>
      </c>
      <c r="B38" s="20" t="s">
        <v>78</v>
      </c>
      <c r="C38" s="21">
        <v>200</v>
      </c>
      <c r="D38" s="22" t="s">
        <v>24</v>
      </c>
      <c r="E38" s="23">
        <v>1500</v>
      </c>
      <c r="F38" s="23">
        <v>1800</v>
      </c>
      <c r="G38" s="24">
        <v>2500</v>
      </c>
      <c r="H38" s="24">
        <v>3000</v>
      </c>
      <c r="I38" s="23"/>
      <c r="J38" s="26"/>
      <c r="K38" s="26"/>
      <c r="L38" s="26"/>
      <c r="M38" s="26"/>
      <c r="N38" s="2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</row>
    <row r="39" s="3" customFormat="1" customHeight="1" spans="1:252">
      <c r="A39" s="12">
        <v>38</v>
      </c>
      <c r="B39" s="20" t="s">
        <v>78</v>
      </c>
      <c r="C39" s="21">
        <v>200</v>
      </c>
      <c r="D39" s="22" t="s">
        <v>60</v>
      </c>
      <c r="E39" s="23">
        <v>1500</v>
      </c>
      <c r="F39" s="23">
        <v>1800</v>
      </c>
      <c r="G39" s="24">
        <v>2500</v>
      </c>
      <c r="H39" s="24">
        <v>3000</v>
      </c>
      <c r="I39" s="23"/>
      <c r="J39" s="26"/>
      <c r="K39" s="26"/>
      <c r="L39" s="26"/>
      <c r="M39" s="26"/>
      <c r="N39" s="2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</row>
    <row r="40" s="2" customFormat="1" customHeight="1" spans="1:203">
      <c r="A40" s="12">
        <v>39</v>
      </c>
      <c r="B40" s="13" t="s">
        <v>79</v>
      </c>
      <c r="C40" s="14">
        <v>160</v>
      </c>
      <c r="D40" s="15" t="s">
        <v>24</v>
      </c>
      <c r="E40" s="16">
        <v>1300</v>
      </c>
      <c r="F40" s="16">
        <v>1600</v>
      </c>
      <c r="G40" s="16">
        <v>2500</v>
      </c>
      <c r="H40" s="17">
        <v>3000</v>
      </c>
      <c r="I40" s="1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</row>
    <row r="41" s="2" customFormat="1" customHeight="1" spans="1:203">
      <c r="A41" s="12">
        <v>40</v>
      </c>
      <c r="B41" s="13" t="s">
        <v>79</v>
      </c>
      <c r="C41" s="14">
        <v>160</v>
      </c>
      <c r="D41" s="15" t="s">
        <v>60</v>
      </c>
      <c r="E41" s="16">
        <v>1300</v>
      </c>
      <c r="F41" s="16">
        <v>1600</v>
      </c>
      <c r="G41" s="16">
        <v>2500</v>
      </c>
      <c r="H41" s="17">
        <v>3000</v>
      </c>
      <c r="I41" s="1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</row>
    <row r="42" s="2" customFormat="1" customHeight="1" spans="1:203">
      <c r="A42" s="12">
        <v>41</v>
      </c>
      <c r="B42" s="13" t="s">
        <v>80</v>
      </c>
      <c r="C42" s="14">
        <v>133</v>
      </c>
      <c r="D42" s="15" t="s">
        <v>24</v>
      </c>
      <c r="E42" s="16">
        <v>900</v>
      </c>
      <c r="F42" s="16">
        <v>1600</v>
      </c>
      <c r="G42" s="16">
        <v>2000</v>
      </c>
      <c r="H42" s="17">
        <v>2500</v>
      </c>
      <c r="I42" s="1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</row>
    <row r="43" s="2" customFormat="1" customHeight="1" spans="1:203">
      <c r="A43" s="12">
        <v>42</v>
      </c>
      <c r="B43" s="13" t="s">
        <v>80</v>
      </c>
      <c r="C43" s="14">
        <v>133</v>
      </c>
      <c r="D43" s="15" t="s">
        <v>60</v>
      </c>
      <c r="E43" s="16">
        <v>900</v>
      </c>
      <c r="F43" s="16">
        <v>1600</v>
      </c>
      <c r="G43" s="16">
        <v>2000</v>
      </c>
      <c r="H43" s="17">
        <v>2500</v>
      </c>
      <c r="I43" s="1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</row>
    <row r="44" s="2" customFormat="1" customHeight="1" spans="1:203">
      <c r="A44" s="12">
        <v>43</v>
      </c>
      <c r="B44" s="13" t="s">
        <v>81</v>
      </c>
      <c r="C44" s="14">
        <v>120</v>
      </c>
      <c r="D44" s="15" t="s">
        <v>24</v>
      </c>
      <c r="E44" s="16">
        <v>900</v>
      </c>
      <c r="F44" s="16">
        <v>1600</v>
      </c>
      <c r="G44" s="16">
        <v>2000</v>
      </c>
      <c r="H44" s="17">
        <v>2500</v>
      </c>
      <c r="I44" s="1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</row>
    <row r="45" s="2" customFormat="1" customHeight="1" spans="1:203">
      <c r="A45" s="12">
        <v>44</v>
      </c>
      <c r="B45" s="13" t="s">
        <v>81</v>
      </c>
      <c r="C45" s="14">
        <v>120</v>
      </c>
      <c r="D45" s="15" t="s">
        <v>60</v>
      </c>
      <c r="E45" s="16">
        <v>900</v>
      </c>
      <c r="F45" s="16">
        <v>1600</v>
      </c>
      <c r="G45" s="16">
        <v>2000</v>
      </c>
      <c r="H45" s="17">
        <v>2500</v>
      </c>
      <c r="I45" s="1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</row>
    <row r="46" s="2" customFormat="1" customHeight="1" spans="1:203">
      <c r="A46" s="12">
        <v>45</v>
      </c>
      <c r="B46" s="13" t="s">
        <v>82</v>
      </c>
      <c r="C46" s="14">
        <v>145</v>
      </c>
      <c r="D46" s="15" t="s">
        <v>24</v>
      </c>
      <c r="E46" s="16">
        <v>1200</v>
      </c>
      <c r="F46" s="16">
        <v>1600</v>
      </c>
      <c r="G46" s="16">
        <v>2200</v>
      </c>
      <c r="H46" s="17">
        <v>3000</v>
      </c>
      <c r="I46" s="1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</row>
    <row r="47" s="2" customFormat="1" customHeight="1" spans="1:203">
      <c r="A47" s="12">
        <v>46</v>
      </c>
      <c r="B47" s="13" t="s">
        <v>82</v>
      </c>
      <c r="C47" s="14">
        <v>145</v>
      </c>
      <c r="D47" s="15" t="s">
        <v>60</v>
      </c>
      <c r="E47" s="16">
        <v>1200</v>
      </c>
      <c r="F47" s="16">
        <v>1600</v>
      </c>
      <c r="G47" s="16">
        <v>2200</v>
      </c>
      <c r="H47" s="17">
        <v>3000</v>
      </c>
      <c r="I47" s="1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</row>
    <row r="48" s="2" customFormat="1" customHeight="1" spans="1:203">
      <c r="A48" s="12">
        <v>47</v>
      </c>
      <c r="B48" s="13" t="s">
        <v>83</v>
      </c>
      <c r="C48" s="14">
        <v>175</v>
      </c>
      <c r="D48" s="15" t="s">
        <v>24</v>
      </c>
      <c r="E48" s="16">
        <v>1200</v>
      </c>
      <c r="F48" s="16">
        <v>1600</v>
      </c>
      <c r="G48" s="16">
        <v>2200</v>
      </c>
      <c r="H48" s="17">
        <v>3000</v>
      </c>
      <c r="I48" s="1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</row>
    <row r="49" s="2" customFormat="1" customHeight="1" spans="1:203">
      <c r="A49" s="12">
        <v>48</v>
      </c>
      <c r="B49" s="13" t="s">
        <v>83</v>
      </c>
      <c r="C49" s="14">
        <v>175</v>
      </c>
      <c r="D49" s="15" t="s">
        <v>60</v>
      </c>
      <c r="E49" s="16">
        <v>1200</v>
      </c>
      <c r="F49" s="16">
        <v>1600</v>
      </c>
      <c r="G49" s="16">
        <v>2200</v>
      </c>
      <c r="H49" s="17">
        <v>3000</v>
      </c>
      <c r="I49" s="1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</row>
    <row r="50" s="2" customFormat="1" customHeight="1" spans="1:203">
      <c r="A50" s="12">
        <v>49</v>
      </c>
      <c r="B50" s="13" t="s">
        <v>84</v>
      </c>
      <c r="C50" s="14">
        <v>265</v>
      </c>
      <c r="D50" s="15" t="s">
        <v>24</v>
      </c>
      <c r="E50" s="16">
        <v>1400</v>
      </c>
      <c r="F50" s="16">
        <v>1800</v>
      </c>
      <c r="G50" s="16">
        <v>2600</v>
      </c>
      <c r="H50" s="17">
        <v>2600</v>
      </c>
      <c r="I50" s="1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</row>
    <row r="51" s="2" customFormat="1" customHeight="1" spans="1:203">
      <c r="A51" s="12">
        <v>50</v>
      </c>
      <c r="B51" s="13" t="s">
        <v>84</v>
      </c>
      <c r="C51" s="14">
        <v>265</v>
      </c>
      <c r="D51" s="15" t="s">
        <v>60</v>
      </c>
      <c r="E51" s="16">
        <v>1500</v>
      </c>
      <c r="F51" s="16">
        <v>2100</v>
      </c>
      <c r="G51" s="16">
        <v>2800</v>
      </c>
      <c r="H51" s="17">
        <v>3500</v>
      </c>
      <c r="I51" s="1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</row>
    <row r="52" s="2" customFormat="1" customHeight="1" spans="1:203">
      <c r="A52" s="12">
        <v>51</v>
      </c>
      <c r="B52" s="13" t="s">
        <v>85</v>
      </c>
      <c r="C52" s="14">
        <v>340</v>
      </c>
      <c r="D52" s="15" t="s">
        <v>24</v>
      </c>
      <c r="E52" s="16">
        <v>1500</v>
      </c>
      <c r="F52" s="16">
        <v>1800</v>
      </c>
      <c r="G52" s="16">
        <v>2500</v>
      </c>
      <c r="H52" s="17">
        <v>3000</v>
      </c>
      <c r="I52" s="27" t="s">
        <v>86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</row>
    <row r="53" s="2" customFormat="1" customHeight="1" spans="1:203">
      <c r="A53" s="12">
        <v>52</v>
      </c>
      <c r="B53" s="13" t="s">
        <v>85</v>
      </c>
      <c r="C53" s="14">
        <v>340</v>
      </c>
      <c r="D53" s="15" t="s">
        <v>60</v>
      </c>
      <c r="E53" s="16">
        <v>2000</v>
      </c>
      <c r="F53" s="16">
        <v>2500</v>
      </c>
      <c r="G53" s="16">
        <v>3000</v>
      </c>
      <c r="H53" s="17">
        <v>4000</v>
      </c>
      <c r="I53" s="27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</row>
    <row r="54" s="2" customFormat="1" customHeight="1" spans="1:203">
      <c r="A54" s="12">
        <v>53</v>
      </c>
      <c r="B54" s="13" t="s">
        <v>23</v>
      </c>
      <c r="C54" s="14">
        <v>515</v>
      </c>
      <c r="D54" s="15" t="s">
        <v>24</v>
      </c>
      <c r="E54" s="16">
        <v>2200</v>
      </c>
      <c r="F54" s="16">
        <v>3500</v>
      </c>
      <c r="G54" s="16">
        <v>5000</v>
      </c>
      <c r="H54" s="17">
        <v>5500</v>
      </c>
      <c r="I54" s="27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</row>
    <row r="55" s="2" customFormat="1" customHeight="1" spans="1:203">
      <c r="A55" s="12">
        <v>54</v>
      </c>
      <c r="B55" s="13" t="s">
        <v>23</v>
      </c>
      <c r="C55" s="14">
        <v>515</v>
      </c>
      <c r="D55" s="15" t="s">
        <v>60</v>
      </c>
      <c r="E55" s="16">
        <v>3500</v>
      </c>
      <c r="F55" s="16">
        <v>5000</v>
      </c>
      <c r="G55" s="16">
        <v>6500</v>
      </c>
      <c r="H55" s="17">
        <v>7500</v>
      </c>
      <c r="I55" s="2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</row>
    <row r="56" s="2" customFormat="1" customHeight="1" spans="1:203">
      <c r="A56" s="12">
        <v>55</v>
      </c>
      <c r="B56" s="18" t="s">
        <v>87</v>
      </c>
      <c r="C56" s="19">
        <v>706</v>
      </c>
      <c r="D56" s="15" t="s">
        <v>24</v>
      </c>
      <c r="E56" s="16">
        <v>2500</v>
      </c>
      <c r="F56" s="16">
        <v>3800</v>
      </c>
      <c r="G56" s="16">
        <v>4500</v>
      </c>
      <c r="H56" s="17">
        <v>5500</v>
      </c>
      <c r="I56" s="27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</row>
    <row r="57" s="2" customFormat="1" customHeight="1" spans="1:203">
      <c r="A57" s="12">
        <v>56</v>
      </c>
      <c r="B57" s="18" t="s">
        <v>87</v>
      </c>
      <c r="C57" s="19">
        <v>706</v>
      </c>
      <c r="D57" s="15" t="s">
        <v>60</v>
      </c>
      <c r="E57" s="16">
        <v>4000</v>
      </c>
      <c r="F57" s="16">
        <v>5000</v>
      </c>
      <c r="G57" s="16">
        <v>6500</v>
      </c>
      <c r="H57" s="17">
        <v>7000</v>
      </c>
      <c r="I57" s="27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</row>
    <row r="58" s="2" customFormat="1" customHeight="1" spans="1:203">
      <c r="A58" s="12">
        <v>57</v>
      </c>
      <c r="B58" s="13" t="s">
        <v>88</v>
      </c>
      <c r="C58" s="14">
        <v>640</v>
      </c>
      <c r="D58" s="15" t="s">
        <v>24</v>
      </c>
      <c r="E58" s="16">
        <v>2200</v>
      </c>
      <c r="F58" s="16">
        <v>3500</v>
      </c>
      <c r="G58" s="16">
        <v>5000</v>
      </c>
      <c r="H58" s="17">
        <v>5500</v>
      </c>
      <c r="I58" s="27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</row>
    <row r="59" s="2" customFormat="1" customHeight="1" spans="1:203">
      <c r="A59" s="12">
        <v>58</v>
      </c>
      <c r="B59" s="13" t="s">
        <v>88</v>
      </c>
      <c r="C59" s="14">
        <v>640</v>
      </c>
      <c r="D59" s="15" t="s">
        <v>60</v>
      </c>
      <c r="E59" s="16">
        <v>3500</v>
      </c>
      <c r="F59" s="16">
        <v>5000</v>
      </c>
      <c r="G59" s="16">
        <v>6500</v>
      </c>
      <c r="H59" s="17">
        <v>7500</v>
      </c>
      <c r="I59" s="27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</row>
    <row r="60" s="2" customFormat="1" customHeight="1" spans="1:203">
      <c r="A60" s="12">
        <v>59</v>
      </c>
      <c r="B60" s="13" t="s">
        <v>89</v>
      </c>
      <c r="C60" s="14">
        <v>900</v>
      </c>
      <c r="D60" s="15" t="s">
        <v>24</v>
      </c>
      <c r="E60" s="16">
        <v>3500</v>
      </c>
      <c r="F60" s="16">
        <v>4500</v>
      </c>
      <c r="G60" s="16">
        <v>6000</v>
      </c>
      <c r="H60" s="17">
        <v>7000</v>
      </c>
      <c r="I60" s="27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</row>
    <row r="61" s="2" customFormat="1" customHeight="1" spans="1:203">
      <c r="A61" s="12">
        <v>60</v>
      </c>
      <c r="B61" s="13" t="s">
        <v>89</v>
      </c>
      <c r="C61" s="14">
        <v>900</v>
      </c>
      <c r="D61" s="15" t="s">
        <v>60</v>
      </c>
      <c r="E61" s="16">
        <v>4500</v>
      </c>
      <c r="F61" s="16">
        <v>5500</v>
      </c>
      <c r="G61" s="16">
        <v>7000</v>
      </c>
      <c r="H61" s="17">
        <v>8500</v>
      </c>
      <c r="I61" s="27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</row>
    <row r="62" s="2" customFormat="1" customHeight="1" spans="1:203">
      <c r="A62" s="12">
        <v>61</v>
      </c>
      <c r="B62" s="13" t="s">
        <v>90</v>
      </c>
      <c r="C62" s="14">
        <v>480</v>
      </c>
      <c r="D62" s="15" t="s">
        <v>24</v>
      </c>
      <c r="E62" s="16">
        <v>2200</v>
      </c>
      <c r="F62" s="16">
        <v>3500</v>
      </c>
      <c r="G62" s="16">
        <v>5000</v>
      </c>
      <c r="H62" s="17">
        <v>5500</v>
      </c>
      <c r="I62" s="27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</row>
    <row r="63" s="2" customFormat="1" customHeight="1" spans="1:203">
      <c r="A63" s="12">
        <v>62</v>
      </c>
      <c r="B63" s="13" t="s">
        <v>90</v>
      </c>
      <c r="C63" s="14">
        <v>480</v>
      </c>
      <c r="D63" s="15" t="s">
        <v>60</v>
      </c>
      <c r="E63" s="16">
        <v>3500</v>
      </c>
      <c r="F63" s="16">
        <v>5000</v>
      </c>
      <c r="G63" s="16">
        <v>6500</v>
      </c>
      <c r="H63" s="17">
        <v>7500</v>
      </c>
      <c r="I63" s="27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</row>
    <row r="64" s="2" customFormat="1" customHeight="1" spans="1:203">
      <c r="A64" s="12">
        <v>63</v>
      </c>
      <c r="B64" s="13" t="s">
        <v>91</v>
      </c>
      <c r="C64" s="14">
        <v>762</v>
      </c>
      <c r="D64" s="15" t="s">
        <v>24</v>
      </c>
      <c r="E64" s="16">
        <v>3500</v>
      </c>
      <c r="F64" s="16">
        <v>4500</v>
      </c>
      <c r="G64" s="16">
        <v>6000</v>
      </c>
      <c r="H64" s="17">
        <v>7000</v>
      </c>
      <c r="I64" s="27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</row>
    <row r="65" s="2" customFormat="1" customHeight="1" spans="1:203">
      <c r="A65" s="12">
        <v>64</v>
      </c>
      <c r="B65" s="13" t="s">
        <v>91</v>
      </c>
      <c r="C65" s="14">
        <v>762</v>
      </c>
      <c r="D65" s="15" t="s">
        <v>60</v>
      </c>
      <c r="E65" s="16">
        <v>4500</v>
      </c>
      <c r="F65" s="16">
        <v>5500</v>
      </c>
      <c r="G65" s="16">
        <v>7000</v>
      </c>
      <c r="H65" s="17">
        <v>8500</v>
      </c>
      <c r="I65" s="27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</row>
    <row r="66" s="2" customFormat="1" customHeight="1" spans="1:203">
      <c r="A66" s="12">
        <v>65</v>
      </c>
      <c r="B66" s="13" t="s">
        <v>92</v>
      </c>
      <c r="C66" s="14">
        <v>830</v>
      </c>
      <c r="D66" s="15" t="s">
        <v>24</v>
      </c>
      <c r="E66" s="16">
        <v>3500</v>
      </c>
      <c r="F66" s="16">
        <v>4500</v>
      </c>
      <c r="G66" s="16">
        <v>5800</v>
      </c>
      <c r="H66" s="17">
        <v>6500</v>
      </c>
      <c r="I66" s="27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</row>
    <row r="67" s="2" customFormat="1" customHeight="1" spans="1:203">
      <c r="A67" s="12">
        <v>66</v>
      </c>
      <c r="B67" s="13" t="s">
        <v>92</v>
      </c>
      <c r="C67" s="14">
        <v>830</v>
      </c>
      <c r="D67" s="15" t="s">
        <v>60</v>
      </c>
      <c r="E67" s="16">
        <v>4500</v>
      </c>
      <c r="F67" s="16">
        <v>5500</v>
      </c>
      <c r="G67" s="16">
        <v>7000</v>
      </c>
      <c r="H67" s="17">
        <v>8500</v>
      </c>
      <c r="I67" s="27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</row>
    <row r="68" s="2" customFormat="1" customHeight="1" spans="1:203">
      <c r="A68" s="12">
        <v>67</v>
      </c>
      <c r="B68" s="13" t="s">
        <v>93</v>
      </c>
      <c r="C68" s="14">
        <v>1034</v>
      </c>
      <c r="D68" s="15" t="s">
        <v>24</v>
      </c>
      <c r="E68" s="16">
        <v>4000</v>
      </c>
      <c r="F68" s="16">
        <v>5500</v>
      </c>
      <c r="G68" s="16">
        <v>6800</v>
      </c>
      <c r="H68" s="17">
        <v>7000</v>
      </c>
      <c r="I68" s="27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</row>
    <row r="69" s="2" customFormat="1" customHeight="1" spans="1:203">
      <c r="A69" s="12">
        <v>68</v>
      </c>
      <c r="B69" s="13" t="s">
        <v>93</v>
      </c>
      <c r="C69" s="14">
        <v>1034</v>
      </c>
      <c r="D69" s="15" t="s">
        <v>60</v>
      </c>
      <c r="E69" s="16">
        <v>5500</v>
      </c>
      <c r="F69" s="16">
        <v>7000</v>
      </c>
      <c r="G69" s="16">
        <v>8500</v>
      </c>
      <c r="H69" s="17">
        <v>10000</v>
      </c>
      <c r="I69" s="27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</row>
    <row r="70" s="2" customFormat="1" customHeight="1" spans="1:203">
      <c r="A70" s="12">
        <v>69</v>
      </c>
      <c r="B70" s="18" t="s">
        <v>94</v>
      </c>
      <c r="C70" s="19">
        <v>730</v>
      </c>
      <c r="D70" s="15" t="s">
        <v>24</v>
      </c>
      <c r="E70" s="16">
        <v>2500</v>
      </c>
      <c r="F70" s="16">
        <v>3800</v>
      </c>
      <c r="G70" s="16">
        <v>4500</v>
      </c>
      <c r="H70" s="17">
        <v>5500</v>
      </c>
      <c r="I70" s="27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</row>
    <row r="71" s="2" customFormat="1" customHeight="1" spans="1:203">
      <c r="A71" s="12">
        <v>70</v>
      </c>
      <c r="B71" s="18" t="s">
        <v>94</v>
      </c>
      <c r="C71" s="19">
        <v>730</v>
      </c>
      <c r="D71" s="15" t="s">
        <v>60</v>
      </c>
      <c r="E71" s="16">
        <v>4000</v>
      </c>
      <c r="F71" s="16">
        <v>5000</v>
      </c>
      <c r="G71" s="16">
        <v>6500</v>
      </c>
      <c r="H71" s="17">
        <v>7000</v>
      </c>
      <c r="I71" s="27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</row>
    <row r="72" s="2" customFormat="1" customHeight="1" spans="1:203">
      <c r="A72" s="12">
        <v>71</v>
      </c>
      <c r="B72" s="13" t="s">
        <v>95</v>
      </c>
      <c r="C72" s="14">
        <v>1060</v>
      </c>
      <c r="D72" s="15" t="s">
        <v>24</v>
      </c>
      <c r="E72" s="16">
        <v>4000</v>
      </c>
      <c r="F72" s="16">
        <v>5500</v>
      </c>
      <c r="G72" s="16">
        <v>6800</v>
      </c>
      <c r="H72" s="17">
        <v>7000</v>
      </c>
      <c r="I72" s="27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</row>
    <row r="73" s="2" customFormat="1" customHeight="1" spans="1:203">
      <c r="A73" s="12">
        <v>72</v>
      </c>
      <c r="B73" s="13" t="s">
        <v>95</v>
      </c>
      <c r="C73" s="14">
        <v>1060</v>
      </c>
      <c r="D73" s="15" t="s">
        <v>60</v>
      </c>
      <c r="E73" s="16">
        <v>5500</v>
      </c>
      <c r="F73" s="16">
        <v>7000</v>
      </c>
      <c r="G73" s="16">
        <v>8500</v>
      </c>
      <c r="H73" s="17">
        <v>10000</v>
      </c>
      <c r="I73" s="27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</row>
    <row r="74" s="2" customFormat="1" customHeight="1" spans="1:203">
      <c r="A74" s="12">
        <v>73</v>
      </c>
      <c r="B74" s="13" t="s">
        <v>96</v>
      </c>
      <c r="C74" s="14">
        <v>470</v>
      </c>
      <c r="D74" s="15" t="s">
        <v>24</v>
      </c>
      <c r="E74" s="16">
        <v>2500</v>
      </c>
      <c r="F74" s="16">
        <v>3500</v>
      </c>
      <c r="G74" s="16">
        <v>3800</v>
      </c>
      <c r="H74" s="17">
        <v>4800</v>
      </c>
      <c r="I74" s="27" t="s">
        <v>97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</row>
    <row r="75" s="2" customFormat="1" customHeight="1" spans="1:203">
      <c r="A75" s="12">
        <v>74</v>
      </c>
      <c r="B75" s="13" t="s">
        <v>96</v>
      </c>
      <c r="C75" s="14">
        <v>470</v>
      </c>
      <c r="D75" s="15" t="s">
        <v>60</v>
      </c>
      <c r="E75" s="16">
        <v>2000</v>
      </c>
      <c r="F75" s="16">
        <v>3500</v>
      </c>
      <c r="G75" s="16">
        <v>4500</v>
      </c>
      <c r="H75" s="17">
        <v>4500</v>
      </c>
      <c r="I75" s="27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</row>
    <row r="76" s="2" customFormat="1" customHeight="1" spans="1:203">
      <c r="A76" s="12">
        <v>75</v>
      </c>
      <c r="B76" s="13" t="s">
        <v>98</v>
      </c>
      <c r="C76" s="14">
        <v>360</v>
      </c>
      <c r="D76" s="15" t="s">
        <v>24</v>
      </c>
      <c r="E76" s="16">
        <v>2000</v>
      </c>
      <c r="F76" s="16">
        <v>3000</v>
      </c>
      <c r="G76" s="16">
        <v>3500</v>
      </c>
      <c r="H76" s="17">
        <v>4000</v>
      </c>
      <c r="I76" s="27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</row>
    <row r="77" s="2" customFormat="1" customHeight="1" spans="1:203">
      <c r="A77" s="12">
        <v>76</v>
      </c>
      <c r="B77" s="13" t="s">
        <v>98</v>
      </c>
      <c r="C77" s="14">
        <v>360</v>
      </c>
      <c r="D77" s="15" t="s">
        <v>60</v>
      </c>
      <c r="E77" s="16">
        <v>1600</v>
      </c>
      <c r="F77" s="16">
        <v>2000</v>
      </c>
      <c r="G77" s="16">
        <v>2500</v>
      </c>
      <c r="H77" s="17">
        <v>3000</v>
      </c>
      <c r="I77" s="27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</row>
    <row r="78" s="2" customFormat="1" customHeight="1" spans="1:203">
      <c r="A78" s="12">
        <v>77</v>
      </c>
      <c r="B78" s="13" t="s">
        <v>99</v>
      </c>
      <c r="C78" s="14">
        <v>290</v>
      </c>
      <c r="D78" s="15" t="s">
        <v>24</v>
      </c>
      <c r="E78" s="16">
        <v>1800</v>
      </c>
      <c r="F78" s="16">
        <v>2200</v>
      </c>
      <c r="G78" s="16">
        <v>3000</v>
      </c>
      <c r="H78" s="17">
        <v>4000</v>
      </c>
      <c r="I78" s="27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</row>
    <row r="79" s="2" customFormat="1" customHeight="1" spans="1:203">
      <c r="A79" s="12">
        <v>78</v>
      </c>
      <c r="B79" s="13" t="s">
        <v>99</v>
      </c>
      <c r="C79" s="14">
        <v>290</v>
      </c>
      <c r="D79" s="15" t="s">
        <v>60</v>
      </c>
      <c r="E79" s="16">
        <v>1500</v>
      </c>
      <c r="F79" s="16">
        <v>2000</v>
      </c>
      <c r="G79" s="16">
        <v>2500</v>
      </c>
      <c r="H79" s="17">
        <v>3500</v>
      </c>
      <c r="I79" s="27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</row>
    <row r="80" s="2" customFormat="1" customHeight="1" spans="1:203">
      <c r="A80" s="12">
        <v>79</v>
      </c>
      <c r="B80" s="13" t="s">
        <v>100</v>
      </c>
      <c r="C80" s="14">
        <v>265</v>
      </c>
      <c r="D80" s="15" t="s">
        <v>24</v>
      </c>
      <c r="E80" s="16">
        <v>1800</v>
      </c>
      <c r="F80" s="16">
        <v>2400</v>
      </c>
      <c r="G80" s="16">
        <v>2800</v>
      </c>
      <c r="H80" s="17">
        <v>3500</v>
      </c>
      <c r="I80" s="27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</row>
    <row r="81" s="2" customFormat="1" customHeight="1" spans="1:203">
      <c r="A81" s="12">
        <v>80</v>
      </c>
      <c r="B81" s="13" t="s">
        <v>100</v>
      </c>
      <c r="C81" s="14">
        <v>265</v>
      </c>
      <c r="D81" s="15" t="s">
        <v>60</v>
      </c>
      <c r="E81" s="16">
        <v>1500</v>
      </c>
      <c r="F81" s="16">
        <v>1800</v>
      </c>
      <c r="G81" s="16">
        <v>2200</v>
      </c>
      <c r="H81" s="17">
        <v>2800</v>
      </c>
      <c r="I81" s="27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</row>
    <row r="82" s="2" customFormat="1" customHeight="1" spans="1:203">
      <c r="A82" s="12">
        <v>81</v>
      </c>
      <c r="B82" s="13" t="s">
        <v>101</v>
      </c>
      <c r="C82" s="14">
        <v>530</v>
      </c>
      <c r="D82" s="15" t="s">
        <v>24</v>
      </c>
      <c r="E82" s="16">
        <v>2800</v>
      </c>
      <c r="F82" s="16">
        <v>3200</v>
      </c>
      <c r="G82" s="16">
        <v>4000</v>
      </c>
      <c r="H82" s="17">
        <v>5000</v>
      </c>
      <c r="I82" s="27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</row>
    <row r="83" s="2" customFormat="1" customHeight="1" spans="1:203">
      <c r="A83" s="12">
        <v>82</v>
      </c>
      <c r="B83" s="13" t="s">
        <v>101</v>
      </c>
      <c r="C83" s="14">
        <v>530</v>
      </c>
      <c r="D83" s="15" t="s">
        <v>60</v>
      </c>
      <c r="E83" s="16">
        <v>2000</v>
      </c>
      <c r="F83" s="16">
        <v>3000</v>
      </c>
      <c r="G83" s="16">
        <v>4500</v>
      </c>
      <c r="H83" s="17">
        <v>4500</v>
      </c>
      <c r="I83" s="27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</row>
    <row r="84" s="2" customFormat="1" customHeight="1" spans="1:203">
      <c r="A84" s="12">
        <v>83</v>
      </c>
      <c r="B84" s="13" t="s">
        <v>102</v>
      </c>
      <c r="C84" s="14">
        <v>800</v>
      </c>
      <c r="D84" s="15" t="s">
        <v>24</v>
      </c>
      <c r="E84" s="16">
        <v>4000</v>
      </c>
      <c r="F84" s="16">
        <v>5000</v>
      </c>
      <c r="G84" s="16">
        <v>6500</v>
      </c>
      <c r="H84" s="17">
        <v>8500</v>
      </c>
      <c r="I84" s="27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</row>
    <row r="85" s="2" customFormat="1" customHeight="1" spans="1:203">
      <c r="A85" s="12">
        <v>84</v>
      </c>
      <c r="B85" s="13" t="s">
        <v>102</v>
      </c>
      <c r="C85" s="14">
        <v>800</v>
      </c>
      <c r="D85" s="15" t="s">
        <v>60</v>
      </c>
      <c r="E85" s="16">
        <v>4000</v>
      </c>
      <c r="F85" s="16">
        <v>5500</v>
      </c>
      <c r="G85" s="16">
        <v>6500</v>
      </c>
      <c r="H85" s="17">
        <v>8500</v>
      </c>
      <c r="I85" s="27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</row>
    <row r="86" s="2" customFormat="1" customHeight="1" spans="1:203">
      <c r="A86" s="12">
        <v>85</v>
      </c>
      <c r="B86" s="13" t="s">
        <v>103</v>
      </c>
      <c r="C86" s="14">
        <v>340</v>
      </c>
      <c r="D86" s="15" t="s">
        <v>24</v>
      </c>
      <c r="E86" s="16">
        <v>2400</v>
      </c>
      <c r="F86" s="16">
        <v>3200</v>
      </c>
      <c r="G86" s="16">
        <v>3500</v>
      </c>
      <c r="H86" s="17">
        <v>4200</v>
      </c>
      <c r="I86" s="27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</row>
    <row r="87" s="2" customFormat="1" customHeight="1" spans="1:203">
      <c r="A87" s="12">
        <v>86</v>
      </c>
      <c r="B87" s="13" t="s">
        <v>103</v>
      </c>
      <c r="C87" s="14">
        <v>340</v>
      </c>
      <c r="D87" s="15" t="s">
        <v>60</v>
      </c>
      <c r="E87" s="16">
        <v>1200</v>
      </c>
      <c r="F87" s="16">
        <v>2400</v>
      </c>
      <c r="G87" s="16">
        <v>2600</v>
      </c>
      <c r="H87" s="17">
        <v>3500</v>
      </c>
      <c r="I87" s="27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</row>
    <row r="88" s="2" customFormat="1" customHeight="1" spans="1:203">
      <c r="A88" s="12">
        <v>87</v>
      </c>
      <c r="B88" s="13" t="s">
        <v>104</v>
      </c>
      <c r="C88" s="14">
        <v>345</v>
      </c>
      <c r="D88" s="15" t="s">
        <v>24</v>
      </c>
      <c r="E88" s="16">
        <v>2000</v>
      </c>
      <c r="F88" s="16">
        <v>3000</v>
      </c>
      <c r="G88" s="16">
        <v>3500</v>
      </c>
      <c r="H88" s="17">
        <v>4000</v>
      </c>
      <c r="I88" s="27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</row>
    <row r="89" s="2" customFormat="1" customHeight="1" spans="1:203">
      <c r="A89" s="12">
        <v>88</v>
      </c>
      <c r="B89" s="13" t="s">
        <v>104</v>
      </c>
      <c r="C89" s="14">
        <v>345</v>
      </c>
      <c r="D89" s="15" t="s">
        <v>60</v>
      </c>
      <c r="E89" s="16">
        <v>1600</v>
      </c>
      <c r="F89" s="16">
        <v>2000</v>
      </c>
      <c r="G89" s="16">
        <v>2500</v>
      </c>
      <c r="H89" s="17">
        <v>3000</v>
      </c>
      <c r="I89" s="27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</row>
    <row r="90" s="2" customFormat="1" customHeight="1" spans="1:203">
      <c r="A90" s="12">
        <v>89</v>
      </c>
      <c r="B90" s="13" t="s">
        <v>105</v>
      </c>
      <c r="C90" s="14">
        <v>465</v>
      </c>
      <c r="D90" s="15" t="s">
        <v>24</v>
      </c>
      <c r="E90" s="16">
        <v>2500</v>
      </c>
      <c r="F90" s="16">
        <v>3500</v>
      </c>
      <c r="G90" s="16">
        <v>4500</v>
      </c>
      <c r="H90" s="17">
        <v>5000</v>
      </c>
      <c r="I90" s="27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</row>
    <row r="91" s="2" customFormat="1" customHeight="1" spans="1:203">
      <c r="A91" s="12">
        <v>90</v>
      </c>
      <c r="B91" s="13" t="s">
        <v>105</v>
      </c>
      <c r="C91" s="14">
        <v>465</v>
      </c>
      <c r="D91" s="15" t="s">
        <v>60</v>
      </c>
      <c r="E91" s="16">
        <v>2500</v>
      </c>
      <c r="F91" s="16">
        <v>3500</v>
      </c>
      <c r="G91" s="16">
        <v>4500</v>
      </c>
      <c r="H91" s="17">
        <v>5000</v>
      </c>
      <c r="I91" s="27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</row>
    <row r="92" s="2" customFormat="1" customHeight="1" spans="1:203">
      <c r="A92" s="12">
        <v>91</v>
      </c>
      <c r="B92" s="13" t="s">
        <v>106</v>
      </c>
      <c r="C92" s="14">
        <v>430</v>
      </c>
      <c r="D92" s="15" t="s">
        <v>24</v>
      </c>
      <c r="E92" s="16">
        <v>2600</v>
      </c>
      <c r="F92" s="16">
        <v>3800</v>
      </c>
      <c r="G92" s="16">
        <v>4500</v>
      </c>
      <c r="H92" s="17">
        <v>5000</v>
      </c>
      <c r="I92" s="27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</row>
    <row r="93" s="2" customFormat="1" customHeight="1" spans="1:203">
      <c r="A93" s="12">
        <v>92</v>
      </c>
      <c r="B93" s="13" t="s">
        <v>106</v>
      </c>
      <c r="C93" s="14">
        <v>430</v>
      </c>
      <c r="D93" s="15" t="s">
        <v>60</v>
      </c>
      <c r="E93" s="16">
        <v>2600</v>
      </c>
      <c r="F93" s="16">
        <v>3800</v>
      </c>
      <c r="G93" s="16">
        <v>4500</v>
      </c>
      <c r="H93" s="17">
        <v>5000</v>
      </c>
      <c r="I93" s="27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</row>
    <row r="94" s="2" customFormat="1" customHeight="1" spans="1:203">
      <c r="A94" s="12">
        <v>93</v>
      </c>
      <c r="B94" s="13" t="s">
        <v>107</v>
      </c>
      <c r="C94" s="14">
        <v>310</v>
      </c>
      <c r="D94" s="15" t="s">
        <v>24</v>
      </c>
      <c r="E94" s="16">
        <v>2000</v>
      </c>
      <c r="F94" s="16">
        <v>2800</v>
      </c>
      <c r="G94" s="16">
        <v>3200</v>
      </c>
      <c r="H94" s="17">
        <v>3500</v>
      </c>
      <c r="I94" s="27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</row>
    <row r="95" s="2" customFormat="1" customHeight="1" spans="1:203">
      <c r="A95" s="12">
        <v>94</v>
      </c>
      <c r="B95" s="13" t="s">
        <v>107</v>
      </c>
      <c r="C95" s="14">
        <v>310</v>
      </c>
      <c r="D95" s="15" t="s">
        <v>60</v>
      </c>
      <c r="E95" s="16">
        <v>2000</v>
      </c>
      <c r="F95" s="16">
        <v>2800</v>
      </c>
      <c r="G95" s="16">
        <v>3200</v>
      </c>
      <c r="H95" s="17">
        <v>3500</v>
      </c>
      <c r="I95" s="27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</row>
    <row r="96" s="2" customFormat="1" customHeight="1" spans="1:203">
      <c r="A96" s="12">
        <v>95</v>
      </c>
      <c r="B96" s="13" t="s">
        <v>108</v>
      </c>
      <c r="C96" s="14">
        <v>780</v>
      </c>
      <c r="D96" s="15" t="s">
        <v>24</v>
      </c>
      <c r="E96" s="16">
        <v>4000</v>
      </c>
      <c r="F96" s="16">
        <v>5000</v>
      </c>
      <c r="G96" s="16">
        <v>6500</v>
      </c>
      <c r="H96" s="17">
        <v>8500</v>
      </c>
      <c r="I96" s="27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</row>
    <row r="97" s="2" customFormat="1" customHeight="1" spans="1:203">
      <c r="A97" s="12">
        <v>96</v>
      </c>
      <c r="B97" s="13" t="s">
        <v>108</v>
      </c>
      <c r="C97" s="14">
        <v>780</v>
      </c>
      <c r="D97" s="15" t="s">
        <v>60</v>
      </c>
      <c r="E97" s="16">
        <v>4000</v>
      </c>
      <c r="F97" s="16">
        <v>5500</v>
      </c>
      <c r="G97" s="16">
        <v>6500</v>
      </c>
      <c r="H97" s="17">
        <v>8500</v>
      </c>
      <c r="I97" s="27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</row>
    <row r="98" s="2" customFormat="1" customHeight="1" spans="1:203">
      <c r="A98" s="12">
        <v>97</v>
      </c>
      <c r="B98" s="13" t="s">
        <v>109</v>
      </c>
      <c r="C98" s="14">
        <v>670</v>
      </c>
      <c r="D98" s="15" t="s">
        <v>24</v>
      </c>
      <c r="E98" s="16">
        <v>3500</v>
      </c>
      <c r="F98" s="16">
        <v>4500</v>
      </c>
      <c r="G98" s="16">
        <v>6000</v>
      </c>
      <c r="H98" s="17">
        <v>8000</v>
      </c>
      <c r="I98" s="27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</row>
    <row r="99" s="2" customFormat="1" customHeight="1" spans="1:203">
      <c r="A99" s="12">
        <v>98</v>
      </c>
      <c r="B99" s="13" t="s">
        <v>109</v>
      </c>
      <c r="C99" s="14">
        <v>670</v>
      </c>
      <c r="D99" s="15" t="s">
        <v>60</v>
      </c>
      <c r="E99" s="16">
        <v>3500</v>
      </c>
      <c r="F99" s="16">
        <v>4500</v>
      </c>
      <c r="G99" s="16">
        <v>6000</v>
      </c>
      <c r="H99" s="17">
        <v>8000</v>
      </c>
      <c r="I99" s="27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</row>
    <row r="100" s="2" customFormat="1" customHeight="1" spans="1:203">
      <c r="A100" s="12">
        <v>99</v>
      </c>
      <c r="B100" s="13" t="s">
        <v>110</v>
      </c>
      <c r="C100" s="14">
        <v>880</v>
      </c>
      <c r="D100" s="15" t="s">
        <v>24</v>
      </c>
      <c r="E100" s="16">
        <v>4200</v>
      </c>
      <c r="F100" s="16">
        <v>5500</v>
      </c>
      <c r="G100" s="16">
        <v>7000</v>
      </c>
      <c r="H100" s="17">
        <v>9000</v>
      </c>
      <c r="I100" s="27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</row>
    <row r="101" s="2" customFormat="1" customHeight="1" spans="1:203">
      <c r="A101" s="12">
        <v>100</v>
      </c>
      <c r="B101" s="13" t="s">
        <v>110</v>
      </c>
      <c r="C101" s="14">
        <v>880</v>
      </c>
      <c r="D101" s="15" t="s">
        <v>60</v>
      </c>
      <c r="E101" s="16">
        <v>4200</v>
      </c>
      <c r="F101" s="16">
        <v>5500</v>
      </c>
      <c r="G101" s="16">
        <v>7000</v>
      </c>
      <c r="H101" s="17">
        <v>9000</v>
      </c>
      <c r="I101" s="27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</row>
    <row r="102" s="2" customFormat="1" customHeight="1" spans="1:203">
      <c r="A102" s="12">
        <v>101</v>
      </c>
      <c r="B102" s="13" t="s">
        <v>111</v>
      </c>
      <c r="C102" s="14">
        <v>630</v>
      </c>
      <c r="D102" s="15" t="s">
        <v>24</v>
      </c>
      <c r="E102" s="16">
        <v>3000</v>
      </c>
      <c r="F102" s="16">
        <v>3800</v>
      </c>
      <c r="G102" s="16">
        <v>5000</v>
      </c>
      <c r="H102" s="17">
        <v>6000</v>
      </c>
      <c r="I102" s="1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</row>
    <row r="103" s="2" customFormat="1" customHeight="1" spans="1:203">
      <c r="A103" s="12">
        <v>102</v>
      </c>
      <c r="B103" s="13" t="s">
        <v>111</v>
      </c>
      <c r="C103" s="14">
        <v>630</v>
      </c>
      <c r="D103" s="15" t="s">
        <v>60</v>
      </c>
      <c r="E103" s="16">
        <v>2500</v>
      </c>
      <c r="F103" s="16">
        <v>3800</v>
      </c>
      <c r="G103" s="16">
        <v>5000</v>
      </c>
      <c r="H103" s="17">
        <v>5000</v>
      </c>
      <c r="I103" s="1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</row>
    <row r="104" s="2" customFormat="1" customHeight="1" spans="1:203">
      <c r="A104" s="12">
        <v>103</v>
      </c>
      <c r="B104" s="13" t="s">
        <v>112</v>
      </c>
      <c r="C104" s="14">
        <v>920</v>
      </c>
      <c r="D104" s="15" t="s">
        <v>24</v>
      </c>
      <c r="E104" s="16">
        <v>4000</v>
      </c>
      <c r="F104" s="16">
        <v>5000</v>
      </c>
      <c r="G104" s="16">
        <v>6000</v>
      </c>
      <c r="H104" s="17">
        <v>8000</v>
      </c>
      <c r="I104" s="1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</row>
    <row r="105" s="2" customFormat="1" customHeight="1" spans="1:203">
      <c r="A105" s="12">
        <v>104</v>
      </c>
      <c r="B105" s="13" t="s">
        <v>112</v>
      </c>
      <c r="C105" s="14">
        <v>920</v>
      </c>
      <c r="D105" s="15" t="s">
        <v>60</v>
      </c>
      <c r="E105" s="16">
        <v>4000</v>
      </c>
      <c r="F105" s="16">
        <v>5500</v>
      </c>
      <c r="G105" s="16">
        <v>7500</v>
      </c>
      <c r="H105" s="17">
        <v>8500</v>
      </c>
      <c r="I105" s="1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</row>
    <row r="106" s="2" customFormat="1" customHeight="1" spans="1:203">
      <c r="A106" s="12">
        <v>105</v>
      </c>
      <c r="B106" s="18" t="s">
        <v>113</v>
      </c>
      <c r="C106" s="19">
        <v>1038</v>
      </c>
      <c r="D106" s="15" t="s">
        <v>24</v>
      </c>
      <c r="E106" s="16"/>
      <c r="F106" s="16"/>
      <c r="G106" s="16"/>
      <c r="H106" s="17"/>
      <c r="I106" s="1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</row>
    <row r="107" s="2" customFormat="1" customHeight="1" spans="1:203">
      <c r="A107" s="12">
        <v>106</v>
      </c>
      <c r="B107" s="18" t="s">
        <v>113</v>
      </c>
      <c r="C107" s="19">
        <v>1038</v>
      </c>
      <c r="D107" s="15" t="s">
        <v>60</v>
      </c>
      <c r="E107" s="16"/>
      <c r="F107" s="16"/>
      <c r="G107" s="16"/>
      <c r="H107" s="17"/>
      <c r="I107" s="1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</row>
    <row r="108" s="2" customFormat="1" customHeight="1" spans="1:203">
      <c r="A108" s="12">
        <v>107</v>
      </c>
      <c r="B108" s="18" t="s">
        <v>114</v>
      </c>
      <c r="C108" s="19">
        <v>1100</v>
      </c>
      <c r="D108" s="15" t="s">
        <v>24</v>
      </c>
      <c r="E108" s="16">
        <v>5200</v>
      </c>
      <c r="F108" s="16">
        <v>6500</v>
      </c>
      <c r="G108" s="16">
        <v>7500</v>
      </c>
      <c r="H108" s="17">
        <v>9000</v>
      </c>
      <c r="I108" s="1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</row>
    <row r="109" s="2" customFormat="1" customHeight="1" spans="1:203">
      <c r="A109" s="12">
        <v>108</v>
      </c>
      <c r="B109" s="18" t="s">
        <v>114</v>
      </c>
      <c r="C109" s="19">
        <v>1100</v>
      </c>
      <c r="D109" s="15" t="s">
        <v>60</v>
      </c>
      <c r="E109" s="16">
        <v>5000</v>
      </c>
      <c r="F109" s="16">
        <v>6500</v>
      </c>
      <c r="G109" s="16">
        <v>8500</v>
      </c>
      <c r="H109" s="17">
        <v>10000</v>
      </c>
      <c r="I109" s="1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</row>
    <row r="110" s="2" customFormat="1" customHeight="1" spans="1:203">
      <c r="A110" s="12">
        <v>109</v>
      </c>
      <c r="B110" s="13" t="s">
        <v>115</v>
      </c>
      <c r="C110" s="14">
        <v>1065</v>
      </c>
      <c r="D110" s="15" t="s">
        <v>24</v>
      </c>
      <c r="E110" s="16">
        <v>4000</v>
      </c>
      <c r="F110" s="16">
        <v>5000</v>
      </c>
      <c r="G110" s="16">
        <v>6000</v>
      </c>
      <c r="H110" s="17">
        <v>8000</v>
      </c>
      <c r="I110" s="1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</row>
    <row r="111" s="2" customFormat="1" customHeight="1" spans="1:203">
      <c r="A111" s="12">
        <v>110</v>
      </c>
      <c r="B111" s="13" t="s">
        <v>115</v>
      </c>
      <c r="C111" s="14">
        <v>1065</v>
      </c>
      <c r="D111" s="15" t="s">
        <v>60</v>
      </c>
      <c r="E111" s="16">
        <v>4000</v>
      </c>
      <c r="F111" s="16">
        <v>5500</v>
      </c>
      <c r="G111" s="16">
        <v>7500</v>
      </c>
      <c r="H111" s="17">
        <v>8500</v>
      </c>
      <c r="I111" s="1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</row>
    <row r="112" s="2" customFormat="1" customHeight="1" spans="1:203">
      <c r="A112" s="12">
        <v>111</v>
      </c>
      <c r="B112" s="13" t="s">
        <v>116</v>
      </c>
      <c r="C112" s="14">
        <v>820</v>
      </c>
      <c r="D112" s="15" t="s">
        <v>24</v>
      </c>
      <c r="E112" s="16">
        <v>3500</v>
      </c>
      <c r="F112" s="16">
        <v>3900</v>
      </c>
      <c r="G112" s="16">
        <v>4500</v>
      </c>
      <c r="H112" s="17">
        <v>7800</v>
      </c>
      <c r="I112" s="1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</row>
    <row r="113" s="2" customFormat="1" customHeight="1" spans="1:203">
      <c r="A113" s="12">
        <v>112</v>
      </c>
      <c r="B113" s="13" t="s">
        <v>116</v>
      </c>
      <c r="C113" s="14">
        <v>820</v>
      </c>
      <c r="D113" s="15" t="s">
        <v>60</v>
      </c>
      <c r="E113" s="16">
        <v>3200</v>
      </c>
      <c r="F113" s="16">
        <v>4800</v>
      </c>
      <c r="G113" s="16">
        <v>7000</v>
      </c>
      <c r="H113" s="17">
        <v>8000</v>
      </c>
      <c r="I113" s="1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</row>
    <row r="114" s="2" customFormat="1" customHeight="1" spans="1:203">
      <c r="A114" s="12">
        <v>113</v>
      </c>
      <c r="B114" s="13" t="s">
        <v>117</v>
      </c>
      <c r="C114" s="14">
        <v>700</v>
      </c>
      <c r="D114" s="15" t="s">
        <v>24</v>
      </c>
      <c r="E114" s="16">
        <v>3200</v>
      </c>
      <c r="F114" s="16">
        <v>4500</v>
      </c>
      <c r="G114" s="16">
        <v>6000</v>
      </c>
      <c r="H114" s="17">
        <v>7500</v>
      </c>
      <c r="I114" s="1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</row>
    <row r="115" s="2" customFormat="1" customHeight="1" spans="1:203">
      <c r="A115" s="12">
        <v>114</v>
      </c>
      <c r="B115" s="13" t="s">
        <v>117</v>
      </c>
      <c r="C115" s="14">
        <v>700</v>
      </c>
      <c r="D115" s="15" t="s">
        <v>60</v>
      </c>
      <c r="E115" s="16">
        <v>3000</v>
      </c>
      <c r="F115" s="16">
        <v>4000</v>
      </c>
      <c r="G115" s="16">
        <v>5500</v>
      </c>
      <c r="H115" s="17">
        <v>5500</v>
      </c>
      <c r="I115" s="1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</row>
    <row r="116" s="2" customFormat="1" customHeight="1" spans="1:203">
      <c r="A116" s="12">
        <v>115</v>
      </c>
      <c r="B116" s="13" t="s">
        <v>114</v>
      </c>
      <c r="C116" s="14">
        <v>1100</v>
      </c>
      <c r="D116" s="15" t="s">
        <v>24</v>
      </c>
      <c r="E116" s="16">
        <v>5200</v>
      </c>
      <c r="F116" s="16">
        <v>7500</v>
      </c>
      <c r="G116" s="16">
        <v>8500</v>
      </c>
      <c r="H116" s="17">
        <v>10000</v>
      </c>
      <c r="I116" s="1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</row>
    <row r="117" s="2" customFormat="1" customHeight="1" spans="1:203">
      <c r="A117" s="12">
        <v>116</v>
      </c>
      <c r="B117" s="13" t="s">
        <v>114</v>
      </c>
      <c r="C117" s="14">
        <v>1100</v>
      </c>
      <c r="D117" s="15" t="s">
        <v>60</v>
      </c>
      <c r="E117" s="16">
        <v>5200</v>
      </c>
      <c r="F117" s="16">
        <v>7500</v>
      </c>
      <c r="G117" s="16">
        <v>8500</v>
      </c>
      <c r="H117" s="17">
        <v>10000</v>
      </c>
      <c r="I117" s="1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</row>
    <row r="118" s="2" customFormat="1" customHeight="1" spans="1:203">
      <c r="A118" s="12">
        <v>117</v>
      </c>
      <c r="B118" s="13" t="s">
        <v>118</v>
      </c>
      <c r="C118" s="14">
        <v>1100</v>
      </c>
      <c r="D118" s="15" t="s">
        <v>24</v>
      </c>
      <c r="E118" s="16">
        <v>5200</v>
      </c>
      <c r="F118" s="16">
        <v>7500</v>
      </c>
      <c r="G118" s="16">
        <v>9500</v>
      </c>
      <c r="H118" s="17">
        <v>11000</v>
      </c>
      <c r="I118" s="1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</row>
    <row r="119" s="2" customFormat="1" customHeight="1" spans="1:203">
      <c r="A119" s="12">
        <v>118</v>
      </c>
      <c r="B119" s="13" t="s">
        <v>118</v>
      </c>
      <c r="C119" s="14">
        <v>1100</v>
      </c>
      <c r="D119" s="15" t="s">
        <v>60</v>
      </c>
      <c r="E119" s="16">
        <v>5200</v>
      </c>
      <c r="F119" s="16">
        <v>7500</v>
      </c>
      <c r="G119" s="16">
        <v>9500</v>
      </c>
      <c r="H119" s="17">
        <v>11000</v>
      </c>
      <c r="I119" s="1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</row>
    <row r="120" s="2" customFormat="1" customHeight="1" spans="1:203">
      <c r="A120" s="12">
        <v>119</v>
      </c>
      <c r="B120" s="13" t="s">
        <v>119</v>
      </c>
      <c r="C120" s="14">
        <v>970</v>
      </c>
      <c r="D120" s="15" t="s">
        <v>24</v>
      </c>
      <c r="E120" s="16">
        <v>4800</v>
      </c>
      <c r="F120" s="16">
        <v>7200</v>
      </c>
      <c r="G120" s="16">
        <v>9500</v>
      </c>
      <c r="H120" s="17">
        <v>10500</v>
      </c>
      <c r="I120" s="1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</row>
    <row r="121" s="2" customFormat="1" customHeight="1" spans="1:203">
      <c r="A121" s="12">
        <v>120</v>
      </c>
      <c r="B121" s="13" t="s">
        <v>119</v>
      </c>
      <c r="C121" s="14">
        <v>970</v>
      </c>
      <c r="D121" s="15" t="s">
        <v>60</v>
      </c>
      <c r="E121" s="16">
        <v>4800</v>
      </c>
      <c r="F121" s="16">
        <v>7200</v>
      </c>
      <c r="G121" s="16">
        <v>9500</v>
      </c>
      <c r="H121" s="17">
        <v>10500</v>
      </c>
      <c r="I121" s="1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</row>
    <row r="122" s="2" customFormat="1" customHeight="1" spans="1:203">
      <c r="A122" s="12">
        <v>121</v>
      </c>
      <c r="B122" s="13" t="s">
        <v>120</v>
      </c>
      <c r="C122" s="14">
        <v>1200</v>
      </c>
      <c r="D122" s="15" t="s">
        <v>24</v>
      </c>
      <c r="E122" s="16">
        <v>6000</v>
      </c>
      <c r="F122" s="16">
        <v>9000</v>
      </c>
      <c r="G122" s="16">
        <v>11000</v>
      </c>
      <c r="H122" s="17">
        <v>12500</v>
      </c>
      <c r="I122" s="1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</row>
    <row r="123" s="2" customFormat="1" customHeight="1" spans="1:203">
      <c r="A123" s="12">
        <v>122</v>
      </c>
      <c r="B123" s="13" t="s">
        <v>120</v>
      </c>
      <c r="C123" s="14">
        <v>1200</v>
      </c>
      <c r="D123" s="15" t="s">
        <v>60</v>
      </c>
      <c r="E123" s="16">
        <v>6000</v>
      </c>
      <c r="F123" s="16">
        <v>9000</v>
      </c>
      <c r="G123" s="16">
        <v>11000</v>
      </c>
      <c r="H123" s="17">
        <v>12500</v>
      </c>
      <c r="I123" s="1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</row>
    <row r="124" s="2" customFormat="1" customHeight="1" spans="1:203">
      <c r="A124" s="12">
        <v>123</v>
      </c>
      <c r="B124" s="13" t="s">
        <v>121</v>
      </c>
      <c r="C124" s="14">
        <v>1500</v>
      </c>
      <c r="D124" s="15" t="s">
        <v>24</v>
      </c>
      <c r="E124" s="16">
        <v>7000</v>
      </c>
      <c r="F124" s="16">
        <v>10000</v>
      </c>
      <c r="G124" s="16">
        <v>12000</v>
      </c>
      <c r="H124" s="17">
        <v>13500</v>
      </c>
      <c r="I124" s="1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</row>
    <row r="125" s="2" customFormat="1" customHeight="1" spans="1:203">
      <c r="A125" s="12">
        <v>124</v>
      </c>
      <c r="B125" s="13" t="s">
        <v>121</v>
      </c>
      <c r="C125" s="14">
        <v>1500</v>
      </c>
      <c r="D125" s="15" t="s">
        <v>60</v>
      </c>
      <c r="E125" s="16">
        <v>7000</v>
      </c>
      <c r="F125" s="16">
        <v>10000</v>
      </c>
      <c r="G125" s="16">
        <v>12000</v>
      </c>
      <c r="H125" s="17">
        <v>13500</v>
      </c>
      <c r="I125" s="1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</row>
    <row r="126" s="2" customFormat="1" customHeight="1" spans="1:203">
      <c r="A126" s="12">
        <v>125</v>
      </c>
      <c r="B126" s="13" t="s">
        <v>122</v>
      </c>
      <c r="C126" s="14">
        <v>800</v>
      </c>
      <c r="D126" s="15" t="s">
        <v>24</v>
      </c>
      <c r="E126" s="16">
        <v>3500</v>
      </c>
      <c r="F126" s="16">
        <v>4500</v>
      </c>
      <c r="G126" s="16">
        <v>5000</v>
      </c>
      <c r="H126" s="17">
        <v>6500</v>
      </c>
      <c r="I126" s="1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</row>
    <row r="127" s="2" customFormat="1" customHeight="1" spans="1:203">
      <c r="A127" s="12">
        <v>126</v>
      </c>
      <c r="B127" s="13" t="s">
        <v>122</v>
      </c>
      <c r="C127" s="14">
        <v>800</v>
      </c>
      <c r="D127" s="15" t="s">
        <v>60</v>
      </c>
      <c r="E127" s="16">
        <v>3500</v>
      </c>
      <c r="F127" s="16">
        <v>4500</v>
      </c>
      <c r="G127" s="16">
        <v>5000</v>
      </c>
      <c r="H127" s="17">
        <v>6500</v>
      </c>
      <c r="I127" s="1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</row>
    <row r="128" s="2" customFormat="1" customHeight="1" spans="1:203">
      <c r="A128" s="12">
        <v>127</v>
      </c>
      <c r="B128" s="13" t="s">
        <v>123</v>
      </c>
      <c r="C128" s="14">
        <v>1100</v>
      </c>
      <c r="D128" s="15" t="s">
        <v>24</v>
      </c>
      <c r="E128" s="16">
        <v>4000</v>
      </c>
      <c r="F128" s="16">
        <v>5500</v>
      </c>
      <c r="G128" s="16">
        <v>6500</v>
      </c>
      <c r="H128" s="17">
        <v>8500</v>
      </c>
      <c r="I128" s="1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</row>
    <row r="129" s="2" customFormat="1" customHeight="1" spans="1:203">
      <c r="A129" s="12">
        <v>128</v>
      </c>
      <c r="B129" s="13" t="s">
        <v>123</v>
      </c>
      <c r="C129" s="14">
        <v>1100</v>
      </c>
      <c r="D129" s="15" t="s">
        <v>60</v>
      </c>
      <c r="E129" s="16">
        <v>4000</v>
      </c>
      <c r="F129" s="16">
        <v>5500</v>
      </c>
      <c r="G129" s="16">
        <v>6500</v>
      </c>
      <c r="H129" s="17">
        <v>8500</v>
      </c>
      <c r="I129" s="1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</row>
    <row r="130" s="2" customFormat="1" customHeight="1" spans="1:203">
      <c r="A130" s="12">
        <v>129</v>
      </c>
      <c r="B130" s="13" t="s">
        <v>124</v>
      </c>
      <c r="C130" s="14">
        <v>1570</v>
      </c>
      <c r="D130" s="15" t="s">
        <v>24</v>
      </c>
      <c r="E130" s="16">
        <v>7000</v>
      </c>
      <c r="F130" s="16">
        <v>10000</v>
      </c>
      <c r="G130" s="16">
        <v>12000</v>
      </c>
      <c r="H130" s="17">
        <v>14000</v>
      </c>
      <c r="I130" s="1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</row>
    <row r="131" s="2" customFormat="1" customHeight="1" spans="1:203">
      <c r="A131" s="12">
        <v>130</v>
      </c>
      <c r="B131" s="13" t="s">
        <v>124</v>
      </c>
      <c r="C131" s="14">
        <v>1570</v>
      </c>
      <c r="D131" s="15" t="s">
        <v>60</v>
      </c>
      <c r="E131" s="16">
        <v>7000</v>
      </c>
      <c r="F131" s="16">
        <v>10000</v>
      </c>
      <c r="G131" s="16">
        <v>12000</v>
      </c>
      <c r="H131" s="17">
        <v>14000</v>
      </c>
      <c r="I131" s="1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</row>
    <row r="132" s="2" customFormat="1" customHeight="1" spans="1:203">
      <c r="A132" s="12">
        <v>131</v>
      </c>
      <c r="B132" s="13" t="s">
        <v>125</v>
      </c>
      <c r="C132" s="14">
        <v>280</v>
      </c>
      <c r="D132" s="15" t="s">
        <v>24</v>
      </c>
      <c r="E132" s="16">
        <v>1500</v>
      </c>
      <c r="F132" s="16">
        <v>2200</v>
      </c>
      <c r="G132" s="16">
        <v>2800</v>
      </c>
      <c r="H132" s="17">
        <v>4000</v>
      </c>
      <c r="I132" s="27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</row>
    <row r="133" s="2" customFormat="1" customHeight="1" spans="1:203">
      <c r="A133" s="12">
        <v>132</v>
      </c>
      <c r="B133" s="13" t="s">
        <v>125</v>
      </c>
      <c r="C133" s="14">
        <v>280</v>
      </c>
      <c r="D133" s="15" t="s">
        <v>60</v>
      </c>
      <c r="E133" s="16">
        <v>1500</v>
      </c>
      <c r="F133" s="16">
        <v>2200</v>
      </c>
      <c r="G133" s="16">
        <v>2500</v>
      </c>
      <c r="H133" s="17">
        <v>4000</v>
      </c>
      <c r="I133" s="27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</row>
    <row r="134" s="2" customFormat="1" customHeight="1" spans="1:203">
      <c r="A134" s="12">
        <v>133</v>
      </c>
      <c r="B134" s="13" t="s">
        <v>126</v>
      </c>
      <c r="C134" s="14">
        <v>410</v>
      </c>
      <c r="D134" s="15" t="s">
        <v>24</v>
      </c>
      <c r="E134" s="16">
        <v>2200</v>
      </c>
      <c r="F134" s="16">
        <v>3300</v>
      </c>
      <c r="G134" s="16">
        <v>3800</v>
      </c>
      <c r="H134" s="17">
        <v>4500</v>
      </c>
      <c r="I134" s="27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</row>
    <row r="135" s="2" customFormat="1" customHeight="1" spans="1:203">
      <c r="A135" s="12">
        <v>134</v>
      </c>
      <c r="B135" s="13" t="s">
        <v>126</v>
      </c>
      <c r="C135" s="14">
        <v>410</v>
      </c>
      <c r="D135" s="15" t="s">
        <v>60</v>
      </c>
      <c r="E135" s="16">
        <v>2800</v>
      </c>
      <c r="F135" s="16">
        <v>3500</v>
      </c>
      <c r="G135" s="16">
        <v>4500</v>
      </c>
      <c r="H135" s="17">
        <v>4500</v>
      </c>
      <c r="I135" s="27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</row>
    <row r="136" s="2" customFormat="1" customHeight="1" spans="1:203">
      <c r="A136" s="12">
        <v>135</v>
      </c>
      <c r="B136" s="13" t="s">
        <v>127</v>
      </c>
      <c r="C136" s="14">
        <v>1275</v>
      </c>
      <c r="D136" s="15" t="s">
        <v>24</v>
      </c>
      <c r="E136" s="16">
        <v>5500</v>
      </c>
      <c r="F136" s="16">
        <v>6500</v>
      </c>
      <c r="G136" s="16">
        <v>7500</v>
      </c>
      <c r="H136" s="17">
        <v>9500</v>
      </c>
      <c r="I136" s="27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</row>
    <row r="137" s="2" customFormat="1" customHeight="1" spans="1:203">
      <c r="A137" s="12">
        <v>136</v>
      </c>
      <c r="B137" s="13" t="s">
        <v>127</v>
      </c>
      <c r="C137" s="14">
        <v>1275</v>
      </c>
      <c r="D137" s="15" t="s">
        <v>60</v>
      </c>
      <c r="E137" s="16">
        <v>5800</v>
      </c>
      <c r="F137" s="16">
        <v>7200</v>
      </c>
      <c r="G137" s="16">
        <v>11000</v>
      </c>
      <c r="H137" s="17">
        <v>12000</v>
      </c>
      <c r="I137" s="27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</row>
    <row r="138" s="2" customFormat="1" customHeight="1" spans="1:203">
      <c r="A138" s="12">
        <v>137</v>
      </c>
      <c r="B138" s="13" t="s">
        <v>128</v>
      </c>
      <c r="C138" s="14">
        <v>1100</v>
      </c>
      <c r="D138" s="15" t="s">
        <v>24</v>
      </c>
      <c r="E138" s="16">
        <v>5000</v>
      </c>
      <c r="F138" s="16">
        <v>6200</v>
      </c>
      <c r="G138" s="16">
        <v>7200</v>
      </c>
      <c r="H138" s="17">
        <v>9000</v>
      </c>
      <c r="I138" s="27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</row>
    <row r="139" s="2" customFormat="1" customHeight="1" spans="1:203">
      <c r="A139" s="12">
        <v>138</v>
      </c>
      <c r="B139" s="13" t="s">
        <v>128</v>
      </c>
      <c r="C139" s="14">
        <v>1100</v>
      </c>
      <c r="D139" s="15" t="s">
        <v>60</v>
      </c>
      <c r="E139" s="16">
        <v>5500</v>
      </c>
      <c r="F139" s="16">
        <v>7000</v>
      </c>
      <c r="G139" s="16">
        <v>11000</v>
      </c>
      <c r="H139" s="17">
        <v>12000</v>
      </c>
      <c r="I139" s="27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</row>
    <row r="140" s="2" customFormat="1" customHeight="1" spans="1:203">
      <c r="A140" s="12">
        <v>139</v>
      </c>
      <c r="B140" s="13" t="s">
        <v>129</v>
      </c>
      <c r="C140" s="14">
        <v>1300</v>
      </c>
      <c r="D140" s="15" t="s">
        <v>24</v>
      </c>
      <c r="E140" s="16">
        <v>6000</v>
      </c>
      <c r="F140" s="16">
        <v>7000</v>
      </c>
      <c r="G140" s="16">
        <v>8500</v>
      </c>
      <c r="H140" s="17">
        <v>10000</v>
      </c>
      <c r="I140" s="27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</row>
    <row r="141" s="2" customFormat="1" customHeight="1" spans="1:203">
      <c r="A141" s="12">
        <v>140</v>
      </c>
      <c r="B141" s="13" t="s">
        <v>129</v>
      </c>
      <c r="C141" s="14">
        <v>1300</v>
      </c>
      <c r="D141" s="15" t="s">
        <v>60</v>
      </c>
      <c r="E141" s="16">
        <v>6500</v>
      </c>
      <c r="F141" s="16">
        <v>8000</v>
      </c>
      <c r="G141" s="16">
        <v>11000</v>
      </c>
      <c r="H141" s="17">
        <v>12000</v>
      </c>
      <c r="I141" s="27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</row>
    <row r="142" s="2" customFormat="1" customHeight="1" spans="1:203">
      <c r="A142" s="12">
        <v>141</v>
      </c>
      <c r="B142" s="13" t="s">
        <v>130</v>
      </c>
      <c r="C142" s="14">
        <v>970</v>
      </c>
      <c r="D142" s="15" t="s">
        <v>24</v>
      </c>
      <c r="E142" s="16"/>
      <c r="F142" s="16">
        <v>6500</v>
      </c>
      <c r="G142" s="16"/>
      <c r="H142" s="17"/>
      <c r="I142" s="27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</row>
    <row r="143" s="2" customFormat="1" customHeight="1" spans="1:203">
      <c r="A143" s="12">
        <v>142</v>
      </c>
      <c r="B143" s="13" t="s">
        <v>130</v>
      </c>
      <c r="C143" s="14">
        <v>970</v>
      </c>
      <c r="D143" s="15" t="s">
        <v>60</v>
      </c>
      <c r="E143" s="16"/>
      <c r="F143" s="16">
        <v>6500</v>
      </c>
      <c r="G143" s="16"/>
      <c r="H143" s="17"/>
      <c r="I143" s="27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</row>
    <row r="144" s="2" customFormat="1" customHeight="1" spans="1:203">
      <c r="A144" s="12">
        <v>143</v>
      </c>
      <c r="B144" s="13" t="s">
        <v>131</v>
      </c>
      <c r="C144" s="14">
        <v>1020</v>
      </c>
      <c r="D144" s="15" t="s">
        <v>24</v>
      </c>
      <c r="E144" s="16">
        <v>5200</v>
      </c>
      <c r="F144" s="16">
        <v>6800</v>
      </c>
      <c r="G144" s="16">
        <v>8000</v>
      </c>
      <c r="H144" s="17">
        <v>9500</v>
      </c>
      <c r="I144" s="27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</row>
    <row r="145" s="2" customFormat="1" customHeight="1" spans="1:203">
      <c r="A145" s="12">
        <v>144</v>
      </c>
      <c r="B145" s="13" t="s">
        <v>131</v>
      </c>
      <c r="C145" s="14">
        <v>1020</v>
      </c>
      <c r="D145" s="15" t="s">
        <v>60</v>
      </c>
      <c r="E145" s="16">
        <v>6000</v>
      </c>
      <c r="F145" s="16">
        <v>7500</v>
      </c>
      <c r="G145" s="16">
        <v>8500</v>
      </c>
      <c r="H145" s="17">
        <v>10500</v>
      </c>
      <c r="I145" s="27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</row>
    <row r="146" s="2" customFormat="1" customHeight="1" spans="1:203">
      <c r="A146" s="12">
        <v>145</v>
      </c>
      <c r="B146" s="13" t="s">
        <v>132</v>
      </c>
      <c r="C146" s="14">
        <v>1380</v>
      </c>
      <c r="D146" s="15" t="s">
        <v>24</v>
      </c>
      <c r="E146" s="16">
        <v>6000</v>
      </c>
      <c r="F146" s="16">
        <v>7500</v>
      </c>
      <c r="G146" s="16">
        <v>8500</v>
      </c>
      <c r="H146" s="17">
        <v>10000</v>
      </c>
      <c r="I146" s="27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</row>
    <row r="147" s="2" customFormat="1" customHeight="1" spans="1:203">
      <c r="A147" s="12">
        <v>146</v>
      </c>
      <c r="B147" s="13" t="s">
        <v>132</v>
      </c>
      <c r="C147" s="14">
        <v>1380</v>
      </c>
      <c r="D147" s="15" t="s">
        <v>60</v>
      </c>
      <c r="E147" s="16">
        <v>6000</v>
      </c>
      <c r="F147" s="16">
        <v>7500</v>
      </c>
      <c r="G147" s="16">
        <v>8500</v>
      </c>
      <c r="H147" s="17">
        <v>10000</v>
      </c>
      <c r="I147" s="27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</row>
    <row r="148" s="2" customFormat="1" customHeight="1" spans="1:203">
      <c r="A148" s="12">
        <v>147</v>
      </c>
      <c r="B148" s="13" t="s">
        <v>133</v>
      </c>
      <c r="C148" s="14">
        <v>800</v>
      </c>
      <c r="D148" s="15" t="s">
        <v>24</v>
      </c>
      <c r="E148" s="16">
        <v>3800</v>
      </c>
      <c r="F148" s="16">
        <v>5000</v>
      </c>
      <c r="G148" s="16">
        <v>6500</v>
      </c>
      <c r="H148" s="17">
        <v>8000</v>
      </c>
      <c r="I148" s="27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</row>
    <row r="149" s="2" customFormat="1" customHeight="1" spans="1:203">
      <c r="A149" s="12">
        <v>148</v>
      </c>
      <c r="B149" s="13" t="s">
        <v>133</v>
      </c>
      <c r="C149" s="14">
        <v>800</v>
      </c>
      <c r="D149" s="15" t="s">
        <v>60</v>
      </c>
      <c r="E149" s="16">
        <v>3800</v>
      </c>
      <c r="F149" s="16">
        <v>5000</v>
      </c>
      <c r="G149" s="16">
        <v>6500</v>
      </c>
      <c r="H149" s="17">
        <v>8000</v>
      </c>
      <c r="I149" s="27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</row>
    <row r="150" s="2" customFormat="1" customHeight="1" spans="1:203">
      <c r="A150" s="12">
        <v>149</v>
      </c>
      <c r="B150" s="13" t="s">
        <v>134</v>
      </c>
      <c r="C150" s="14">
        <v>660</v>
      </c>
      <c r="D150" s="15" t="s">
        <v>24</v>
      </c>
      <c r="E150" s="16">
        <v>3000</v>
      </c>
      <c r="F150" s="16">
        <v>4200</v>
      </c>
      <c r="G150" s="16">
        <v>5500</v>
      </c>
      <c r="H150" s="17">
        <v>7000</v>
      </c>
      <c r="I150" s="27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</row>
    <row r="151" s="2" customFormat="1" customHeight="1" spans="1:203">
      <c r="A151" s="12">
        <v>150</v>
      </c>
      <c r="B151" s="13" t="s">
        <v>134</v>
      </c>
      <c r="C151" s="14">
        <v>660</v>
      </c>
      <c r="D151" s="15" t="s">
        <v>60</v>
      </c>
      <c r="E151" s="16">
        <v>3000</v>
      </c>
      <c r="F151" s="16">
        <v>4200</v>
      </c>
      <c r="G151" s="16">
        <v>5500</v>
      </c>
      <c r="H151" s="17">
        <v>7000</v>
      </c>
      <c r="I151" s="27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</row>
    <row r="152" s="2" customFormat="1" customHeight="1" spans="1:203">
      <c r="A152" s="12">
        <v>151</v>
      </c>
      <c r="B152" s="13" t="s">
        <v>135</v>
      </c>
      <c r="C152" s="14">
        <v>610</v>
      </c>
      <c r="D152" s="15" t="s">
        <v>24</v>
      </c>
      <c r="E152" s="16">
        <v>3500</v>
      </c>
      <c r="F152" s="16">
        <v>4500</v>
      </c>
      <c r="G152" s="16">
        <v>5000</v>
      </c>
      <c r="H152" s="17">
        <v>6000</v>
      </c>
      <c r="I152" s="27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</row>
    <row r="153" s="2" customFormat="1" customHeight="1" spans="1:203">
      <c r="A153" s="12">
        <v>152</v>
      </c>
      <c r="B153" s="13" t="s">
        <v>135</v>
      </c>
      <c r="C153" s="14">
        <v>610</v>
      </c>
      <c r="D153" s="15" t="s">
        <v>60</v>
      </c>
      <c r="E153" s="16">
        <v>3500</v>
      </c>
      <c r="F153" s="16">
        <v>4500</v>
      </c>
      <c r="G153" s="16">
        <v>5000</v>
      </c>
      <c r="H153" s="17">
        <v>6000</v>
      </c>
      <c r="I153" s="27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</row>
    <row r="154" s="2" customFormat="1" customHeight="1" spans="1:203">
      <c r="A154" s="12">
        <v>153</v>
      </c>
      <c r="B154" s="13" t="s">
        <v>136</v>
      </c>
      <c r="C154" s="14">
        <v>1320</v>
      </c>
      <c r="D154" s="15" t="s">
        <v>24</v>
      </c>
      <c r="E154" s="16"/>
      <c r="F154" s="16"/>
      <c r="G154" s="16"/>
      <c r="H154" s="17"/>
      <c r="I154" s="27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</row>
    <row r="155" s="2" customFormat="1" customHeight="1" spans="1:203">
      <c r="A155" s="12">
        <v>154</v>
      </c>
      <c r="B155" s="13" t="s">
        <v>136</v>
      </c>
      <c r="C155" s="14">
        <v>1320</v>
      </c>
      <c r="D155" s="15" t="s">
        <v>60</v>
      </c>
      <c r="E155" s="16"/>
      <c r="F155" s="16"/>
      <c r="G155" s="16"/>
      <c r="H155" s="17"/>
      <c r="I155" s="27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</row>
    <row r="156" s="2" customFormat="1" customHeight="1" spans="1:203">
      <c r="A156" s="12">
        <v>155</v>
      </c>
      <c r="B156" s="13" t="s">
        <v>137</v>
      </c>
      <c r="C156" s="14">
        <v>810</v>
      </c>
      <c r="D156" s="15" t="s">
        <v>24</v>
      </c>
      <c r="E156" s="16"/>
      <c r="F156" s="16"/>
      <c r="G156" s="16"/>
      <c r="H156" s="17"/>
      <c r="I156" s="27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</row>
    <row r="157" s="2" customFormat="1" customHeight="1" spans="1:203">
      <c r="A157" s="12">
        <v>156</v>
      </c>
      <c r="B157" s="13" t="s">
        <v>137</v>
      </c>
      <c r="C157" s="14">
        <v>810</v>
      </c>
      <c r="D157" s="15" t="s">
        <v>60</v>
      </c>
      <c r="E157" s="16"/>
      <c r="F157" s="16"/>
      <c r="G157" s="16"/>
      <c r="H157" s="17"/>
      <c r="I157" s="27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</row>
    <row r="158" s="2" customFormat="1" customHeight="1" spans="1:203">
      <c r="A158" s="12">
        <v>157</v>
      </c>
      <c r="B158" s="13" t="s">
        <v>138</v>
      </c>
      <c r="C158" s="14">
        <v>1550</v>
      </c>
      <c r="D158" s="15" t="s">
        <v>24</v>
      </c>
      <c r="E158" s="16"/>
      <c r="F158" s="16"/>
      <c r="G158" s="16"/>
      <c r="H158" s="17"/>
      <c r="I158" s="27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</row>
    <row r="159" s="2" customFormat="1" customHeight="1" spans="1:203">
      <c r="A159" s="12">
        <v>158</v>
      </c>
      <c r="B159" s="13" t="s">
        <v>138</v>
      </c>
      <c r="C159" s="14">
        <v>1550</v>
      </c>
      <c r="D159" s="15" t="s">
        <v>60</v>
      </c>
      <c r="E159" s="16"/>
      <c r="F159" s="16"/>
      <c r="G159" s="16"/>
      <c r="H159" s="17"/>
      <c r="I159" s="27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</row>
    <row r="160" s="2" customFormat="1" customHeight="1" spans="1:203">
      <c r="A160" s="12">
        <v>159</v>
      </c>
      <c r="B160" s="13" t="s">
        <v>139</v>
      </c>
      <c r="C160" s="14">
        <v>1310</v>
      </c>
      <c r="D160" s="15" t="s">
        <v>24</v>
      </c>
      <c r="E160" s="16">
        <v>6000</v>
      </c>
      <c r="F160" s="16">
        <v>8500</v>
      </c>
      <c r="G160" s="16">
        <v>10000</v>
      </c>
      <c r="H160" s="17">
        <v>12000</v>
      </c>
      <c r="I160" s="27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</row>
    <row r="161" s="2" customFormat="1" customHeight="1" spans="1:203">
      <c r="A161" s="12">
        <v>160</v>
      </c>
      <c r="B161" s="13" t="s">
        <v>139</v>
      </c>
      <c r="C161" s="14">
        <v>1310</v>
      </c>
      <c r="D161" s="15" t="s">
        <v>60</v>
      </c>
      <c r="E161" s="16">
        <v>6000</v>
      </c>
      <c r="F161" s="16">
        <v>8500</v>
      </c>
      <c r="G161" s="16">
        <v>10000</v>
      </c>
      <c r="H161" s="17">
        <v>12000</v>
      </c>
      <c r="I161" s="27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</row>
    <row r="162" s="2" customFormat="1" customHeight="1" spans="1:203">
      <c r="A162" s="12">
        <v>161</v>
      </c>
      <c r="B162" s="13" t="s">
        <v>140</v>
      </c>
      <c r="C162" s="14">
        <v>913</v>
      </c>
      <c r="D162" s="15" t="s">
        <v>24</v>
      </c>
      <c r="E162" s="16">
        <v>4200</v>
      </c>
      <c r="F162" s="16">
        <v>5000</v>
      </c>
      <c r="G162" s="16">
        <v>7500</v>
      </c>
      <c r="H162" s="17">
        <v>8500</v>
      </c>
      <c r="I162" s="27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</row>
    <row r="163" s="2" customFormat="1" customHeight="1" spans="1:203">
      <c r="A163" s="12">
        <v>162</v>
      </c>
      <c r="B163" s="13" t="s">
        <v>140</v>
      </c>
      <c r="C163" s="14">
        <v>913</v>
      </c>
      <c r="D163" s="15" t="s">
        <v>60</v>
      </c>
      <c r="E163" s="16">
        <v>4500</v>
      </c>
      <c r="F163" s="16">
        <v>5500</v>
      </c>
      <c r="G163" s="16">
        <v>8500</v>
      </c>
      <c r="H163" s="17">
        <v>9500</v>
      </c>
      <c r="I163" s="27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</row>
    <row r="164" s="2" customFormat="1" customHeight="1" spans="1:203">
      <c r="A164" s="12">
        <v>163</v>
      </c>
      <c r="B164" s="13" t="s">
        <v>141</v>
      </c>
      <c r="C164" s="14">
        <v>1120</v>
      </c>
      <c r="D164" s="15" t="s">
        <v>24</v>
      </c>
      <c r="E164" s="16">
        <v>4800</v>
      </c>
      <c r="F164" s="16">
        <v>5500</v>
      </c>
      <c r="G164" s="16">
        <v>8000</v>
      </c>
      <c r="H164" s="17">
        <v>8500</v>
      </c>
      <c r="I164" s="27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</row>
    <row r="165" s="2" customFormat="1" customHeight="1" spans="1:203">
      <c r="A165" s="12">
        <v>164</v>
      </c>
      <c r="B165" s="13" t="s">
        <v>141</v>
      </c>
      <c r="C165" s="14">
        <v>1120</v>
      </c>
      <c r="D165" s="15" t="s">
        <v>60</v>
      </c>
      <c r="E165" s="16">
        <v>4800</v>
      </c>
      <c r="F165" s="16">
        <v>5500</v>
      </c>
      <c r="G165" s="16">
        <v>11000</v>
      </c>
      <c r="H165" s="17">
        <v>12700</v>
      </c>
      <c r="I165" s="27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</row>
    <row r="166" s="2" customFormat="1" customHeight="1" spans="1:203">
      <c r="A166" s="12">
        <v>165</v>
      </c>
      <c r="B166" s="13" t="s">
        <v>142</v>
      </c>
      <c r="C166" s="14">
        <v>600</v>
      </c>
      <c r="D166" s="15" t="s">
        <v>24</v>
      </c>
      <c r="E166" s="16">
        <v>4200</v>
      </c>
      <c r="F166" s="16">
        <v>5500</v>
      </c>
      <c r="G166" s="16">
        <v>6500</v>
      </c>
      <c r="H166" s="17">
        <v>7500</v>
      </c>
      <c r="I166" s="27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</row>
    <row r="167" s="2" customFormat="1" customHeight="1" spans="1:203">
      <c r="A167" s="12">
        <v>166</v>
      </c>
      <c r="B167" s="13" t="s">
        <v>142</v>
      </c>
      <c r="C167" s="14">
        <v>600</v>
      </c>
      <c r="D167" s="15" t="s">
        <v>60</v>
      </c>
      <c r="E167" s="16">
        <v>4200</v>
      </c>
      <c r="F167" s="16">
        <v>5500</v>
      </c>
      <c r="G167" s="16">
        <v>6500</v>
      </c>
      <c r="H167" s="17">
        <v>9000</v>
      </c>
      <c r="I167" s="27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</row>
    <row r="168" s="2" customFormat="1" customHeight="1" spans="1:203">
      <c r="A168" s="12">
        <v>167</v>
      </c>
      <c r="B168" s="13" t="s">
        <v>143</v>
      </c>
      <c r="C168" s="14">
        <v>530</v>
      </c>
      <c r="D168" s="15" t="s">
        <v>24</v>
      </c>
      <c r="E168" s="16">
        <v>4200</v>
      </c>
      <c r="F168" s="16">
        <v>5500</v>
      </c>
      <c r="G168" s="16">
        <v>6500</v>
      </c>
      <c r="H168" s="17">
        <v>7000</v>
      </c>
      <c r="I168" s="27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</row>
    <row r="169" s="2" customFormat="1" customHeight="1" spans="1:203">
      <c r="A169" s="12">
        <v>168</v>
      </c>
      <c r="B169" s="13" t="s">
        <v>143</v>
      </c>
      <c r="C169" s="14">
        <v>530</v>
      </c>
      <c r="D169" s="15" t="s">
        <v>60</v>
      </c>
      <c r="E169" s="16">
        <v>4200</v>
      </c>
      <c r="F169" s="16">
        <v>5500</v>
      </c>
      <c r="G169" s="16">
        <v>6500</v>
      </c>
      <c r="H169" s="17">
        <v>8500</v>
      </c>
      <c r="I169" s="27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</row>
    <row r="170" s="2" customFormat="1" customHeight="1" spans="1:203">
      <c r="A170" s="12">
        <v>169</v>
      </c>
      <c r="B170" s="13" t="s">
        <v>144</v>
      </c>
      <c r="C170" s="14">
        <v>769</v>
      </c>
      <c r="D170" s="15" t="s">
        <v>24</v>
      </c>
      <c r="E170" s="16">
        <v>3500</v>
      </c>
      <c r="F170" s="16">
        <v>4800</v>
      </c>
      <c r="G170" s="16">
        <v>6500</v>
      </c>
      <c r="H170" s="17">
        <v>8500</v>
      </c>
      <c r="I170" s="27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</row>
    <row r="171" s="2" customFormat="1" customHeight="1" spans="1:203">
      <c r="A171" s="12">
        <v>170</v>
      </c>
      <c r="B171" s="13" t="s">
        <v>144</v>
      </c>
      <c r="C171" s="14">
        <v>769</v>
      </c>
      <c r="D171" s="15" t="s">
        <v>60</v>
      </c>
      <c r="E171" s="16">
        <v>3500</v>
      </c>
      <c r="F171" s="16">
        <v>4800</v>
      </c>
      <c r="G171" s="16">
        <v>6500</v>
      </c>
      <c r="H171" s="17">
        <v>9500</v>
      </c>
      <c r="I171" s="27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</row>
    <row r="172" s="2" customFormat="1" customHeight="1" spans="1:203">
      <c r="A172" s="12">
        <v>171</v>
      </c>
      <c r="B172" s="13" t="s">
        <v>145</v>
      </c>
      <c r="C172" s="14">
        <v>810</v>
      </c>
      <c r="D172" s="15" t="s">
        <v>24</v>
      </c>
      <c r="E172" s="16">
        <v>3600</v>
      </c>
      <c r="F172" s="16">
        <v>5000</v>
      </c>
      <c r="G172" s="16">
        <v>6800</v>
      </c>
      <c r="H172" s="17">
        <v>8500</v>
      </c>
      <c r="I172" s="27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</row>
    <row r="173" s="2" customFormat="1" customHeight="1" spans="1:203">
      <c r="A173" s="12">
        <v>172</v>
      </c>
      <c r="B173" s="13" t="s">
        <v>145</v>
      </c>
      <c r="C173" s="14">
        <v>810</v>
      </c>
      <c r="D173" s="15" t="s">
        <v>60</v>
      </c>
      <c r="E173" s="16">
        <v>3600</v>
      </c>
      <c r="F173" s="16">
        <v>5000</v>
      </c>
      <c r="G173" s="16">
        <v>6800</v>
      </c>
      <c r="H173" s="17">
        <v>8500</v>
      </c>
      <c r="I173" s="27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</row>
    <row r="174" s="2" customFormat="1" customHeight="1" spans="1:203">
      <c r="A174" s="12">
        <v>173</v>
      </c>
      <c r="B174" s="13" t="s">
        <v>146</v>
      </c>
      <c r="C174" s="14">
        <v>880</v>
      </c>
      <c r="D174" s="15" t="s">
        <v>24</v>
      </c>
      <c r="E174" s="16">
        <v>3500</v>
      </c>
      <c r="F174" s="16">
        <v>4800</v>
      </c>
      <c r="G174" s="16">
        <v>6500</v>
      </c>
      <c r="H174" s="17">
        <v>8200</v>
      </c>
      <c r="I174" s="27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</row>
    <row r="175" s="2" customFormat="1" customHeight="1" spans="1:203">
      <c r="A175" s="12">
        <v>174</v>
      </c>
      <c r="B175" s="13" t="s">
        <v>146</v>
      </c>
      <c r="C175" s="14">
        <v>880</v>
      </c>
      <c r="D175" s="15" t="s">
        <v>60</v>
      </c>
      <c r="E175" s="16">
        <v>3500</v>
      </c>
      <c r="F175" s="16">
        <v>4800</v>
      </c>
      <c r="G175" s="16">
        <v>6500</v>
      </c>
      <c r="H175" s="17">
        <v>8200</v>
      </c>
      <c r="I175" s="27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</row>
    <row r="176" s="2" customFormat="1" customHeight="1" spans="1:203">
      <c r="A176" s="12">
        <v>175</v>
      </c>
      <c r="B176" s="13" t="s">
        <v>147</v>
      </c>
      <c r="C176" s="14">
        <v>980</v>
      </c>
      <c r="D176" s="15" t="s">
        <v>24</v>
      </c>
      <c r="E176" s="16">
        <v>4200</v>
      </c>
      <c r="F176" s="16">
        <v>5500</v>
      </c>
      <c r="G176" s="16">
        <v>7500</v>
      </c>
      <c r="H176" s="17">
        <v>8500</v>
      </c>
      <c r="I176" s="27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</row>
    <row r="177" s="2" customFormat="1" customHeight="1" spans="1:203">
      <c r="A177" s="12">
        <v>176</v>
      </c>
      <c r="B177" s="13" t="s">
        <v>147</v>
      </c>
      <c r="C177" s="14">
        <v>980</v>
      </c>
      <c r="D177" s="15" t="s">
        <v>60</v>
      </c>
      <c r="E177" s="16">
        <v>4200</v>
      </c>
      <c r="F177" s="16">
        <v>5500</v>
      </c>
      <c r="G177" s="16">
        <v>7500</v>
      </c>
      <c r="H177" s="17">
        <v>11000</v>
      </c>
      <c r="I177" s="27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</row>
    <row r="178" s="2" customFormat="1" customHeight="1" spans="1:203">
      <c r="A178" s="12">
        <v>177</v>
      </c>
      <c r="B178" s="13" t="s">
        <v>148</v>
      </c>
      <c r="C178" s="14">
        <v>1100</v>
      </c>
      <c r="D178" s="15" t="s">
        <v>24</v>
      </c>
      <c r="E178" s="16">
        <v>4800</v>
      </c>
      <c r="F178" s="16">
        <v>6000</v>
      </c>
      <c r="G178" s="16">
        <v>8000</v>
      </c>
      <c r="H178" s="17">
        <v>9000</v>
      </c>
      <c r="I178" s="27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</row>
    <row r="179" s="2" customFormat="1" customHeight="1" spans="1:203">
      <c r="A179" s="12">
        <v>178</v>
      </c>
      <c r="B179" s="13" t="s">
        <v>148</v>
      </c>
      <c r="C179" s="14">
        <v>1100</v>
      </c>
      <c r="D179" s="15" t="s">
        <v>60</v>
      </c>
      <c r="E179" s="16">
        <v>4800</v>
      </c>
      <c r="F179" s="16">
        <v>6000</v>
      </c>
      <c r="G179" s="16">
        <v>8000</v>
      </c>
      <c r="H179" s="17">
        <v>9000</v>
      </c>
      <c r="I179" s="27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</row>
    <row r="180" s="2" customFormat="1" customHeight="1" spans="1:203">
      <c r="A180" s="12">
        <v>179</v>
      </c>
      <c r="B180" s="13" t="s">
        <v>149</v>
      </c>
      <c r="C180" s="14">
        <v>1131</v>
      </c>
      <c r="D180" s="15" t="s">
        <v>24</v>
      </c>
      <c r="E180" s="16">
        <v>4800</v>
      </c>
      <c r="F180" s="16">
        <v>6000</v>
      </c>
      <c r="G180" s="16">
        <v>7000</v>
      </c>
      <c r="H180" s="17">
        <v>8000</v>
      </c>
      <c r="I180" s="27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</row>
    <row r="181" s="2" customFormat="1" customHeight="1" spans="1:203">
      <c r="A181" s="12">
        <v>180</v>
      </c>
      <c r="B181" s="13" t="s">
        <v>149</v>
      </c>
      <c r="C181" s="14">
        <v>1131</v>
      </c>
      <c r="D181" s="15" t="s">
        <v>60</v>
      </c>
      <c r="E181" s="16">
        <v>4800</v>
      </c>
      <c r="F181" s="16">
        <v>6000</v>
      </c>
      <c r="G181" s="16">
        <v>7000</v>
      </c>
      <c r="H181" s="17">
        <v>8000</v>
      </c>
      <c r="I181" s="27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</row>
    <row r="182" s="2" customFormat="1" customHeight="1" spans="1:203">
      <c r="A182" s="12">
        <v>181</v>
      </c>
      <c r="B182" s="13" t="s">
        <v>150</v>
      </c>
      <c r="C182" s="14">
        <v>980</v>
      </c>
      <c r="D182" s="15" t="s">
        <v>24</v>
      </c>
      <c r="E182" s="16">
        <v>4000</v>
      </c>
      <c r="F182" s="16">
        <v>5200</v>
      </c>
      <c r="G182" s="16">
        <v>7500</v>
      </c>
      <c r="H182" s="17">
        <v>8500</v>
      </c>
      <c r="I182" s="27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</row>
    <row r="183" s="2" customFormat="1" customHeight="1" spans="1:203">
      <c r="A183" s="12">
        <v>182</v>
      </c>
      <c r="B183" s="13" t="s">
        <v>150</v>
      </c>
      <c r="C183" s="14">
        <v>980</v>
      </c>
      <c r="D183" s="15" t="s">
        <v>60</v>
      </c>
      <c r="E183" s="16">
        <v>4000</v>
      </c>
      <c r="F183" s="16">
        <v>5200</v>
      </c>
      <c r="G183" s="16">
        <v>7500</v>
      </c>
      <c r="H183" s="17">
        <v>8500</v>
      </c>
      <c r="I183" s="27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</row>
    <row r="184" s="2" customFormat="1" customHeight="1" spans="1:203">
      <c r="A184" s="12">
        <v>183</v>
      </c>
      <c r="B184" s="13" t="s">
        <v>151</v>
      </c>
      <c r="C184" s="14">
        <v>1100</v>
      </c>
      <c r="D184" s="15" t="s">
        <v>24</v>
      </c>
      <c r="E184" s="16">
        <v>4800</v>
      </c>
      <c r="F184" s="16">
        <v>6000</v>
      </c>
      <c r="G184" s="16">
        <v>7000</v>
      </c>
      <c r="H184" s="17">
        <v>8000</v>
      </c>
      <c r="I184" s="27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</row>
    <row r="185" s="2" customFormat="1" customHeight="1" spans="1:203">
      <c r="A185" s="12">
        <v>184</v>
      </c>
      <c r="B185" s="13" t="s">
        <v>151</v>
      </c>
      <c r="C185" s="14">
        <v>1100</v>
      </c>
      <c r="D185" s="15" t="s">
        <v>60</v>
      </c>
      <c r="E185" s="16">
        <v>4800</v>
      </c>
      <c r="F185" s="16">
        <v>6000</v>
      </c>
      <c r="G185" s="16">
        <v>7000</v>
      </c>
      <c r="H185" s="17">
        <v>8000</v>
      </c>
      <c r="I185" s="27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</row>
    <row r="186" s="2" customFormat="1" customHeight="1" spans="1:203">
      <c r="A186" s="12">
        <v>185</v>
      </c>
      <c r="B186" s="13" t="s">
        <v>152</v>
      </c>
      <c r="C186" s="14">
        <v>1100</v>
      </c>
      <c r="D186" s="15" t="s">
        <v>24</v>
      </c>
      <c r="E186" s="16">
        <v>5000</v>
      </c>
      <c r="F186" s="16">
        <v>6000</v>
      </c>
      <c r="G186" s="16">
        <v>8500</v>
      </c>
      <c r="H186" s="17">
        <v>10000</v>
      </c>
      <c r="I186" s="27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</row>
    <row r="187" s="2" customFormat="1" customHeight="1" spans="1:203">
      <c r="A187" s="12">
        <v>186</v>
      </c>
      <c r="B187" s="13" t="s">
        <v>152</v>
      </c>
      <c r="C187" s="14">
        <v>1100</v>
      </c>
      <c r="D187" s="15" t="s">
        <v>60</v>
      </c>
      <c r="E187" s="16">
        <v>6500</v>
      </c>
      <c r="F187" s="16">
        <v>8500</v>
      </c>
      <c r="G187" s="16">
        <v>10000</v>
      </c>
      <c r="H187" s="17">
        <v>11500</v>
      </c>
      <c r="I187" s="27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</row>
    <row r="188" s="2" customFormat="1" customHeight="1" spans="1:203">
      <c r="A188" s="12">
        <v>187</v>
      </c>
      <c r="B188" s="13" t="s">
        <v>153</v>
      </c>
      <c r="C188" s="14">
        <v>1350</v>
      </c>
      <c r="D188" s="15" t="s">
        <v>24</v>
      </c>
      <c r="E188" s="16">
        <v>5200</v>
      </c>
      <c r="F188" s="16">
        <v>7500</v>
      </c>
      <c r="G188" s="16">
        <v>9500</v>
      </c>
      <c r="H188" s="17">
        <v>11000</v>
      </c>
      <c r="I188" s="27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</row>
    <row r="189" s="2" customFormat="1" customHeight="1" spans="1:203">
      <c r="A189" s="12">
        <v>188</v>
      </c>
      <c r="B189" s="13" t="s">
        <v>153</v>
      </c>
      <c r="C189" s="14">
        <v>1350</v>
      </c>
      <c r="D189" s="15" t="s">
        <v>60</v>
      </c>
      <c r="E189" s="16">
        <v>5200</v>
      </c>
      <c r="F189" s="16">
        <v>7500</v>
      </c>
      <c r="G189" s="16">
        <v>9500</v>
      </c>
      <c r="H189" s="17">
        <v>11000</v>
      </c>
      <c r="I189" s="27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</row>
    <row r="190" s="2" customFormat="1" customHeight="1" spans="1:203">
      <c r="A190" s="12">
        <v>189</v>
      </c>
      <c r="B190" s="13" t="s">
        <v>154</v>
      </c>
      <c r="C190" s="14">
        <v>970</v>
      </c>
      <c r="D190" s="15" t="s">
        <v>24</v>
      </c>
      <c r="E190" s="16">
        <v>4500</v>
      </c>
      <c r="F190" s="16">
        <v>6500</v>
      </c>
      <c r="G190" s="16">
        <v>8200</v>
      </c>
      <c r="H190" s="17">
        <v>9000</v>
      </c>
      <c r="I190" s="27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</row>
    <row r="191" s="2" customFormat="1" customHeight="1" spans="1:203">
      <c r="A191" s="12">
        <v>190</v>
      </c>
      <c r="B191" s="13" t="s">
        <v>154</v>
      </c>
      <c r="C191" s="14">
        <v>970</v>
      </c>
      <c r="D191" s="15" t="s">
        <v>60</v>
      </c>
      <c r="E191" s="16">
        <v>4500</v>
      </c>
      <c r="F191" s="16">
        <v>6500</v>
      </c>
      <c r="G191" s="16">
        <v>9500</v>
      </c>
      <c r="H191" s="17">
        <v>10500</v>
      </c>
      <c r="I191" s="27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</row>
    <row r="192" s="2" customFormat="1" customHeight="1" spans="1:203">
      <c r="A192" s="12">
        <v>191</v>
      </c>
      <c r="B192" s="13" t="s">
        <v>155</v>
      </c>
      <c r="C192" s="14">
        <v>1350</v>
      </c>
      <c r="D192" s="15" t="s">
        <v>24</v>
      </c>
      <c r="E192" s="16">
        <v>6500</v>
      </c>
      <c r="F192" s="16">
        <v>9000</v>
      </c>
      <c r="G192" s="16">
        <v>10000</v>
      </c>
      <c r="H192" s="17">
        <v>11500</v>
      </c>
      <c r="I192" s="27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</row>
    <row r="193" s="2" customFormat="1" customHeight="1" spans="1:203">
      <c r="A193" s="12">
        <v>192</v>
      </c>
      <c r="B193" s="13" t="s">
        <v>155</v>
      </c>
      <c r="C193" s="14">
        <v>1350</v>
      </c>
      <c r="D193" s="15" t="s">
        <v>60</v>
      </c>
      <c r="E193" s="16">
        <v>6500</v>
      </c>
      <c r="F193" s="16">
        <v>9000</v>
      </c>
      <c r="G193" s="16">
        <v>10000</v>
      </c>
      <c r="H193" s="17">
        <v>11500</v>
      </c>
      <c r="I193" s="27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</row>
    <row r="194" s="2" customFormat="1" customHeight="1" spans="1:203">
      <c r="A194" s="12">
        <v>193</v>
      </c>
      <c r="B194" s="13" t="s">
        <v>156</v>
      </c>
      <c r="C194" s="14">
        <v>1220</v>
      </c>
      <c r="D194" s="15" t="s">
        <v>24</v>
      </c>
      <c r="E194" s="16">
        <v>5000</v>
      </c>
      <c r="F194" s="16">
        <v>7000</v>
      </c>
      <c r="G194" s="16">
        <v>8000</v>
      </c>
      <c r="H194" s="17">
        <v>9000</v>
      </c>
      <c r="I194" s="27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</row>
    <row r="195" s="2" customFormat="1" customHeight="1" spans="1:203">
      <c r="A195" s="12">
        <v>194</v>
      </c>
      <c r="B195" s="13" t="s">
        <v>156</v>
      </c>
      <c r="C195" s="14">
        <v>1220</v>
      </c>
      <c r="D195" s="15" t="s">
        <v>60</v>
      </c>
      <c r="E195" s="16">
        <v>5000</v>
      </c>
      <c r="F195" s="16">
        <v>7000</v>
      </c>
      <c r="G195" s="16">
        <v>8000</v>
      </c>
      <c r="H195" s="17">
        <v>9000</v>
      </c>
      <c r="I195" s="27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</row>
    <row r="196" s="2" customFormat="1" customHeight="1" spans="1:203">
      <c r="A196" s="12">
        <v>195</v>
      </c>
      <c r="B196" s="13" t="s">
        <v>157</v>
      </c>
      <c r="C196" s="14">
        <v>1301</v>
      </c>
      <c r="D196" s="15" t="s">
        <v>24</v>
      </c>
      <c r="E196" s="16">
        <v>5500</v>
      </c>
      <c r="F196" s="16">
        <v>7500</v>
      </c>
      <c r="G196" s="16">
        <v>10500</v>
      </c>
      <c r="H196" s="17">
        <v>14000</v>
      </c>
      <c r="I196" s="27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</row>
    <row r="197" s="2" customFormat="1" customHeight="1" spans="1:203">
      <c r="A197" s="12">
        <v>196</v>
      </c>
      <c r="B197" s="13" t="s">
        <v>157</v>
      </c>
      <c r="C197" s="14">
        <v>1301</v>
      </c>
      <c r="D197" s="15" t="s">
        <v>60</v>
      </c>
      <c r="E197" s="16">
        <v>5500</v>
      </c>
      <c r="F197" s="16">
        <v>7500</v>
      </c>
      <c r="G197" s="16">
        <v>10500</v>
      </c>
      <c r="H197" s="17">
        <v>13400</v>
      </c>
      <c r="I197" s="27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</row>
    <row r="198" s="2" customFormat="1" customHeight="1" spans="1:203">
      <c r="A198" s="12">
        <v>197</v>
      </c>
      <c r="B198" s="13" t="s">
        <v>158</v>
      </c>
      <c r="C198" s="14">
        <v>1160</v>
      </c>
      <c r="D198" s="15" t="s">
        <v>24</v>
      </c>
      <c r="E198" s="16">
        <v>5000</v>
      </c>
      <c r="F198" s="16">
        <v>7000</v>
      </c>
      <c r="G198" s="16">
        <v>9000</v>
      </c>
      <c r="H198" s="17">
        <v>10500</v>
      </c>
      <c r="I198" s="27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</row>
    <row r="199" s="2" customFormat="1" customHeight="1" spans="1:203">
      <c r="A199" s="12">
        <v>198</v>
      </c>
      <c r="B199" s="13" t="s">
        <v>158</v>
      </c>
      <c r="C199" s="14">
        <v>1160</v>
      </c>
      <c r="D199" s="15" t="s">
        <v>60</v>
      </c>
      <c r="E199" s="16">
        <v>5500</v>
      </c>
      <c r="F199" s="16">
        <v>8000</v>
      </c>
      <c r="G199" s="16">
        <v>10000</v>
      </c>
      <c r="H199" s="17">
        <v>10800</v>
      </c>
      <c r="I199" s="27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</row>
    <row r="200" s="2" customFormat="1" customHeight="1" spans="1:203">
      <c r="A200" s="12">
        <v>199</v>
      </c>
      <c r="B200" s="13" t="s">
        <v>159</v>
      </c>
      <c r="C200" s="14">
        <v>1200</v>
      </c>
      <c r="D200" s="15" t="s">
        <v>24</v>
      </c>
      <c r="E200" s="16">
        <v>5000</v>
      </c>
      <c r="F200" s="16">
        <v>7000</v>
      </c>
      <c r="G200" s="16">
        <v>9000</v>
      </c>
      <c r="H200" s="17">
        <v>10500</v>
      </c>
      <c r="I200" s="27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</row>
    <row r="201" s="2" customFormat="1" customHeight="1" spans="1:203">
      <c r="A201" s="12">
        <v>200</v>
      </c>
      <c r="B201" s="13" t="s">
        <v>159</v>
      </c>
      <c r="C201" s="14">
        <v>1200</v>
      </c>
      <c r="D201" s="15" t="s">
        <v>60</v>
      </c>
      <c r="E201" s="16">
        <v>5000</v>
      </c>
      <c r="F201" s="16">
        <v>7000</v>
      </c>
      <c r="G201" s="16">
        <v>9000</v>
      </c>
      <c r="H201" s="17">
        <v>10500</v>
      </c>
      <c r="I201" s="27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</row>
    <row r="202" s="2" customFormat="1" customHeight="1" spans="1:203">
      <c r="A202" s="12">
        <v>201</v>
      </c>
      <c r="B202" s="13" t="s">
        <v>160</v>
      </c>
      <c r="C202" s="14">
        <v>1405</v>
      </c>
      <c r="D202" s="15" t="s">
        <v>24</v>
      </c>
      <c r="E202" s="16">
        <v>7000</v>
      </c>
      <c r="F202" s="16">
        <v>9500</v>
      </c>
      <c r="G202" s="16">
        <v>11000</v>
      </c>
      <c r="H202" s="17">
        <v>12500</v>
      </c>
      <c r="I202" s="27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</row>
    <row r="203" s="2" customFormat="1" customHeight="1" spans="1:203">
      <c r="A203" s="12">
        <v>202</v>
      </c>
      <c r="B203" s="13" t="s">
        <v>160</v>
      </c>
      <c r="C203" s="14">
        <v>1405</v>
      </c>
      <c r="D203" s="15" t="s">
        <v>60</v>
      </c>
      <c r="E203" s="16">
        <v>7000</v>
      </c>
      <c r="F203" s="16">
        <v>9500</v>
      </c>
      <c r="G203" s="16">
        <v>11000</v>
      </c>
      <c r="H203" s="17">
        <v>12500</v>
      </c>
      <c r="I203" s="27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</row>
    <row r="204" s="2" customFormat="1" customHeight="1" spans="1:203">
      <c r="A204" s="12">
        <v>203</v>
      </c>
      <c r="B204" s="13" t="s">
        <v>161</v>
      </c>
      <c r="C204" s="14">
        <v>1450</v>
      </c>
      <c r="D204" s="15" t="s">
        <v>24</v>
      </c>
      <c r="E204" s="16">
        <v>5800</v>
      </c>
      <c r="F204" s="16">
        <v>8800</v>
      </c>
      <c r="G204" s="16">
        <v>10000</v>
      </c>
      <c r="H204" s="17">
        <v>11500</v>
      </c>
      <c r="I204" s="27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</row>
    <row r="205" s="2" customFormat="1" customHeight="1" spans="1:203">
      <c r="A205" s="12">
        <v>204</v>
      </c>
      <c r="B205" s="13" t="s">
        <v>161</v>
      </c>
      <c r="C205" s="14">
        <v>1450</v>
      </c>
      <c r="D205" s="15" t="s">
        <v>60</v>
      </c>
      <c r="E205" s="16">
        <v>5800</v>
      </c>
      <c r="F205" s="16">
        <v>8800</v>
      </c>
      <c r="G205" s="16">
        <v>10000</v>
      </c>
      <c r="H205" s="17">
        <v>11500</v>
      </c>
      <c r="I205" s="27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</row>
    <row r="206" s="2" customFormat="1" customHeight="1" spans="1:203">
      <c r="A206" s="12">
        <v>205</v>
      </c>
      <c r="B206" s="13" t="s">
        <v>162</v>
      </c>
      <c r="C206" s="14">
        <v>1230</v>
      </c>
      <c r="D206" s="15" t="s">
        <v>24</v>
      </c>
      <c r="E206" s="16">
        <v>4800</v>
      </c>
      <c r="F206" s="16">
        <v>7000</v>
      </c>
      <c r="G206" s="16">
        <v>11000</v>
      </c>
      <c r="H206" s="17">
        <v>12500</v>
      </c>
      <c r="I206" s="27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</row>
    <row r="207" s="2" customFormat="1" customHeight="1" spans="1:203">
      <c r="A207" s="12">
        <v>206</v>
      </c>
      <c r="B207" s="13" t="s">
        <v>162</v>
      </c>
      <c r="C207" s="14">
        <v>1230</v>
      </c>
      <c r="D207" s="15" t="s">
        <v>60</v>
      </c>
      <c r="E207" s="16">
        <v>4800</v>
      </c>
      <c r="F207" s="16">
        <v>7000</v>
      </c>
      <c r="G207" s="16">
        <v>11000</v>
      </c>
      <c r="H207" s="17">
        <v>12500</v>
      </c>
      <c r="I207" s="27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</row>
    <row r="208" s="2" customFormat="1" customHeight="1" spans="1:203">
      <c r="A208" s="12">
        <v>207</v>
      </c>
      <c r="B208" s="13" t="s">
        <v>163</v>
      </c>
      <c r="C208" s="14">
        <v>1562</v>
      </c>
      <c r="D208" s="15" t="s">
        <v>24</v>
      </c>
      <c r="E208" s="16">
        <v>7800</v>
      </c>
      <c r="F208" s="16">
        <v>10500</v>
      </c>
      <c r="G208" s="16">
        <v>12500</v>
      </c>
      <c r="H208" s="17">
        <v>14000</v>
      </c>
      <c r="I208" s="27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</row>
    <row r="209" s="2" customFormat="1" customHeight="1" spans="1:203">
      <c r="A209" s="12">
        <v>208</v>
      </c>
      <c r="B209" s="13" t="s">
        <v>163</v>
      </c>
      <c r="C209" s="14">
        <v>1562</v>
      </c>
      <c r="D209" s="15" t="s">
        <v>60</v>
      </c>
      <c r="E209" s="16">
        <v>7800</v>
      </c>
      <c r="F209" s="16">
        <v>10500</v>
      </c>
      <c r="G209" s="16">
        <v>12500</v>
      </c>
      <c r="H209" s="17">
        <v>14000</v>
      </c>
      <c r="I209" s="27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</row>
    <row r="210" s="2" customFormat="1" customHeight="1" spans="1:203">
      <c r="A210" s="12">
        <v>209</v>
      </c>
      <c r="B210" s="13" t="s">
        <v>164</v>
      </c>
      <c r="C210" s="14">
        <v>1800</v>
      </c>
      <c r="D210" s="15" t="s">
        <v>24</v>
      </c>
      <c r="E210" s="16">
        <v>6000</v>
      </c>
      <c r="F210" s="16">
        <v>10000</v>
      </c>
      <c r="G210" s="16">
        <v>13000</v>
      </c>
      <c r="H210" s="17">
        <v>15000</v>
      </c>
      <c r="I210" s="27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</row>
    <row r="211" s="2" customFormat="1" customHeight="1" spans="1:203">
      <c r="A211" s="12">
        <v>210</v>
      </c>
      <c r="B211" s="13" t="s">
        <v>164</v>
      </c>
      <c r="C211" s="14">
        <v>1800</v>
      </c>
      <c r="D211" s="15" t="s">
        <v>60</v>
      </c>
      <c r="E211" s="16">
        <v>6000</v>
      </c>
      <c r="F211" s="16">
        <v>10000</v>
      </c>
      <c r="G211" s="16">
        <v>14000</v>
      </c>
      <c r="H211" s="17">
        <v>16000</v>
      </c>
      <c r="I211" s="27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</row>
    <row r="212" s="2" customFormat="1" customHeight="1" spans="1:203">
      <c r="A212" s="12">
        <v>211</v>
      </c>
      <c r="B212" s="13" t="s">
        <v>165</v>
      </c>
      <c r="C212" s="14">
        <v>1880</v>
      </c>
      <c r="D212" s="15" t="s">
        <v>24</v>
      </c>
      <c r="E212" s="16">
        <v>6800</v>
      </c>
      <c r="F212" s="16">
        <v>10000</v>
      </c>
      <c r="G212" s="16">
        <v>12500</v>
      </c>
      <c r="H212" s="17">
        <v>16000</v>
      </c>
      <c r="I212" s="27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</row>
    <row r="213" s="2" customFormat="1" customHeight="1" spans="1:203">
      <c r="A213" s="12">
        <v>212</v>
      </c>
      <c r="B213" s="13" t="s">
        <v>165</v>
      </c>
      <c r="C213" s="14">
        <v>1880</v>
      </c>
      <c r="D213" s="15" t="s">
        <v>60</v>
      </c>
      <c r="E213" s="16">
        <v>6800</v>
      </c>
      <c r="F213" s="16">
        <v>10000</v>
      </c>
      <c r="G213" s="16">
        <v>12500</v>
      </c>
      <c r="H213" s="17">
        <v>16000</v>
      </c>
      <c r="I213" s="27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</row>
    <row r="214" s="2" customFormat="1" customHeight="1" spans="1:203">
      <c r="A214" s="12">
        <v>213</v>
      </c>
      <c r="B214" s="13" t="s">
        <v>166</v>
      </c>
      <c r="C214" s="14">
        <v>2000</v>
      </c>
      <c r="D214" s="15" t="s">
        <v>24</v>
      </c>
      <c r="E214" s="16">
        <v>8000</v>
      </c>
      <c r="F214" s="16">
        <v>10500</v>
      </c>
      <c r="G214" s="16">
        <v>14200</v>
      </c>
      <c r="H214" s="17">
        <v>16500</v>
      </c>
      <c r="I214" s="27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</row>
    <row r="215" s="2" customFormat="1" customHeight="1" spans="1:203">
      <c r="A215" s="12">
        <v>214</v>
      </c>
      <c r="B215" s="13" t="s">
        <v>166</v>
      </c>
      <c r="C215" s="14">
        <v>2000</v>
      </c>
      <c r="D215" s="15" t="s">
        <v>60</v>
      </c>
      <c r="E215" s="16">
        <v>8000</v>
      </c>
      <c r="F215" s="16">
        <v>10500</v>
      </c>
      <c r="G215" s="16">
        <v>14200</v>
      </c>
      <c r="H215" s="17">
        <v>16500</v>
      </c>
      <c r="I215" s="27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</row>
    <row r="216" s="2" customFormat="1" customHeight="1" spans="1:203">
      <c r="A216" s="12">
        <v>215</v>
      </c>
      <c r="B216" s="13" t="s">
        <v>167</v>
      </c>
      <c r="C216" s="14">
        <v>2100</v>
      </c>
      <c r="D216" s="15" t="s">
        <v>24</v>
      </c>
      <c r="E216" s="16">
        <v>8500</v>
      </c>
      <c r="F216" s="16">
        <v>11000</v>
      </c>
      <c r="G216" s="16">
        <v>15000</v>
      </c>
      <c r="H216" s="17">
        <v>16500</v>
      </c>
      <c r="I216" s="27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</row>
    <row r="217" s="2" customFormat="1" customHeight="1" spans="1:203">
      <c r="A217" s="12">
        <v>216</v>
      </c>
      <c r="B217" s="13" t="s">
        <v>167</v>
      </c>
      <c r="C217" s="14">
        <v>2100</v>
      </c>
      <c r="D217" s="15" t="s">
        <v>60</v>
      </c>
      <c r="E217" s="16">
        <v>8500</v>
      </c>
      <c r="F217" s="16">
        <v>11000</v>
      </c>
      <c r="G217" s="16">
        <v>15000</v>
      </c>
      <c r="H217" s="17">
        <v>17000</v>
      </c>
      <c r="I217" s="27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</row>
    <row r="218" s="2" customFormat="1" customHeight="1" spans="1:203">
      <c r="A218" s="12">
        <v>217</v>
      </c>
      <c r="B218" s="13" t="s">
        <v>168</v>
      </c>
      <c r="C218" s="14">
        <v>1700</v>
      </c>
      <c r="D218" s="15" t="s">
        <v>24</v>
      </c>
      <c r="E218" s="16">
        <v>6500</v>
      </c>
      <c r="F218" s="16">
        <v>8500</v>
      </c>
      <c r="G218" s="16">
        <v>11000</v>
      </c>
      <c r="H218" s="17">
        <v>13000</v>
      </c>
      <c r="I218" s="27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</row>
    <row r="219" s="2" customFormat="1" customHeight="1" spans="1:203">
      <c r="A219" s="12">
        <v>218</v>
      </c>
      <c r="B219" s="13" t="s">
        <v>168</v>
      </c>
      <c r="C219" s="14">
        <v>1700</v>
      </c>
      <c r="D219" s="15" t="s">
        <v>60</v>
      </c>
      <c r="E219" s="16">
        <v>6500</v>
      </c>
      <c r="F219" s="16">
        <v>9000</v>
      </c>
      <c r="G219" s="16">
        <v>12000</v>
      </c>
      <c r="H219" s="17">
        <v>13500</v>
      </c>
      <c r="I219" s="27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</row>
    <row r="220" s="2" customFormat="1" customHeight="1" spans="1:203">
      <c r="A220" s="12">
        <v>219</v>
      </c>
      <c r="B220" s="13" t="s">
        <v>169</v>
      </c>
      <c r="C220" s="14">
        <v>1720</v>
      </c>
      <c r="D220" s="15" t="s">
        <v>24</v>
      </c>
      <c r="E220" s="16">
        <v>6800</v>
      </c>
      <c r="F220" s="16">
        <v>9000</v>
      </c>
      <c r="G220" s="16">
        <v>11500</v>
      </c>
      <c r="H220" s="17">
        <v>14000</v>
      </c>
      <c r="I220" s="27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</row>
    <row r="221" s="2" customFormat="1" customHeight="1" spans="1:203">
      <c r="A221" s="12">
        <v>220</v>
      </c>
      <c r="B221" s="13" t="s">
        <v>169</v>
      </c>
      <c r="C221" s="14">
        <v>1720</v>
      </c>
      <c r="D221" s="15" t="s">
        <v>60</v>
      </c>
      <c r="E221" s="16">
        <v>6800</v>
      </c>
      <c r="F221" s="16">
        <v>9000</v>
      </c>
      <c r="G221" s="16">
        <v>12000</v>
      </c>
      <c r="H221" s="17">
        <v>14500</v>
      </c>
      <c r="I221" s="27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</row>
    <row r="222" s="2" customFormat="1" customHeight="1" spans="1:203">
      <c r="A222" s="12">
        <v>221</v>
      </c>
      <c r="B222" s="13" t="s">
        <v>170</v>
      </c>
      <c r="C222" s="14">
        <v>1400</v>
      </c>
      <c r="D222" s="15" t="s">
        <v>24</v>
      </c>
      <c r="E222" s="16">
        <v>6000</v>
      </c>
      <c r="F222" s="16">
        <v>8800</v>
      </c>
      <c r="G222" s="16">
        <v>11000</v>
      </c>
      <c r="H222" s="17">
        <v>12500</v>
      </c>
      <c r="I222" s="27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</row>
    <row r="223" s="2" customFormat="1" customHeight="1" spans="1:203">
      <c r="A223" s="12">
        <v>222</v>
      </c>
      <c r="B223" s="13" t="s">
        <v>170</v>
      </c>
      <c r="C223" s="14">
        <v>1400</v>
      </c>
      <c r="D223" s="15" t="s">
        <v>60</v>
      </c>
      <c r="E223" s="16">
        <v>6000</v>
      </c>
      <c r="F223" s="16">
        <v>8800</v>
      </c>
      <c r="G223" s="16">
        <v>11000</v>
      </c>
      <c r="H223" s="17">
        <v>12500</v>
      </c>
      <c r="I223" s="27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</row>
    <row r="224" s="2" customFormat="1" customHeight="1" spans="1:203">
      <c r="A224" s="12">
        <v>223</v>
      </c>
      <c r="B224" s="13" t="s">
        <v>171</v>
      </c>
      <c r="C224" s="14">
        <v>1650</v>
      </c>
      <c r="D224" s="15" t="s">
        <v>24</v>
      </c>
      <c r="E224" s="16">
        <v>7600</v>
      </c>
      <c r="F224" s="16">
        <v>10000</v>
      </c>
      <c r="G224" s="16">
        <v>12500</v>
      </c>
      <c r="H224" s="17">
        <v>14000</v>
      </c>
      <c r="I224" s="27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</row>
    <row r="225" s="2" customFormat="1" customHeight="1" spans="1:203">
      <c r="A225" s="12">
        <v>224</v>
      </c>
      <c r="B225" s="13" t="s">
        <v>171</v>
      </c>
      <c r="C225" s="14">
        <v>1650</v>
      </c>
      <c r="D225" s="15" t="s">
        <v>60</v>
      </c>
      <c r="E225" s="16">
        <v>7600</v>
      </c>
      <c r="F225" s="16">
        <v>10000</v>
      </c>
      <c r="G225" s="16">
        <v>12500</v>
      </c>
      <c r="H225" s="17">
        <v>14000</v>
      </c>
      <c r="I225" s="27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</row>
    <row r="226" s="2" customFormat="1" customHeight="1" spans="1:203">
      <c r="A226" s="12">
        <v>225</v>
      </c>
      <c r="B226" s="13" t="s">
        <v>172</v>
      </c>
      <c r="C226" s="14">
        <v>1870</v>
      </c>
      <c r="D226" s="15" t="s">
        <v>24</v>
      </c>
      <c r="E226" s="16">
        <v>6500</v>
      </c>
      <c r="F226" s="16">
        <v>8500</v>
      </c>
      <c r="G226" s="16">
        <v>11500</v>
      </c>
      <c r="H226" s="17">
        <v>14500</v>
      </c>
      <c r="I226" s="27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</row>
    <row r="227" s="2" customFormat="1" customHeight="1" spans="1:203">
      <c r="A227" s="12">
        <v>226</v>
      </c>
      <c r="B227" s="13" t="s">
        <v>172</v>
      </c>
      <c r="C227" s="14">
        <v>1870</v>
      </c>
      <c r="D227" s="15" t="s">
        <v>60</v>
      </c>
      <c r="E227" s="16">
        <v>6500</v>
      </c>
      <c r="F227" s="16">
        <v>8500</v>
      </c>
      <c r="G227" s="16">
        <v>12000</v>
      </c>
      <c r="H227" s="17">
        <v>14500</v>
      </c>
      <c r="I227" s="27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</row>
    <row r="228" s="2" customFormat="1" customHeight="1" spans="1:203">
      <c r="A228" s="12">
        <v>227</v>
      </c>
      <c r="B228" s="13" t="s">
        <v>173</v>
      </c>
      <c r="C228" s="14">
        <v>1500</v>
      </c>
      <c r="D228" s="15" t="s">
        <v>24</v>
      </c>
      <c r="E228" s="16">
        <v>5200</v>
      </c>
      <c r="F228" s="16">
        <v>7000</v>
      </c>
      <c r="G228" s="16">
        <v>10000</v>
      </c>
      <c r="H228" s="17">
        <v>12000</v>
      </c>
      <c r="I228" s="1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</row>
    <row r="229" s="2" customFormat="1" customHeight="1" spans="1:203">
      <c r="A229" s="12">
        <v>228</v>
      </c>
      <c r="B229" s="13" t="s">
        <v>173</v>
      </c>
      <c r="C229" s="14">
        <v>1500</v>
      </c>
      <c r="D229" s="15" t="s">
        <v>60</v>
      </c>
      <c r="E229" s="16">
        <v>5200</v>
      </c>
      <c r="F229" s="16">
        <v>7000</v>
      </c>
      <c r="G229" s="16">
        <v>10000</v>
      </c>
      <c r="H229" s="17">
        <v>12000</v>
      </c>
      <c r="I229" s="1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</row>
    <row r="230" s="2" customFormat="1" customHeight="1" spans="1:203">
      <c r="A230" s="12">
        <v>229</v>
      </c>
      <c r="B230" s="13" t="s">
        <v>174</v>
      </c>
      <c r="C230" s="14">
        <v>1700</v>
      </c>
      <c r="D230" s="15" t="s">
        <v>24</v>
      </c>
      <c r="E230" s="16">
        <v>6200</v>
      </c>
      <c r="F230" s="16">
        <v>7800</v>
      </c>
      <c r="G230" s="16">
        <v>10500</v>
      </c>
      <c r="H230" s="17">
        <v>13000</v>
      </c>
      <c r="I230" s="1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</row>
    <row r="231" s="2" customFormat="1" customHeight="1" spans="1:203">
      <c r="A231" s="12">
        <v>230</v>
      </c>
      <c r="B231" s="13" t="s">
        <v>174</v>
      </c>
      <c r="C231" s="14">
        <v>1700</v>
      </c>
      <c r="D231" s="15" t="s">
        <v>60</v>
      </c>
      <c r="E231" s="16">
        <v>6200</v>
      </c>
      <c r="F231" s="16">
        <v>8000</v>
      </c>
      <c r="G231" s="16">
        <v>11000</v>
      </c>
      <c r="H231" s="17">
        <v>13500</v>
      </c>
      <c r="I231" s="1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</row>
    <row r="232" s="2" customFormat="1" customHeight="1" spans="1:203">
      <c r="A232" s="12">
        <v>231</v>
      </c>
      <c r="B232" s="13" t="s">
        <v>175</v>
      </c>
      <c r="C232" s="14">
        <v>1600</v>
      </c>
      <c r="D232" s="15" t="s">
        <v>24</v>
      </c>
      <c r="E232" s="16">
        <v>6000</v>
      </c>
      <c r="F232" s="16">
        <v>10000</v>
      </c>
      <c r="G232" s="16">
        <v>11500</v>
      </c>
      <c r="H232" s="17">
        <v>12000</v>
      </c>
      <c r="I232" s="1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</row>
    <row r="233" s="2" customFormat="1" customHeight="1" spans="1:203">
      <c r="A233" s="12">
        <v>232</v>
      </c>
      <c r="B233" s="13" t="s">
        <v>175</v>
      </c>
      <c r="C233" s="14">
        <v>1600</v>
      </c>
      <c r="D233" s="15" t="s">
        <v>60</v>
      </c>
      <c r="E233" s="16">
        <v>6000</v>
      </c>
      <c r="F233" s="16">
        <v>10000</v>
      </c>
      <c r="G233" s="16">
        <v>11500</v>
      </c>
      <c r="H233" s="17">
        <v>12000</v>
      </c>
      <c r="I233" s="1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</row>
    <row r="234" s="2" customFormat="1" customHeight="1" spans="1:203">
      <c r="A234" s="12">
        <v>233</v>
      </c>
      <c r="B234" s="13" t="s">
        <v>176</v>
      </c>
      <c r="C234" s="14">
        <v>1540</v>
      </c>
      <c r="D234" s="15" t="s">
        <v>24</v>
      </c>
      <c r="E234" s="16">
        <v>5500</v>
      </c>
      <c r="F234" s="16">
        <v>8200</v>
      </c>
      <c r="G234" s="16">
        <v>10000</v>
      </c>
      <c r="H234" s="17">
        <v>12000</v>
      </c>
      <c r="I234" s="1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</row>
    <row r="235" s="2" customFormat="1" customHeight="1" spans="1:203">
      <c r="A235" s="12">
        <v>234</v>
      </c>
      <c r="B235" s="13" t="s">
        <v>176</v>
      </c>
      <c r="C235" s="14">
        <v>1540</v>
      </c>
      <c r="D235" s="15" t="s">
        <v>60</v>
      </c>
      <c r="E235" s="16">
        <v>5500</v>
      </c>
      <c r="F235" s="16">
        <v>8200</v>
      </c>
      <c r="G235" s="16">
        <v>10000</v>
      </c>
      <c r="H235" s="17">
        <v>12000</v>
      </c>
      <c r="I235" s="1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</row>
    <row r="236" s="2" customFormat="1" customHeight="1" spans="1:203">
      <c r="A236" s="12">
        <v>235</v>
      </c>
      <c r="B236" s="13" t="s">
        <v>177</v>
      </c>
      <c r="C236" s="14">
        <v>1630</v>
      </c>
      <c r="D236" s="15" t="s">
        <v>24</v>
      </c>
      <c r="E236" s="16">
        <v>5800</v>
      </c>
      <c r="F236" s="16">
        <v>8500</v>
      </c>
      <c r="G236" s="16">
        <v>10500</v>
      </c>
      <c r="H236" s="17">
        <v>12500</v>
      </c>
      <c r="I236" s="1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</row>
    <row r="237" s="2" customFormat="1" customHeight="1" spans="1:203">
      <c r="A237" s="12">
        <v>236</v>
      </c>
      <c r="B237" s="13" t="s">
        <v>177</v>
      </c>
      <c r="C237" s="14">
        <v>1630</v>
      </c>
      <c r="D237" s="15" t="s">
        <v>60</v>
      </c>
      <c r="E237" s="16">
        <v>5800</v>
      </c>
      <c r="F237" s="16">
        <v>8500</v>
      </c>
      <c r="G237" s="16">
        <v>10500</v>
      </c>
      <c r="H237" s="17">
        <v>12500</v>
      </c>
      <c r="I237" s="1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</row>
    <row r="238" s="2" customFormat="1" customHeight="1" spans="1:203">
      <c r="A238" s="12">
        <v>237</v>
      </c>
      <c r="B238" s="13" t="s">
        <v>178</v>
      </c>
      <c r="C238" s="14">
        <v>1200</v>
      </c>
      <c r="D238" s="15" t="s">
        <v>24</v>
      </c>
      <c r="E238" s="16">
        <v>5000</v>
      </c>
      <c r="F238" s="16">
        <v>7000</v>
      </c>
      <c r="G238" s="16">
        <v>8000</v>
      </c>
      <c r="H238" s="17">
        <v>9000</v>
      </c>
      <c r="I238" s="1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</row>
    <row r="239" s="2" customFormat="1" customHeight="1" spans="1:203">
      <c r="A239" s="12">
        <v>238</v>
      </c>
      <c r="B239" s="13" t="s">
        <v>178</v>
      </c>
      <c r="C239" s="14">
        <v>1200</v>
      </c>
      <c r="D239" s="15" t="s">
        <v>60</v>
      </c>
      <c r="E239" s="16">
        <v>5000</v>
      </c>
      <c r="F239" s="16">
        <v>7000</v>
      </c>
      <c r="G239" s="16">
        <v>8000</v>
      </c>
      <c r="H239" s="17">
        <v>9000</v>
      </c>
      <c r="I239" s="1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  <c r="FX239" s="26"/>
      <c r="FY239" s="26"/>
      <c r="FZ239" s="26"/>
      <c r="GA239" s="26"/>
      <c r="GB239" s="26"/>
      <c r="GC239" s="26"/>
      <c r="GD239" s="26"/>
      <c r="GE239" s="26"/>
      <c r="GF239" s="26"/>
      <c r="GG239" s="26"/>
      <c r="GH239" s="26"/>
      <c r="GI239" s="26"/>
      <c r="GJ239" s="26"/>
      <c r="GK239" s="26"/>
      <c r="GL239" s="26"/>
      <c r="GM239" s="26"/>
      <c r="GN239" s="26"/>
      <c r="GO239" s="26"/>
      <c r="GP239" s="26"/>
      <c r="GQ239" s="26"/>
      <c r="GR239" s="26"/>
      <c r="GS239" s="26"/>
      <c r="GT239" s="26"/>
      <c r="GU239" s="26"/>
    </row>
    <row r="240" s="2" customFormat="1" customHeight="1" spans="1:203">
      <c r="A240" s="12">
        <v>239</v>
      </c>
      <c r="B240" s="13" t="s">
        <v>179</v>
      </c>
      <c r="C240" s="14">
        <v>1530</v>
      </c>
      <c r="D240" s="15" t="s">
        <v>24</v>
      </c>
      <c r="E240" s="16">
        <v>7000</v>
      </c>
      <c r="F240" s="16">
        <v>10000</v>
      </c>
      <c r="G240" s="16">
        <v>13500</v>
      </c>
      <c r="H240" s="17">
        <v>15000</v>
      </c>
      <c r="I240" s="1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</row>
    <row r="241" s="2" customFormat="1" customHeight="1" spans="1:203">
      <c r="A241" s="12">
        <v>240</v>
      </c>
      <c r="B241" s="13" t="s">
        <v>179</v>
      </c>
      <c r="C241" s="14">
        <v>1530</v>
      </c>
      <c r="D241" s="15" t="s">
        <v>60</v>
      </c>
      <c r="E241" s="16">
        <v>7000</v>
      </c>
      <c r="F241" s="16">
        <v>10000</v>
      </c>
      <c r="G241" s="16">
        <v>13500</v>
      </c>
      <c r="H241" s="17">
        <v>15000</v>
      </c>
      <c r="I241" s="1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</row>
    <row r="242" s="2" customFormat="1" customHeight="1" spans="1:203">
      <c r="A242" s="12">
        <v>241</v>
      </c>
      <c r="B242" s="13" t="s">
        <v>180</v>
      </c>
      <c r="C242" s="14">
        <v>2635</v>
      </c>
      <c r="D242" s="15" t="s">
        <v>24</v>
      </c>
      <c r="E242" s="16">
        <v>10500</v>
      </c>
      <c r="F242" s="16">
        <v>15000</v>
      </c>
      <c r="G242" s="16">
        <v>19000</v>
      </c>
      <c r="H242" s="17">
        <v>23000</v>
      </c>
      <c r="I242" s="1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</row>
    <row r="243" s="2" customFormat="1" customHeight="1" spans="1:203">
      <c r="A243" s="12">
        <v>242</v>
      </c>
      <c r="B243" s="13" t="s">
        <v>180</v>
      </c>
      <c r="C243" s="14">
        <v>2635</v>
      </c>
      <c r="D243" s="15" t="s">
        <v>60</v>
      </c>
      <c r="E243" s="16">
        <v>10500</v>
      </c>
      <c r="F243" s="16">
        <v>15000</v>
      </c>
      <c r="G243" s="16">
        <v>19000</v>
      </c>
      <c r="H243" s="17">
        <v>23000</v>
      </c>
      <c r="I243" s="1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</row>
    <row r="244" s="2" customFormat="1" customHeight="1" spans="1:203">
      <c r="A244" s="12">
        <v>243</v>
      </c>
      <c r="B244" s="13" t="s">
        <v>181</v>
      </c>
      <c r="C244" s="14">
        <v>2290</v>
      </c>
      <c r="D244" s="15" t="s">
        <v>24</v>
      </c>
      <c r="E244" s="16">
        <v>10000</v>
      </c>
      <c r="F244" s="16">
        <v>14500</v>
      </c>
      <c r="G244" s="16">
        <v>18000</v>
      </c>
      <c r="H244" s="17">
        <v>22000</v>
      </c>
      <c r="I244" s="1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</row>
    <row r="245" s="2" customFormat="1" customHeight="1" spans="1:203">
      <c r="A245" s="12">
        <v>244</v>
      </c>
      <c r="B245" s="13" t="s">
        <v>181</v>
      </c>
      <c r="C245" s="14">
        <v>2290</v>
      </c>
      <c r="D245" s="15" t="s">
        <v>60</v>
      </c>
      <c r="E245" s="16">
        <v>10000</v>
      </c>
      <c r="F245" s="16">
        <v>14500</v>
      </c>
      <c r="G245" s="16">
        <v>18000</v>
      </c>
      <c r="H245" s="17">
        <v>22000</v>
      </c>
      <c r="I245" s="1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</row>
    <row r="246" s="2" customFormat="1" customHeight="1" spans="1:203">
      <c r="A246" s="12">
        <v>245</v>
      </c>
      <c r="B246" s="13" t="s">
        <v>182</v>
      </c>
      <c r="C246" s="14">
        <v>1520</v>
      </c>
      <c r="D246" s="15" t="s">
        <v>24</v>
      </c>
      <c r="E246" s="16">
        <v>6000</v>
      </c>
      <c r="F246" s="16">
        <v>9000</v>
      </c>
      <c r="G246" s="16">
        <v>11000</v>
      </c>
      <c r="H246" s="17">
        <v>13000</v>
      </c>
      <c r="I246" s="1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</row>
    <row r="247" s="2" customFormat="1" customHeight="1" spans="1:203">
      <c r="A247" s="12">
        <v>246</v>
      </c>
      <c r="B247" s="13" t="s">
        <v>182</v>
      </c>
      <c r="C247" s="14">
        <v>1520</v>
      </c>
      <c r="D247" s="15" t="s">
        <v>60</v>
      </c>
      <c r="E247" s="16">
        <v>6000</v>
      </c>
      <c r="F247" s="16">
        <v>9000</v>
      </c>
      <c r="G247" s="16">
        <v>11000</v>
      </c>
      <c r="H247" s="17">
        <v>13000</v>
      </c>
      <c r="I247" s="1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</row>
    <row r="248" s="2" customFormat="1" customHeight="1" spans="1:203">
      <c r="A248" s="12">
        <v>247</v>
      </c>
      <c r="B248" s="13" t="s">
        <v>183</v>
      </c>
      <c r="C248" s="14">
        <v>1950</v>
      </c>
      <c r="D248" s="15" t="s">
        <v>24</v>
      </c>
      <c r="E248" s="16">
        <v>8000</v>
      </c>
      <c r="F248" s="16">
        <v>11000</v>
      </c>
      <c r="G248" s="16">
        <v>14000</v>
      </c>
      <c r="H248" s="17">
        <v>16500</v>
      </c>
      <c r="I248" s="1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</row>
    <row r="249" s="2" customFormat="1" customHeight="1" spans="1:203">
      <c r="A249" s="12">
        <v>248</v>
      </c>
      <c r="B249" s="13" t="s">
        <v>183</v>
      </c>
      <c r="C249" s="14">
        <v>1950</v>
      </c>
      <c r="D249" s="15" t="s">
        <v>60</v>
      </c>
      <c r="E249" s="16">
        <v>8000</v>
      </c>
      <c r="F249" s="16">
        <v>11000</v>
      </c>
      <c r="G249" s="16">
        <v>14000</v>
      </c>
      <c r="H249" s="17">
        <v>16500</v>
      </c>
      <c r="I249" s="1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  <c r="FK249" s="26"/>
      <c r="FL249" s="26"/>
      <c r="FM249" s="26"/>
      <c r="FN249" s="26"/>
      <c r="FO249" s="26"/>
      <c r="FP249" s="26"/>
      <c r="FQ249" s="26"/>
      <c r="FR249" s="26"/>
      <c r="FS249" s="26"/>
      <c r="FT249" s="26"/>
      <c r="FU249" s="26"/>
      <c r="FV249" s="26"/>
      <c r="FW249" s="26"/>
      <c r="FX249" s="26"/>
      <c r="FY249" s="26"/>
      <c r="FZ249" s="26"/>
      <c r="GA249" s="26"/>
      <c r="GB249" s="26"/>
      <c r="GC249" s="26"/>
      <c r="GD249" s="26"/>
      <c r="GE249" s="26"/>
      <c r="GF249" s="26"/>
      <c r="GG249" s="26"/>
      <c r="GH249" s="26"/>
      <c r="GI249" s="26"/>
      <c r="GJ249" s="26"/>
      <c r="GK249" s="26"/>
      <c r="GL249" s="26"/>
      <c r="GM249" s="26"/>
      <c r="GN249" s="26"/>
      <c r="GO249" s="26"/>
      <c r="GP249" s="26"/>
      <c r="GQ249" s="26"/>
      <c r="GR249" s="26"/>
      <c r="GS249" s="26"/>
      <c r="GT249" s="26"/>
      <c r="GU249" s="26"/>
    </row>
    <row r="250" s="2" customFormat="1" customHeight="1" spans="1:203">
      <c r="A250" s="12">
        <v>249</v>
      </c>
      <c r="B250" s="13" t="s">
        <v>184</v>
      </c>
      <c r="C250" s="14">
        <v>3400</v>
      </c>
      <c r="D250" s="15" t="s">
        <v>24</v>
      </c>
      <c r="E250" s="16">
        <v>13500</v>
      </c>
      <c r="F250" s="16">
        <v>22000</v>
      </c>
      <c r="G250" s="16">
        <v>28000</v>
      </c>
      <c r="H250" s="17">
        <v>31000</v>
      </c>
      <c r="I250" s="1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26"/>
      <c r="FK250" s="26"/>
      <c r="FL250" s="26"/>
      <c r="FM250" s="26"/>
      <c r="FN250" s="26"/>
      <c r="FO250" s="26"/>
      <c r="FP250" s="26"/>
      <c r="FQ250" s="26"/>
      <c r="FR250" s="26"/>
      <c r="FS250" s="26"/>
      <c r="FT250" s="26"/>
      <c r="FU250" s="26"/>
      <c r="FV250" s="26"/>
      <c r="FW250" s="26"/>
      <c r="FX250" s="26"/>
      <c r="FY250" s="26"/>
      <c r="FZ250" s="26"/>
      <c r="GA250" s="26"/>
      <c r="GB250" s="26"/>
      <c r="GC250" s="26"/>
      <c r="GD250" s="26"/>
      <c r="GE250" s="26"/>
      <c r="GF250" s="26"/>
      <c r="GG250" s="26"/>
      <c r="GH250" s="26"/>
      <c r="GI250" s="26"/>
      <c r="GJ250" s="26"/>
      <c r="GK250" s="26"/>
      <c r="GL250" s="26"/>
      <c r="GM250" s="26"/>
      <c r="GN250" s="26"/>
      <c r="GO250" s="26"/>
      <c r="GP250" s="26"/>
      <c r="GQ250" s="26"/>
      <c r="GR250" s="26"/>
      <c r="GS250" s="26"/>
      <c r="GT250" s="26"/>
      <c r="GU250" s="26"/>
    </row>
    <row r="251" s="2" customFormat="1" customHeight="1" spans="1:203">
      <c r="A251" s="12">
        <v>250</v>
      </c>
      <c r="B251" s="13" t="s">
        <v>184</v>
      </c>
      <c r="C251" s="14">
        <v>3400</v>
      </c>
      <c r="D251" s="15" t="s">
        <v>60</v>
      </c>
      <c r="E251" s="16">
        <v>13500</v>
      </c>
      <c r="F251" s="16">
        <v>22000</v>
      </c>
      <c r="G251" s="16">
        <v>28000</v>
      </c>
      <c r="H251" s="17">
        <v>31000</v>
      </c>
      <c r="I251" s="1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26"/>
      <c r="FK251" s="26"/>
      <c r="FL251" s="26"/>
      <c r="FM251" s="26"/>
      <c r="FN251" s="26"/>
      <c r="FO251" s="26"/>
      <c r="FP251" s="26"/>
      <c r="FQ251" s="26"/>
      <c r="FR251" s="26"/>
      <c r="FS251" s="26"/>
      <c r="FT251" s="26"/>
      <c r="FU251" s="26"/>
      <c r="FV251" s="26"/>
      <c r="FW251" s="26"/>
      <c r="FX251" s="26"/>
      <c r="FY251" s="26"/>
      <c r="FZ251" s="26"/>
      <c r="GA251" s="26"/>
      <c r="GB251" s="26"/>
      <c r="GC251" s="26"/>
      <c r="GD251" s="26"/>
      <c r="GE251" s="26"/>
      <c r="GF251" s="26"/>
      <c r="GG251" s="26"/>
      <c r="GH251" s="26"/>
      <c r="GI251" s="26"/>
      <c r="GJ251" s="26"/>
      <c r="GK251" s="26"/>
      <c r="GL251" s="26"/>
      <c r="GM251" s="26"/>
      <c r="GN251" s="26"/>
      <c r="GO251" s="26"/>
      <c r="GP251" s="26"/>
      <c r="GQ251" s="26"/>
      <c r="GR251" s="26"/>
      <c r="GS251" s="26"/>
      <c r="GT251" s="26"/>
      <c r="GU251" s="26"/>
    </row>
    <row r="252" s="2" customFormat="1" customHeight="1" spans="1:203">
      <c r="A252" s="12">
        <v>251</v>
      </c>
      <c r="B252" s="13" t="s">
        <v>185</v>
      </c>
      <c r="C252" s="14">
        <v>3540</v>
      </c>
      <c r="D252" s="15" t="s">
        <v>24</v>
      </c>
      <c r="E252" s="16">
        <v>14000</v>
      </c>
      <c r="F252" s="16">
        <v>18000</v>
      </c>
      <c r="G252" s="16">
        <v>23000</v>
      </c>
      <c r="H252" s="17">
        <v>32000</v>
      </c>
      <c r="I252" s="1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  <c r="FR252" s="26"/>
      <c r="FS252" s="26"/>
      <c r="FT252" s="26"/>
      <c r="FU252" s="26"/>
      <c r="FV252" s="26"/>
      <c r="FW252" s="26"/>
      <c r="FX252" s="26"/>
      <c r="FY252" s="26"/>
      <c r="FZ252" s="26"/>
      <c r="GA252" s="26"/>
      <c r="GB252" s="26"/>
      <c r="GC252" s="26"/>
      <c r="GD252" s="26"/>
      <c r="GE252" s="26"/>
      <c r="GF252" s="26"/>
      <c r="GG252" s="26"/>
      <c r="GH252" s="26"/>
      <c r="GI252" s="26"/>
      <c r="GJ252" s="26"/>
      <c r="GK252" s="26"/>
      <c r="GL252" s="26"/>
      <c r="GM252" s="26"/>
      <c r="GN252" s="26"/>
      <c r="GO252" s="26"/>
      <c r="GP252" s="26"/>
      <c r="GQ252" s="26"/>
      <c r="GR252" s="26"/>
      <c r="GS252" s="26"/>
      <c r="GT252" s="26"/>
      <c r="GU252" s="26"/>
    </row>
    <row r="253" s="2" customFormat="1" customHeight="1" spans="1:203">
      <c r="A253" s="12">
        <v>252</v>
      </c>
      <c r="B253" s="13" t="s">
        <v>185</v>
      </c>
      <c r="C253" s="14">
        <v>3540</v>
      </c>
      <c r="D253" s="15" t="s">
        <v>60</v>
      </c>
      <c r="E253" s="16">
        <v>14000</v>
      </c>
      <c r="F253" s="16">
        <v>18000</v>
      </c>
      <c r="G253" s="16">
        <v>23000</v>
      </c>
      <c r="H253" s="17">
        <v>32000</v>
      </c>
      <c r="I253" s="1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26"/>
      <c r="FK253" s="26"/>
      <c r="FL253" s="26"/>
      <c r="FM253" s="26"/>
      <c r="FN253" s="26"/>
      <c r="FO253" s="26"/>
      <c r="FP253" s="26"/>
      <c r="FQ253" s="26"/>
      <c r="FR253" s="26"/>
      <c r="FS253" s="26"/>
      <c r="FT253" s="26"/>
      <c r="FU253" s="26"/>
      <c r="FV253" s="26"/>
      <c r="FW253" s="26"/>
      <c r="FX253" s="26"/>
      <c r="FY253" s="26"/>
      <c r="FZ253" s="26"/>
      <c r="GA253" s="26"/>
      <c r="GB253" s="26"/>
      <c r="GC253" s="26"/>
      <c r="GD253" s="26"/>
      <c r="GE253" s="26"/>
      <c r="GF253" s="26"/>
      <c r="GG253" s="26"/>
      <c r="GH253" s="26"/>
      <c r="GI253" s="26"/>
      <c r="GJ253" s="26"/>
      <c r="GK253" s="26"/>
      <c r="GL253" s="26"/>
      <c r="GM253" s="26"/>
      <c r="GN253" s="26"/>
      <c r="GO253" s="26"/>
      <c r="GP253" s="26"/>
      <c r="GQ253" s="26"/>
      <c r="GR253" s="26"/>
      <c r="GS253" s="26"/>
      <c r="GT253" s="26"/>
      <c r="GU253" s="26"/>
    </row>
    <row r="254" s="2" customFormat="1" customHeight="1" spans="1:203">
      <c r="A254" s="12">
        <v>253</v>
      </c>
      <c r="B254" s="13" t="s">
        <v>186</v>
      </c>
      <c r="C254" s="14">
        <v>2800</v>
      </c>
      <c r="D254" s="15" t="s">
        <v>24</v>
      </c>
      <c r="E254" s="16">
        <v>11000</v>
      </c>
      <c r="F254" s="16">
        <v>14500</v>
      </c>
      <c r="G254" s="16">
        <v>18000</v>
      </c>
      <c r="H254" s="17">
        <v>22000</v>
      </c>
      <c r="I254" s="1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  <c r="FK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  <c r="FX254" s="26"/>
      <c r="FY254" s="26"/>
      <c r="FZ254" s="26"/>
      <c r="GA254" s="26"/>
      <c r="GB254" s="26"/>
      <c r="GC254" s="26"/>
      <c r="GD254" s="26"/>
      <c r="GE254" s="26"/>
      <c r="GF254" s="26"/>
      <c r="GG254" s="26"/>
      <c r="GH254" s="26"/>
      <c r="GI254" s="26"/>
      <c r="GJ254" s="26"/>
      <c r="GK254" s="26"/>
      <c r="GL254" s="26"/>
      <c r="GM254" s="26"/>
      <c r="GN254" s="26"/>
      <c r="GO254" s="26"/>
      <c r="GP254" s="26"/>
      <c r="GQ254" s="26"/>
      <c r="GR254" s="26"/>
      <c r="GS254" s="26"/>
      <c r="GT254" s="26"/>
      <c r="GU254" s="26"/>
    </row>
    <row r="255" s="2" customFormat="1" customHeight="1" spans="1:203">
      <c r="A255" s="12">
        <v>254</v>
      </c>
      <c r="B255" s="13" t="s">
        <v>186</v>
      </c>
      <c r="C255" s="14">
        <v>2800</v>
      </c>
      <c r="D255" s="15" t="s">
        <v>60</v>
      </c>
      <c r="E255" s="16">
        <v>11000</v>
      </c>
      <c r="F255" s="16">
        <v>15500</v>
      </c>
      <c r="G255" s="16">
        <v>20000</v>
      </c>
      <c r="H255" s="17">
        <v>22000</v>
      </c>
      <c r="I255" s="1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  <c r="FK255" s="26"/>
      <c r="FL255" s="26"/>
      <c r="FM255" s="26"/>
      <c r="FN255" s="26"/>
      <c r="FO255" s="26"/>
      <c r="FP255" s="26"/>
      <c r="FQ255" s="26"/>
      <c r="FR255" s="26"/>
      <c r="FS255" s="26"/>
      <c r="FT255" s="26"/>
      <c r="FU255" s="26"/>
      <c r="FV255" s="26"/>
      <c r="FW255" s="26"/>
      <c r="FX255" s="26"/>
      <c r="FY255" s="26"/>
      <c r="FZ255" s="26"/>
      <c r="GA255" s="26"/>
      <c r="GB255" s="26"/>
      <c r="GC255" s="26"/>
      <c r="GD255" s="26"/>
      <c r="GE255" s="26"/>
      <c r="GF255" s="26"/>
      <c r="GG255" s="26"/>
      <c r="GH255" s="26"/>
      <c r="GI255" s="26"/>
      <c r="GJ255" s="26"/>
      <c r="GK255" s="26"/>
      <c r="GL255" s="26"/>
      <c r="GM255" s="26"/>
      <c r="GN255" s="26"/>
      <c r="GO255" s="26"/>
      <c r="GP255" s="26"/>
      <c r="GQ255" s="26"/>
      <c r="GR255" s="26"/>
      <c r="GS255" s="26"/>
      <c r="GT255" s="26"/>
      <c r="GU255" s="26"/>
    </row>
    <row r="256" s="2" customFormat="1" customHeight="1" spans="1:203">
      <c r="A256" s="12">
        <v>255</v>
      </c>
      <c r="B256" s="13" t="s">
        <v>187</v>
      </c>
      <c r="C256" s="14">
        <v>2400</v>
      </c>
      <c r="D256" s="15" t="s">
        <v>24</v>
      </c>
      <c r="E256" s="16">
        <v>10000</v>
      </c>
      <c r="F256" s="16">
        <v>13500</v>
      </c>
      <c r="G256" s="16">
        <v>17000</v>
      </c>
      <c r="H256" s="17">
        <v>21000</v>
      </c>
      <c r="I256" s="1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26"/>
      <c r="FK256" s="26"/>
      <c r="FL256" s="26"/>
      <c r="FM256" s="26"/>
      <c r="FN256" s="26"/>
      <c r="FO256" s="26"/>
      <c r="FP256" s="26"/>
      <c r="FQ256" s="26"/>
      <c r="FR256" s="26"/>
      <c r="FS256" s="26"/>
      <c r="FT256" s="26"/>
      <c r="FU256" s="26"/>
      <c r="FV256" s="26"/>
      <c r="FW256" s="26"/>
      <c r="FX256" s="26"/>
      <c r="FY256" s="26"/>
      <c r="FZ256" s="26"/>
      <c r="GA256" s="26"/>
      <c r="GB256" s="26"/>
      <c r="GC256" s="26"/>
      <c r="GD256" s="26"/>
      <c r="GE256" s="26"/>
      <c r="GF256" s="26"/>
      <c r="GG256" s="26"/>
      <c r="GH256" s="26"/>
      <c r="GI256" s="26"/>
      <c r="GJ256" s="26"/>
      <c r="GK256" s="26"/>
      <c r="GL256" s="26"/>
      <c r="GM256" s="26"/>
      <c r="GN256" s="26"/>
      <c r="GO256" s="26"/>
      <c r="GP256" s="26"/>
      <c r="GQ256" s="26"/>
      <c r="GR256" s="26"/>
      <c r="GS256" s="26"/>
      <c r="GT256" s="26"/>
      <c r="GU256" s="26"/>
    </row>
    <row r="257" s="2" customFormat="1" customHeight="1" spans="1:203">
      <c r="A257" s="12">
        <v>256</v>
      </c>
      <c r="B257" s="13" t="s">
        <v>187</v>
      </c>
      <c r="C257" s="14">
        <v>2400</v>
      </c>
      <c r="D257" s="15" t="s">
        <v>60</v>
      </c>
      <c r="E257" s="16">
        <v>10000</v>
      </c>
      <c r="F257" s="16">
        <v>13500</v>
      </c>
      <c r="G257" s="16">
        <v>17000</v>
      </c>
      <c r="H257" s="17">
        <v>21000</v>
      </c>
      <c r="I257" s="1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26"/>
      <c r="FK257" s="26"/>
      <c r="FL257" s="26"/>
      <c r="FM257" s="26"/>
      <c r="FN257" s="26"/>
      <c r="FO257" s="26"/>
      <c r="FP257" s="26"/>
      <c r="FQ257" s="26"/>
      <c r="FR257" s="26"/>
      <c r="FS257" s="26"/>
      <c r="FT257" s="26"/>
      <c r="FU257" s="26"/>
      <c r="FV257" s="26"/>
      <c r="FW257" s="26"/>
      <c r="FX257" s="26"/>
      <c r="FY257" s="26"/>
      <c r="FZ257" s="26"/>
      <c r="GA257" s="26"/>
      <c r="GB257" s="26"/>
      <c r="GC257" s="26"/>
      <c r="GD257" s="26"/>
      <c r="GE257" s="26"/>
      <c r="GF257" s="26"/>
      <c r="GG257" s="26"/>
      <c r="GH257" s="26"/>
      <c r="GI257" s="26"/>
      <c r="GJ257" s="26"/>
      <c r="GK257" s="26"/>
      <c r="GL257" s="26"/>
      <c r="GM257" s="26"/>
      <c r="GN257" s="26"/>
      <c r="GO257" s="26"/>
      <c r="GP257" s="26"/>
      <c r="GQ257" s="26"/>
      <c r="GR257" s="26"/>
      <c r="GS257" s="26"/>
      <c r="GT257" s="26"/>
      <c r="GU257" s="26"/>
    </row>
    <row r="258" s="2" customFormat="1" customHeight="1" spans="1:203">
      <c r="A258" s="12">
        <v>257</v>
      </c>
      <c r="B258" s="13" t="s">
        <v>188</v>
      </c>
      <c r="C258" s="14">
        <v>1794</v>
      </c>
      <c r="D258" s="15" t="s">
        <v>24</v>
      </c>
      <c r="E258" s="16">
        <v>7000</v>
      </c>
      <c r="F258" s="16">
        <v>10000</v>
      </c>
      <c r="G258" s="16">
        <v>13000</v>
      </c>
      <c r="H258" s="17">
        <v>15500</v>
      </c>
      <c r="I258" s="1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  <c r="FX258" s="26"/>
      <c r="FY258" s="26"/>
      <c r="FZ258" s="26"/>
      <c r="GA258" s="26"/>
      <c r="GB258" s="26"/>
      <c r="GC258" s="26"/>
      <c r="GD258" s="26"/>
      <c r="GE258" s="26"/>
      <c r="GF258" s="26"/>
      <c r="GG258" s="26"/>
      <c r="GH258" s="26"/>
      <c r="GI258" s="26"/>
      <c r="GJ258" s="26"/>
      <c r="GK258" s="26"/>
      <c r="GL258" s="26"/>
      <c r="GM258" s="26"/>
      <c r="GN258" s="26"/>
      <c r="GO258" s="26"/>
      <c r="GP258" s="26"/>
      <c r="GQ258" s="26"/>
      <c r="GR258" s="26"/>
      <c r="GS258" s="26"/>
      <c r="GT258" s="26"/>
      <c r="GU258" s="26"/>
    </row>
    <row r="259" s="2" customFormat="1" customHeight="1" spans="1:203">
      <c r="A259" s="12">
        <v>258</v>
      </c>
      <c r="B259" s="13" t="s">
        <v>188</v>
      </c>
      <c r="C259" s="14">
        <v>1794</v>
      </c>
      <c r="D259" s="15" t="s">
        <v>60</v>
      </c>
      <c r="E259" s="16">
        <v>7000</v>
      </c>
      <c r="F259" s="16">
        <v>10000</v>
      </c>
      <c r="G259" s="16">
        <v>13000</v>
      </c>
      <c r="H259" s="17">
        <v>15500</v>
      </c>
      <c r="I259" s="1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  <c r="FR259" s="26"/>
      <c r="FS259" s="26"/>
      <c r="FT259" s="26"/>
      <c r="FU259" s="26"/>
      <c r="FV259" s="26"/>
      <c r="FW259" s="26"/>
      <c r="FX259" s="26"/>
      <c r="FY259" s="26"/>
      <c r="FZ259" s="26"/>
      <c r="GA259" s="26"/>
      <c r="GB259" s="26"/>
      <c r="GC259" s="26"/>
      <c r="GD259" s="26"/>
      <c r="GE259" s="26"/>
      <c r="GF259" s="26"/>
      <c r="GG259" s="26"/>
      <c r="GH259" s="26"/>
      <c r="GI259" s="26"/>
      <c r="GJ259" s="26"/>
      <c r="GK259" s="26"/>
      <c r="GL259" s="26"/>
      <c r="GM259" s="26"/>
      <c r="GN259" s="26"/>
      <c r="GO259" s="26"/>
      <c r="GP259" s="26"/>
      <c r="GQ259" s="26"/>
      <c r="GR259" s="26"/>
      <c r="GS259" s="26"/>
      <c r="GT259" s="26"/>
      <c r="GU259" s="26"/>
    </row>
    <row r="260" s="2" customFormat="1" customHeight="1" spans="1:203">
      <c r="A260" s="12">
        <v>259</v>
      </c>
      <c r="B260" s="13" t="s">
        <v>189</v>
      </c>
      <c r="C260" s="14">
        <v>3300</v>
      </c>
      <c r="D260" s="15" t="s">
        <v>24</v>
      </c>
      <c r="E260" s="16">
        <v>14000</v>
      </c>
      <c r="F260" s="16">
        <v>21000</v>
      </c>
      <c r="G260" s="16">
        <v>26000</v>
      </c>
      <c r="H260" s="17">
        <v>32000</v>
      </c>
      <c r="I260" s="1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26"/>
      <c r="FK260" s="26"/>
      <c r="FL260" s="26"/>
      <c r="FM260" s="26"/>
      <c r="FN260" s="26"/>
      <c r="FO260" s="26"/>
      <c r="FP260" s="26"/>
      <c r="FQ260" s="26"/>
      <c r="FR260" s="26"/>
      <c r="FS260" s="26"/>
      <c r="FT260" s="26"/>
      <c r="FU260" s="26"/>
      <c r="FV260" s="26"/>
      <c r="FW260" s="26"/>
      <c r="FX260" s="26"/>
      <c r="FY260" s="26"/>
      <c r="FZ260" s="26"/>
      <c r="GA260" s="26"/>
      <c r="GB260" s="26"/>
      <c r="GC260" s="26"/>
      <c r="GD260" s="26"/>
      <c r="GE260" s="26"/>
      <c r="GF260" s="26"/>
      <c r="GG260" s="26"/>
      <c r="GH260" s="26"/>
      <c r="GI260" s="26"/>
      <c r="GJ260" s="26"/>
      <c r="GK260" s="26"/>
      <c r="GL260" s="26"/>
      <c r="GM260" s="26"/>
      <c r="GN260" s="26"/>
      <c r="GO260" s="26"/>
      <c r="GP260" s="26"/>
      <c r="GQ260" s="26"/>
      <c r="GR260" s="26"/>
      <c r="GS260" s="26"/>
      <c r="GT260" s="26"/>
      <c r="GU260" s="26"/>
    </row>
    <row r="261" s="2" customFormat="1" customHeight="1" spans="1:203">
      <c r="A261" s="12">
        <v>260</v>
      </c>
      <c r="B261" s="13" t="s">
        <v>189</v>
      </c>
      <c r="C261" s="14">
        <v>3300</v>
      </c>
      <c r="D261" s="15" t="s">
        <v>60</v>
      </c>
      <c r="E261" s="16">
        <v>14000</v>
      </c>
      <c r="F261" s="16">
        <v>21000</v>
      </c>
      <c r="G261" s="16">
        <v>26000</v>
      </c>
      <c r="H261" s="17">
        <v>32000</v>
      </c>
      <c r="I261" s="1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26"/>
      <c r="FK261" s="26"/>
      <c r="FL261" s="26"/>
      <c r="FM261" s="26"/>
      <c r="FN261" s="26"/>
      <c r="FO261" s="26"/>
      <c r="FP261" s="26"/>
      <c r="FQ261" s="26"/>
      <c r="FR261" s="26"/>
      <c r="FS261" s="26"/>
      <c r="FT261" s="26"/>
      <c r="FU261" s="26"/>
      <c r="FV261" s="26"/>
      <c r="FW261" s="26"/>
      <c r="FX261" s="26"/>
      <c r="FY261" s="26"/>
      <c r="FZ261" s="26"/>
      <c r="GA261" s="26"/>
      <c r="GB261" s="26"/>
      <c r="GC261" s="26"/>
      <c r="GD261" s="26"/>
      <c r="GE261" s="26"/>
      <c r="GF261" s="26"/>
      <c r="GG261" s="26"/>
      <c r="GH261" s="26"/>
      <c r="GI261" s="26"/>
      <c r="GJ261" s="26"/>
      <c r="GK261" s="26"/>
      <c r="GL261" s="26"/>
      <c r="GM261" s="26"/>
      <c r="GN261" s="26"/>
      <c r="GO261" s="26"/>
      <c r="GP261" s="26"/>
      <c r="GQ261" s="26"/>
      <c r="GR261" s="26"/>
      <c r="GS261" s="26"/>
      <c r="GT261" s="26"/>
      <c r="GU261" s="26"/>
    </row>
    <row r="262" s="2" customFormat="1" customHeight="1" spans="1:203">
      <c r="A262" s="12">
        <v>261</v>
      </c>
      <c r="B262" s="13" t="s">
        <v>190</v>
      </c>
      <c r="C262" s="14">
        <v>3100</v>
      </c>
      <c r="D262" s="15" t="s">
        <v>24</v>
      </c>
      <c r="E262" s="16">
        <v>12500</v>
      </c>
      <c r="F262" s="16">
        <v>18000</v>
      </c>
      <c r="G262" s="16">
        <v>24000</v>
      </c>
      <c r="H262" s="17">
        <v>30000</v>
      </c>
      <c r="I262" s="1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26"/>
      <c r="FK262" s="26"/>
      <c r="FL262" s="26"/>
      <c r="FM262" s="26"/>
      <c r="FN262" s="26"/>
      <c r="FO262" s="26"/>
      <c r="FP262" s="26"/>
      <c r="FQ262" s="26"/>
      <c r="FR262" s="26"/>
      <c r="FS262" s="26"/>
      <c r="FT262" s="26"/>
      <c r="FU262" s="26"/>
      <c r="FV262" s="26"/>
      <c r="FW262" s="26"/>
      <c r="FX262" s="26"/>
      <c r="FY262" s="26"/>
      <c r="FZ262" s="26"/>
      <c r="GA262" s="26"/>
      <c r="GB262" s="26"/>
      <c r="GC262" s="26"/>
      <c r="GD262" s="26"/>
      <c r="GE262" s="26"/>
      <c r="GF262" s="26"/>
      <c r="GG262" s="26"/>
      <c r="GH262" s="26"/>
      <c r="GI262" s="26"/>
      <c r="GJ262" s="26"/>
      <c r="GK262" s="26"/>
      <c r="GL262" s="26"/>
      <c r="GM262" s="26"/>
      <c r="GN262" s="26"/>
      <c r="GO262" s="26"/>
      <c r="GP262" s="26"/>
      <c r="GQ262" s="26"/>
      <c r="GR262" s="26"/>
      <c r="GS262" s="26"/>
      <c r="GT262" s="26"/>
      <c r="GU262" s="26"/>
    </row>
    <row r="263" s="2" customFormat="1" customHeight="1" spans="1:203">
      <c r="A263" s="12">
        <v>262</v>
      </c>
      <c r="B263" s="13" t="s">
        <v>190</v>
      </c>
      <c r="C263" s="14">
        <v>3100</v>
      </c>
      <c r="D263" s="15" t="s">
        <v>60</v>
      </c>
      <c r="E263" s="16">
        <v>12500</v>
      </c>
      <c r="F263" s="16">
        <v>18000</v>
      </c>
      <c r="G263" s="16">
        <v>24000</v>
      </c>
      <c r="H263" s="17">
        <v>30000</v>
      </c>
      <c r="I263" s="1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26"/>
      <c r="FK263" s="26"/>
      <c r="FL263" s="26"/>
      <c r="FM263" s="26"/>
      <c r="FN263" s="26"/>
      <c r="FO263" s="26"/>
      <c r="FP263" s="26"/>
      <c r="FQ263" s="26"/>
      <c r="FR263" s="26"/>
      <c r="FS263" s="26"/>
      <c r="FT263" s="26"/>
      <c r="FU263" s="26"/>
      <c r="FV263" s="26"/>
      <c r="FW263" s="26"/>
      <c r="FX263" s="26"/>
      <c r="FY263" s="26"/>
      <c r="FZ263" s="26"/>
      <c r="GA263" s="26"/>
      <c r="GB263" s="26"/>
      <c r="GC263" s="26"/>
      <c r="GD263" s="26"/>
      <c r="GE263" s="26"/>
      <c r="GF263" s="26"/>
      <c r="GG263" s="26"/>
      <c r="GH263" s="26"/>
      <c r="GI263" s="26"/>
      <c r="GJ263" s="26"/>
      <c r="GK263" s="26"/>
      <c r="GL263" s="26"/>
      <c r="GM263" s="26"/>
      <c r="GN263" s="26"/>
      <c r="GO263" s="26"/>
      <c r="GP263" s="26"/>
      <c r="GQ263" s="26"/>
      <c r="GR263" s="26"/>
      <c r="GS263" s="26"/>
      <c r="GT263" s="26"/>
      <c r="GU263" s="26"/>
    </row>
    <row r="264" s="2" customFormat="1" customHeight="1" spans="1:203">
      <c r="A264" s="12">
        <v>263</v>
      </c>
      <c r="B264" s="13" t="s">
        <v>191</v>
      </c>
      <c r="C264" s="14">
        <v>3770</v>
      </c>
      <c r="D264" s="15" t="s">
        <v>24</v>
      </c>
      <c r="E264" s="16">
        <v>14500</v>
      </c>
      <c r="F264" s="16">
        <v>18000</v>
      </c>
      <c r="G264" s="16">
        <v>23000</v>
      </c>
      <c r="H264" s="17">
        <v>30000</v>
      </c>
      <c r="I264" s="12" t="s">
        <v>192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26"/>
      <c r="FK264" s="26"/>
      <c r="FL264" s="26"/>
      <c r="FM264" s="26"/>
      <c r="FN264" s="26"/>
      <c r="FO264" s="26"/>
      <c r="FP264" s="26"/>
      <c r="FQ264" s="26"/>
      <c r="FR264" s="26"/>
      <c r="FS264" s="26"/>
      <c r="FT264" s="26"/>
      <c r="FU264" s="26"/>
      <c r="FV264" s="26"/>
      <c r="FW264" s="26"/>
      <c r="FX264" s="26"/>
      <c r="FY264" s="26"/>
      <c r="FZ264" s="26"/>
      <c r="GA264" s="26"/>
      <c r="GB264" s="26"/>
      <c r="GC264" s="26"/>
      <c r="GD264" s="26"/>
      <c r="GE264" s="26"/>
      <c r="GF264" s="26"/>
      <c r="GG264" s="26"/>
      <c r="GH264" s="26"/>
      <c r="GI264" s="26"/>
      <c r="GJ264" s="26"/>
      <c r="GK264" s="26"/>
      <c r="GL264" s="26"/>
      <c r="GM264" s="26"/>
      <c r="GN264" s="26"/>
      <c r="GO264" s="26"/>
      <c r="GP264" s="26"/>
      <c r="GQ264" s="26"/>
      <c r="GR264" s="26"/>
      <c r="GS264" s="26"/>
      <c r="GT264" s="26"/>
      <c r="GU264" s="26"/>
    </row>
    <row r="265" s="2" customFormat="1" customHeight="1" spans="1:203">
      <c r="A265" s="12">
        <v>264</v>
      </c>
      <c r="B265" s="13" t="s">
        <v>191</v>
      </c>
      <c r="C265" s="14">
        <v>3770</v>
      </c>
      <c r="D265" s="15" t="s">
        <v>60</v>
      </c>
      <c r="E265" s="16">
        <v>14500</v>
      </c>
      <c r="F265" s="16">
        <v>18000</v>
      </c>
      <c r="G265" s="16">
        <v>23000</v>
      </c>
      <c r="H265" s="17">
        <v>30000</v>
      </c>
      <c r="I265" s="12" t="s">
        <v>192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26"/>
      <c r="FK265" s="26"/>
      <c r="FL265" s="26"/>
      <c r="FM265" s="26"/>
      <c r="FN265" s="26"/>
      <c r="FO265" s="26"/>
      <c r="FP265" s="26"/>
      <c r="FQ265" s="26"/>
      <c r="FR265" s="26"/>
      <c r="FS265" s="26"/>
      <c r="FT265" s="26"/>
      <c r="FU265" s="26"/>
      <c r="FV265" s="26"/>
      <c r="FW265" s="26"/>
      <c r="FX265" s="26"/>
      <c r="FY265" s="26"/>
      <c r="FZ265" s="26"/>
      <c r="GA265" s="26"/>
      <c r="GB265" s="26"/>
      <c r="GC265" s="26"/>
      <c r="GD265" s="26"/>
      <c r="GE265" s="26"/>
      <c r="GF265" s="26"/>
      <c r="GG265" s="26"/>
      <c r="GH265" s="26"/>
      <c r="GI265" s="26"/>
      <c r="GJ265" s="26"/>
      <c r="GK265" s="26"/>
      <c r="GL265" s="26"/>
      <c r="GM265" s="26"/>
      <c r="GN265" s="26"/>
      <c r="GO265" s="26"/>
      <c r="GP265" s="26"/>
      <c r="GQ265" s="26"/>
      <c r="GR265" s="26"/>
      <c r="GS265" s="26"/>
      <c r="GT265" s="26"/>
      <c r="GU265" s="26"/>
    </row>
    <row r="266" s="2" customFormat="1" customHeight="1" spans="1:203">
      <c r="A266" s="12">
        <v>265</v>
      </c>
      <c r="B266" s="13" t="s">
        <v>193</v>
      </c>
      <c r="C266" s="14">
        <v>1730</v>
      </c>
      <c r="D266" s="15" t="s">
        <v>24</v>
      </c>
      <c r="E266" s="16">
        <v>8000</v>
      </c>
      <c r="F266" s="16">
        <v>10500</v>
      </c>
      <c r="G266" s="16">
        <v>12500</v>
      </c>
      <c r="H266" s="17">
        <v>14000</v>
      </c>
      <c r="I266" s="1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26"/>
      <c r="FK266" s="26"/>
      <c r="FL266" s="26"/>
      <c r="FM266" s="26"/>
      <c r="FN266" s="26"/>
      <c r="FO266" s="26"/>
      <c r="FP266" s="26"/>
      <c r="FQ266" s="26"/>
      <c r="FR266" s="26"/>
      <c r="FS266" s="26"/>
      <c r="FT266" s="26"/>
      <c r="FU266" s="26"/>
      <c r="FV266" s="26"/>
      <c r="FW266" s="26"/>
      <c r="FX266" s="26"/>
      <c r="FY266" s="26"/>
      <c r="FZ266" s="26"/>
      <c r="GA266" s="26"/>
      <c r="GB266" s="26"/>
      <c r="GC266" s="26"/>
      <c r="GD266" s="26"/>
      <c r="GE266" s="26"/>
      <c r="GF266" s="26"/>
      <c r="GG266" s="26"/>
      <c r="GH266" s="26"/>
      <c r="GI266" s="26"/>
      <c r="GJ266" s="26"/>
      <c r="GK266" s="26"/>
      <c r="GL266" s="26"/>
      <c r="GM266" s="26"/>
      <c r="GN266" s="26"/>
      <c r="GO266" s="26"/>
      <c r="GP266" s="26"/>
      <c r="GQ266" s="26"/>
      <c r="GR266" s="26"/>
      <c r="GS266" s="26"/>
      <c r="GT266" s="26"/>
      <c r="GU266" s="26"/>
    </row>
    <row r="267" s="2" customFormat="1" customHeight="1" spans="1:203">
      <c r="A267" s="12">
        <v>266</v>
      </c>
      <c r="B267" s="13" t="s">
        <v>193</v>
      </c>
      <c r="C267" s="14">
        <v>1730</v>
      </c>
      <c r="D267" s="15" t="s">
        <v>60</v>
      </c>
      <c r="E267" s="16">
        <v>8000</v>
      </c>
      <c r="F267" s="16">
        <v>10500</v>
      </c>
      <c r="G267" s="16">
        <v>12500</v>
      </c>
      <c r="H267" s="17">
        <v>14000</v>
      </c>
      <c r="I267" s="1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26"/>
      <c r="FK267" s="26"/>
      <c r="FL267" s="26"/>
      <c r="FM267" s="26"/>
      <c r="FN267" s="26"/>
      <c r="FO267" s="26"/>
      <c r="FP267" s="26"/>
      <c r="FQ267" s="26"/>
      <c r="FR267" s="26"/>
      <c r="FS267" s="26"/>
      <c r="FT267" s="26"/>
      <c r="FU267" s="26"/>
      <c r="FV267" s="26"/>
      <c r="FW267" s="26"/>
      <c r="FX267" s="26"/>
      <c r="FY267" s="26"/>
      <c r="FZ267" s="26"/>
      <c r="GA267" s="26"/>
      <c r="GB267" s="26"/>
      <c r="GC267" s="26"/>
      <c r="GD267" s="26"/>
      <c r="GE267" s="26"/>
      <c r="GF267" s="26"/>
      <c r="GG267" s="26"/>
      <c r="GH267" s="26"/>
      <c r="GI267" s="26"/>
      <c r="GJ267" s="26"/>
      <c r="GK267" s="26"/>
      <c r="GL267" s="26"/>
      <c r="GM267" s="26"/>
      <c r="GN267" s="26"/>
      <c r="GO267" s="26"/>
      <c r="GP267" s="26"/>
      <c r="GQ267" s="26"/>
      <c r="GR267" s="26"/>
      <c r="GS267" s="26"/>
      <c r="GT267" s="26"/>
      <c r="GU267" s="26"/>
    </row>
    <row r="268" s="2" customFormat="1" customHeight="1" spans="1:203">
      <c r="A268" s="12">
        <v>267</v>
      </c>
      <c r="B268" s="13" t="s">
        <v>194</v>
      </c>
      <c r="C268" s="14">
        <v>2100</v>
      </c>
      <c r="D268" s="15" t="s">
        <v>24</v>
      </c>
      <c r="E268" s="16">
        <v>8500</v>
      </c>
      <c r="F268" s="16">
        <v>10500</v>
      </c>
      <c r="G268" s="16">
        <v>16000</v>
      </c>
      <c r="H268" s="17">
        <v>19000</v>
      </c>
      <c r="I268" s="1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  <c r="FR268" s="26"/>
      <c r="FS268" s="26"/>
      <c r="FT268" s="26"/>
      <c r="FU268" s="26"/>
      <c r="FV268" s="26"/>
      <c r="FW268" s="26"/>
      <c r="FX268" s="26"/>
      <c r="FY268" s="26"/>
      <c r="FZ268" s="26"/>
      <c r="GA268" s="26"/>
      <c r="GB268" s="26"/>
      <c r="GC268" s="26"/>
      <c r="GD268" s="26"/>
      <c r="GE268" s="26"/>
      <c r="GF268" s="26"/>
      <c r="GG268" s="26"/>
      <c r="GH268" s="26"/>
      <c r="GI268" s="26"/>
      <c r="GJ268" s="26"/>
      <c r="GK268" s="26"/>
      <c r="GL268" s="26"/>
      <c r="GM268" s="26"/>
      <c r="GN268" s="26"/>
      <c r="GO268" s="26"/>
      <c r="GP268" s="26"/>
      <c r="GQ268" s="26"/>
      <c r="GR268" s="26"/>
      <c r="GS268" s="26"/>
      <c r="GT268" s="26"/>
      <c r="GU268" s="26"/>
    </row>
    <row r="269" s="2" customFormat="1" customHeight="1" spans="1:203">
      <c r="A269" s="12">
        <v>268</v>
      </c>
      <c r="B269" s="13" t="s">
        <v>194</v>
      </c>
      <c r="C269" s="14">
        <v>2100</v>
      </c>
      <c r="D269" s="15" t="s">
        <v>60</v>
      </c>
      <c r="E269" s="16">
        <v>8500</v>
      </c>
      <c r="F269" s="16">
        <v>10500</v>
      </c>
      <c r="G269" s="16">
        <v>16000</v>
      </c>
      <c r="H269" s="17">
        <v>20500</v>
      </c>
      <c r="I269" s="1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  <c r="FX269" s="26"/>
      <c r="FY269" s="26"/>
      <c r="FZ269" s="26"/>
      <c r="GA269" s="26"/>
      <c r="GB269" s="26"/>
      <c r="GC269" s="26"/>
      <c r="GD269" s="26"/>
      <c r="GE269" s="26"/>
      <c r="GF269" s="26"/>
      <c r="GG269" s="26"/>
      <c r="GH269" s="26"/>
      <c r="GI269" s="26"/>
      <c r="GJ269" s="26"/>
      <c r="GK269" s="26"/>
      <c r="GL269" s="26"/>
      <c r="GM269" s="26"/>
      <c r="GN269" s="26"/>
      <c r="GO269" s="26"/>
      <c r="GP269" s="26"/>
      <c r="GQ269" s="26"/>
      <c r="GR269" s="26"/>
      <c r="GS269" s="26"/>
      <c r="GT269" s="26"/>
      <c r="GU269" s="26"/>
    </row>
    <row r="270" s="2" customFormat="1" customHeight="1" spans="1:203">
      <c r="A270" s="12">
        <v>269</v>
      </c>
      <c r="B270" s="13" t="s">
        <v>179</v>
      </c>
      <c r="C270" s="14">
        <v>1530</v>
      </c>
      <c r="D270" s="15" t="s">
        <v>24</v>
      </c>
      <c r="E270" s="16">
        <v>7500</v>
      </c>
      <c r="F270" s="16">
        <v>10500</v>
      </c>
      <c r="G270" s="16">
        <v>12500</v>
      </c>
      <c r="H270" s="17">
        <v>14500</v>
      </c>
      <c r="I270" s="1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  <c r="FK270" s="26"/>
      <c r="FL270" s="26"/>
      <c r="FM270" s="26"/>
      <c r="FN270" s="26"/>
      <c r="FO270" s="26"/>
      <c r="FP270" s="26"/>
      <c r="FQ270" s="26"/>
      <c r="FR270" s="26"/>
      <c r="FS270" s="26"/>
      <c r="FT270" s="26"/>
      <c r="FU270" s="26"/>
      <c r="FV270" s="26"/>
      <c r="FW270" s="26"/>
      <c r="FX270" s="26"/>
      <c r="FY270" s="26"/>
      <c r="FZ270" s="26"/>
      <c r="GA270" s="26"/>
      <c r="GB270" s="26"/>
      <c r="GC270" s="26"/>
      <c r="GD270" s="26"/>
      <c r="GE270" s="26"/>
      <c r="GF270" s="26"/>
      <c r="GG270" s="26"/>
      <c r="GH270" s="26"/>
      <c r="GI270" s="26"/>
      <c r="GJ270" s="26"/>
      <c r="GK270" s="26"/>
      <c r="GL270" s="26"/>
      <c r="GM270" s="26"/>
      <c r="GN270" s="26"/>
      <c r="GO270" s="26"/>
      <c r="GP270" s="26"/>
      <c r="GQ270" s="26"/>
      <c r="GR270" s="26"/>
      <c r="GS270" s="26"/>
      <c r="GT270" s="26"/>
      <c r="GU270" s="26"/>
    </row>
    <row r="271" s="2" customFormat="1" customHeight="1" spans="1:203">
      <c r="A271" s="12">
        <v>270</v>
      </c>
      <c r="B271" s="13" t="s">
        <v>179</v>
      </c>
      <c r="C271" s="14">
        <v>1530</v>
      </c>
      <c r="D271" s="15" t="s">
        <v>60</v>
      </c>
      <c r="E271" s="16">
        <v>7500</v>
      </c>
      <c r="F271" s="16">
        <v>10500</v>
      </c>
      <c r="G271" s="16">
        <v>12500</v>
      </c>
      <c r="H271" s="17">
        <v>14500</v>
      </c>
      <c r="I271" s="1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  <c r="FX271" s="26"/>
      <c r="FY271" s="26"/>
      <c r="FZ271" s="26"/>
      <c r="GA271" s="26"/>
      <c r="GB271" s="26"/>
      <c r="GC271" s="26"/>
      <c r="GD271" s="26"/>
      <c r="GE271" s="26"/>
      <c r="GF271" s="26"/>
      <c r="GG271" s="26"/>
      <c r="GH271" s="26"/>
      <c r="GI271" s="26"/>
      <c r="GJ271" s="26"/>
      <c r="GK271" s="26"/>
      <c r="GL271" s="26"/>
      <c r="GM271" s="26"/>
      <c r="GN271" s="26"/>
      <c r="GO271" s="26"/>
      <c r="GP271" s="26"/>
      <c r="GQ271" s="26"/>
      <c r="GR271" s="26"/>
      <c r="GS271" s="26"/>
      <c r="GT271" s="26"/>
      <c r="GU271" s="26"/>
    </row>
    <row r="272" s="2" customFormat="1" customHeight="1" spans="1:203">
      <c r="A272" s="12">
        <v>271</v>
      </c>
      <c r="B272" s="28" t="s">
        <v>195</v>
      </c>
      <c r="C272" s="19">
        <v>1860</v>
      </c>
      <c r="D272" s="15" t="s">
        <v>24</v>
      </c>
      <c r="E272" s="16">
        <v>7500</v>
      </c>
      <c r="F272" s="16">
        <v>10500</v>
      </c>
      <c r="G272" s="16">
        <v>15000</v>
      </c>
      <c r="H272" s="17">
        <v>16500</v>
      </c>
      <c r="I272" s="1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  <c r="FX272" s="26"/>
      <c r="FY272" s="26"/>
      <c r="FZ272" s="26"/>
      <c r="GA272" s="26"/>
      <c r="GB272" s="26"/>
      <c r="GC272" s="26"/>
      <c r="GD272" s="26"/>
      <c r="GE272" s="26"/>
      <c r="GF272" s="26"/>
      <c r="GG272" s="26"/>
      <c r="GH272" s="26"/>
      <c r="GI272" s="26"/>
      <c r="GJ272" s="26"/>
      <c r="GK272" s="26"/>
      <c r="GL272" s="26"/>
      <c r="GM272" s="26"/>
      <c r="GN272" s="26"/>
      <c r="GO272" s="26"/>
      <c r="GP272" s="26"/>
      <c r="GQ272" s="26"/>
      <c r="GR272" s="26"/>
      <c r="GS272" s="26"/>
      <c r="GT272" s="26"/>
      <c r="GU272" s="26"/>
    </row>
    <row r="273" s="2" customFormat="1" customHeight="1" spans="1:203">
      <c r="A273" s="12">
        <v>272</v>
      </c>
      <c r="B273" s="28" t="s">
        <v>195</v>
      </c>
      <c r="C273" s="19">
        <v>1860</v>
      </c>
      <c r="D273" s="15" t="s">
        <v>60</v>
      </c>
      <c r="E273" s="16">
        <v>7500</v>
      </c>
      <c r="F273" s="16">
        <v>10500</v>
      </c>
      <c r="G273" s="16">
        <v>15000</v>
      </c>
      <c r="H273" s="17">
        <v>16500</v>
      </c>
      <c r="I273" s="1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26"/>
      <c r="FK273" s="26"/>
      <c r="FL273" s="26"/>
      <c r="FM273" s="26"/>
      <c r="FN273" s="26"/>
      <c r="FO273" s="26"/>
      <c r="FP273" s="26"/>
      <c r="FQ273" s="26"/>
      <c r="FR273" s="26"/>
      <c r="FS273" s="26"/>
      <c r="FT273" s="26"/>
      <c r="FU273" s="26"/>
      <c r="FV273" s="26"/>
      <c r="FW273" s="26"/>
      <c r="FX273" s="26"/>
      <c r="FY273" s="26"/>
      <c r="FZ273" s="26"/>
      <c r="GA273" s="26"/>
      <c r="GB273" s="26"/>
      <c r="GC273" s="26"/>
      <c r="GD273" s="26"/>
      <c r="GE273" s="26"/>
      <c r="GF273" s="26"/>
      <c r="GG273" s="26"/>
      <c r="GH273" s="26"/>
      <c r="GI273" s="26"/>
      <c r="GJ273" s="26"/>
      <c r="GK273" s="26"/>
      <c r="GL273" s="26"/>
      <c r="GM273" s="26"/>
      <c r="GN273" s="26"/>
      <c r="GO273" s="26"/>
      <c r="GP273" s="26"/>
      <c r="GQ273" s="26"/>
      <c r="GR273" s="26"/>
      <c r="GS273" s="26"/>
      <c r="GT273" s="26"/>
      <c r="GU273" s="26"/>
    </row>
    <row r="274" s="2" customFormat="1" customHeight="1" spans="1:203">
      <c r="A274" s="12">
        <v>273</v>
      </c>
      <c r="B274" s="29" t="s">
        <v>196</v>
      </c>
      <c r="C274" s="14">
        <v>2700</v>
      </c>
      <c r="D274" s="15" t="s">
        <v>24</v>
      </c>
      <c r="E274" s="16">
        <v>10000</v>
      </c>
      <c r="F274" s="16">
        <v>16500</v>
      </c>
      <c r="G274" s="16">
        <v>21000</v>
      </c>
      <c r="H274" s="17">
        <v>21000</v>
      </c>
      <c r="I274" s="1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26"/>
      <c r="FK274" s="26"/>
      <c r="FL274" s="26"/>
      <c r="FM274" s="26"/>
      <c r="FN274" s="26"/>
      <c r="FO274" s="26"/>
      <c r="FP274" s="26"/>
      <c r="FQ274" s="26"/>
      <c r="FR274" s="26"/>
      <c r="FS274" s="26"/>
      <c r="FT274" s="26"/>
      <c r="FU274" s="26"/>
      <c r="FV274" s="26"/>
      <c r="FW274" s="26"/>
      <c r="FX274" s="26"/>
      <c r="FY274" s="26"/>
      <c r="FZ274" s="26"/>
      <c r="GA274" s="26"/>
      <c r="GB274" s="26"/>
      <c r="GC274" s="26"/>
      <c r="GD274" s="26"/>
      <c r="GE274" s="26"/>
      <c r="GF274" s="26"/>
      <c r="GG274" s="26"/>
      <c r="GH274" s="26"/>
      <c r="GI274" s="26"/>
      <c r="GJ274" s="26"/>
      <c r="GK274" s="26"/>
      <c r="GL274" s="26"/>
      <c r="GM274" s="26"/>
      <c r="GN274" s="26"/>
      <c r="GO274" s="26"/>
      <c r="GP274" s="26"/>
      <c r="GQ274" s="26"/>
      <c r="GR274" s="26"/>
      <c r="GS274" s="26"/>
      <c r="GT274" s="26"/>
      <c r="GU274" s="26"/>
    </row>
    <row r="275" s="2" customFormat="1" customHeight="1" spans="1:203">
      <c r="A275" s="12">
        <v>274</v>
      </c>
      <c r="B275" s="29" t="s">
        <v>196</v>
      </c>
      <c r="C275" s="14">
        <v>2700</v>
      </c>
      <c r="D275" s="15" t="s">
        <v>60</v>
      </c>
      <c r="E275" s="16">
        <v>10000</v>
      </c>
      <c r="F275" s="16">
        <v>16500</v>
      </c>
      <c r="G275" s="16">
        <v>21000</v>
      </c>
      <c r="H275" s="17">
        <v>21000</v>
      </c>
      <c r="I275" s="1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  <c r="FR275" s="26"/>
      <c r="FS275" s="26"/>
      <c r="FT275" s="26"/>
      <c r="FU275" s="26"/>
      <c r="FV275" s="26"/>
      <c r="FW275" s="26"/>
      <c r="FX275" s="26"/>
      <c r="FY275" s="26"/>
      <c r="FZ275" s="26"/>
      <c r="GA275" s="26"/>
      <c r="GB275" s="26"/>
      <c r="GC275" s="26"/>
      <c r="GD275" s="26"/>
      <c r="GE275" s="26"/>
      <c r="GF275" s="26"/>
      <c r="GG275" s="26"/>
      <c r="GH275" s="26"/>
      <c r="GI275" s="26"/>
      <c r="GJ275" s="26"/>
      <c r="GK275" s="26"/>
      <c r="GL275" s="26"/>
      <c r="GM275" s="26"/>
      <c r="GN275" s="26"/>
      <c r="GO275" s="26"/>
      <c r="GP275" s="26"/>
      <c r="GQ275" s="26"/>
      <c r="GR275" s="26"/>
      <c r="GS275" s="26"/>
      <c r="GT275" s="26"/>
      <c r="GU275" s="26"/>
    </row>
    <row r="276" s="2" customFormat="1" customHeight="1" spans="1:203">
      <c r="A276" s="12">
        <v>275</v>
      </c>
      <c r="B276" s="13" t="s">
        <v>197</v>
      </c>
      <c r="C276" s="14">
        <v>2760</v>
      </c>
      <c r="D276" s="15" t="s">
        <v>24</v>
      </c>
      <c r="E276" s="16">
        <v>10000</v>
      </c>
      <c r="F276" s="16">
        <v>14000</v>
      </c>
      <c r="G276" s="16">
        <v>18500</v>
      </c>
      <c r="H276" s="17">
        <v>21000</v>
      </c>
      <c r="I276" s="1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  <c r="FM276" s="26"/>
      <c r="FN276" s="26"/>
      <c r="FO276" s="26"/>
      <c r="FP276" s="26"/>
      <c r="FQ276" s="26"/>
      <c r="FR276" s="26"/>
      <c r="FS276" s="26"/>
      <c r="FT276" s="26"/>
      <c r="FU276" s="26"/>
      <c r="FV276" s="26"/>
      <c r="FW276" s="26"/>
      <c r="FX276" s="26"/>
      <c r="FY276" s="26"/>
      <c r="FZ276" s="26"/>
      <c r="GA276" s="26"/>
      <c r="GB276" s="26"/>
      <c r="GC276" s="26"/>
      <c r="GD276" s="26"/>
      <c r="GE276" s="26"/>
      <c r="GF276" s="26"/>
      <c r="GG276" s="26"/>
      <c r="GH276" s="26"/>
      <c r="GI276" s="26"/>
      <c r="GJ276" s="26"/>
      <c r="GK276" s="26"/>
      <c r="GL276" s="26"/>
      <c r="GM276" s="26"/>
      <c r="GN276" s="26"/>
      <c r="GO276" s="26"/>
      <c r="GP276" s="26"/>
      <c r="GQ276" s="26"/>
      <c r="GR276" s="26"/>
      <c r="GS276" s="26"/>
      <c r="GT276" s="26"/>
      <c r="GU276" s="26"/>
    </row>
    <row r="277" s="2" customFormat="1" customHeight="1" spans="1:203">
      <c r="A277" s="12">
        <v>276</v>
      </c>
      <c r="B277" s="13" t="s">
        <v>197</v>
      </c>
      <c r="C277" s="14">
        <v>2760</v>
      </c>
      <c r="D277" s="15" t="s">
        <v>60</v>
      </c>
      <c r="E277" s="16">
        <v>10000</v>
      </c>
      <c r="F277" s="16">
        <v>14000</v>
      </c>
      <c r="G277" s="16">
        <v>18500</v>
      </c>
      <c r="H277" s="17">
        <v>21000</v>
      </c>
      <c r="I277" s="1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26"/>
      <c r="FK277" s="26"/>
      <c r="FL277" s="26"/>
      <c r="FM277" s="26"/>
      <c r="FN277" s="26"/>
      <c r="FO277" s="26"/>
      <c r="FP277" s="26"/>
      <c r="FQ277" s="26"/>
      <c r="FR277" s="26"/>
      <c r="FS277" s="26"/>
      <c r="FT277" s="26"/>
      <c r="FU277" s="26"/>
      <c r="FV277" s="26"/>
      <c r="FW277" s="26"/>
      <c r="FX277" s="26"/>
      <c r="FY277" s="26"/>
      <c r="FZ277" s="26"/>
      <c r="GA277" s="26"/>
      <c r="GB277" s="26"/>
      <c r="GC277" s="26"/>
      <c r="GD277" s="26"/>
      <c r="GE277" s="26"/>
      <c r="GF277" s="26"/>
      <c r="GG277" s="26"/>
      <c r="GH277" s="26"/>
      <c r="GI277" s="26"/>
      <c r="GJ277" s="26"/>
      <c r="GK277" s="26"/>
      <c r="GL277" s="26"/>
      <c r="GM277" s="26"/>
      <c r="GN277" s="26"/>
      <c r="GO277" s="26"/>
      <c r="GP277" s="26"/>
      <c r="GQ277" s="26"/>
      <c r="GR277" s="26"/>
      <c r="GS277" s="26"/>
      <c r="GT277" s="26"/>
      <c r="GU277" s="26"/>
    </row>
    <row r="278" s="2" customFormat="1" customHeight="1" spans="1:203">
      <c r="A278" s="12">
        <v>277</v>
      </c>
      <c r="B278" s="13" t="s">
        <v>198</v>
      </c>
      <c r="C278" s="14">
        <v>2720</v>
      </c>
      <c r="D278" s="15" t="s">
        <v>24</v>
      </c>
      <c r="E278" s="16">
        <v>10000</v>
      </c>
      <c r="F278" s="16">
        <v>14000</v>
      </c>
      <c r="G278" s="16">
        <v>18500</v>
      </c>
      <c r="H278" s="17">
        <v>21000</v>
      </c>
      <c r="I278" s="1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26"/>
      <c r="FK278" s="26"/>
      <c r="FL278" s="26"/>
      <c r="FM278" s="26"/>
      <c r="FN278" s="26"/>
      <c r="FO278" s="26"/>
      <c r="FP278" s="26"/>
      <c r="FQ278" s="26"/>
      <c r="FR278" s="26"/>
      <c r="FS278" s="26"/>
      <c r="FT278" s="26"/>
      <c r="FU278" s="26"/>
      <c r="FV278" s="26"/>
      <c r="FW278" s="26"/>
      <c r="FX278" s="26"/>
      <c r="FY278" s="26"/>
      <c r="FZ278" s="26"/>
      <c r="GA278" s="26"/>
      <c r="GB278" s="26"/>
      <c r="GC278" s="26"/>
      <c r="GD278" s="26"/>
      <c r="GE278" s="26"/>
      <c r="GF278" s="26"/>
      <c r="GG278" s="26"/>
      <c r="GH278" s="26"/>
      <c r="GI278" s="26"/>
      <c r="GJ278" s="26"/>
      <c r="GK278" s="26"/>
      <c r="GL278" s="26"/>
      <c r="GM278" s="26"/>
      <c r="GN278" s="26"/>
      <c r="GO278" s="26"/>
      <c r="GP278" s="26"/>
      <c r="GQ278" s="26"/>
      <c r="GR278" s="26"/>
      <c r="GS278" s="26"/>
      <c r="GT278" s="26"/>
      <c r="GU278" s="26"/>
    </row>
    <row r="279" s="2" customFormat="1" customHeight="1" spans="1:203">
      <c r="A279" s="12">
        <v>278</v>
      </c>
      <c r="B279" s="13" t="s">
        <v>198</v>
      </c>
      <c r="C279" s="14">
        <v>2720</v>
      </c>
      <c r="D279" s="15" t="s">
        <v>60</v>
      </c>
      <c r="E279" s="16">
        <v>10000</v>
      </c>
      <c r="F279" s="16">
        <v>14000</v>
      </c>
      <c r="G279" s="16">
        <v>18500</v>
      </c>
      <c r="H279" s="17">
        <v>21000</v>
      </c>
      <c r="I279" s="1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26"/>
      <c r="FK279" s="26"/>
      <c r="FL279" s="26"/>
      <c r="FM279" s="26"/>
      <c r="FN279" s="26"/>
      <c r="FO279" s="26"/>
      <c r="FP279" s="26"/>
      <c r="FQ279" s="26"/>
      <c r="FR279" s="26"/>
      <c r="FS279" s="26"/>
      <c r="FT279" s="26"/>
      <c r="FU279" s="26"/>
      <c r="FV279" s="26"/>
      <c r="FW279" s="26"/>
      <c r="FX279" s="26"/>
      <c r="FY279" s="26"/>
      <c r="FZ279" s="26"/>
      <c r="GA279" s="26"/>
      <c r="GB279" s="26"/>
      <c r="GC279" s="26"/>
      <c r="GD279" s="26"/>
      <c r="GE279" s="26"/>
      <c r="GF279" s="26"/>
      <c r="GG279" s="26"/>
      <c r="GH279" s="26"/>
      <c r="GI279" s="26"/>
      <c r="GJ279" s="26"/>
      <c r="GK279" s="26"/>
      <c r="GL279" s="26"/>
      <c r="GM279" s="26"/>
      <c r="GN279" s="26"/>
      <c r="GO279" s="26"/>
      <c r="GP279" s="26"/>
      <c r="GQ279" s="26"/>
      <c r="GR279" s="26"/>
      <c r="GS279" s="26"/>
      <c r="GT279" s="26"/>
      <c r="GU279" s="26"/>
    </row>
    <row r="280" s="2" customFormat="1" customHeight="1" spans="1:203">
      <c r="A280" s="12">
        <v>279</v>
      </c>
      <c r="B280" s="13" t="s">
        <v>199</v>
      </c>
      <c r="C280" s="14">
        <v>2830</v>
      </c>
      <c r="D280" s="15" t="s">
        <v>24</v>
      </c>
      <c r="E280" s="16">
        <v>12500</v>
      </c>
      <c r="F280" s="16">
        <v>18000</v>
      </c>
      <c r="G280" s="16">
        <v>23000</v>
      </c>
      <c r="H280" s="17">
        <v>22500</v>
      </c>
      <c r="I280" s="1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26"/>
      <c r="FK280" s="26"/>
      <c r="FL280" s="26"/>
      <c r="FM280" s="26"/>
      <c r="FN280" s="26"/>
      <c r="FO280" s="26"/>
      <c r="FP280" s="26"/>
      <c r="FQ280" s="26"/>
      <c r="FR280" s="26"/>
      <c r="FS280" s="26"/>
      <c r="FT280" s="26"/>
      <c r="FU280" s="26"/>
      <c r="FV280" s="26"/>
      <c r="FW280" s="26"/>
      <c r="FX280" s="26"/>
      <c r="FY280" s="26"/>
      <c r="FZ280" s="26"/>
      <c r="GA280" s="26"/>
      <c r="GB280" s="26"/>
      <c r="GC280" s="26"/>
      <c r="GD280" s="26"/>
      <c r="GE280" s="26"/>
      <c r="GF280" s="26"/>
      <c r="GG280" s="26"/>
      <c r="GH280" s="26"/>
      <c r="GI280" s="26"/>
      <c r="GJ280" s="26"/>
      <c r="GK280" s="26"/>
      <c r="GL280" s="26"/>
      <c r="GM280" s="26"/>
      <c r="GN280" s="26"/>
      <c r="GO280" s="26"/>
      <c r="GP280" s="26"/>
      <c r="GQ280" s="26"/>
      <c r="GR280" s="26"/>
      <c r="GS280" s="26"/>
      <c r="GT280" s="26"/>
      <c r="GU280" s="26"/>
    </row>
    <row r="281" s="2" customFormat="1" customHeight="1" spans="1:203">
      <c r="A281" s="12">
        <v>280</v>
      </c>
      <c r="B281" s="13" t="s">
        <v>199</v>
      </c>
      <c r="C281" s="14">
        <v>2830</v>
      </c>
      <c r="D281" s="15" t="s">
        <v>60</v>
      </c>
      <c r="E281" s="16">
        <v>12500</v>
      </c>
      <c r="F281" s="16">
        <v>18000</v>
      </c>
      <c r="G281" s="16">
        <v>23000</v>
      </c>
      <c r="H281" s="17">
        <v>22500</v>
      </c>
      <c r="I281" s="1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  <c r="FM281" s="26"/>
      <c r="FN281" s="26"/>
      <c r="FO281" s="26"/>
      <c r="FP281" s="26"/>
      <c r="FQ281" s="26"/>
      <c r="FR281" s="26"/>
      <c r="FS281" s="26"/>
      <c r="FT281" s="26"/>
      <c r="FU281" s="26"/>
      <c r="FV281" s="26"/>
      <c r="FW281" s="26"/>
      <c r="FX281" s="26"/>
      <c r="FY281" s="26"/>
      <c r="FZ281" s="26"/>
      <c r="GA281" s="26"/>
      <c r="GB281" s="26"/>
      <c r="GC281" s="26"/>
      <c r="GD281" s="26"/>
      <c r="GE281" s="26"/>
      <c r="GF281" s="26"/>
      <c r="GG281" s="26"/>
      <c r="GH281" s="26"/>
      <c r="GI281" s="26"/>
      <c r="GJ281" s="26"/>
      <c r="GK281" s="26"/>
      <c r="GL281" s="26"/>
      <c r="GM281" s="26"/>
      <c r="GN281" s="26"/>
      <c r="GO281" s="26"/>
      <c r="GP281" s="26"/>
      <c r="GQ281" s="26"/>
      <c r="GR281" s="26"/>
      <c r="GS281" s="26"/>
      <c r="GT281" s="26"/>
      <c r="GU281" s="26"/>
    </row>
    <row r="282" s="2" customFormat="1" customHeight="1" spans="1:203">
      <c r="A282" s="12">
        <v>281</v>
      </c>
      <c r="B282" s="13" t="s">
        <v>200</v>
      </c>
      <c r="C282" s="14">
        <v>2680</v>
      </c>
      <c r="D282" s="15" t="s">
        <v>24</v>
      </c>
      <c r="E282" s="16">
        <v>12500</v>
      </c>
      <c r="F282" s="16">
        <v>18000</v>
      </c>
      <c r="G282" s="16">
        <v>23000</v>
      </c>
      <c r="H282" s="17">
        <v>22000</v>
      </c>
      <c r="I282" s="1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  <c r="FM282" s="26"/>
      <c r="FN282" s="26"/>
      <c r="FO282" s="26"/>
      <c r="FP282" s="26"/>
      <c r="FQ282" s="26"/>
      <c r="FR282" s="26"/>
      <c r="FS282" s="26"/>
      <c r="FT282" s="26"/>
      <c r="FU282" s="26"/>
      <c r="FV282" s="26"/>
      <c r="FW282" s="26"/>
      <c r="FX282" s="26"/>
      <c r="FY282" s="26"/>
      <c r="FZ282" s="26"/>
      <c r="GA282" s="26"/>
      <c r="GB282" s="26"/>
      <c r="GC282" s="26"/>
      <c r="GD282" s="26"/>
      <c r="GE282" s="26"/>
      <c r="GF282" s="26"/>
      <c r="GG282" s="26"/>
      <c r="GH282" s="26"/>
      <c r="GI282" s="26"/>
      <c r="GJ282" s="26"/>
      <c r="GK282" s="26"/>
      <c r="GL282" s="26"/>
      <c r="GM282" s="26"/>
      <c r="GN282" s="26"/>
      <c r="GO282" s="26"/>
      <c r="GP282" s="26"/>
      <c r="GQ282" s="26"/>
      <c r="GR282" s="26"/>
      <c r="GS282" s="26"/>
      <c r="GT282" s="26"/>
      <c r="GU282" s="26"/>
    </row>
    <row r="283" s="2" customFormat="1" customHeight="1" spans="1:203">
      <c r="A283" s="12">
        <v>282</v>
      </c>
      <c r="B283" s="13" t="s">
        <v>200</v>
      </c>
      <c r="C283" s="14">
        <v>2680</v>
      </c>
      <c r="D283" s="15" t="s">
        <v>60</v>
      </c>
      <c r="E283" s="16">
        <v>12500</v>
      </c>
      <c r="F283" s="16">
        <v>18000</v>
      </c>
      <c r="G283" s="16">
        <v>23000</v>
      </c>
      <c r="H283" s="17">
        <v>22000</v>
      </c>
      <c r="I283" s="1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26"/>
      <c r="FK283" s="26"/>
      <c r="FL283" s="26"/>
      <c r="FM283" s="26"/>
      <c r="FN283" s="26"/>
      <c r="FO283" s="26"/>
      <c r="FP283" s="26"/>
      <c r="FQ283" s="26"/>
      <c r="FR283" s="26"/>
      <c r="FS283" s="26"/>
      <c r="FT283" s="26"/>
      <c r="FU283" s="26"/>
      <c r="FV283" s="26"/>
      <c r="FW283" s="26"/>
      <c r="FX283" s="26"/>
      <c r="FY283" s="26"/>
      <c r="FZ283" s="26"/>
      <c r="GA283" s="26"/>
      <c r="GB283" s="26"/>
      <c r="GC283" s="26"/>
      <c r="GD283" s="26"/>
      <c r="GE283" s="26"/>
      <c r="GF283" s="26"/>
      <c r="GG283" s="26"/>
      <c r="GH283" s="26"/>
      <c r="GI283" s="26"/>
      <c r="GJ283" s="26"/>
      <c r="GK283" s="26"/>
      <c r="GL283" s="26"/>
      <c r="GM283" s="26"/>
      <c r="GN283" s="26"/>
      <c r="GO283" s="26"/>
      <c r="GP283" s="26"/>
      <c r="GQ283" s="26"/>
      <c r="GR283" s="26"/>
      <c r="GS283" s="26"/>
      <c r="GT283" s="26"/>
      <c r="GU283" s="26"/>
    </row>
    <row r="284" s="2" customFormat="1" customHeight="1" spans="1:203">
      <c r="A284" s="12">
        <v>283</v>
      </c>
      <c r="B284" s="13" t="s">
        <v>201</v>
      </c>
      <c r="C284" s="14">
        <v>2780</v>
      </c>
      <c r="D284" s="15" t="s">
        <v>24</v>
      </c>
      <c r="E284" s="16">
        <v>12500</v>
      </c>
      <c r="F284" s="16">
        <v>18000</v>
      </c>
      <c r="G284" s="16">
        <v>23000</v>
      </c>
      <c r="H284" s="17">
        <v>25000</v>
      </c>
      <c r="I284" s="1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26"/>
      <c r="FK284" s="26"/>
      <c r="FL284" s="26"/>
      <c r="FM284" s="26"/>
      <c r="FN284" s="26"/>
      <c r="FO284" s="26"/>
      <c r="FP284" s="26"/>
      <c r="FQ284" s="26"/>
      <c r="FR284" s="26"/>
      <c r="FS284" s="26"/>
      <c r="FT284" s="26"/>
      <c r="FU284" s="26"/>
      <c r="FV284" s="26"/>
      <c r="FW284" s="26"/>
      <c r="FX284" s="26"/>
      <c r="FY284" s="26"/>
      <c r="FZ284" s="26"/>
      <c r="GA284" s="26"/>
      <c r="GB284" s="26"/>
      <c r="GC284" s="26"/>
      <c r="GD284" s="26"/>
      <c r="GE284" s="26"/>
      <c r="GF284" s="26"/>
      <c r="GG284" s="26"/>
      <c r="GH284" s="26"/>
      <c r="GI284" s="26"/>
      <c r="GJ284" s="26"/>
      <c r="GK284" s="26"/>
      <c r="GL284" s="26"/>
      <c r="GM284" s="26"/>
      <c r="GN284" s="26"/>
      <c r="GO284" s="26"/>
      <c r="GP284" s="26"/>
      <c r="GQ284" s="26"/>
      <c r="GR284" s="26"/>
      <c r="GS284" s="26"/>
      <c r="GT284" s="26"/>
      <c r="GU284" s="26"/>
    </row>
    <row r="285" s="2" customFormat="1" customHeight="1" spans="1:203">
      <c r="A285" s="12">
        <v>284</v>
      </c>
      <c r="B285" s="13" t="s">
        <v>201</v>
      </c>
      <c r="C285" s="14">
        <v>2780</v>
      </c>
      <c r="D285" s="15" t="s">
        <v>60</v>
      </c>
      <c r="E285" s="16">
        <v>12500</v>
      </c>
      <c r="F285" s="16">
        <v>18000</v>
      </c>
      <c r="G285" s="16">
        <v>23000</v>
      </c>
      <c r="H285" s="17">
        <v>25000</v>
      </c>
      <c r="I285" s="1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26"/>
      <c r="FK285" s="26"/>
      <c r="FL285" s="26"/>
      <c r="FM285" s="26"/>
      <c r="FN285" s="26"/>
      <c r="FO285" s="26"/>
      <c r="FP285" s="26"/>
      <c r="FQ285" s="26"/>
      <c r="FR285" s="26"/>
      <c r="FS285" s="26"/>
      <c r="FT285" s="26"/>
      <c r="FU285" s="26"/>
      <c r="FV285" s="26"/>
      <c r="FW285" s="26"/>
      <c r="FX285" s="26"/>
      <c r="FY285" s="26"/>
      <c r="FZ285" s="26"/>
      <c r="GA285" s="26"/>
      <c r="GB285" s="26"/>
      <c r="GC285" s="26"/>
      <c r="GD285" s="26"/>
      <c r="GE285" s="26"/>
      <c r="GF285" s="26"/>
      <c r="GG285" s="26"/>
      <c r="GH285" s="26"/>
      <c r="GI285" s="26"/>
      <c r="GJ285" s="26"/>
      <c r="GK285" s="26"/>
      <c r="GL285" s="26"/>
      <c r="GM285" s="26"/>
      <c r="GN285" s="26"/>
      <c r="GO285" s="26"/>
      <c r="GP285" s="26"/>
      <c r="GQ285" s="26"/>
      <c r="GR285" s="26"/>
      <c r="GS285" s="26"/>
      <c r="GT285" s="26"/>
      <c r="GU285" s="26"/>
    </row>
    <row r="286" s="2" customFormat="1" customHeight="1" spans="1:203">
      <c r="A286" s="12">
        <v>285</v>
      </c>
      <c r="B286" s="13" t="s">
        <v>202</v>
      </c>
      <c r="C286" s="14">
        <v>2650</v>
      </c>
      <c r="D286" s="12" t="s">
        <v>24</v>
      </c>
      <c r="E286" s="16">
        <v>9800</v>
      </c>
      <c r="F286" s="16">
        <v>14000</v>
      </c>
      <c r="G286" s="16">
        <v>18000</v>
      </c>
      <c r="H286" s="16">
        <v>20000</v>
      </c>
      <c r="I286" s="1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26"/>
      <c r="FK286" s="26"/>
      <c r="FL286" s="26"/>
      <c r="FM286" s="26"/>
      <c r="FN286" s="26"/>
      <c r="FO286" s="26"/>
      <c r="FP286" s="26"/>
      <c r="FQ286" s="26"/>
      <c r="FR286" s="26"/>
      <c r="FS286" s="26"/>
      <c r="FT286" s="26"/>
      <c r="FU286" s="26"/>
      <c r="FV286" s="26"/>
      <c r="FW286" s="26"/>
      <c r="FX286" s="26"/>
      <c r="FY286" s="26"/>
      <c r="FZ286" s="26"/>
      <c r="GA286" s="26"/>
      <c r="GB286" s="26"/>
      <c r="GC286" s="26"/>
      <c r="GD286" s="26"/>
      <c r="GE286" s="26"/>
      <c r="GF286" s="26"/>
      <c r="GG286" s="26"/>
      <c r="GH286" s="26"/>
      <c r="GI286" s="26"/>
      <c r="GJ286" s="26"/>
      <c r="GK286" s="26"/>
      <c r="GL286" s="26"/>
      <c r="GM286" s="26"/>
      <c r="GN286" s="26"/>
      <c r="GO286" s="26"/>
      <c r="GP286" s="26"/>
      <c r="GQ286" s="26"/>
      <c r="GR286" s="26"/>
      <c r="GS286" s="26"/>
      <c r="GT286" s="26"/>
      <c r="GU286" s="26"/>
    </row>
    <row r="287" s="2" customFormat="1" customHeight="1" spans="1:203">
      <c r="A287" s="12">
        <v>286</v>
      </c>
      <c r="B287" s="13" t="s">
        <v>202</v>
      </c>
      <c r="C287" s="14">
        <v>2650</v>
      </c>
      <c r="D287" s="12" t="s">
        <v>60</v>
      </c>
      <c r="E287" s="16">
        <v>9800</v>
      </c>
      <c r="F287" s="16">
        <v>14000</v>
      </c>
      <c r="G287" s="16">
        <v>18000</v>
      </c>
      <c r="H287" s="16">
        <v>20000</v>
      </c>
      <c r="I287" s="1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26"/>
      <c r="FK287" s="26"/>
      <c r="FL287" s="26"/>
      <c r="FM287" s="26"/>
      <c r="FN287" s="26"/>
      <c r="FO287" s="26"/>
      <c r="FP287" s="26"/>
      <c r="FQ287" s="26"/>
      <c r="FR287" s="26"/>
      <c r="FS287" s="26"/>
      <c r="FT287" s="26"/>
      <c r="FU287" s="26"/>
      <c r="FV287" s="26"/>
      <c r="FW287" s="26"/>
      <c r="FX287" s="26"/>
      <c r="FY287" s="26"/>
      <c r="FZ287" s="26"/>
      <c r="GA287" s="26"/>
      <c r="GB287" s="26"/>
      <c r="GC287" s="26"/>
      <c r="GD287" s="26"/>
      <c r="GE287" s="26"/>
      <c r="GF287" s="26"/>
      <c r="GG287" s="26"/>
      <c r="GH287" s="26"/>
      <c r="GI287" s="26"/>
      <c r="GJ287" s="26"/>
      <c r="GK287" s="26"/>
      <c r="GL287" s="26"/>
      <c r="GM287" s="26"/>
      <c r="GN287" s="26"/>
      <c r="GO287" s="26"/>
      <c r="GP287" s="26"/>
      <c r="GQ287" s="26"/>
      <c r="GR287" s="26"/>
      <c r="GS287" s="26"/>
      <c r="GT287" s="26"/>
      <c r="GU287" s="26"/>
    </row>
    <row r="288" s="2" customFormat="1" customHeight="1" spans="1:203">
      <c r="A288" s="12">
        <v>287</v>
      </c>
      <c r="B288" s="13" t="s">
        <v>203</v>
      </c>
      <c r="C288" s="14">
        <v>2640</v>
      </c>
      <c r="D288" s="12" t="s">
        <v>24</v>
      </c>
      <c r="E288" s="16">
        <v>9800</v>
      </c>
      <c r="F288" s="16">
        <v>14000</v>
      </c>
      <c r="G288" s="16">
        <v>18000</v>
      </c>
      <c r="H288" s="16">
        <v>20000</v>
      </c>
      <c r="I288" s="1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26"/>
      <c r="FK288" s="26"/>
      <c r="FL288" s="26"/>
      <c r="FM288" s="26"/>
      <c r="FN288" s="26"/>
      <c r="FO288" s="26"/>
      <c r="FP288" s="26"/>
      <c r="FQ288" s="26"/>
      <c r="FR288" s="26"/>
      <c r="FS288" s="26"/>
      <c r="FT288" s="26"/>
      <c r="FU288" s="26"/>
      <c r="FV288" s="26"/>
      <c r="FW288" s="26"/>
      <c r="FX288" s="26"/>
      <c r="FY288" s="26"/>
      <c r="FZ288" s="26"/>
      <c r="GA288" s="26"/>
      <c r="GB288" s="26"/>
      <c r="GC288" s="26"/>
      <c r="GD288" s="26"/>
      <c r="GE288" s="26"/>
      <c r="GF288" s="26"/>
      <c r="GG288" s="26"/>
      <c r="GH288" s="26"/>
      <c r="GI288" s="26"/>
      <c r="GJ288" s="26"/>
      <c r="GK288" s="26"/>
      <c r="GL288" s="26"/>
      <c r="GM288" s="26"/>
      <c r="GN288" s="26"/>
      <c r="GO288" s="26"/>
      <c r="GP288" s="26"/>
      <c r="GQ288" s="26"/>
      <c r="GR288" s="26"/>
      <c r="GS288" s="26"/>
      <c r="GT288" s="26"/>
      <c r="GU288" s="26"/>
    </row>
    <row r="289" s="2" customFormat="1" customHeight="1" spans="1:203">
      <c r="A289" s="12">
        <v>288</v>
      </c>
      <c r="B289" s="13" t="s">
        <v>203</v>
      </c>
      <c r="C289" s="14">
        <v>2640</v>
      </c>
      <c r="D289" s="12" t="s">
        <v>60</v>
      </c>
      <c r="E289" s="16">
        <v>9800</v>
      </c>
      <c r="F289" s="16">
        <v>14000</v>
      </c>
      <c r="G289" s="16">
        <v>18000</v>
      </c>
      <c r="H289" s="16">
        <v>20000</v>
      </c>
      <c r="I289" s="1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26"/>
      <c r="FK289" s="26"/>
      <c r="FL289" s="26"/>
      <c r="FM289" s="26"/>
      <c r="FN289" s="26"/>
      <c r="FO289" s="26"/>
      <c r="FP289" s="26"/>
      <c r="FQ289" s="26"/>
      <c r="FR289" s="26"/>
      <c r="FS289" s="26"/>
      <c r="FT289" s="26"/>
      <c r="FU289" s="26"/>
      <c r="FV289" s="26"/>
      <c r="FW289" s="26"/>
      <c r="FX289" s="26"/>
      <c r="FY289" s="26"/>
      <c r="FZ289" s="26"/>
      <c r="GA289" s="26"/>
      <c r="GB289" s="26"/>
      <c r="GC289" s="26"/>
      <c r="GD289" s="26"/>
      <c r="GE289" s="26"/>
      <c r="GF289" s="26"/>
      <c r="GG289" s="26"/>
      <c r="GH289" s="26"/>
      <c r="GI289" s="26"/>
      <c r="GJ289" s="26"/>
      <c r="GK289" s="26"/>
      <c r="GL289" s="26"/>
      <c r="GM289" s="26"/>
      <c r="GN289" s="26"/>
      <c r="GO289" s="26"/>
      <c r="GP289" s="26"/>
      <c r="GQ289" s="26"/>
      <c r="GR289" s="26"/>
      <c r="GS289" s="26"/>
      <c r="GT289" s="26"/>
      <c r="GU289" s="26"/>
    </row>
    <row r="290" s="2" customFormat="1" customHeight="1" spans="1:203">
      <c r="A290" s="12">
        <v>289</v>
      </c>
      <c r="B290" s="13" t="s">
        <v>204</v>
      </c>
      <c r="C290" s="14">
        <v>3104</v>
      </c>
      <c r="D290" s="12" t="s">
        <v>24</v>
      </c>
      <c r="E290" s="16">
        <v>11000</v>
      </c>
      <c r="F290" s="16">
        <v>15500</v>
      </c>
      <c r="G290" s="16">
        <v>18500</v>
      </c>
      <c r="H290" s="16">
        <v>20500</v>
      </c>
      <c r="I290" s="1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26"/>
      <c r="FK290" s="26"/>
      <c r="FL290" s="26"/>
      <c r="FM290" s="26"/>
      <c r="FN290" s="26"/>
      <c r="FO290" s="26"/>
      <c r="FP290" s="26"/>
      <c r="FQ290" s="26"/>
      <c r="FR290" s="26"/>
      <c r="FS290" s="26"/>
      <c r="FT290" s="26"/>
      <c r="FU290" s="26"/>
      <c r="FV290" s="26"/>
      <c r="FW290" s="26"/>
      <c r="FX290" s="26"/>
      <c r="FY290" s="26"/>
      <c r="FZ290" s="26"/>
      <c r="GA290" s="26"/>
      <c r="GB290" s="26"/>
      <c r="GC290" s="26"/>
      <c r="GD290" s="26"/>
      <c r="GE290" s="26"/>
      <c r="GF290" s="26"/>
      <c r="GG290" s="26"/>
      <c r="GH290" s="26"/>
      <c r="GI290" s="26"/>
      <c r="GJ290" s="26"/>
      <c r="GK290" s="26"/>
      <c r="GL290" s="26"/>
      <c r="GM290" s="26"/>
      <c r="GN290" s="26"/>
      <c r="GO290" s="26"/>
      <c r="GP290" s="26"/>
      <c r="GQ290" s="26"/>
      <c r="GR290" s="26"/>
      <c r="GS290" s="26"/>
      <c r="GT290" s="26"/>
      <c r="GU290" s="26"/>
    </row>
    <row r="291" s="2" customFormat="1" customHeight="1" spans="1:203">
      <c r="A291" s="12">
        <v>290</v>
      </c>
      <c r="B291" s="13" t="s">
        <v>204</v>
      </c>
      <c r="C291" s="14">
        <v>3104</v>
      </c>
      <c r="D291" s="12" t="s">
        <v>60</v>
      </c>
      <c r="E291" s="16">
        <v>11000</v>
      </c>
      <c r="F291" s="16">
        <v>15500</v>
      </c>
      <c r="G291" s="16">
        <v>18500</v>
      </c>
      <c r="H291" s="16">
        <v>20500</v>
      </c>
      <c r="I291" s="1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26"/>
      <c r="FK291" s="26"/>
      <c r="FL291" s="26"/>
      <c r="FM291" s="26"/>
      <c r="FN291" s="26"/>
      <c r="FO291" s="26"/>
      <c r="FP291" s="26"/>
      <c r="FQ291" s="26"/>
      <c r="FR291" s="26"/>
      <c r="FS291" s="26"/>
      <c r="FT291" s="26"/>
      <c r="FU291" s="26"/>
      <c r="FV291" s="26"/>
      <c r="FW291" s="26"/>
      <c r="FX291" s="26"/>
      <c r="FY291" s="26"/>
      <c r="FZ291" s="26"/>
      <c r="GA291" s="26"/>
      <c r="GB291" s="26"/>
      <c r="GC291" s="26"/>
      <c r="GD291" s="26"/>
      <c r="GE291" s="26"/>
      <c r="GF291" s="26"/>
      <c r="GG291" s="26"/>
      <c r="GH291" s="26"/>
      <c r="GI291" s="26"/>
      <c r="GJ291" s="26"/>
      <c r="GK291" s="26"/>
      <c r="GL291" s="26"/>
      <c r="GM291" s="26"/>
      <c r="GN291" s="26"/>
      <c r="GO291" s="26"/>
      <c r="GP291" s="26"/>
      <c r="GQ291" s="26"/>
      <c r="GR291" s="26"/>
      <c r="GS291" s="26"/>
      <c r="GT291" s="26"/>
      <c r="GU291" s="26"/>
    </row>
    <row r="292" s="2" customFormat="1" customHeight="1" spans="1:203">
      <c r="A292" s="12">
        <v>291</v>
      </c>
      <c r="B292" s="13" t="s">
        <v>205</v>
      </c>
      <c r="C292" s="14">
        <v>3028</v>
      </c>
      <c r="D292" s="12" t="s">
        <v>24</v>
      </c>
      <c r="E292" s="16">
        <v>10500</v>
      </c>
      <c r="F292" s="16">
        <v>15000</v>
      </c>
      <c r="G292" s="16">
        <v>19000</v>
      </c>
      <c r="H292" s="16">
        <v>21000</v>
      </c>
      <c r="I292" s="1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26"/>
      <c r="FK292" s="26"/>
      <c r="FL292" s="26"/>
      <c r="FM292" s="26"/>
      <c r="FN292" s="26"/>
      <c r="FO292" s="26"/>
      <c r="FP292" s="26"/>
      <c r="FQ292" s="26"/>
      <c r="FR292" s="26"/>
      <c r="FS292" s="26"/>
      <c r="FT292" s="26"/>
      <c r="FU292" s="26"/>
      <c r="FV292" s="26"/>
      <c r="FW292" s="26"/>
      <c r="FX292" s="26"/>
      <c r="FY292" s="26"/>
      <c r="FZ292" s="26"/>
      <c r="GA292" s="26"/>
      <c r="GB292" s="26"/>
      <c r="GC292" s="26"/>
      <c r="GD292" s="26"/>
      <c r="GE292" s="26"/>
      <c r="GF292" s="26"/>
      <c r="GG292" s="26"/>
      <c r="GH292" s="26"/>
      <c r="GI292" s="26"/>
      <c r="GJ292" s="26"/>
      <c r="GK292" s="26"/>
      <c r="GL292" s="26"/>
      <c r="GM292" s="26"/>
      <c r="GN292" s="26"/>
      <c r="GO292" s="26"/>
      <c r="GP292" s="26"/>
      <c r="GQ292" s="26"/>
      <c r="GR292" s="26"/>
      <c r="GS292" s="26"/>
      <c r="GT292" s="26"/>
      <c r="GU292" s="26"/>
    </row>
    <row r="293" s="4" customFormat="1" customHeight="1" spans="1:252">
      <c r="A293" s="12">
        <v>292</v>
      </c>
      <c r="B293" s="13" t="s">
        <v>205</v>
      </c>
      <c r="C293" s="14">
        <v>3028</v>
      </c>
      <c r="D293" s="12" t="s">
        <v>60</v>
      </c>
      <c r="E293" s="16">
        <v>10500</v>
      </c>
      <c r="F293" s="16">
        <v>15000</v>
      </c>
      <c r="G293" s="16">
        <v>19000</v>
      </c>
      <c r="H293" s="16">
        <v>21000</v>
      </c>
      <c r="I293" s="30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</row>
  </sheetData>
  <sheetProtection password="8479" sheet="1" objects="1"/>
  <mergeCells count="2">
    <mergeCell ref="I52:I73"/>
    <mergeCell ref="I74:I100"/>
  </mergeCells>
  <pageMargins left="0.709027777777778" right="0.709027777777778" top="0.75" bottom="0.75" header="0.309027777777778" footer="0.309027777777778"/>
  <pageSetup paperSize="9" orientation="portrait" horizontalDpi="600" verticalDpi="600"/>
  <headerFooter alignWithMargins="0">
    <oddFooter>&amp;C&amp;"宋体"&amp;11第 &amp;P 页，共 5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辅助数据1</vt:lpstr>
      <vt:lpstr>辅助数据2</vt:lpstr>
      <vt:lpstr>辅助数据3</vt:lpstr>
      <vt:lpstr>辅助数据4</vt:lpstr>
      <vt:lpstr>辅助数据5</vt:lpstr>
      <vt:lpstr>辅助数据（运费）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Gs - 田芳镇</cp:lastModifiedBy>
  <dcterms:created xsi:type="dcterms:W3CDTF">2018-02-27T11:14:00Z</dcterms:created>
  <dcterms:modified xsi:type="dcterms:W3CDTF">2018-08-01T00:18:59Z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