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575" yWindow="195" windowWidth="14835" windowHeight="9495"/>
  </bookViews>
  <sheets>
    <sheet name="物料清单" sheetId="1" r:id="rId1"/>
  </sheets>
  <definedNames>
    <definedName name="_xlnm.Print_Area" localSheetId="0">物料清单!$A$20:$G$58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<sst xmlns="http://schemas.openxmlformats.org/spreadsheetml/2006/main" count="88">
  <si>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</si>
  <si>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</si>
  <si>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</si>
  <si>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</si>
  <si>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</si>
  <si>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</si>
  <si>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</si>
  <si>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</si>
  <si>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</si>
  <si>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</si>
  <si>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</si>
  <si>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</si>
  <si>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</si>
  <si>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</si>
  <si>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</si>
  <si>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</si>
  <si>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</si>
  <si>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</si>
  <si>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</si>
  <si>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</si>
  <si>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</si>
  <si>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</si>
  <si>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</si>
  <si>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</si>
  <si>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长梁</t>
  </si>
  <si>
    <t>个</t>
  </si>
  <si>
    <t>排*2</t>
  </si>
  <si>
    <t>短梁</t>
  </si>
  <si>
    <t>侧立柱</t>
  </si>
  <si>
    <t>根</t>
  </si>
  <si>
    <t>端边立柱</t>
  </si>
  <si>
    <t>山尖*2</t>
  </si>
  <si>
    <t>端中立柱</t>
  </si>
  <si>
    <t>屋面檩条</t>
  </si>
  <si>
    <t>间*8</t>
  </si>
  <si>
    <t>屋檐檩条</t>
  </si>
  <si>
    <t>间*3+山尖*3</t>
  </si>
  <si>
    <t>左右向檩条</t>
  </si>
  <si>
    <t>山尖固定扁铝</t>
  </si>
  <si>
    <t>山尖*1</t>
  </si>
  <si>
    <t>顶布穿管</t>
  </si>
  <si>
    <t>间*2+山尖*5</t>
  </si>
  <si>
    <t>屋面拉杆</t>
  </si>
  <si>
    <t>排-山尖</t>
  </si>
  <si>
    <t>斜撑</t>
  </si>
  <si>
    <t>（排-山尖）*2</t>
  </si>
  <si>
    <t>十字撑（剪子股）</t>
  </si>
  <si>
    <t>提取十字撑判断结果</t>
  </si>
  <si>
    <t>围布承重管</t>
  </si>
  <si>
    <t>钢部件明细</t>
  </si>
  <si>
    <t>过渡接头</t>
  </si>
  <si>
    <t>排*1</t>
  </si>
  <si>
    <t>侧地脚</t>
  </si>
  <si>
    <t>侧立柱*1</t>
  </si>
  <si>
    <t xml:space="preserve">端地脚 </t>
  </si>
  <si>
    <t>所有端立柱合计</t>
  </si>
  <si>
    <t>钢丝绳</t>
  </si>
  <si>
    <t>十字撑*1</t>
  </si>
  <si>
    <t>钢丝绳（黄色）</t>
  </si>
  <si>
    <t>钢缆基座{直}</t>
  </si>
  <si>
    <t>钢丝绳（黄色）*1</t>
  </si>
  <si>
    <t>钢缆基座{尖}</t>
  </si>
  <si>
    <t>钢丝绳*2</t>
  </si>
  <si>
    <t>顶布紧线器</t>
  </si>
  <si>
    <t>顶布连接器</t>
  </si>
  <si>
    <t>顶布连接器1m</t>
  </si>
  <si>
    <t>山尖*4</t>
  </si>
  <si>
    <t>带卡连接器</t>
  </si>
  <si>
    <t>捆紧器（嘎嘎叫）</t>
  </si>
  <si>
    <t>篷布明细</t>
  </si>
  <si>
    <t>顶布[白]{B类}</t>
  </si>
  <si>
    <t>块</t>
  </si>
  <si>
    <t>间*1</t>
  </si>
  <si>
    <t>山尖布[白]{B类}</t>
  </si>
  <si>
    <t>对</t>
  </si>
  <si>
    <t>围布[白]{B类}</t>
  </si>
  <si>
    <t>螺栓明细</t>
  </si>
  <si>
    <t>固定销</t>
  </si>
  <si>
    <t>端地脚+侧地脚+十字撑</t>
  </si>
  <si>
    <t>螺栓20*140</t>
  </si>
  <si>
    <t>排*4</t>
  </si>
  <si>
    <t>螺栓20*160</t>
  </si>
  <si>
    <t>（排*8）+钢丝绳+钢丝绳（黄色）+所有端立柱合计+屋面拉杆*12</t>
  </si>
  <si>
    <t>螺栓20*180</t>
  </si>
  <si>
    <t>十字撑*3</t>
  </si>
  <si>
    <t>螺栓12*230</t>
  </si>
  <si>
    <t>端地脚+侧地脚</t>
  </si>
  <si>
    <t>工具明细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</si>
</sst>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&quot;米间距&quot;"/>
    <numFmt numFmtId="177" formatCode="0&quot;㎡&quot;"/>
    <numFmt numFmtId="178" formatCode="0&quot;座&quot;"/>
    <numFmt numFmtId="179" formatCode="0&quot;米&quot;"/>
    <numFmt numFmtId="180" formatCode="0&quot;米&quot;&quot;人&quot;&quot;字&quot;"/>
    <numFmt numFmtId="181" formatCode="0&quot;间&quot;"/>
    <numFmt numFmtId="182" formatCode="0&quot;山&quot;&quot;尖&quot;"/>
    <numFmt numFmtId="183" formatCode="0&quot;组&quot;"/>
    <numFmt numFmtId="184" formatCode="0&quot;kg&quot;"/>
    <numFmt numFmtId="185" formatCode="0&quot;排&quot;"/>
    <numFmt numFmtId="186" formatCode="0&quot;根十字撑&quot;"/>
    <numFmt numFmtId="187" formatCode="&quot;每座&quot;0&quot;间&quot;"/>
  </numFmts>
  <fonts count="3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4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4" borderId="18" applyNumberFormat="0" applyAlignment="0" applyProtection="0">
      <alignment vertical="center"/>
    </xf>
    <xf numFmtId="0" fontId="27" fillId="4" borderId="21" applyNumberFormat="0" applyAlignment="0" applyProtection="0">
      <alignment vertical="center"/>
    </xf>
    <xf numFmtId="0" fontId="33" fillId="13" borderId="23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9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181" fontId="7" fillId="2" borderId="4" xfId="0" applyNumberFormat="1" applyFont="1" applyFill="1" applyBorder="1" applyAlignment="1" applyProtection="1">
      <alignment horizontal="center" vertical="center"/>
    </xf>
    <xf numFmtId="183" fontId="10" fillId="2" borderId="0" xfId="0" applyNumberFormat="1" applyFont="1" applyFill="1" applyBorder="1" applyAlignment="1" applyProtection="1">
      <alignment horizontal="center" vertical="center"/>
    </xf>
    <xf numFmtId="183" fontId="10" fillId="2" borderId="6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77" fontId="7" fillId="2" borderId="4" xfId="0" applyNumberFormat="1" applyFont="1" applyFill="1" applyBorder="1" applyAlignment="1" applyProtection="1">
      <alignment horizontal="center" vertical="center"/>
    </xf>
    <xf numFmtId="187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0" fontId="10" fillId="2" borderId="4" xfId="0" applyFont="1" applyFill="1" applyBorder="1" applyProtection="1">
      <alignment vertical="center"/>
    </xf>
    <xf numFmtId="0" fontId="10" fillId="2" borderId="0" xfId="0" applyFont="1" applyFill="1" applyBorder="1" applyProtection="1">
      <alignment vertical="center"/>
    </xf>
    <xf numFmtId="0" fontId="10" fillId="2" borderId="6" xfId="0" applyFont="1" applyFill="1" applyBorder="1" applyProtection="1">
      <alignment vertical="center"/>
    </xf>
    <xf numFmtId="186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horizontal="left" vertical="top" wrapText="1"/>
      <protection locked="0"/>
    </xf>
    <xf numFmtId="0" fontId="11" fillId="0" borderId="10" xfId="0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180" fontId="12" fillId="0" borderId="11" xfId="0" applyNumberFormat="1" applyFont="1" applyFill="1" applyBorder="1" applyAlignment="1" applyProtection="1">
      <alignment horizontal="right" vertical="center"/>
      <protection locked="0"/>
    </xf>
    <xf numFmtId="0" fontId="12" fillId="0" borderId="12" xfId="0" applyNumberFormat="1" applyFont="1" applyFill="1" applyBorder="1" applyAlignment="1" applyProtection="1">
      <alignment horizontal="right" vertical="center"/>
      <protection locked="0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2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1" fillId="0" borderId="14" xfId="0" applyFont="1" applyFill="1" applyBorder="1" applyAlignment="1" applyProtection="1">
      <alignment horizontal="center" vertical="center" wrapText="1"/>
      <protection locked="0"/>
    </xf>
    <xf numFmtId="177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184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textRotation="255"/>
      <protection locked="0"/>
    </xf>
    <xf numFmtId="0" fontId="14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justify" wrapText="1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 wrapText="1"/>
      <protection locked="0"/>
    </xf>
    <xf numFmtId="0" fontId="16" fillId="0" borderId="10" xfId="0" applyFont="1" applyFill="1" applyBorder="1" applyAlignment="1" applyProtection="1">
      <alignment horizontal="center" wrapText="1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5" fillId="0" borderId="14" xfId="0" applyFont="1" applyFill="1" applyBorder="1" applyAlignment="1" applyProtection="1">
      <alignment horizontal="center" vertical="center" textRotation="255"/>
      <protection locked="0"/>
    </xf>
    <xf numFmtId="0" fontId="15" fillId="0" borderId="10" xfId="0" applyFont="1" applyFill="1" applyBorder="1" applyAlignment="1" applyProtection="1">
      <alignment horizontal="center" vertical="center" textRotation="255"/>
      <protection locked="0"/>
    </xf>
    <xf numFmtId="0" fontId="16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5" fillId="0" borderId="17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showGridLines="0" tabSelected="1" workbookViewId="0">
      <selection activeCell="A15" sqref="A15:D16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1.7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25</v>
      </c>
      <c r="D2" s="11">
        <v>40</v>
      </c>
      <c r="E2" s="12">
        <v>1</v>
      </c>
      <c r="F2" s="13">
        <v>5</v>
      </c>
      <c r="G2" s="14">
        <v>6</v>
      </c>
      <c r="H2" s="15"/>
    </row>
    <row r="3" s="1" customFormat="1" ht="20" hidden="1" customHeight="1" spans="1:8">
      <c r="A3" s="16">
        <f>D2/F2*E2</f>
        <v>8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9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1000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8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12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篷房规格：25m × 40m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>
        <f>IF(AND(C2&gt;=0,C2&lt;=25),B10,"")</f>
        <v>12</v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 t="str">
        <f>IF(AND(C2&gt;=26,C2&lt;=100),B11,"")</f>
        <v/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40"/>
      <c r="G14" s="38"/>
    </row>
    <row r="15" s="1" customFormat="1" ht="20" customHeight="1" spans="1:7">
      <c r="A15" s="41" t="s">
        <v>5</v>
      </c>
      <c r="B15" s="41"/>
      <c r="C15" s="42"/>
      <c r="D15" s="41"/>
      <c r="E15" s="38" t="s">
        <v>6</v>
      </c>
      <c r="F15" s="40"/>
      <c r="G15" s="38"/>
    </row>
    <row r="16" s="1" customFormat="1" ht="20" customHeight="1" spans="1:7">
      <c r="A16" s="41"/>
      <c r="B16" s="41"/>
      <c r="C16" s="42"/>
      <c r="D16" s="41"/>
      <c r="E16" s="38" t="s">
        <v>7</v>
      </c>
      <c r="F16" s="40"/>
      <c r="G16" s="38"/>
    </row>
    <row r="17" s="1" customFormat="1" ht="20" customHeight="1" spans="1:7">
      <c r="A17" s="43" t="s">
        <v>8</v>
      </c>
      <c r="B17" s="44"/>
      <c r="C17" s="45">
        <f>C2</f>
        <v>25</v>
      </c>
      <c r="D17" s="46" t="str">
        <f>"（"&amp;G1&amp;"料"</f>
        <v>（112*203料</v>
      </c>
      <c r="E17" s="47" t="str">
        <f>G2&amp;"米边高)"</f>
        <v>6米边高)</v>
      </c>
      <c r="F17" s="48" t="s">
        <v>9</v>
      </c>
      <c r="G17" s="49"/>
    </row>
    <row r="18" s="1" customFormat="1" customHeight="1" spans="1:8">
      <c r="A18" s="50" t="str">
        <f>A9</f>
        <v>篷房规格：25m × 40m × 1座</v>
      </c>
      <c r="B18" s="50"/>
      <c r="C18" s="50"/>
      <c r="D18" s="51" t="s">
        <v>10</v>
      </c>
      <c r="E18" s="52">
        <f>A6</f>
        <v>1000</v>
      </c>
      <c r="F18" s="53" t="s">
        <v>11</v>
      </c>
      <c r="G18" s="54">
        <f>SUM(C21:C500)</f>
        <v>9070.12</v>
      </c>
      <c r="H18" s="55"/>
    </row>
    <row r="19" s="1" customFormat="1" customHeight="1" spans="1:8">
      <c r="A19" s="56">
        <f>A3</f>
        <v>8</v>
      </c>
      <c r="B19" s="56"/>
      <c r="C19" s="39" t="s">
        <v>12</v>
      </c>
      <c r="D19" s="57">
        <f>A4</f>
        <v>9</v>
      </c>
      <c r="E19" s="58" t="s">
        <v>13</v>
      </c>
      <c r="F19" s="56">
        <f>A5</f>
        <v>2</v>
      </c>
      <c r="G19" s="58" t="s">
        <v>14</v>
      </c>
      <c r="H19" s="55"/>
    </row>
    <row r="20" s="1" customFormat="1" ht="25" customHeight="1" spans="1:8">
      <c r="A20" s="59" t="s">
        <v>15</v>
      </c>
      <c r="B20" s="58" t="s">
        <v>16</v>
      </c>
      <c r="C20" s="39" t="s">
        <v>17</v>
      </c>
      <c r="D20" s="58" t="s">
        <v>18</v>
      </c>
      <c r="E20" s="58" t="s">
        <v>19</v>
      </c>
      <c r="F20" s="57" t="s">
        <v>20</v>
      </c>
      <c r="G20" s="58" t="s">
        <v>21</v>
      </c>
      <c r="H20" s="60" t="s">
        <v>22</v>
      </c>
    </row>
    <row r="21" customHeight="1" spans="1:8">
      <c r="A21" s="61" t="s">
        <v>23</v>
      </c>
      <c r="B21" s="62" t="s">
        <v>24</v>
      </c>
      <c r="C21" s="63">
        <f>E21*H21</f>
        <v>1451.7</v>
      </c>
      <c r="D21" s="64" t="s">
        <v>25</v>
      </c>
      <c r="E21" s="65">
        <f>D19*2</f>
        <v>18</v>
      </c>
      <c r="F21" s="66" t="s">
        <v>26</v>
      </c>
      <c r="G21" s="63"/>
      <c r="H21" s="67">
        <v>80.65</v>
      </c>
    </row>
    <row r="22" customHeight="1" spans="1:8">
      <c r="A22" s="61"/>
      <c r="B22" s="62" t="s">
        <v>27</v>
      </c>
      <c r="C22" s="63">
        <f>E22*H22</f>
        <v>538.65</v>
      </c>
      <c r="D22" s="64" t="s">
        <v>25</v>
      </c>
      <c r="E22" s="65">
        <f>D19*2</f>
        <v>18</v>
      </c>
      <c r="F22" s="68" t="s">
        <v>26</v>
      </c>
      <c r="G22" s="63"/>
      <c r="H22" s="67">
        <v>29.925</v>
      </c>
    </row>
    <row r="23" customHeight="1" spans="1:8">
      <c r="A23" s="61"/>
      <c r="B23" s="62" t="s">
        <v>28</v>
      </c>
      <c r="C23" s="63">
        <f>E23*H23</f>
        <v>1714.5</v>
      </c>
      <c r="D23" s="64" t="s">
        <v>29</v>
      </c>
      <c r="E23" s="65">
        <f>D19*2</f>
        <v>18</v>
      </c>
      <c r="F23" s="66" t="s">
        <v>26</v>
      </c>
      <c r="G23" s="69"/>
      <c r="H23" s="67">
        <v>95.25</v>
      </c>
    </row>
    <row r="24" customHeight="1" spans="1:8">
      <c r="A24" s="61"/>
      <c r="B24" s="62" t="s">
        <v>30</v>
      </c>
      <c r="C24" s="63">
        <f>E24*H24</f>
        <v>216.4</v>
      </c>
      <c r="D24" s="64" t="s">
        <v>29</v>
      </c>
      <c r="E24" s="65">
        <f>F19*2</f>
        <v>4</v>
      </c>
      <c r="F24" s="68" t="s">
        <v>31</v>
      </c>
      <c r="G24" s="63"/>
      <c r="H24" s="67">
        <v>54.1</v>
      </c>
    </row>
    <row r="25" customHeight="1" spans="1:8">
      <c r="A25" s="61"/>
      <c r="B25" s="62" t="s">
        <v>32</v>
      </c>
      <c r="C25" s="63">
        <f>E25*H25</f>
        <v>310.6</v>
      </c>
      <c r="D25" s="64" t="s">
        <v>29</v>
      </c>
      <c r="E25" s="65">
        <f>F19*2</f>
        <v>4</v>
      </c>
      <c r="F25" s="68" t="s">
        <v>31</v>
      </c>
      <c r="G25" s="63"/>
      <c r="H25" s="67">
        <v>77.65</v>
      </c>
    </row>
    <row r="26" customHeight="1" spans="1:8">
      <c r="A26" s="61"/>
      <c r="B26" s="62" t="s">
        <v>33</v>
      </c>
      <c r="C26" s="63">
        <f t="shared" ref="C26:C54" si="0">E26*H26</f>
        <v>515.2</v>
      </c>
      <c r="D26" s="64" t="s">
        <v>29</v>
      </c>
      <c r="E26" s="65">
        <f>A19*8</f>
        <v>64</v>
      </c>
      <c r="F26" s="66" t="s">
        <v>34</v>
      </c>
      <c r="G26" s="63"/>
      <c r="H26" s="67">
        <v>8.05</v>
      </c>
    </row>
    <row r="27" customHeight="1" spans="1:8">
      <c r="A27" s="61"/>
      <c r="B27" s="62" t="s">
        <v>35</v>
      </c>
      <c r="C27" s="63">
        <f t="shared" si="0"/>
        <v>427.5</v>
      </c>
      <c r="D27" s="64" t="s">
        <v>29</v>
      </c>
      <c r="E27" s="65">
        <f>A19*3+F19*3</f>
        <v>30</v>
      </c>
      <c r="F27" s="66" t="s">
        <v>36</v>
      </c>
      <c r="G27" s="63"/>
      <c r="H27" s="67">
        <v>14.25</v>
      </c>
    </row>
    <row r="28" customHeight="1" spans="1:8">
      <c r="A28" s="61"/>
      <c r="B28" s="62" t="s">
        <v>37</v>
      </c>
      <c r="C28" s="63">
        <f t="shared" si="0"/>
        <v>59</v>
      </c>
      <c r="D28" s="64" t="s">
        <v>29</v>
      </c>
      <c r="E28" s="65">
        <f>F19*2</f>
        <v>4</v>
      </c>
      <c r="F28" s="68" t="s">
        <v>31</v>
      </c>
      <c r="G28" s="63"/>
      <c r="H28" s="67">
        <v>14.75</v>
      </c>
    </row>
    <row r="29" customHeight="1" spans="1:8">
      <c r="A29" s="61"/>
      <c r="B29" s="62" t="s">
        <v>38</v>
      </c>
      <c r="C29" s="63">
        <f t="shared" si="0"/>
        <v>10</v>
      </c>
      <c r="D29" s="64" t="s">
        <v>29</v>
      </c>
      <c r="E29" s="65">
        <f>F19</f>
        <v>2</v>
      </c>
      <c r="F29" s="68" t="s">
        <v>39</v>
      </c>
      <c r="G29" s="63"/>
      <c r="H29" s="67">
        <v>5</v>
      </c>
    </row>
    <row r="30" customHeight="1" spans="1:8">
      <c r="A30" s="61"/>
      <c r="B30" s="62" t="s">
        <v>40</v>
      </c>
      <c r="C30" s="63">
        <f t="shared" si="0"/>
        <v>167.7</v>
      </c>
      <c r="D30" s="64" t="s">
        <v>29</v>
      </c>
      <c r="E30" s="65">
        <f>A19*2+F19*5</f>
        <v>26</v>
      </c>
      <c r="F30" s="66" t="s">
        <v>41</v>
      </c>
      <c r="G30" s="63"/>
      <c r="H30" s="67">
        <v>6.45</v>
      </c>
    </row>
    <row r="31" customHeight="1" spans="1:8">
      <c r="A31" s="61"/>
      <c r="B31" s="62" t="s">
        <v>42</v>
      </c>
      <c r="C31" s="63">
        <f t="shared" si="0"/>
        <v>326.2</v>
      </c>
      <c r="D31" s="64" t="s">
        <v>25</v>
      </c>
      <c r="E31" s="65">
        <f>D19-F19</f>
        <v>7</v>
      </c>
      <c r="F31" s="66" t="s">
        <v>43</v>
      </c>
      <c r="G31" s="63"/>
      <c r="H31" s="67">
        <v>46.6</v>
      </c>
    </row>
    <row r="32" customHeight="1" spans="1:8">
      <c r="A32" s="61"/>
      <c r="B32" s="62" t="s">
        <v>44</v>
      </c>
      <c r="C32" s="63">
        <f t="shared" si="0"/>
        <v>329</v>
      </c>
      <c r="D32" s="64" t="s">
        <v>25</v>
      </c>
      <c r="E32" s="65">
        <f>(D19-F19)*2</f>
        <v>14</v>
      </c>
      <c r="F32" s="64" t="s">
        <v>45</v>
      </c>
      <c r="G32" s="63"/>
      <c r="H32" s="67">
        <v>23.5</v>
      </c>
    </row>
    <row r="33" customHeight="1" spans="1:8">
      <c r="A33" s="61"/>
      <c r="B33" s="62" t="s">
        <v>46</v>
      </c>
      <c r="C33" s="63">
        <f t="shared" si="0"/>
        <v>540</v>
      </c>
      <c r="D33" s="64" t="s">
        <v>29</v>
      </c>
      <c r="E33" s="65">
        <f>A8</f>
        <v>12</v>
      </c>
      <c r="F33" s="68" t="s">
        <v>47</v>
      </c>
      <c r="G33" s="63"/>
      <c r="H33" s="67">
        <v>45</v>
      </c>
    </row>
    <row r="34" customHeight="1" spans="1:8">
      <c r="A34" s="70"/>
      <c r="B34" s="62" t="s">
        <v>48</v>
      </c>
      <c r="C34" s="63">
        <f t="shared" si="0"/>
        <v>132.6</v>
      </c>
      <c r="D34" s="64" t="s">
        <v>29</v>
      </c>
      <c r="E34" s="65">
        <f>A19*2+F19*5</f>
        <v>26</v>
      </c>
      <c r="F34" s="68" t="s">
        <v>41</v>
      </c>
      <c r="G34" s="63"/>
      <c r="H34" s="67">
        <v>5.1</v>
      </c>
    </row>
    <row r="35" customHeight="1" spans="1:8">
      <c r="A35" s="71" t="s">
        <v>49</v>
      </c>
      <c r="B35" s="62" t="s">
        <v>50</v>
      </c>
      <c r="C35" s="63">
        <f t="shared" si="0"/>
        <v>181.8</v>
      </c>
      <c r="D35" s="64" t="s">
        <v>25</v>
      </c>
      <c r="E35" s="65">
        <f>D19</f>
        <v>9</v>
      </c>
      <c r="F35" s="68" t="s">
        <v>51</v>
      </c>
      <c r="G35" s="63"/>
      <c r="H35" s="67">
        <v>20.2</v>
      </c>
    </row>
    <row r="36" customHeight="1" spans="1:8">
      <c r="A36" s="71"/>
      <c r="B36" s="62" t="s">
        <v>52</v>
      </c>
      <c r="C36" s="63">
        <f t="shared" si="0"/>
        <v>254.7</v>
      </c>
      <c r="D36" s="64" t="s">
        <v>25</v>
      </c>
      <c r="E36" s="65">
        <f>E23</f>
        <v>18</v>
      </c>
      <c r="F36" s="68" t="s">
        <v>53</v>
      </c>
      <c r="G36" s="63"/>
      <c r="H36" s="67">
        <v>14.15</v>
      </c>
    </row>
    <row r="37" customHeight="1" spans="1:8">
      <c r="A37" s="71"/>
      <c r="B37" s="62" t="s">
        <v>54</v>
      </c>
      <c r="C37" s="63">
        <f t="shared" si="0"/>
        <v>101.2</v>
      </c>
      <c r="D37" s="64" t="s">
        <v>25</v>
      </c>
      <c r="E37" s="65">
        <f>E25+E24</f>
        <v>8</v>
      </c>
      <c r="F37" s="68" t="s">
        <v>55</v>
      </c>
      <c r="G37" s="63"/>
      <c r="H37" s="67">
        <v>12.65</v>
      </c>
    </row>
    <row r="38" customHeight="1" spans="1:8">
      <c r="A38" s="71"/>
      <c r="B38" s="62" t="s">
        <v>56</v>
      </c>
      <c r="C38" s="63">
        <f t="shared" si="0"/>
        <v>72</v>
      </c>
      <c r="D38" s="64" t="s">
        <v>29</v>
      </c>
      <c r="E38" s="65">
        <f>E33</f>
        <v>12</v>
      </c>
      <c r="F38" s="68" t="s">
        <v>57</v>
      </c>
      <c r="G38" s="63"/>
      <c r="H38" s="67">
        <v>6</v>
      </c>
    </row>
    <row r="39" customHeight="1" spans="1:8">
      <c r="A39" s="71"/>
      <c r="B39" s="62" t="s">
        <v>58</v>
      </c>
      <c r="C39" s="63">
        <f t="shared" si="0"/>
        <v>81</v>
      </c>
      <c r="D39" s="64" t="s">
        <v>29</v>
      </c>
      <c r="E39" s="65">
        <f>E38</f>
        <v>12</v>
      </c>
      <c r="F39" s="68" t="s">
        <v>57</v>
      </c>
      <c r="G39" s="63"/>
      <c r="H39" s="67">
        <v>6.75</v>
      </c>
    </row>
    <row r="40" customHeight="1" spans="1:8">
      <c r="A40" s="71"/>
      <c r="B40" s="62" t="s">
        <v>59</v>
      </c>
      <c r="C40" s="63">
        <f t="shared" si="0"/>
        <v>19.8</v>
      </c>
      <c r="D40" s="64" t="s">
        <v>25</v>
      </c>
      <c r="E40" s="65">
        <f>E39</f>
        <v>12</v>
      </c>
      <c r="F40" s="68" t="s">
        <v>60</v>
      </c>
      <c r="G40" s="63"/>
      <c r="H40" s="67">
        <v>1.65</v>
      </c>
    </row>
    <row r="41" customHeight="1" spans="1:8">
      <c r="A41" s="71"/>
      <c r="B41" s="62" t="s">
        <v>61</v>
      </c>
      <c r="C41" s="63">
        <f t="shared" si="0"/>
        <v>22.8</v>
      </c>
      <c r="D41" s="64" t="s">
        <v>25</v>
      </c>
      <c r="E41" s="65">
        <f>E38*2</f>
        <v>24</v>
      </c>
      <c r="F41" s="68" t="s">
        <v>62</v>
      </c>
      <c r="G41" s="63"/>
      <c r="H41" s="67">
        <v>0.95</v>
      </c>
    </row>
    <row r="42" customHeight="1" spans="1:8">
      <c r="A42" s="71"/>
      <c r="B42" s="62" t="s">
        <v>63</v>
      </c>
      <c r="C42" s="63">
        <f t="shared" si="0"/>
        <v>16.2</v>
      </c>
      <c r="D42" s="64" t="s">
        <v>25</v>
      </c>
      <c r="E42" s="65">
        <f>D19*2</f>
        <v>18</v>
      </c>
      <c r="F42" s="68" t="s">
        <v>26</v>
      </c>
      <c r="G42" s="63"/>
      <c r="H42" s="67">
        <v>0.9</v>
      </c>
    </row>
    <row r="43" customHeight="1" spans="1:8">
      <c r="A43" s="71"/>
      <c r="B43" s="62" t="s">
        <v>64</v>
      </c>
      <c r="C43" s="63">
        <f t="shared" si="0"/>
        <v>19.8</v>
      </c>
      <c r="D43" s="64" t="s">
        <v>25</v>
      </c>
      <c r="E43" s="65">
        <f>D19*2</f>
        <v>18</v>
      </c>
      <c r="F43" s="68" t="s">
        <v>26</v>
      </c>
      <c r="G43" s="63"/>
      <c r="H43" s="67">
        <v>1.1</v>
      </c>
    </row>
    <row r="44" customHeight="1" spans="1:8">
      <c r="A44" s="71"/>
      <c r="B44" s="62" t="s">
        <v>65</v>
      </c>
      <c r="C44" s="63">
        <f t="shared" si="0"/>
        <v>17.6</v>
      </c>
      <c r="D44" s="64" t="s">
        <v>25</v>
      </c>
      <c r="E44" s="65">
        <f>F19*4</f>
        <v>8</v>
      </c>
      <c r="F44" s="66" t="s">
        <v>66</v>
      </c>
      <c r="G44" s="63"/>
      <c r="H44" s="67">
        <v>2.2</v>
      </c>
    </row>
    <row r="45" customHeight="1" spans="1:8">
      <c r="A45" s="71"/>
      <c r="B45" s="62" t="s">
        <v>67</v>
      </c>
      <c r="C45" s="63">
        <f t="shared" si="0"/>
        <v>5.4</v>
      </c>
      <c r="D45" s="64" t="s">
        <v>25</v>
      </c>
      <c r="E45" s="65">
        <f>F19*2</f>
        <v>4</v>
      </c>
      <c r="F45" s="68" t="s">
        <v>31</v>
      </c>
      <c r="G45" s="63"/>
      <c r="H45" s="67">
        <v>1.35</v>
      </c>
    </row>
    <row r="46" customHeight="1" spans="1:8">
      <c r="A46" s="71"/>
      <c r="B46" s="62" t="s">
        <v>68</v>
      </c>
      <c r="C46" s="63">
        <f t="shared" si="0"/>
        <v>5.6</v>
      </c>
      <c r="D46" s="63" t="s">
        <v>25</v>
      </c>
      <c r="E46" s="72">
        <f>F19*4</f>
        <v>8</v>
      </c>
      <c r="F46" s="68" t="s">
        <v>55</v>
      </c>
      <c r="G46" s="63"/>
      <c r="H46" s="67">
        <v>0.7</v>
      </c>
    </row>
    <row r="47" customHeight="1" spans="1:8">
      <c r="A47" s="71" t="s">
        <v>69</v>
      </c>
      <c r="B47" s="73" t="s">
        <v>70</v>
      </c>
      <c r="C47" s="63">
        <f t="shared" si="0"/>
        <v>920</v>
      </c>
      <c r="D47" s="64" t="s">
        <v>71</v>
      </c>
      <c r="E47" s="65">
        <f>A19</f>
        <v>8</v>
      </c>
      <c r="F47" s="68" t="s">
        <v>72</v>
      </c>
      <c r="G47" s="63"/>
      <c r="H47" s="67">
        <v>115</v>
      </c>
    </row>
    <row r="48" customHeight="1" spans="1:8">
      <c r="A48" s="71"/>
      <c r="B48" s="73" t="s">
        <v>73</v>
      </c>
      <c r="C48" s="63">
        <f t="shared" si="0"/>
        <v>100.3</v>
      </c>
      <c r="D48" s="64" t="s">
        <v>74</v>
      </c>
      <c r="E48" s="72">
        <f>F19</f>
        <v>2</v>
      </c>
      <c r="F48" s="68" t="s">
        <v>39</v>
      </c>
      <c r="G48" s="63"/>
      <c r="H48" s="67">
        <v>50.15</v>
      </c>
    </row>
    <row r="49" customHeight="1" spans="1:8">
      <c r="A49" s="71"/>
      <c r="B49" s="73" t="s">
        <v>75</v>
      </c>
      <c r="C49" s="63">
        <f t="shared" si="0"/>
        <v>374.4</v>
      </c>
      <c r="D49" s="64" t="s">
        <v>74</v>
      </c>
      <c r="E49" s="65">
        <f>A19*2+F19*5</f>
        <v>26</v>
      </c>
      <c r="F49" s="68" t="s">
        <v>41</v>
      </c>
      <c r="G49" s="63"/>
      <c r="H49" s="67">
        <v>14.4</v>
      </c>
    </row>
    <row r="50" customHeight="1" spans="1:8">
      <c r="A50" s="74" t="s">
        <v>76</v>
      </c>
      <c r="B50" s="62" t="s">
        <v>77</v>
      </c>
      <c r="C50" s="63">
        <f t="shared" si="0"/>
        <v>11.02</v>
      </c>
      <c r="D50" s="66" t="s">
        <v>25</v>
      </c>
      <c r="E50" s="72">
        <f>E36+E37+E33</f>
        <v>38</v>
      </c>
      <c r="F50" s="68" t="s">
        <v>78</v>
      </c>
      <c r="G50" s="63"/>
      <c r="H50" s="67">
        <v>0.29</v>
      </c>
    </row>
    <row r="51" customHeight="1" spans="1:8">
      <c r="A51" s="61"/>
      <c r="B51" s="62" t="s">
        <v>79</v>
      </c>
      <c r="C51" s="63">
        <f t="shared" si="0"/>
        <v>15.48</v>
      </c>
      <c r="D51" s="66" t="s">
        <v>25</v>
      </c>
      <c r="E51" s="72">
        <f>D19*4</f>
        <v>36</v>
      </c>
      <c r="F51" s="66" t="s">
        <v>80</v>
      </c>
      <c r="G51" s="63"/>
      <c r="H51" s="67">
        <v>0.43</v>
      </c>
    </row>
    <row r="52" customHeight="1" spans="1:8">
      <c r="A52" s="61"/>
      <c r="B52" s="62" t="s">
        <v>81</v>
      </c>
      <c r="C52" s="63">
        <f t="shared" si="0"/>
        <v>88.36</v>
      </c>
      <c r="D52" s="66" t="s">
        <v>25</v>
      </c>
      <c r="E52" s="72">
        <f>D19*8+E38+E39+E37+E31*12</f>
        <v>188</v>
      </c>
      <c r="F52" s="66" t="s">
        <v>82</v>
      </c>
      <c r="G52" s="63"/>
      <c r="H52" s="67">
        <v>0.47</v>
      </c>
    </row>
    <row r="53" customHeight="1" spans="1:8">
      <c r="A53" s="61"/>
      <c r="B53" s="62" t="s">
        <v>83</v>
      </c>
      <c r="C53" s="63">
        <f t="shared" si="0"/>
        <v>18.54</v>
      </c>
      <c r="D53" s="66" t="s">
        <v>25</v>
      </c>
      <c r="E53" s="72">
        <f>E33*3</f>
        <v>36</v>
      </c>
      <c r="F53" s="66" t="s">
        <v>84</v>
      </c>
      <c r="G53" s="63"/>
      <c r="H53" s="67">
        <v>0.515</v>
      </c>
    </row>
    <row r="54" customHeight="1" spans="1:8">
      <c r="A54" s="61"/>
      <c r="B54" s="62" t="s">
        <v>85</v>
      </c>
      <c r="C54" s="63">
        <f t="shared" si="0"/>
        <v>5.07</v>
      </c>
      <c r="D54" s="66" t="s">
        <v>25</v>
      </c>
      <c r="E54" s="72">
        <f>E36+E37</f>
        <v>26</v>
      </c>
      <c r="F54" s="66" t="s">
        <v>86</v>
      </c>
      <c r="G54" s="63"/>
      <c r="H54" s="67">
        <v>0.195</v>
      </c>
    </row>
    <row r="55" customHeight="1" spans="1:8">
      <c r="A55" s="71" t="s">
        <v>87</v>
      </c>
      <c r="B55" s="62"/>
      <c r="C55" s="63"/>
      <c r="D55" s="66"/>
      <c r="E55" s="72"/>
      <c r="F55" s="64"/>
      <c r="G55" s="63"/>
      <c r="H55" s="67"/>
    </row>
    <row r="56" customHeight="1" spans="1:8">
      <c r="A56" s="71"/>
      <c r="B56" s="62"/>
      <c r="C56" s="63"/>
      <c r="D56" s="66"/>
      <c r="E56" s="72"/>
      <c r="F56" s="64"/>
      <c r="G56" s="63"/>
      <c r="H56" s="67"/>
    </row>
    <row r="57" customHeight="1" spans="1:8">
      <c r="A57" s="71"/>
      <c r="B57" s="62"/>
      <c r="C57" s="63"/>
      <c r="D57" s="66"/>
      <c r="E57" s="72"/>
      <c r="F57" s="64"/>
      <c r="G57" s="63"/>
      <c r="H57" s="67"/>
    </row>
    <row r="58" customHeight="1" spans="1:8">
      <c r="A58" s="71"/>
      <c r="B58" s="75"/>
      <c r="C58" s="63"/>
      <c r="D58" s="66"/>
      <c r="E58" s="76"/>
      <c r="F58" s="77"/>
      <c r="G58" s="78"/>
      <c r="H58" s="67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4"/>
    <mergeCell ref="A35:A46"/>
    <mergeCell ref="A47:A49"/>
    <mergeCell ref="A50:A54"/>
    <mergeCell ref="A55:A58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2018-08-10T01:37:28Z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