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物料清单!$A$14:$G$62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<sst xmlns="http://schemas.openxmlformats.org/spreadsheetml/2006/main" count="92">
  <si>
    <t>120*300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</si>
  <si>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</si>
  <si>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</si>
  <si>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</si>
  <si>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</si>
  <si>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</si>
  <si>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</si>
  <si>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</si>
  <si>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</si>
  <si>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</si>
  <si>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</si>
  <si>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</si>
  <si>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</si>
  <si>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</si>
  <si>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</si>
  <si>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</si>
  <si>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</si>
  <si>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</si>
  <si>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</si>
  <si>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</si>
  <si>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</si>
  <si>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</si>
  <si>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</si>
  <si>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</si>
  <si>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</si>
  <si>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</si>
  <si>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</si>
  <si>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</si>
  <si>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</si>
  <si>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</si>
  <si>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</si>
  <si>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</si>
  <si>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</si>
  <si>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</si>
  <si>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</si>
  <si>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</si>
  <si>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t>间*12+山尖*6</t>
  </si>
  <si>
    <t>屋檐檩条（88*140）</t>
  </si>
  <si>
    <t>间*2</t>
  </si>
  <si>
    <t>屋檐檩条（90*140）</t>
  </si>
  <si>
    <t>间*3</t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</si>
  <si>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</si>
  <si>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</si>
  <si>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</si>
  <si>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</si>
  <si>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</si>
  <si>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</si>
  <si>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</si>
  <si>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</si>
  <si>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</si>
  <si>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</si>
  <si>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</si>
  <si>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</si>
  <si>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</si>
  <si>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</si>
  <si>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</si>
  <si>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</si>
  <si>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</si>
  <si>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</si>
  <si>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侧地脚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</si>
  <si>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</si>
  <si>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</si>
  <si>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</si>
  <si>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钢缆基座（小）</t>
  </si>
  <si>
    <t>钢缆基座（直）</t>
  </si>
  <si>
    <t>钢缆基座（弯）</t>
  </si>
  <si>
    <t>十字撑/2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</si>
  <si>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</si>
  <si>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</si>
  <si>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</si>
  <si>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*7</t>
    </r>
  </si>
  <si>
    <t>带卡连接器</t>
  </si>
  <si>
    <t>捆紧器（嘎嘎叫）</t>
  </si>
  <si>
    <t>篷布明细</t>
  </si>
  <si>
    <t>顶布{白}{B类}</t>
  </si>
  <si>
    <t>块</t>
  </si>
  <si>
    <r>
      <t>间</t>
    </r>
    <r>
      <rPr>
        <sz val="10"/>
        <rFont val="Arial"/>
        <charset val="134"/>
      </rPr>
      <t>*1</t>
    </r>
  </si>
  <si>
    <t>山尖布{白}{B类}</t>
  </si>
  <si>
    <t>对</t>
  </si>
  <si>
    <t>围布{白}{B类}</t>
  </si>
  <si>
    <t>间*2+山尖*8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</si>
  <si>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</si>
  <si>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</si>
  <si>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</si>
  <si>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</si>
  <si>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排*4+屋面拉杆*12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</si>
  <si>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</si>
  <si>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排*8+钢丝绳（红）+钢丝绳（黄）+所有端立柱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</si>
  <si>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</si>
  <si>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t>十字撑*3</t>
  </si>
  <si>
    <t>螺栓16*26</t>
  </si>
  <si>
    <t>工具明细</t>
  </si>
</sst>
</file>

<file path=xl/styles.xml><?xml version="1.0" encoding="utf-8"?>
<styleSheet xmlns="http://schemas.openxmlformats.org/spreadsheetml/2006/main">
  <numFmts count="1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&quot;座&quot;"/>
    <numFmt numFmtId="177" formatCode="0&quot;米间距&quot;"/>
    <numFmt numFmtId="178" formatCode="0&quot;米&quot;"/>
    <numFmt numFmtId="179" formatCode="0&quot;山&quot;&quot;尖&quot;"/>
    <numFmt numFmtId="180" formatCode="0&quot;间&quot;"/>
    <numFmt numFmtId="181" formatCode="0&quot;组&quot;"/>
    <numFmt numFmtId="182" formatCode="0&quot;㎡&quot;"/>
    <numFmt numFmtId="183" formatCode="0&quot;排&quot;"/>
    <numFmt numFmtId="184" formatCode="0&quot;kg&quot;"/>
    <numFmt numFmtId="185" formatCode="&quot;每座&quot;0&quot;间&quot;"/>
    <numFmt numFmtId="186" formatCode="0&quot;根十字撑&quot;"/>
    <numFmt numFmtId="187" formatCode="0&quot;米&quot;&quot;人&quot;&quot;字&quot;"/>
    <numFmt numFmtId="188" formatCode="0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5" borderId="25" applyNumberFormat="0" applyAlignment="0" applyProtection="0">
      <alignment vertical="center"/>
    </xf>
    <xf numFmtId="0" fontId="20" fillId="5" borderId="21" applyNumberFormat="0" applyAlignment="0" applyProtection="0">
      <alignment vertical="center"/>
    </xf>
    <xf numFmtId="0" fontId="16" fillId="4" borderId="18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</xf>
    <xf numFmtId="181" fontId="9" fillId="2" borderId="0" xfId="0" applyNumberFormat="1" applyFont="1" applyFill="1" applyBorder="1" applyAlignment="1" applyProtection="1">
      <alignment horizontal="center" vertical="center"/>
    </xf>
    <xf numFmtId="181" fontId="9" fillId="2" borderId="6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79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6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7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2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4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8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showGridLines="0" tabSelected="1" workbookViewId="0">
      <selection activeCell="E1" sqref="E1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6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40</v>
      </c>
      <c r="D2" s="11">
        <v>50</v>
      </c>
      <c r="E2" s="12">
        <v>1</v>
      </c>
      <c r="F2" s="13">
        <v>5</v>
      </c>
      <c r="G2" s="14">
        <v>6.4</v>
      </c>
      <c r="H2" s="15"/>
    </row>
    <row r="3" s="1" customFormat="1" ht="20" hidden="1" customHeight="1" spans="1:8">
      <c r="A3" s="16">
        <f>D2/F2*E2</f>
        <v>10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11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2000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10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篷房规格：40m × 50m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40</v>
      </c>
      <c r="D17" s="45" t="str">
        <f>"（"&amp;G1&amp;"料"</f>
        <v>（120*300料</v>
      </c>
      <c r="E17" s="46" t="str">
        <f>G2&amp;"米边高)"</f>
        <v>6.4米边高)</v>
      </c>
      <c r="F17" s="46" t="s">
        <v>9</v>
      </c>
      <c r="G17" s="47"/>
    </row>
    <row r="18" s="1" customFormat="1" customHeight="1" spans="1:8">
      <c r="A18" s="48" t="str">
        <f>A9</f>
        <v>篷房规格：40m × 50m × 1座</v>
      </c>
      <c r="B18" s="48"/>
      <c r="C18" s="48"/>
      <c r="D18" s="49" t="s">
        <v>10</v>
      </c>
      <c r="E18" s="50">
        <f>A6</f>
        <v>2000</v>
      </c>
      <c r="F18" s="51" t="s">
        <v>11</v>
      </c>
      <c r="G18" s="52">
        <f>SUM(C21:C500)</f>
        <v>22539.89</v>
      </c>
      <c r="H18" s="53"/>
    </row>
    <row r="19" s="1" customFormat="1" customHeight="1" spans="1:8">
      <c r="A19" s="54">
        <f>A3</f>
        <v>10</v>
      </c>
      <c r="B19" s="54"/>
      <c r="C19" s="39" t="s">
        <v>12</v>
      </c>
      <c r="D19" s="55">
        <f>A4</f>
        <v>11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48" si="0">E21*H21</f>
        <v>3080</v>
      </c>
      <c r="D21" s="61" t="s">
        <v>25</v>
      </c>
      <c r="E21" s="62">
        <f>D19*2</f>
        <v>22</v>
      </c>
      <c r="F21" s="61" t="s">
        <v>26</v>
      </c>
      <c r="G21" s="63"/>
      <c r="H21" s="64">
        <v>140</v>
      </c>
    </row>
    <row r="22" customHeight="1" spans="1:8">
      <c r="A22" s="59"/>
      <c r="B22" s="60" t="s">
        <v>27</v>
      </c>
      <c r="C22" s="61">
        <f t="shared" si="0"/>
        <v>3080</v>
      </c>
      <c r="D22" s="61" t="s">
        <v>25</v>
      </c>
      <c r="E22" s="62">
        <f>D19*2</f>
        <v>22</v>
      </c>
      <c r="F22" s="61" t="s">
        <v>26</v>
      </c>
      <c r="G22" s="63"/>
      <c r="H22" s="64">
        <v>140</v>
      </c>
    </row>
    <row r="23" customHeight="1" spans="1:8">
      <c r="A23" s="59"/>
      <c r="B23" s="60" t="s">
        <v>28</v>
      </c>
      <c r="C23" s="61">
        <f t="shared" si="0"/>
        <v>3212</v>
      </c>
      <c r="D23" s="61" t="s">
        <v>25</v>
      </c>
      <c r="E23" s="62">
        <f>D19*2</f>
        <v>22</v>
      </c>
      <c r="F23" s="61" t="s">
        <v>26</v>
      </c>
      <c r="G23" s="63"/>
      <c r="H23" s="64">
        <v>146</v>
      </c>
    </row>
    <row r="24" customHeight="1" spans="1:8">
      <c r="A24" s="59"/>
      <c r="B24" s="60" t="s">
        <v>29</v>
      </c>
      <c r="C24" s="61">
        <f t="shared" si="0"/>
        <v>296</v>
      </c>
      <c r="D24" s="61" t="s">
        <v>25</v>
      </c>
      <c r="E24" s="62">
        <f>F19*2</f>
        <v>4</v>
      </c>
      <c r="F24" s="61" t="s">
        <v>30</v>
      </c>
      <c r="G24" s="63"/>
      <c r="H24" s="64">
        <v>74</v>
      </c>
    </row>
    <row r="25" customHeight="1" spans="1:8">
      <c r="A25" s="59"/>
      <c r="B25" s="60" t="s">
        <v>31</v>
      </c>
      <c r="C25" s="61">
        <f t="shared" si="0"/>
        <v>360</v>
      </c>
      <c r="D25" s="61" t="s">
        <v>25</v>
      </c>
      <c r="E25" s="62">
        <f>F19*2</f>
        <v>4</v>
      </c>
      <c r="F25" s="61" t="s">
        <v>30</v>
      </c>
      <c r="G25" s="63"/>
      <c r="H25" s="64">
        <v>90</v>
      </c>
    </row>
    <row r="26" customHeight="1" spans="1:8">
      <c r="A26" s="59"/>
      <c r="B26" s="60" t="s">
        <v>32</v>
      </c>
      <c r="C26" s="61">
        <f t="shared" si="0"/>
        <v>420</v>
      </c>
      <c r="D26" s="61" t="s">
        <v>25</v>
      </c>
      <c r="E26" s="62">
        <f>F19*2</f>
        <v>4</v>
      </c>
      <c r="F26" s="61" t="s">
        <v>30</v>
      </c>
      <c r="G26" s="63"/>
      <c r="H26" s="64">
        <v>105</v>
      </c>
    </row>
    <row r="27" customHeight="1" spans="1:8">
      <c r="A27" s="59"/>
      <c r="B27" s="60" t="s">
        <v>33</v>
      </c>
      <c r="C27" s="61">
        <f t="shared" si="0"/>
        <v>250</v>
      </c>
      <c r="D27" s="61" t="s">
        <v>25</v>
      </c>
      <c r="E27" s="62">
        <f>F19</f>
        <v>2</v>
      </c>
      <c r="F27" s="61" t="s">
        <v>34</v>
      </c>
      <c r="G27" s="63"/>
      <c r="H27" s="64">
        <v>125</v>
      </c>
    </row>
    <row r="28" customHeight="1" spans="1:8">
      <c r="A28" s="59"/>
      <c r="B28" s="60" t="s">
        <v>35</v>
      </c>
      <c r="C28" s="61">
        <f t="shared" si="0"/>
        <v>1881</v>
      </c>
      <c r="D28" s="61" t="s">
        <v>25</v>
      </c>
      <c r="E28" s="62">
        <f>A19*12+F19*6</f>
        <v>132</v>
      </c>
      <c r="F28" s="61" t="s">
        <v>36</v>
      </c>
      <c r="G28" s="63"/>
      <c r="H28" s="64">
        <v>14.25</v>
      </c>
    </row>
    <row r="29" customHeight="1" spans="1:8">
      <c r="A29" s="59"/>
      <c r="B29" s="60" t="s">
        <v>37</v>
      </c>
      <c r="C29" s="61">
        <f t="shared" si="0"/>
        <v>590</v>
      </c>
      <c r="D29" s="61" t="s">
        <v>25</v>
      </c>
      <c r="E29" s="62">
        <f>A19*2</f>
        <v>20</v>
      </c>
      <c r="F29" s="61" t="s">
        <v>38</v>
      </c>
      <c r="G29" s="63"/>
      <c r="H29" s="64">
        <v>29.5</v>
      </c>
    </row>
    <row r="30" customHeight="1" spans="1:8">
      <c r="A30" s="59"/>
      <c r="B30" s="60" t="s">
        <v>39</v>
      </c>
      <c r="C30" s="61">
        <f t="shared" si="0"/>
        <v>885</v>
      </c>
      <c r="D30" s="61" t="s">
        <v>25</v>
      </c>
      <c r="E30" s="62">
        <f>A19*3</f>
        <v>30</v>
      </c>
      <c r="F30" s="61" t="s">
        <v>40</v>
      </c>
      <c r="G30" s="63"/>
      <c r="H30" s="64">
        <v>29.5</v>
      </c>
    </row>
    <row r="31" customHeight="1" spans="1:8">
      <c r="A31" s="59"/>
      <c r="B31" s="60" t="s">
        <v>41</v>
      </c>
      <c r="C31" s="61">
        <f t="shared" si="0"/>
        <v>63.2</v>
      </c>
      <c r="D31" s="61" t="s">
        <v>25</v>
      </c>
      <c r="E31" s="65">
        <f>F19*2</f>
        <v>4</v>
      </c>
      <c r="F31" s="66" t="s">
        <v>30</v>
      </c>
      <c r="G31" s="63"/>
      <c r="H31" s="64">
        <v>15.8</v>
      </c>
    </row>
    <row r="32" customHeight="1" spans="1:8">
      <c r="A32" s="59"/>
      <c r="B32" s="60" t="s">
        <v>42</v>
      </c>
      <c r="C32" s="61">
        <f t="shared" si="0"/>
        <v>15.4</v>
      </c>
      <c r="D32" s="61" t="s">
        <v>25</v>
      </c>
      <c r="E32" s="65">
        <f>F19</f>
        <v>2</v>
      </c>
      <c r="F32" s="66" t="s">
        <v>34</v>
      </c>
      <c r="G32" s="63"/>
      <c r="H32" s="64">
        <v>7.7</v>
      </c>
    </row>
    <row r="33" customHeight="1" spans="1:8">
      <c r="A33" s="59"/>
      <c r="B33" s="60" t="s">
        <v>43</v>
      </c>
      <c r="C33" s="61">
        <f t="shared" si="0"/>
        <v>232.2</v>
      </c>
      <c r="D33" s="61" t="s">
        <v>25</v>
      </c>
      <c r="E33" s="62">
        <f>A19*2+F19*8</f>
        <v>36</v>
      </c>
      <c r="F33" s="61" t="s">
        <v>44</v>
      </c>
      <c r="G33" s="63"/>
      <c r="H33" s="64">
        <v>6.45</v>
      </c>
    </row>
    <row r="34" customHeight="1" spans="1:8">
      <c r="A34" s="59"/>
      <c r="B34" s="60" t="s">
        <v>45</v>
      </c>
      <c r="C34" s="61">
        <f t="shared" si="0"/>
        <v>1050.3</v>
      </c>
      <c r="D34" s="61" t="s">
        <v>25</v>
      </c>
      <c r="E34" s="65">
        <f>E35*2</f>
        <v>18</v>
      </c>
      <c r="F34" s="66" t="s">
        <v>46</v>
      </c>
      <c r="G34" s="63"/>
      <c r="H34" s="64">
        <v>58.35</v>
      </c>
    </row>
    <row r="35" customHeight="1" spans="1:8">
      <c r="A35" s="59"/>
      <c r="B35" s="60" t="s">
        <v>47</v>
      </c>
      <c r="C35" s="61">
        <f t="shared" si="0"/>
        <v>462.15</v>
      </c>
      <c r="D35" s="61" t="s">
        <v>25</v>
      </c>
      <c r="E35" s="65">
        <f>D19-F19</f>
        <v>9</v>
      </c>
      <c r="F35" s="66" t="s">
        <v>48</v>
      </c>
      <c r="G35" s="63"/>
      <c r="H35" s="64">
        <v>51.35</v>
      </c>
    </row>
    <row r="36" customHeight="1" spans="1:8">
      <c r="A36" s="59"/>
      <c r="B36" s="60" t="s">
        <v>49</v>
      </c>
      <c r="C36" s="61">
        <f t="shared" si="0"/>
        <v>1138.8</v>
      </c>
      <c r="D36" s="61" t="s">
        <v>25</v>
      </c>
      <c r="E36" s="67">
        <f>A8</f>
        <v>24</v>
      </c>
      <c r="F36" s="61" t="s">
        <v>50</v>
      </c>
      <c r="G36" s="63"/>
      <c r="H36" s="64">
        <v>47.45</v>
      </c>
    </row>
    <row r="37" customHeight="1" spans="1:8">
      <c r="A37" s="59"/>
      <c r="B37" s="60" t="s">
        <v>51</v>
      </c>
      <c r="C37" s="61">
        <f t="shared" si="0"/>
        <v>183.6</v>
      </c>
      <c r="D37" s="61" t="s">
        <v>25</v>
      </c>
      <c r="E37" s="67">
        <f>A19*2+F19*8</f>
        <v>36</v>
      </c>
      <c r="F37" s="61" t="s">
        <v>44</v>
      </c>
      <c r="G37" s="63"/>
      <c r="H37" s="64">
        <v>5.1</v>
      </c>
    </row>
    <row r="38" customHeight="1" spans="1:8">
      <c r="A38" s="59" t="s">
        <v>52</v>
      </c>
      <c r="B38" s="60" t="s">
        <v>53</v>
      </c>
      <c r="C38" s="61">
        <f t="shared" si="0"/>
        <v>565.95</v>
      </c>
      <c r="D38" s="61" t="s">
        <v>54</v>
      </c>
      <c r="E38" s="62">
        <f>D19</f>
        <v>11</v>
      </c>
      <c r="F38" s="61" t="s">
        <v>55</v>
      </c>
      <c r="G38" s="63"/>
      <c r="H38" s="64">
        <v>51.45</v>
      </c>
    </row>
    <row r="39" customHeight="1" spans="1:8">
      <c r="A39" s="59"/>
      <c r="B39" s="60" t="s">
        <v>56</v>
      </c>
      <c r="C39" s="61">
        <f t="shared" si="0"/>
        <v>177.1</v>
      </c>
      <c r="D39" s="61" t="s">
        <v>54</v>
      </c>
      <c r="E39" s="62">
        <f>E24+E25+E26+E27</f>
        <v>14</v>
      </c>
      <c r="F39" s="61" t="s">
        <v>57</v>
      </c>
      <c r="G39" s="63"/>
      <c r="H39" s="64">
        <v>12.65</v>
      </c>
    </row>
    <row r="40" customHeight="1" spans="1:8">
      <c r="A40" s="59"/>
      <c r="B40" s="60" t="s">
        <v>58</v>
      </c>
      <c r="C40" s="61">
        <f t="shared" si="0"/>
        <v>606.1</v>
      </c>
      <c r="D40" s="61" t="s">
        <v>54</v>
      </c>
      <c r="E40" s="65">
        <f>E23</f>
        <v>22</v>
      </c>
      <c r="F40" s="66" t="s">
        <v>59</v>
      </c>
      <c r="G40" s="63"/>
      <c r="H40" s="64">
        <v>27.55</v>
      </c>
    </row>
    <row r="41" customHeight="1" spans="1:8">
      <c r="A41" s="59"/>
      <c r="B41" s="60" t="s">
        <v>60</v>
      </c>
      <c r="C41" s="61">
        <f t="shared" si="0"/>
        <v>231.6</v>
      </c>
      <c r="D41" s="61" t="s">
        <v>25</v>
      </c>
      <c r="E41" s="67">
        <f>E36</f>
        <v>24</v>
      </c>
      <c r="F41" s="61" t="s">
        <v>61</v>
      </c>
      <c r="G41" s="63"/>
      <c r="H41" s="64">
        <v>9.65</v>
      </c>
    </row>
    <row r="42" customHeight="1" spans="1:8">
      <c r="A42" s="59"/>
      <c r="B42" s="60" t="s">
        <v>62</v>
      </c>
      <c r="C42" s="61">
        <f t="shared" si="0"/>
        <v>216</v>
      </c>
      <c r="D42" s="61" t="s">
        <v>25</v>
      </c>
      <c r="E42" s="67">
        <f>E36</f>
        <v>24</v>
      </c>
      <c r="F42" s="61" t="s">
        <v>61</v>
      </c>
      <c r="G42" s="63"/>
      <c r="H42" s="64">
        <v>9</v>
      </c>
    </row>
    <row r="43" customHeight="1" spans="1:8">
      <c r="A43" s="59"/>
      <c r="B43" s="60" t="s">
        <v>63</v>
      </c>
      <c r="C43" s="61">
        <f t="shared" si="0"/>
        <v>22.8</v>
      </c>
      <c r="D43" s="61" t="s">
        <v>54</v>
      </c>
      <c r="E43" s="67">
        <f>E42</f>
        <v>24</v>
      </c>
      <c r="F43" s="61" t="s">
        <v>61</v>
      </c>
      <c r="G43" s="63"/>
      <c r="H43" s="64">
        <v>0.95</v>
      </c>
    </row>
    <row r="44" customHeight="1" spans="1:8">
      <c r="A44" s="59"/>
      <c r="B44" s="60" t="s">
        <v>64</v>
      </c>
      <c r="C44" s="61">
        <f t="shared" si="0"/>
        <v>39.6</v>
      </c>
      <c r="D44" s="61" t="s">
        <v>54</v>
      </c>
      <c r="E44" s="67">
        <f>E43</f>
        <v>24</v>
      </c>
      <c r="F44" s="61" t="s">
        <v>61</v>
      </c>
      <c r="G44" s="63"/>
      <c r="H44" s="64">
        <v>1.65</v>
      </c>
    </row>
    <row r="45" customHeight="1" spans="1:8">
      <c r="A45" s="59"/>
      <c r="B45" s="60" t="s">
        <v>65</v>
      </c>
      <c r="C45" s="61">
        <f t="shared" si="0"/>
        <v>29.4</v>
      </c>
      <c r="D45" s="61" t="s">
        <v>54</v>
      </c>
      <c r="E45" s="67">
        <f>E44/2</f>
        <v>12</v>
      </c>
      <c r="F45" s="61" t="s">
        <v>66</v>
      </c>
      <c r="G45" s="63"/>
      <c r="H45" s="64">
        <v>2.45</v>
      </c>
    </row>
    <row r="46" customHeight="1" spans="1:8">
      <c r="A46" s="59"/>
      <c r="B46" s="60" t="s">
        <v>67</v>
      </c>
      <c r="C46" s="61">
        <f t="shared" si="0"/>
        <v>19.8</v>
      </c>
      <c r="D46" s="61" t="s">
        <v>54</v>
      </c>
      <c r="E46" s="62">
        <f>D19*2</f>
        <v>22</v>
      </c>
      <c r="F46" s="61" t="s">
        <v>26</v>
      </c>
      <c r="G46" s="63"/>
      <c r="H46" s="64">
        <v>0.9</v>
      </c>
    </row>
    <row r="47" customHeight="1" spans="1:8">
      <c r="A47" s="59"/>
      <c r="B47" s="60" t="s">
        <v>68</v>
      </c>
      <c r="C47" s="61">
        <f t="shared" si="0"/>
        <v>24.2</v>
      </c>
      <c r="D47" s="61" t="s">
        <v>54</v>
      </c>
      <c r="E47" s="62">
        <f>D19*2</f>
        <v>22</v>
      </c>
      <c r="F47" s="61" t="s">
        <v>26</v>
      </c>
      <c r="G47" s="63"/>
      <c r="H47" s="64">
        <v>1.1</v>
      </c>
    </row>
    <row r="48" customHeight="1" spans="1:8">
      <c r="A48" s="59"/>
      <c r="B48" s="60" t="s">
        <v>69</v>
      </c>
      <c r="C48" s="61">
        <f t="shared" si="0"/>
        <v>30.8</v>
      </c>
      <c r="D48" s="61" t="s">
        <v>54</v>
      </c>
      <c r="E48" s="62">
        <f>F19*7</f>
        <v>14</v>
      </c>
      <c r="F48" s="61" t="s">
        <v>70</v>
      </c>
      <c r="G48" s="63"/>
      <c r="H48" s="64">
        <v>2.2</v>
      </c>
    </row>
    <row r="49" customHeight="1" spans="1:8">
      <c r="A49" s="59"/>
      <c r="B49" s="60" t="s">
        <v>71</v>
      </c>
      <c r="C49" s="61">
        <f t="shared" ref="C49:C58" si="1">E49*H49</f>
        <v>5.4</v>
      </c>
      <c r="D49" s="61" t="s">
        <v>54</v>
      </c>
      <c r="E49" s="62">
        <f>F19*2</f>
        <v>4</v>
      </c>
      <c r="F49" s="61" t="s">
        <v>30</v>
      </c>
      <c r="G49" s="63"/>
      <c r="H49" s="64">
        <v>1.35</v>
      </c>
    </row>
    <row r="50" customHeight="1" spans="1:8">
      <c r="A50" s="59"/>
      <c r="B50" s="68" t="s">
        <v>72</v>
      </c>
      <c r="C50" s="61">
        <f t="shared" si="1"/>
        <v>9.8</v>
      </c>
      <c r="D50" s="61" t="s">
        <v>54</v>
      </c>
      <c r="E50" s="62">
        <f>F19*7</f>
        <v>14</v>
      </c>
      <c r="F50" s="61" t="s">
        <v>57</v>
      </c>
      <c r="G50" s="63"/>
      <c r="H50" s="64">
        <v>0.7</v>
      </c>
    </row>
    <row r="51" customHeight="1" spans="1:8">
      <c r="A51" s="59" t="s">
        <v>73</v>
      </c>
      <c r="B51" s="60" t="s">
        <v>74</v>
      </c>
      <c r="C51" s="61">
        <f t="shared" si="1"/>
        <v>2010</v>
      </c>
      <c r="D51" s="61" t="s">
        <v>75</v>
      </c>
      <c r="E51" s="62">
        <f>A19</f>
        <v>10</v>
      </c>
      <c r="F51" s="61" t="s">
        <v>76</v>
      </c>
      <c r="G51" s="63"/>
      <c r="H51" s="64">
        <v>201</v>
      </c>
    </row>
    <row r="52" customHeight="1" spans="1:8">
      <c r="A52" s="59"/>
      <c r="B52" s="60" t="s">
        <v>77</v>
      </c>
      <c r="C52" s="61">
        <f t="shared" si="1"/>
        <v>246</v>
      </c>
      <c r="D52" s="61" t="s">
        <v>78</v>
      </c>
      <c r="E52" s="62">
        <f>F19</f>
        <v>2</v>
      </c>
      <c r="F52" s="61" t="s">
        <v>34</v>
      </c>
      <c r="G52" s="63"/>
      <c r="H52" s="64">
        <v>123</v>
      </c>
    </row>
    <row r="53" customHeight="1" spans="1:8">
      <c r="A53" s="59"/>
      <c r="B53" s="60" t="s">
        <v>79</v>
      </c>
      <c r="C53" s="61">
        <f t="shared" si="1"/>
        <v>900</v>
      </c>
      <c r="D53" s="61" t="s">
        <v>78</v>
      </c>
      <c r="E53" s="62">
        <f>A19*2+F19*8</f>
        <v>36</v>
      </c>
      <c r="F53" s="61" t="s">
        <v>80</v>
      </c>
      <c r="G53" s="69"/>
      <c r="H53" s="64">
        <v>25</v>
      </c>
    </row>
    <row r="54" customHeight="1" spans="1:8">
      <c r="A54" s="70" t="s">
        <v>81</v>
      </c>
      <c r="B54" s="60" t="s">
        <v>82</v>
      </c>
      <c r="C54" s="61">
        <f t="shared" si="1"/>
        <v>17.4</v>
      </c>
      <c r="D54" s="61" t="s">
        <v>54</v>
      </c>
      <c r="E54" s="65">
        <f>E39+E40+E36</f>
        <v>60</v>
      </c>
      <c r="F54" s="61" t="s">
        <v>83</v>
      </c>
      <c r="G54" s="63"/>
      <c r="H54" s="64">
        <v>0.29</v>
      </c>
    </row>
    <row r="55" customHeight="1" spans="1:8">
      <c r="A55" s="71"/>
      <c r="B55" s="60" t="s">
        <v>84</v>
      </c>
      <c r="C55" s="61">
        <f t="shared" si="1"/>
        <v>71.44</v>
      </c>
      <c r="D55" s="61" t="s">
        <v>54</v>
      </c>
      <c r="E55" s="62">
        <f>D19*4+E35*12</f>
        <v>152</v>
      </c>
      <c r="F55" s="72" t="s">
        <v>85</v>
      </c>
      <c r="G55" s="73"/>
      <c r="H55" s="64">
        <v>0.47</v>
      </c>
    </row>
    <row r="56" customHeight="1" spans="1:8">
      <c r="A56" s="71"/>
      <c r="B56" s="60" t="s">
        <v>86</v>
      </c>
      <c r="C56" s="61">
        <f t="shared" si="1"/>
        <v>77.25</v>
      </c>
      <c r="D56" s="61" t="s">
        <v>54</v>
      </c>
      <c r="E56" s="62">
        <f>(D19*8)+E41+E42+E39</f>
        <v>150</v>
      </c>
      <c r="F56" s="72" t="s">
        <v>87</v>
      </c>
      <c r="G56" s="73"/>
      <c r="H56" s="64">
        <v>0.515</v>
      </c>
    </row>
    <row r="57" customHeight="1" spans="1:8">
      <c r="A57" s="71"/>
      <c r="B57" s="60" t="s">
        <v>88</v>
      </c>
      <c r="C57" s="61">
        <f t="shared" si="1"/>
        <v>39.6</v>
      </c>
      <c r="D57" s="61" t="s">
        <v>54</v>
      </c>
      <c r="E57" s="65">
        <f>E36*3</f>
        <v>72</v>
      </c>
      <c r="F57" s="72" t="s">
        <v>89</v>
      </c>
      <c r="G57" s="73"/>
      <c r="H57" s="64">
        <v>0.55</v>
      </c>
    </row>
    <row r="58" customHeight="1" spans="1:8">
      <c r="A58" s="74"/>
      <c r="B58" s="60" t="s">
        <v>90</v>
      </c>
      <c r="C58" s="61">
        <f t="shared" si="1"/>
        <v>0</v>
      </c>
      <c r="D58" s="61" t="s">
        <v>54</v>
      </c>
      <c r="E58" s="65">
        <f>E59*4</f>
        <v>0</v>
      </c>
      <c r="F58" s="72"/>
      <c r="G58" s="73"/>
      <c r="H58" s="64">
        <v>0.11</v>
      </c>
    </row>
    <row r="59" customHeight="1" spans="1:8">
      <c r="A59" s="75" t="s">
        <v>91</v>
      </c>
      <c r="B59" s="60"/>
      <c r="C59" s="61"/>
      <c r="D59" s="61"/>
      <c r="E59" s="65"/>
      <c r="F59" s="72"/>
      <c r="G59" s="73"/>
      <c r="H59" s="64"/>
    </row>
    <row r="60" customHeight="1" spans="1:8">
      <c r="A60" s="75"/>
      <c r="B60" s="76"/>
      <c r="C60" s="61"/>
      <c r="D60" s="61"/>
      <c r="E60" s="62"/>
      <c r="F60" s="62"/>
      <c r="G60" s="77"/>
      <c r="H60" s="64"/>
    </row>
    <row r="61" customHeight="1" spans="1:8">
      <c r="A61" s="75"/>
      <c r="B61" s="76"/>
      <c r="C61" s="61"/>
      <c r="D61" s="61"/>
      <c r="E61" s="62"/>
      <c r="F61" s="62"/>
      <c r="G61" s="77"/>
      <c r="H61" s="64"/>
    </row>
    <row r="62" customHeight="1" spans="1:8">
      <c r="A62" s="75"/>
      <c r="B62" s="76"/>
      <c r="C62" s="61"/>
      <c r="D62" s="61"/>
      <c r="E62" s="62"/>
      <c r="F62" s="62"/>
      <c r="G62" s="77"/>
      <c r="H62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7"/>
    <mergeCell ref="A38:A50"/>
    <mergeCell ref="A51:A53"/>
    <mergeCell ref="A54:A58"/>
    <mergeCell ref="A59:A62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2018-08-10T02:24:59Z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