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SH171300-1522\PycharmProjects\wifi_test\"/>
    </mc:Choice>
  </mc:AlternateContent>
  <xr:revisionPtr revIDLastSave="0" documentId="13_ncr:1_{D65B9451-D0B9-4D5D-8793-A2C08F84A943}" xr6:coauthVersionLast="47" xr6:coauthVersionMax="47" xr10:uidLastSave="{00000000-0000-0000-0000-000000000000}"/>
  <bookViews>
    <workbookView xWindow="3465" yWindow="3465" windowWidth="28800" windowHeight="15345" xr2:uid="{00000000-000D-0000-FFFF-FFFF00000000}"/>
  </bookViews>
  <sheets>
    <sheet name="Coffey RVR" sheetId="36" r:id="rId1"/>
    <sheet name="Coffey RVO" sheetId="3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8" i="38" l="1"/>
  <c r="R238" i="38"/>
  <c r="Q238" i="38"/>
  <c r="L238" i="38"/>
  <c r="M238" i="38" s="1"/>
  <c r="L237" i="38"/>
  <c r="S237" i="38" s="1"/>
  <c r="L236" i="38"/>
  <c r="L235" i="38"/>
  <c r="S234" i="38"/>
  <c r="R234" i="38"/>
  <c r="Q234" i="38"/>
  <c r="L234" i="38"/>
  <c r="M234" i="38" s="1"/>
  <c r="L233" i="38"/>
  <c r="M233" i="38" s="1"/>
  <c r="L232" i="38"/>
  <c r="L231" i="38"/>
  <c r="S230" i="38"/>
  <c r="R230" i="38"/>
  <c r="Q230" i="38"/>
  <c r="L230" i="38"/>
  <c r="M230" i="38" s="1"/>
  <c r="L229" i="38"/>
  <c r="R229" i="38" s="1"/>
  <c r="L228" i="38"/>
  <c r="L227" i="38"/>
  <c r="S226" i="38"/>
  <c r="R226" i="38"/>
  <c r="Q226" i="38"/>
  <c r="L226" i="38"/>
  <c r="M226" i="38" s="1"/>
  <c r="L225" i="38"/>
  <c r="L224" i="38"/>
  <c r="L223" i="38"/>
  <c r="S211" i="38"/>
  <c r="R211" i="38"/>
  <c r="Q211" i="38"/>
  <c r="L211" i="38"/>
  <c r="M211" i="38" s="1"/>
  <c r="L210" i="38"/>
  <c r="S210" i="38" s="1"/>
  <c r="L209" i="38"/>
  <c r="L208" i="38"/>
  <c r="S207" i="38"/>
  <c r="R207" i="38"/>
  <c r="Q207" i="38"/>
  <c r="L207" i="38"/>
  <c r="M207" i="38" s="1"/>
  <c r="L206" i="38"/>
  <c r="S206" i="38" s="1"/>
  <c r="L205" i="38"/>
  <c r="L204" i="38"/>
  <c r="S203" i="38"/>
  <c r="R203" i="38"/>
  <c r="Q203" i="38"/>
  <c r="L203" i="38"/>
  <c r="M203" i="38" s="1"/>
  <c r="L202" i="38"/>
  <c r="S202" i="38" s="1"/>
  <c r="L201" i="38"/>
  <c r="M201" i="38" s="1"/>
  <c r="L200" i="38"/>
  <c r="M200" i="38" s="1"/>
  <c r="S199" i="38"/>
  <c r="R199" i="38"/>
  <c r="Q199" i="38"/>
  <c r="L199" i="38"/>
  <c r="M199" i="38" s="1"/>
  <c r="L198" i="38"/>
  <c r="S198" i="38" s="1"/>
  <c r="L197" i="38"/>
  <c r="L196" i="38"/>
  <c r="S182" i="38"/>
  <c r="R182" i="38"/>
  <c r="Q182" i="38"/>
  <c r="L182" i="38"/>
  <c r="M182" i="38" s="1"/>
  <c r="L181" i="38"/>
  <c r="S181" i="38" s="1"/>
  <c r="L180" i="38"/>
  <c r="L179" i="38"/>
  <c r="S178" i="38"/>
  <c r="R178" i="38"/>
  <c r="Q178" i="38"/>
  <c r="L178" i="38"/>
  <c r="M178" i="38" s="1"/>
  <c r="L177" i="38"/>
  <c r="S177" i="38" s="1"/>
  <c r="L176" i="38"/>
  <c r="L175" i="38"/>
  <c r="S174" i="38"/>
  <c r="R174" i="38"/>
  <c r="Q174" i="38"/>
  <c r="L174" i="38"/>
  <c r="M174" i="38" s="1"/>
  <c r="L173" i="38"/>
  <c r="S173" i="38" s="1"/>
  <c r="L172" i="38"/>
  <c r="L171" i="38"/>
  <c r="S159" i="38"/>
  <c r="R159" i="38"/>
  <c r="Q159" i="38"/>
  <c r="L159" i="38"/>
  <c r="M159" i="38" s="1"/>
  <c r="L158" i="38"/>
  <c r="L157" i="38"/>
  <c r="L156" i="38"/>
  <c r="S155" i="38"/>
  <c r="R155" i="38"/>
  <c r="Q155" i="38"/>
  <c r="L155" i="38"/>
  <c r="M155" i="38" s="1"/>
  <c r="L154" i="38"/>
  <c r="S154" i="38" s="1"/>
  <c r="L153" i="38"/>
  <c r="L152" i="38"/>
  <c r="S151" i="38"/>
  <c r="R151" i="38"/>
  <c r="Q151" i="38"/>
  <c r="L151" i="38"/>
  <c r="M151" i="38" s="1"/>
  <c r="L150" i="38"/>
  <c r="S150" i="38" s="1"/>
  <c r="L149" i="38"/>
  <c r="M149" i="38" s="1"/>
  <c r="L148" i="38"/>
  <c r="S135" i="38"/>
  <c r="R135" i="38"/>
  <c r="Q135" i="38"/>
  <c r="L135" i="38"/>
  <c r="M135" i="38" s="1"/>
  <c r="L134" i="38"/>
  <c r="S134" i="38" s="1"/>
  <c r="L133" i="38"/>
  <c r="L132" i="38"/>
  <c r="S131" i="38"/>
  <c r="R131" i="38"/>
  <c r="Q131" i="38"/>
  <c r="L131" i="38"/>
  <c r="M131" i="38" s="1"/>
  <c r="M130" i="38"/>
  <c r="L130" i="38"/>
  <c r="S130" i="38" s="1"/>
  <c r="L129" i="38"/>
  <c r="L128" i="38"/>
  <c r="S127" i="38"/>
  <c r="R127" i="38"/>
  <c r="Q127" i="38"/>
  <c r="L127" i="38"/>
  <c r="M127" i="38" s="1"/>
  <c r="L126" i="38"/>
  <c r="S126" i="38" s="1"/>
  <c r="L125" i="38"/>
  <c r="L124" i="38"/>
  <c r="S112" i="38"/>
  <c r="R112" i="38"/>
  <c r="Q112" i="38"/>
  <c r="L112" i="38"/>
  <c r="M112" i="38" s="1"/>
  <c r="L111" i="38"/>
  <c r="S111" i="38" s="1"/>
  <c r="L110" i="38"/>
  <c r="L109" i="38"/>
  <c r="S108" i="38"/>
  <c r="R108" i="38"/>
  <c r="Q108" i="38"/>
  <c r="L108" i="38"/>
  <c r="M108" i="38" s="1"/>
  <c r="L107" i="38"/>
  <c r="S107" i="38" s="1"/>
  <c r="L106" i="38"/>
  <c r="L105" i="38"/>
  <c r="S104" i="38"/>
  <c r="R104" i="38"/>
  <c r="Q104" i="38"/>
  <c r="L104" i="38"/>
  <c r="M104" i="38" s="1"/>
  <c r="L103" i="38"/>
  <c r="S103" i="38" s="1"/>
  <c r="L102" i="38"/>
  <c r="L101" i="38"/>
  <c r="S88" i="38"/>
  <c r="R88" i="38"/>
  <c r="Q88" i="38"/>
  <c r="L88" i="38"/>
  <c r="M88" i="38" s="1"/>
  <c r="L87" i="38"/>
  <c r="S87" i="38" s="1"/>
  <c r="L86" i="38"/>
  <c r="L85" i="38"/>
  <c r="S84" i="38"/>
  <c r="R84" i="38"/>
  <c r="Q84" i="38"/>
  <c r="L84" i="38"/>
  <c r="M84" i="38" s="1"/>
  <c r="L83" i="38"/>
  <c r="S83" i="38" s="1"/>
  <c r="L82" i="38"/>
  <c r="L81" i="38"/>
  <c r="S80" i="38"/>
  <c r="R80" i="38"/>
  <c r="Q80" i="38"/>
  <c r="L80" i="38"/>
  <c r="M80" i="38" s="1"/>
  <c r="L79" i="38"/>
  <c r="S79" i="38" s="1"/>
  <c r="L78" i="38"/>
  <c r="L77" i="38"/>
  <c r="S65" i="38"/>
  <c r="R65" i="38"/>
  <c r="Q65" i="38"/>
  <c r="L65" i="38"/>
  <c r="M65" i="38" s="1"/>
  <c r="L64" i="38"/>
  <c r="S64" i="38" s="1"/>
  <c r="L63" i="38"/>
  <c r="L62" i="38"/>
  <c r="S61" i="38"/>
  <c r="R61" i="38"/>
  <c r="Q61" i="38"/>
  <c r="L61" i="38"/>
  <c r="M61" i="38" s="1"/>
  <c r="L60" i="38"/>
  <c r="R60" i="38" s="1"/>
  <c r="L59" i="38"/>
  <c r="L58" i="38"/>
  <c r="S57" i="38"/>
  <c r="R57" i="38"/>
  <c r="Q57" i="38"/>
  <c r="L57" i="38"/>
  <c r="M57" i="38" s="1"/>
  <c r="L56" i="38"/>
  <c r="S56" i="38" s="1"/>
  <c r="L55" i="38"/>
  <c r="L54" i="38"/>
  <c r="S41" i="38"/>
  <c r="R41" i="38"/>
  <c r="Q41" i="38"/>
  <c r="L41" i="38"/>
  <c r="M41" i="38" s="1"/>
  <c r="L40" i="38"/>
  <c r="S40" i="38" s="1"/>
  <c r="L39" i="38"/>
  <c r="L38" i="38"/>
  <c r="S37" i="38"/>
  <c r="R37" i="38"/>
  <c r="Q37" i="38"/>
  <c r="L37" i="38"/>
  <c r="M37" i="38" s="1"/>
  <c r="L36" i="38"/>
  <c r="L35" i="38"/>
  <c r="M35" i="38" s="1"/>
  <c r="L34" i="38"/>
  <c r="S33" i="38"/>
  <c r="R33" i="38"/>
  <c r="Q33" i="38"/>
  <c r="L33" i="38"/>
  <c r="M33" i="38" s="1"/>
  <c r="L32" i="38"/>
  <c r="S32" i="38" s="1"/>
  <c r="L31" i="38"/>
  <c r="L30" i="38"/>
  <c r="S18" i="38"/>
  <c r="R18" i="38"/>
  <c r="Q18" i="38"/>
  <c r="L18" i="38"/>
  <c r="M18" i="38" s="1"/>
  <c r="L17" i="38"/>
  <c r="S17" i="38" s="1"/>
  <c r="L16" i="38"/>
  <c r="L15" i="38"/>
  <c r="S14" i="38"/>
  <c r="R14" i="38"/>
  <c r="Q14" i="38"/>
  <c r="L14" i="38"/>
  <c r="M14" i="38" s="1"/>
  <c r="L13" i="38"/>
  <c r="S13" i="38" s="1"/>
  <c r="L12" i="38"/>
  <c r="L11" i="38"/>
  <c r="S10" i="38"/>
  <c r="R10" i="38"/>
  <c r="Q10" i="38"/>
  <c r="L10" i="38"/>
  <c r="M10" i="38" s="1"/>
  <c r="L9" i="38"/>
  <c r="S9" i="38" s="1"/>
  <c r="L8" i="38"/>
  <c r="L7" i="38"/>
  <c r="K22" i="36"/>
  <c r="J22" i="36"/>
  <c r="K21" i="36"/>
  <c r="J21" i="36"/>
  <c r="K20" i="36"/>
  <c r="J20" i="36"/>
  <c r="I20" i="36"/>
  <c r="K19" i="36"/>
  <c r="J19" i="36"/>
  <c r="K18" i="36"/>
  <c r="J18" i="36"/>
  <c r="K17" i="36"/>
  <c r="J17" i="36"/>
  <c r="K16" i="36"/>
  <c r="J16" i="36"/>
  <c r="K15" i="36"/>
  <c r="J15" i="36"/>
  <c r="K14" i="36"/>
  <c r="J14" i="36"/>
  <c r="K13" i="36"/>
  <c r="J13" i="36"/>
  <c r="K12" i="36"/>
  <c r="J12" i="36"/>
  <c r="I12" i="36"/>
  <c r="K11" i="36"/>
  <c r="J11" i="36"/>
  <c r="I11" i="36"/>
  <c r="K10" i="36"/>
  <c r="J10" i="36"/>
  <c r="I10" i="36"/>
  <c r="K9" i="36"/>
  <c r="J9" i="36"/>
  <c r="I9" i="36"/>
  <c r="K8" i="36"/>
  <c r="J8" i="36"/>
  <c r="I8" i="36"/>
  <c r="K7" i="36"/>
  <c r="J7" i="36"/>
  <c r="I7" i="36"/>
  <c r="S232" i="38" l="1"/>
  <c r="Q225" i="38"/>
  <c r="M227" i="38"/>
  <c r="S227" i="38" s="1"/>
  <c r="Q227" i="38"/>
  <c r="R227" i="38"/>
  <c r="M228" i="38"/>
  <c r="Q228" i="38" s="1"/>
  <c r="R232" i="38"/>
  <c r="M223" i="38"/>
  <c r="S223" i="38" s="1"/>
  <c r="M231" i="38"/>
  <c r="Q231" i="38" s="1"/>
  <c r="Q223" i="38"/>
  <c r="Q235" i="38"/>
  <c r="R223" i="38"/>
  <c r="R231" i="38"/>
  <c r="M224" i="38"/>
  <c r="S224" i="38" s="1"/>
  <c r="M232" i="38"/>
  <c r="Q232" i="38"/>
  <c r="R224" i="38"/>
  <c r="M229" i="38"/>
  <c r="M237" i="38"/>
  <c r="Q237" i="38" s="1"/>
  <c r="Q229" i="38"/>
  <c r="Q233" i="38"/>
  <c r="R225" i="38"/>
  <c r="R233" i="38"/>
  <c r="S225" i="38"/>
  <c r="S229" i="38"/>
  <c r="S233" i="38"/>
  <c r="M235" i="38"/>
  <c r="S235" i="38" s="1"/>
  <c r="R235" i="38"/>
  <c r="M236" i="38"/>
  <c r="Q236" i="38" s="1"/>
  <c r="Q224" i="38"/>
  <c r="M225" i="38"/>
  <c r="R237" i="38"/>
  <c r="S208" i="38"/>
  <c r="M196" i="38"/>
  <c r="Q196" i="38" s="1"/>
  <c r="M204" i="38"/>
  <c r="Q204" i="38" s="1"/>
  <c r="Q200" i="38"/>
  <c r="Q208" i="38"/>
  <c r="R196" i="38"/>
  <c r="R200" i="38"/>
  <c r="R204" i="38"/>
  <c r="R208" i="38"/>
  <c r="S196" i="38"/>
  <c r="S200" i="38"/>
  <c r="S204" i="38"/>
  <c r="M197" i="38"/>
  <c r="Q197" i="38" s="1"/>
  <c r="M205" i="38"/>
  <c r="S205" i="38" s="1"/>
  <c r="M209" i="38"/>
  <c r="Q209" i="38" s="1"/>
  <c r="Q201" i="38"/>
  <c r="R201" i="38"/>
  <c r="S201" i="38"/>
  <c r="M198" i="38"/>
  <c r="M202" i="38"/>
  <c r="M206" i="38"/>
  <c r="M210" i="38"/>
  <c r="Q198" i="38"/>
  <c r="Q202" i="38"/>
  <c r="Q206" i="38"/>
  <c r="Q210" i="38"/>
  <c r="R198" i="38"/>
  <c r="R202" i="38"/>
  <c r="R206" i="38"/>
  <c r="R210" i="38"/>
  <c r="M208" i="38"/>
  <c r="M171" i="38"/>
  <c r="S171" i="38" s="1"/>
  <c r="M175" i="38"/>
  <c r="S175" i="38" s="1"/>
  <c r="M179" i="38"/>
  <c r="S179" i="38" s="1"/>
  <c r="Q171" i="38"/>
  <c r="Q175" i="38"/>
  <c r="Q179" i="38"/>
  <c r="R171" i="38"/>
  <c r="R175" i="38"/>
  <c r="R179" i="38"/>
  <c r="M172" i="38"/>
  <c r="S172" i="38" s="1"/>
  <c r="M176" i="38"/>
  <c r="S176" i="38" s="1"/>
  <c r="M180" i="38"/>
  <c r="Q180" i="38" s="1"/>
  <c r="Q172" i="38"/>
  <c r="Q176" i="38"/>
  <c r="M173" i="38"/>
  <c r="M177" i="38"/>
  <c r="M181" i="38"/>
  <c r="Q173" i="38"/>
  <c r="Q177" i="38"/>
  <c r="Q181" i="38"/>
  <c r="R173" i="38"/>
  <c r="R177" i="38"/>
  <c r="R181" i="38"/>
  <c r="M148" i="38"/>
  <c r="S148" i="38" s="1"/>
  <c r="M156" i="38"/>
  <c r="S156" i="38" s="1"/>
  <c r="Q148" i="38"/>
  <c r="Q156" i="38"/>
  <c r="R148" i="38"/>
  <c r="R156" i="38"/>
  <c r="M157" i="38"/>
  <c r="Q157" i="38" s="1"/>
  <c r="Q149" i="38"/>
  <c r="R149" i="38"/>
  <c r="S149" i="38"/>
  <c r="M154" i="38"/>
  <c r="Q154" i="38" s="1"/>
  <c r="Q153" i="38"/>
  <c r="R157" i="38"/>
  <c r="S157" i="38"/>
  <c r="M150" i="38"/>
  <c r="Q150" i="38"/>
  <c r="R150" i="38"/>
  <c r="R154" i="38"/>
  <c r="R158" i="38"/>
  <c r="S158" i="38"/>
  <c r="M152" i="38"/>
  <c r="S152" i="38" s="1"/>
  <c r="Q152" i="38"/>
  <c r="R152" i="38"/>
  <c r="M153" i="38"/>
  <c r="S153" i="38" s="1"/>
  <c r="R153" i="38"/>
  <c r="M158" i="38"/>
  <c r="Q158" i="38" s="1"/>
  <c r="M128" i="38"/>
  <c r="S128" i="38" s="1"/>
  <c r="Q128" i="38"/>
  <c r="R128" i="38"/>
  <c r="M124" i="38"/>
  <c r="S124" i="38" s="1"/>
  <c r="M132" i="38"/>
  <c r="S132" i="38" s="1"/>
  <c r="Q132" i="38"/>
  <c r="R124" i="38"/>
  <c r="R132" i="38"/>
  <c r="M125" i="38"/>
  <c r="R125" i="38" s="1"/>
  <c r="M129" i="38"/>
  <c r="S129" i="38" s="1"/>
  <c r="M133" i="38"/>
  <c r="Q133" i="38" s="1"/>
  <c r="Q125" i="38"/>
  <c r="M126" i="38"/>
  <c r="Q126" i="38" s="1"/>
  <c r="M134" i="38"/>
  <c r="Q130" i="38"/>
  <c r="Q134" i="38"/>
  <c r="R126" i="38"/>
  <c r="R130" i="38"/>
  <c r="R134" i="38"/>
  <c r="S105" i="38"/>
  <c r="Q102" i="38"/>
  <c r="S110" i="38"/>
  <c r="M109" i="38"/>
  <c r="S109" i="38" s="1"/>
  <c r="R109" i="38"/>
  <c r="M106" i="38"/>
  <c r="S106" i="38" s="1"/>
  <c r="Q106" i="38"/>
  <c r="R102" i="38"/>
  <c r="S102" i="38"/>
  <c r="M103" i="38"/>
  <c r="Q103" i="38" s="1"/>
  <c r="M107" i="38"/>
  <c r="Q107" i="38" s="1"/>
  <c r="M111" i="38"/>
  <c r="Q111" i="38" s="1"/>
  <c r="M101" i="38"/>
  <c r="S101" i="38" s="1"/>
  <c r="M105" i="38"/>
  <c r="R105" i="38" s="1"/>
  <c r="Q101" i="38"/>
  <c r="Q109" i="38"/>
  <c r="M102" i="38"/>
  <c r="M110" i="38"/>
  <c r="Q110" i="38"/>
  <c r="R110" i="38"/>
  <c r="R103" i="38"/>
  <c r="R107" i="38"/>
  <c r="R111" i="38"/>
  <c r="S86" i="38"/>
  <c r="S78" i="38"/>
  <c r="S81" i="38"/>
  <c r="S82" i="38"/>
  <c r="S85" i="38"/>
  <c r="S77" i="38"/>
  <c r="M85" i="38"/>
  <c r="Q85" i="38"/>
  <c r="M78" i="38"/>
  <c r="M82" i="38"/>
  <c r="M86" i="38"/>
  <c r="Q78" i="38"/>
  <c r="Q82" i="38"/>
  <c r="Q86" i="38"/>
  <c r="R78" i="38"/>
  <c r="R82" i="38"/>
  <c r="R86" i="38"/>
  <c r="M77" i="38"/>
  <c r="Q77" i="38" s="1"/>
  <c r="M81" i="38"/>
  <c r="Q81" i="38"/>
  <c r="R81" i="38"/>
  <c r="R85" i="38"/>
  <c r="M79" i="38"/>
  <c r="Q79" i="38" s="1"/>
  <c r="M83" i="38"/>
  <c r="Q83" i="38" s="1"/>
  <c r="M87" i="38"/>
  <c r="Q87" i="38"/>
  <c r="R79" i="38"/>
  <c r="R83" i="38"/>
  <c r="R87" i="38"/>
  <c r="S63" i="38"/>
  <c r="M58" i="38"/>
  <c r="Q58" i="38" s="1"/>
  <c r="R58" i="38"/>
  <c r="S58" i="38"/>
  <c r="M59" i="38"/>
  <c r="S59" i="38" s="1"/>
  <c r="Q63" i="38"/>
  <c r="R59" i="38"/>
  <c r="M60" i="38"/>
  <c r="Q60" i="38" s="1"/>
  <c r="S60" i="38"/>
  <c r="M54" i="38"/>
  <c r="S54" i="38" s="1"/>
  <c r="M62" i="38"/>
  <c r="R62" i="38" s="1"/>
  <c r="Q54" i="38"/>
  <c r="R54" i="38"/>
  <c r="M55" i="38"/>
  <c r="S55" i="38" s="1"/>
  <c r="M63" i="38"/>
  <c r="Q55" i="38"/>
  <c r="R55" i="38"/>
  <c r="R63" i="38"/>
  <c r="M56" i="38"/>
  <c r="Q56" i="38" s="1"/>
  <c r="M64" i="38"/>
  <c r="Q64" i="38"/>
  <c r="R56" i="38"/>
  <c r="R64" i="38"/>
  <c r="R38" i="38"/>
  <c r="S39" i="38"/>
  <c r="M34" i="38"/>
  <c r="R34" i="38" s="1"/>
  <c r="Q38" i="38"/>
  <c r="R30" i="38"/>
  <c r="S30" i="38"/>
  <c r="S38" i="38"/>
  <c r="M31" i="38"/>
  <c r="R31" i="38" s="1"/>
  <c r="Q35" i="38"/>
  <c r="R35" i="38"/>
  <c r="S31" i="38"/>
  <c r="M32" i="38"/>
  <c r="Q32" i="38" s="1"/>
  <c r="M40" i="38"/>
  <c r="Q40" i="38"/>
  <c r="R36" i="38"/>
  <c r="S36" i="38"/>
  <c r="M38" i="38"/>
  <c r="M39" i="38"/>
  <c r="S35" i="38"/>
  <c r="M30" i="38"/>
  <c r="Q30" i="38" s="1"/>
  <c r="Q39" i="38"/>
  <c r="R39" i="38"/>
  <c r="M36" i="38"/>
  <c r="Q36" i="38" s="1"/>
  <c r="R32" i="38"/>
  <c r="R40" i="38"/>
  <c r="S8" i="38"/>
  <c r="Q15" i="38"/>
  <c r="Q7" i="38"/>
  <c r="M7" i="38"/>
  <c r="M15" i="38"/>
  <c r="R7" i="38"/>
  <c r="R15" i="38"/>
  <c r="S7" i="38"/>
  <c r="S15" i="38"/>
  <c r="M8" i="38"/>
  <c r="R8" i="38" s="1"/>
  <c r="M17" i="38"/>
  <c r="Q17" i="38" s="1"/>
  <c r="Q9" i="38"/>
  <c r="Q13" i="38"/>
  <c r="R9" i="38"/>
  <c r="R13" i="38"/>
  <c r="R17" i="38"/>
  <c r="M11" i="38"/>
  <c r="Q11" i="38" s="1"/>
  <c r="M12" i="38"/>
  <c r="Q12" i="38" s="1"/>
  <c r="M16" i="38"/>
  <c r="Q16" i="38" s="1"/>
  <c r="Q8" i="38"/>
  <c r="M9" i="38"/>
  <c r="M13" i="38"/>
  <c r="S236" i="38" l="1"/>
  <c r="S228" i="38"/>
  <c r="R236" i="38"/>
  <c r="R228" i="38"/>
  <c r="S231" i="38"/>
  <c r="R209" i="38"/>
  <c r="R205" i="38"/>
  <c r="S209" i="38"/>
  <c r="R197" i="38"/>
  <c r="S197" i="38"/>
  <c r="Q205" i="38"/>
  <c r="S180" i="38"/>
  <c r="R180" i="38"/>
  <c r="R172" i="38"/>
  <c r="R176" i="38"/>
  <c r="S125" i="38"/>
  <c r="R133" i="38"/>
  <c r="R129" i="38"/>
  <c r="Q129" i="38"/>
  <c r="Q124" i="38"/>
  <c r="S133" i="38"/>
  <c r="R101" i="38"/>
  <c r="Q105" i="38"/>
  <c r="R106" i="38"/>
  <c r="R77" i="38"/>
  <c r="Q59" i="38"/>
  <c r="Q62" i="38"/>
  <c r="S62" i="38"/>
  <c r="Q34" i="38"/>
  <c r="Q31" i="38"/>
  <c r="S34" i="38"/>
  <c r="S16" i="38"/>
  <c r="R11" i="38"/>
  <c r="S12" i="38"/>
  <c r="R12" i="38"/>
  <c r="S11" i="38"/>
  <c r="R16" i="38"/>
</calcChain>
</file>

<file path=xl/sharedStrings.xml><?xml version="1.0" encoding="utf-8"?>
<sst xmlns="http://schemas.openxmlformats.org/spreadsheetml/2006/main" count="817" uniqueCount="89">
  <si>
    <t>RVR Test Report</t>
  </si>
  <si>
    <t>2.4G 11N HT20</t>
  </si>
  <si>
    <t>Item</t>
  </si>
  <si>
    <r>
      <rPr>
        <b/>
        <sz val="11"/>
        <color theme="0"/>
        <rFont val="Arial"/>
        <family val="2"/>
      </rPr>
      <t xml:space="preserve">ATT
</t>
    </r>
    <r>
      <rPr>
        <b/>
        <sz val="11"/>
        <color theme="0"/>
        <rFont val="宋体"/>
        <family val="3"/>
        <charset val="134"/>
      </rPr>
      <t>（</t>
    </r>
    <r>
      <rPr>
        <b/>
        <sz val="11"/>
        <color theme="0"/>
        <rFont val="Arial"/>
        <family val="2"/>
      </rPr>
      <t>Unit:dB</t>
    </r>
    <r>
      <rPr>
        <b/>
        <sz val="11"/>
        <color theme="0"/>
        <rFont val="宋体"/>
        <family val="3"/>
        <charset val="134"/>
      </rPr>
      <t>）</t>
    </r>
  </si>
  <si>
    <t>Angle</t>
  </si>
  <si>
    <t>RX(Unit:Mbps)</t>
  </si>
  <si>
    <t>TX(Unit:Mbps)</t>
  </si>
  <si>
    <t>WM_Standard</t>
  </si>
  <si>
    <t>SDMC_Standard</t>
  </si>
  <si>
    <t>AML_Standard</t>
  </si>
  <si>
    <t>WM_Result</t>
  </si>
  <si>
    <t>SDMC_Result</t>
  </si>
  <si>
    <t>AML_Result</t>
  </si>
  <si>
    <t>RX_RSSI (Unit:dBm)</t>
  </si>
  <si>
    <t>TX_RSSI (Unit:dBm)</t>
  </si>
  <si>
    <t>CH1</t>
  </si>
  <si>
    <t>CH6</t>
  </si>
  <si>
    <t>CH11</t>
  </si>
  <si>
    <t>11N HT20</t>
  </si>
  <si>
    <t>0°</t>
  </si>
  <si>
    <t>Pass</t>
  </si>
  <si>
    <t>&gt;0</t>
  </si>
  <si>
    <t>N/A</t>
  </si>
  <si>
    <t>2.4G 11N HT40</t>
  </si>
  <si>
    <t>11N HT40</t>
  </si>
  <si>
    <t>2.4G 11AX HE20</t>
  </si>
  <si>
    <t>11AX HE20</t>
  </si>
  <si>
    <t>2.4G 11AX HE40</t>
  </si>
  <si>
    <t>11AX HE40</t>
  </si>
  <si>
    <r>
      <rPr>
        <b/>
        <sz val="16"/>
        <color theme="1"/>
        <rFont val="Arial"/>
        <family val="2"/>
      </rPr>
      <t>2</t>
    </r>
    <r>
      <rPr>
        <b/>
        <sz val="16"/>
        <color theme="1"/>
        <rFont val="宋体"/>
        <family val="3"/>
        <charset val="134"/>
      </rPr>
      <t>、</t>
    </r>
    <r>
      <rPr>
        <b/>
        <sz val="16"/>
        <color theme="1"/>
        <rFont val="Arial"/>
        <family val="2"/>
      </rPr>
      <t>Throughput:5G</t>
    </r>
  </si>
  <si>
    <t>5G 11AX HE80(SDIO)</t>
  </si>
  <si>
    <t>CH36</t>
  </si>
  <si>
    <t>CH64</t>
  </si>
  <si>
    <t>CH100</t>
  </si>
  <si>
    <t>CH161</t>
  </si>
  <si>
    <t>11AX HE80</t>
  </si>
  <si>
    <t>RX Tput≥499
TX Tput≥499</t>
  </si>
  <si>
    <t>RX Tput≥400
TX Tput≥300</t>
  </si>
  <si>
    <t>RX Tput≥503.5
TX Tput≥475</t>
  </si>
  <si>
    <t>RX Tput≥320
TX Tput≥200</t>
  </si>
  <si>
    <t>RX Tput≥320
TX Tput≥300</t>
  </si>
  <si>
    <t>RX Tput&gt;100
TX Tput&gt;80</t>
  </si>
  <si>
    <t>RX Tput&gt;100
TX Tput&gt;95</t>
  </si>
  <si>
    <t>WiFi RVO Test Report</t>
  </si>
  <si>
    <t>Remarks:Ovality=Min Tup/AVG Tup*100%</t>
  </si>
  <si>
    <r>
      <rPr>
        <b/>
        <sz val="16"/>
        <color theme="1"/>
        <rFont val="Arial"/>
        <family val="2"/>
      </rPr>
      <t>1</t>
    </r>
    <r>
      <rPr>
        <b/>
        <sz val="16"/>
        <color theme="1"/>
        <rFont val="宋体"/>
        <family val="3"/>
        <charset val="134"/>
      </rPr>
      <t>、</t>
    </r>
    <r>
      <rPr>
        <b/>
        <sz val="16"/>
        <color theme="1"/>
        <rFont val="Arial"/>
        <family val="2"/>
      </rPr>
      <t>Throughput:2.4G</t>
    </r>
  </si>
  <si>
    <t>CH</t>
  </si>
  <si>
    <t>Angle
ATT</t>
  </si>
  <si>
    <t>RX (Unit:Mbps)</t>
  </si>
  <si>
    <t>Average
(Unit:Mb)</t>
  </si>
  <si>
    <r>
      <rPr>
        <b/>
        <sz val="11"/>
        <color theme="0"/>
        <rFont val="Arial"/>
        <family val="2"/>
      </rPr>
      <t>Ovality(</t>
    </r>
    <r>
      <rPr>
        <b/>
        <sz val="11"/>
        <color theme="0"/>
        <rFont val="宋体"/>
        <family val="3"/>
        <charset val="134"/>
      </rPr>
      <t>％</t>
    </r>
    <r>
      <rPr>
        <b/>
        <sz val="11"/>
        <color theme="0"/>
        <rFont val="Arial"/>
        <family val="2"/>
      </rPr>
      <t>)</t>
    </r>
  </si>
  <si>
    <t>45°</t>
  </si>
  <si>
    <t>90°</t>
  </si>
  <si>
    <t>135°</t>
  </si>
  <si>
    <t>180°</t>
  </si>
  <si>
    <t>225°</t>
  </si>
  <si>
    <t>270°</t>
  </si>
  <si>
    <t>315°</t>
  </si>
  <si>
    <t>3dB</t>
  </si>
  <si>
    <t>AVG Tput:
48dB≥20
MIN Tput:
58dB&gt;0
Ovality:
3dB≥50%
28dB≥50%
48dB≥50%
58dB≥N/A</t>
  </si>
  <si>
    <t>AVG Tput:
3dB≥90
28dB≥70
48dB≥30
MIN Tput:
58dB&gt;0
Ovality:
3dB≥50%
28dB≥50%
48dB≥N/A
58dB≥N/A</t>
  </si>
  <si>
    <t>AVG Tput:
13dB≥85.5
33dB≥66.5
53dB≥30
MIN Tput:
63dB&gt;0
Ovality:
13dB≥50%
33dB≥50%
53dB≥N/A
63dB≥N/A</t>
  </si>
  <si>
    <t>RVO Throughput Test
11N HT20</t>
  </si>
  <si>
    <t>28dB</t>
  </si>
  <si>
    <t>48dB</t>
  </si>
  <si>
    <t>58dB</t>
  </si>
  <si>
    <t>TX(Unit:Mb)</t>
  </si>
  <si>
    <t>AVG Tput:
3dB≥70
28dB≥50
48dB≥20
MIN Tput:
58dB&gt;0
Ovality:
3dB≥50%
28dB≥50%
48dB≥N/A
58dB≥N/A</t>
  </si>
  <si>
    <t>AVG Tput:
13dB≥85.5
33dB≥66.5
53dB≥20
MIN Tput:
63dB&gt;0
Ovality:
13dB≥50%
33dB≥50%
53dB≥N/A
63dB≥N/A</t>
  </si>
  <si>
    <t>AVG Tput:
3dB≥180
28dB≥150
48dB≥30
MIN Tput:
58dB&gt;0
Ovality:
3dB≥50%
28dB≥50%
48dB≥N/A
58dB≥N/A</t>
  </si>
  <si>
    <t>AVG Tput:
13dB≥162.5
33dB≥135.4
53dB≥30
MIN Tput:
63dB&gt;0
Ovality:
13dB≥50%
33dB≥50%
53dB≥N/A
63dB≥N/A</t>
  </si>
  <si>
    <t>RVO Throughput Test
11N HT40</t>
  </si>
  <si>
    <t>TX (Unit:Mbps)</t>
  </si>
  <si>
    <t>AVG Tput:
3dB≥150
28dB≥120
48dB≥20
MIN Tput:
58dB&gt;0
Ovality:
3dB≥50%
28dB≥50%
48dB≥N/A
58dB≥N/A</t>
  </si>
  <si>
    <t>RVO Throughput Test
11AX HE20</t>
  </si>
  <si>
    <t>AVG Tput:
3dB≥350
28dB≥240
48dB≥30
MIN Tput:
58dB&gt;0
Ovality:
3dB≥50%
28dB≥50%
48dB≥N/A
58dB≥N/A</t>
  </si>
  <si>
    <t>AVG Tput:
13dB≥325
33dB≥222.8
53dB≥30
MIN Tput:
63dB&gt;0
Ovality:
13dB≥50%
33dB≥50%
53dB≥N/A
63dB≥N/A</t>
  </si>
  <si>
    <t>RVO Throughput Test
11AX HE40</t>
  </si>
  <si>
    <t>AVG Tput:
3dB≥280
28dB≥200
48dB≥20
MIN Tput:
58dB&gt;0
Ovality:
3dB≥50%
28dB≥50%
48dB≥N/A
58dB≥N/A</t>
  </si>
  <si>
    <t>AVG Tput:
13dB≥325
33dB≥222.8
53dB≥20
MIN Tput:
63dB&gt;0
Ovality:
13dB≥50%
33dB≥50%
53dB≥N/A
63dB≥N/A</t>
  </si>
  <si>
    <t>0dB</t>
  </si>
  <si>
    <t>AVG Tput:
45dB≥20
MIN Tput:
55dB&gt;0
Ovality:
0dB≥50%
25dB≥50%
45dB≥50%
55dB≥N/A</t>
  </si>
  <si>
    <t>AVG Tput:
3dB≥400
28dB≥320
48dB≥100
MIN Tput:
58dB&gt;0
Ovality:
3dB≥50%
28dB≥50%
48dB≥N/A
58dB≥N/A</t>
  </si>
  <si>
    <t>AVG Tput:
0dB≥503.5
20dB≥320
40dB≥100
MIN Tput:
63dB&gt;0
Ovality:
0dB≥50%
20dB≥50%
40dB≥N/A
50dB≥N/A</t>
  </si>
  <si>
    <t>RVO Throughput Test
11AX HE80</t>
  </si>
  <si>
    <t>25dB</t>
  </si>
  <si>
    <t>45dB</t>
  </si>
  <si>
    <t>55dB</t>
  </si>
  <si>
    <r>
      <t>1</t>
    </r>
    <r>
      <rPr>
        <b/>
        <sz val="16"/>
        <color theme="1"/>
        <rFont val="宋体"/>
        <family val="3"/>
        <charset val="134"/>
      </rPr>
      <t>、</t>
    </r>
    <r>
      <rPr>
        <b/>
        <sz val="16"/>
        <color theme="1"/>
        <rFont val="Arial"/>
        <family val="2"/>
      </rPr>
      <t>Throughput:2.4G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</si>
</sst>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_ "/>
    <numFmt numFmtId="178" formatCode="0.0%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20"/>
      <color theme="0"/>
      <name val="Arial"/>
      <family val="2"/>
    </font>
    <font>
      <b/>
      <sz val="16"/>
      <color theme="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333333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2D529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2CC"/>
      </patternFill>
    </fill>
    <fill>
      <patternFill patternType="solid">
        <fgColor rgb="FFD9E1F2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A8A8A"/>
      </left>
      <right style="thin">
        <color rgb="FF8A8A8A"/>
      </right>
      <top style="thin">
        <color rgb="FF8A8A8A"/>
      </top>
      <bottom style="thin">
        <color rgb="FF8A8A8A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75">
    <xf numFmtId="0" fontId="0" fillId="0" borderId="0" xfId="0">
      <alignment vertical="center"/>
    </xf>
    <xf numFmtId="176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1" fillId="0" borderId="6" xfId="1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0" borderId="13" xfId="1" applyFont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/>
    </xf>
    <xf numFmtId="177" fontId="1" fillId="0" borderId="6" xfId="0" applyNumberFormat="1" applyFont="1" applyBorder="1" applyAlignment="1">
      <alignment horizontal="center" vertical="center"/>
    </xf>
    <xf numFmtId="178" fontId="1" fillId="0" borderId="13" xfId="1" applyNumberFormat="1" applyFont="1" applyBorder="1" applyAlignment="1">
      <alignment horizontal="center" vertical="center" wrapText="1"/>
    </xf>
    <xf numFmtId="0" fontId="1" fillId="0" borderId="13" xfId="1" applyFont="1" applyBorder="1" applyAlignment="1">
      <alignment horizontal="center" vertical="center" wrapText="1"/>
    </xf>
    <xf numFmtId="0" fontId="1" fillId="3" borderId="6" xfId="1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0" xfId="0" applyFont="1">
      <alignment vertical="center"/>
    </xf>
    <xf numFmtId="0" fontId="1" fillId="0" borderId="16" xfId="0" applyFont="1" applyBorder="1" applyAlignment="1">
      <alignment vertical="center" wrapText="1"/>
    </xf>
    <xf numFmtId="0" fontId="1" fillId="5" borderId="6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176" fontId="4" fillId="2" borderId="6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176" fontId="1" fillId="0" borderId="6" xfId="1" applyNumberFormat="1" applyFont="1" applyBorder="1" applyAlignment="1">
      <alignment horizontal="center" vertical="center" wrapText="1"/>
    </xf>
    <xf numFmtId="176" fontId="1" fillId="0" borderId="6" xfId="1" applyNumberFormat="1" applyFont="1" applyBorder="1" applyAlignment="1">
      <alignment horizontal="center" vertical="center"/>
    </xf>
    <xf numFmtId="176" fontId="1" fillId="5" borderId="6" xfId="0" applyNumberFormat="1" applyFont="1" applyFill="1" applyBorder="1" applyAlignment="1">
      <alignment horizontal="center" vertical="center"/>
    </xf>
    <xf numFmtId="176" fontId="1" fillId="3" borderId="6" xfId="1" applyNumberFormat="1" applyFont="1" applyFill="1" applyBorder="1" applyAlignment="1">
      <alignment horizontal="center" vertical="center"/>
    </xf>
    <xf numFmtId="176" fontId="1" fillId="5" borderId="6" xfId="1" applyNumberFormat="1" applyFont="1" applyFill="1" applyBorder="1" applyAlignment="1">
      <alignment horizontal="center" vertical="center"/>
    </xf>
    <xf numFmtId="176" fontId="1" fillId="6" borderId="6" xfId="1" applyNumberFormat="1" applyFont="1" applyFill="1" applyBorder="1" applyAlignment="1">
      <alignment horizontal="center" vertical="center"/>
    </xf>
    <xf numFmtId="176" fontId="4" fillId="2" borderId="6" xfId="1" applyNumberFormat="1" applyFont="1" applyFill="1" applyBorder="1" applyAlignment="1">
      <alignment horizontal="center" vertical="center" wrapText="1"/>
    </xf>
    <xf numFmtId="0" fontId="1" fillId="0" borderId="6" xfId="0" applyFont="1" applyBorder="1">
      <alignment vertical="center"/>
    </xf>
    <xf numFmtId="176" fontId="2" fillId="2" borderId="6" xfId="1" applyNumberFormat="1" applyFont="1" applyFill="1" applyBorder="1" applyAlignment="1">
      <alignment horizontal="center" vertical="center"/>
    </xf>
    <xf numFmtId="176" fontId="3" fillId="0" borderId="6" xfId="1" applyNumberFormat="1" applyFont="1" applyBorder="1" applyAlignment="1">
      <alignment horizontal="center" vertical="center"/>
    </xf>
    <xf numFmtId="176" fontId="1" fillId="0" borderId="6" xfId="1" applyNumberFormat="1" applyFont="1" applyBorder="1" applyAlignment="1">
      <alignment horizontal="center" vertical="center" wrapText="1"/>
    </xf>
    <xf numFmtId="0" fontId="1" fillId="0" borderId="6" xfId="0" applyFont="1" applyBorder="1" applyAlignment="1"/>
    <xf numFmtId="176" fontId="4" fillId="2" borderId="6" xfId="1" applyNumberFormat="1" applyFont="1" applyFill="1" applyBorder="1" applyAlignment="1">
      <alignment horizontal="center" vertical="center" wrapText="1"/>
    </xf>
    <xf numFmtId="176" fontId="4" fillId="2" borderId="6" xfId="1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0" fontId="1" fillId="0" borderId="4" xfId="0" applyFont="1" applyBorder="1" applyAlignment="1"/>
    <xf numFmtId="0" fontId="1" fillId="0" borderId="6" xfId="1" applyFont="1" applyBorder="1" applyAlignment="1">
      <alignment horizontal="center" vertical="center" wrapText="1"/>
    </xf>
    <xf numFmtId="0" fontId="1" fillId="0" borderId="8" xfId="0" applyFont="1" applyBorder="1" applyAlignment="1"/>
    <xf numFmtId="0" fontId="4" fillId="2" borderId="6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top" wrapText="1"/>
    </xf>
    <xf numFmtId="0" fontId="4" fillId="2" borderId="12" xfId="1" applyFont="1" applyFill="1" applyBorder="1" applyAlignment="1">
      <alignment horizontal="center" vertical="top" wrapText="1"/>
    </xf>
    <xf numFmtId="0" fontId="7" fillId="2" borderId="5" xfId="1" applyFont="1" applyFill="1" applyBorder="1" applyAlignment="1">
      <alignment horizontal="center" vertical="top" wrapText="1"/>
    </xf>
    <xf numFmtId="0" fontId="4" fillId="2" borderId="4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9" fontId="1" fillId="0" borderId="6" xfId="1" applyNumberFormat="1" applyFont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1" fillId="0" borderId="9" xfId="0" applyFont="1" applyBorder="1" applyAlignment="1"/>
    <xf numFmtId="0" fontId="4" fillId="2" borderId="1" xfId="1" applyFont="1" applyFill="1" applyBorder="1" applyAlignment="1">
      <alignment horizontal="center" vertical="center" wrapText="1"/>
    </xf>
    <xf numFmtId="0" fontId="1" fillId="0" borderId="13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1" xfId="0" applyFont="1" applyBorder="1" applyAlignment="1"/>
    <xf numFmtId="0" fontId="0" fillId="0" borderId="3" xfId="0" applyBorder="1" applyAlignment="1"/>
    <xf numFmtId="0" fontId="0" fillId="0" borderId="17" xfId="0" applyBorder="1" applyAlignment="1"/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0" fillId="0" borderId="11" xfId="0" applyBorder="1" applyAlignment="1"/>
    <xf numFmtId="0" fontId="0" fillId="0" borderId="16" xfId="0" applyBorder="1" applyAlignment="1"/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Alignment="1">
      <alignment horizontal="center" vertical="center"/>
    </xf>
    <xf numFmtId="0" fontId="14" fillId="7" borderId="18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12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numFmt numFmtId="0" formatCode="General"/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11AX HE80 RVR Throughput_TX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'Coffey RVR'!$E$6</c:f>
              <c:strCache>
                <c:ptCount val="1"/>
                <c:pt idx="0">
                  <c:v>CH36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RVR'!$E$7:$E$32</c:f>
              <c:numCache>
                <c:formatCode>0_ 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6-4110-B5DB-23D840260808}"/>
            </c:ext>
          </c:extLst>
        </c:ser>
        <c:ser>
          <c:idx val="1"/>
          <c:order val="1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6-4110-B5DB-23D840260808}"/>
            </c:ext>
          </c:extLst>
        </c:ser>
        <c:ser>
          <c:idx val="2"/>
          <c:order val="2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36-4110-B5DB-23D840260808}"/>
            </c:ext>
          </c:extLst>
        </c:ser>
        <c:ser>
          <c:idx val="3"/>
          <c:order val="3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36-4110-B5DB-23D840260808}"/>
            </c:ext>
          </c:extLst>
        </c:ser>
        <c:ser>
          <c:idx val="4"/>
          <c:order val="4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36-4110-B5DB-23D840260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599531"/>
        <c:axId val="44080613"/>
      </c:lineChart>
      <c:catAx>
        <c:axId val="331599531"/>
        <c:scaling>
          <c:orientation val="minMax"/>
        </c:scaling>
        <c:delete val="0"/>
        <c:axPos val="b"/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80613"/>
        <c:crosses val="autoZero"/>
        <c:auto val="1"/>
        <c:lblAlgn val="ctr"/>
        <c:lblOffset val="100"/>
        <c:noMultiLvlLbl val="0"/>
      </c:catAx>
      <c:valAx>
        <c:axId val="440806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5995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531567d-aa94-4a8c-a0d9-578b06dea9b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</a:t>
            </a:r>
            <a:r>
              <a:rPr lang="en-US" altLang="zh-CN"/>
              <a:t> Chan161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7191102123356897"/>
          <c:y val="0.260392258071724"/>
          <c:w val="0.46345803842264899"/>
          <c:h val="0.48421719839425298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RVO'!$B$208:$C$208</c:f>
              <c:strCache>
                <c:ptCount val="2"/>
                <c:pt idx="0">
                  <c:v>CH161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RVO'!$D$208:$K$208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5CF2-4A81-AD72-2DE17DA9659C}"/>
            </c:ext>
          </c:extLst>
        </c:ser>
        <c:ser>
          <c:idx val="1"/>
          <c:order val="1"/>
          <c:tx>
            <c:strRef>
              <c:f>'Coffey RVO'!$B$209:$C$209</c:f>
              <c:strCache>
                <c:ptCount val="2"/>
                <c:pt idx="0">
                  <c:v>CH161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RVO'!$D$209:$K$209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CF2-4A81-AD72-2DE17DA9659C}"/>
            </c:ext>
          </c:extLst>
        </c:ser>
        <c:ser>
          <c:idx val="2"/>
          <c:order val="2"/>
          <c:tx>
            <c:strRef>
              <c:f>'Coffey RVO'!$B$210:$C$210</c:f>
              <c:strCache>
                <c:ptCount val="2"/>
                <c:pt idx="0">
                  <c:v>CH161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RVO'!$D$210:$K$210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5CF2-4A81-AD72-2DE17DA9659C}"/>
            </c:ext>
          </c:extLst>
        </c:ser>
        <c:ser>
          <c:idx val="3"/>
          <c:order val="3"/>
          <c:tx>
            <c:strRef>
              <c:f>'Coffey RVO'!$B$211:$C$211</c:f>
              <c:strCache>
                <c:ptCount val="2"/>
                <c:pt idx="0">
                  <c:v>CH161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RVO'!$D$211:$K$211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5CF2-4A81-AD72-2DE17DA96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62721"/>
        <c:axId val="156251466"/>
      </c:radarChart>
      <c:catAx>
        <c:axId val="5148627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51466"/>
        <c:crosses val="autoZero"/>
        <c:auto val="1"/>
        <c:lblAlgn val="ctr"/>
        <c:lblOffset val="100"/>
        <c:noMultiLvlLbl val="0"/>
      </c:catAx>
      <c:valAx>
        <c:axId val="1562514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862721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6835459686965701"/>
          <c:y val="0.80242311276793998"/>
          <c:w val="0.60199921083782704"/>
          <c:h val="0.149580615097856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48eec9b-3137-461d-bda3-ca66a2794c2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HE40 RVO </a:t>
            </a:r>
            <a:r>
              <a:rPr lang="en-US" altLang="zh-CN"/>
              <a:t>Chan11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RVO'!$B$179:$C$179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RVO'!$D$179:$K$179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CFDA-4540-8FF2-BAA62824AEE1}"/>
            </c:ext>
          </c:extLst>
        </c:ser>
        <c:ser>
          <c:idx val="1"/>
          <c:order val="1"/>
          <c:tx>
            <c:strRef>
              <c:f>'Coffey RVO'!$B$180:$C$180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RVO'!$D$180:$K$180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CFDA-4540-8FF2-BAA62824AEE1}"/>
            </c:ext>
          </c:extLst>
        </c:ser>
        <c:ser>
          <c:idx val="2"/>
          <c:order val="2"/>
          <c:tx>
            <c:strRef>
              <c:f>'Coffey RVO'!$B$181:$C$181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RVO'!$D$181:$K$181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CFDA-4540-8FF2-BAA62824AEE1}"/>
            </c:ext>
          </c:extLst>
        </c:ser>
        <c:ser>
          <c:idx val="3"/>
          <c:order val="3"/>
          <c:tx>
            <c:strRef>
              <c:f>'Coffey RVO'!$B$182:$C$182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RVO'!$D$182:$K$182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CFDA-4540-8FF2-BAA62824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55253"/>
        <c:axId val="977184968"/>
      </c:radarChart>
      <c:catAx>
        <c:axId val="90985525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184968"/>
        <c:crosses val="autoZero"/>
        <c:auto val="1"/>
        <c:lblAlgn val="ctr"/>
        <c:lblOffset val="100"/>
        <c:noMultiLvlLbl val="0"/>
      </c:catAx>
      <c:valAx>
        <c:axId val="97718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855253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003899178387401"/>
          <c:y val="0.14041170097508099"/>
          <c:w val="0.75894722183539898"/>
          <c:h val="0.10054171180931699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0c693e0-9fc4-4910-aacd-a6e90026220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HE40 RVO </a:t>
            </a:r>
            <a:r>
              <a:rPr lang="en-US" altLang="zh-CN"/>
              <a:t>Chan6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RVO'!$B$175:$C$175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RVO'!$D$175:$K$175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847E-4C95-97FC-7FDCD3F6552C}"/>
            </c:ext>
          </c:extLst>
        </c:ser>
        <c:ser>
          <c:idx val="1"/>
          <c:order val="1"/>
          <c:tx>
            <c:strRef>
              <c:f>'Coffey RVO'!$B$176:$C$176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RVO'!$D$176:$K$176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847E-4C95-97FC-7FDCD3F6552C}"/>
            </c:ext>
          </c:extLst>
        </c:ser>
        <c:ser>
          <c:idx val="2"/>
          <c:order val="2"/>
          <c:tx>
            <c:strRef>
              <c:f>'Coffey RVO'!$B$177:$C$177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RVO'!$D$177:$K$177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847E-4C95-97FC-7FDCD3F6552C}"/>
            </c:ext>
          </c:extLst>
        </c:ser>
        <c:ser>
          <c:idx val="3"/>
          <c:order val="3"/>
          <c:tx>
            <c:strRef>
              <c:f>'Coffey RVO'!$B$178:$C$178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RVO'!$D$178:$K$178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847E-4C95-97FC-7FDCD3F6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37973"/>
        <c:axId val="815905824"/>
      </c:radarChart>
      <c:catAx>
        <c:axId val="4432379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905824"/>
        <c:crosses val="autoZero"/>
        <c:auto val="1"/>
        <c:lblAlgn val="ctr"/>
        <c:lblOffset val="100"/>
        <c:noMultiLvlLbl val="0"/>
      </c:catAx>
      <c:valAx>
        <c:axId val="8159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237973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0725b0c-2aa6-494c-8d25-ae17c120eae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HE40 RVO</a:t>
            </a:r>
            <a:r>
              <a:rPr lang="en-US" altLang="zh-CN"/>
              <a:t> Chan1</a:t>
            </a:r>
            <a:r>
              <a:rPr lang="en-US"/>
              <a:t> 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RVO'!$B$171:$C$171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RVO'!$D$171:$K$171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2608-452B-AE38-A712D0FFC4E1}"/>
            </c:ext>
          </c:extLst>
        </c:ser>
        <c:ser>
          <c:idx val="1"/>
          <c:order val="1"/>
          <c:tx>
            <c:strRef>
              <c:f>'Coffey RVO'!$B$172:$C$172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RVO'!$D$172:$K$172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608-452B-AE38-A712D0FFC4E1}"/>
            </c:ext>
          </c:extLst>
        </c:ser>
        <c:ser>
          <c:idx val="2"/>
          <c:order val="2"/>
          <c:tx>
            <c:strRef>
              <c:f>'Coffey RVO'!$B$173:$C$173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RVO'!$D$173:$K$173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2608-452B-AE38-A712D0FFC4E1}"/>
            </c:ext>
          </c:extLst>
        </c:ser>
        <c:ser>
          <c:idx val="3"/>
          <c:order val="3"/>
          <c:tx>
            <c:strRef>
              <c:f>'Coffey RVO'!$B$174:$C$174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RVO'!$D$170:$K$170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RVO'!$D$174:$K$174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2608-452B-AE38-A712D0FFC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40420"/>
        <c:axId val="524291918"/>
      </c:radarChart>
      <c:catAx>
        <c:axId val="6170404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91918"/>
        <c:crosses val="autoZero"/>
        <c:auto val="1"/>
        <c:lblAlgn val="ctr"/>
        <c:lblOffset val="100"/>
        <c:noMultiLvlLbl val="0"/>
      </c:catAx>
      <c:valAx>
        <c:axId val="5242919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040420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069d336-1011-4b45-b5a9-b3694c51a96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HE40 RVO</a:t>
            </a:r>
            <a:r>
              <a:rPr lang="en-US" altLang="zh-CN"/>
              <a:t> Chan11</a:t>
            </a:r>
            <a:r>
              <a:rPr lang="en-US"/>
              <a:t> Throughput(RX) </a:t>
            </a:r>
          </a:p>
        </c:rich>
      </c:tx>
      <c:layout>
        <c:manualLayout>
          <c:xMode val="edge"/>
          <c:yMode val="edge"/>
          <c:x val="0.17047543997898601"/>
          <c:y val="1.919561243144420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RVO'!$B$156:$C$156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RVO'!$D$156:$K$156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9957-438D-BAE2-33A897150989}"/>
            </c:ext>
          </c:extLst>
        </c:ser>
        <c:ser>
          <c:idx val="1"/>
          <c:order val="1"/>
          <c:tx>
            <c:strRef>
              <c:f>'Coffey RVO'!$B$157:$C$157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RVO'!$D$157:$K$157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9957-438D-BAE2-33A897150989}"/>
            </c:ext>
          </c:extLst>
        </c:ser>
        <c:ser>
          <c:idx val="2"/>
          <c:order val="2"/>
          <c:tx>
            <c:strRef>
              <c:f>'Coffey RVO'!$B$158:$C$158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RVO'!$D$158:$K$158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9957-438D-BAE2-33A897150989}"/>
            </c:ext>
          </c:extLst>
        </c:ser>
        <c:ser>
          <c:idx val="3"/>
          <c:order val="3"/>
          <c:tx>
            <c:strRef>
              <c:f>'Coffey RVO'!$B$159:$C$159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RVO'!$D$159:$K$159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9957-438D-BAE2-33A897150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98586"/>
        <c:axId val="746602013"/>
      </c:radarChart>
      <c:catAx>
        <c:axId val="6846985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602013"/>
        <c:crosses val="autoZero"/>
        <c:auto val="1"/>
        <c:lblAlgn val="ctr"/>
        <c:lblOffset val="100"/>
        <c:noMultiLvlLbl val="0"/>
      </c:catAx>
      <c:valAx>
        <c:axId val="7466020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69858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2418739-55f8-415c-8721-6a61b298a05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HE40 RVO</a:t>
            </a:r>
            <a:r>
              <a:rPr lang="en-US" altLang="zh-CN"/>
              <a:t> Chan6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RVO'!$B$152:$C$152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RVO'!$D$152:$K$152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8A9C-4047-BCCC-1737A1ED4A88}"/>
            </c:ext>
          </c:extLst>
        </c:ser>
        <c:ser>
          <c:idx val="1"/>
          <c:order val="1"/>
          <c:tx>
            <c:strRef>
              <c:f>'Coffey RVO'!$B$153:$C$153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RVO'!$D$153:$K$153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8A9C-4047-BCCC-1737A1ED4A88}"/>
            </c:ext>
          </c:extLst>
        </c:ser>
        <c:ser>
          <c:idx val="2"/>
          <c:order val="2"/>
          <c:tx>
            <c:strRef>
              <c:f>'Coffey RVO'!$B$154:$C$154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RVO'!$D$154:$K$154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8A9C-4047-BCCC-1737A1ED4A88}"/>
            </c:ext>
          </c:extLst>
        </c:ser>
        <c:ser>
          <c:idx val="3"/>
          <c:order val="3"/>
          <c:tx>
            <c:strRef>
              <c:f>'Coffey RVO'!$B$155:$C$155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RVO'!$D$155:$K$155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8A9C-4047-BCCC-1737A1ED4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52452"/>
        <c:axId val="217616160"/>
      </c:radarChart>
      <c:catAx>
        <c:axId val="4569524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616160"/>
        <c:crosses val="autoZero"/>
        <c:auto val="1"/>
        <c:lblAlgn val="ctr"/>
        <c:lblOffset val="100"/>
        <c:noMultiLvlLbl val="0"/>
      </c:catAx>
      <c:valAx>
        <c:axId val="2176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52452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a706f7b-06d9-473a-891f-5bd71209c9a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HE40 RVO </a:t>
            </a:r>
            <a:r>
              <a:rPr lang="en-US" altLang="zh-CN"/>
              <a:t>Chan1 </a:t>
            </a:r>
            <a:r>
              <a:rPr lang="en-US"/>
              <a:t>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RVO'!$B$148:$C$148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RVO'!$D$148:$K$148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2D15-49AC-991B-9A201701B048}"/>
            </c:ext>
          </c:extLst>
        </c:ser>
        <c:ser>
          <c:idx val="1"/>
          <c:order val="1"/>
          <c:tx>
            <c:strRef>
              <c:f>'Coffey RVO'!$B$149:$C$149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RVO'!$D$149:$K$149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D15-49AC-991B-9A201701B048}"/>
            </c:ext>
          </c:extLst>
        </c:ser>
        <c:ser>
          <c:idx val="2"/>
          <c:order val="2"/>
          <c:tx>
            <c:strRef>
              <c:f>'Coffey RVO'!$B$150:$C$150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RVO'!$D$150:$K$150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2D15-49AC-991B-9A201701B048}"/>
            </c:ext>
          </c:extLst>
        </c:ser>
        <c:ser>
          <c:idx val="3"/>
          <c:order val="3"/>
          <c:tx>
            <c:strRef>
              <c:f>'Coffey RVO'!$B$151:$C$151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RVO'!$D$147:$K$147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RVO'!$D$151:$K$151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2D15-49AC-991B-9A201701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983758"/>
        <c:axId val="693896117"/>
      </c:radarChart>
      <c:catAx>
        <c:axId val="9629837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896117"/>
        <c:crosses val="autoZero"/>
        <c:auto val="1"/>
        <c:lblAlgn val="ctr"/>
        <c:lblOffset val="100"/>
        <c:noMultiLvlLbl val="0"/>
      </c:catAx>
      <c:valAx>
        <c:axId val="6938961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983758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c06b22d-101a-4f6a-9375-87d3c6c73aa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HE20 RVO</a:t>
            </a:r>
            <a:r>
              <a:rPr lang="en-US" altLang="zh-CN"/>
              <a:t> Chan11</a:t>
            </a:r>
            <a:r>
              <a:rPr lang="en-US"/>
              <a:t> 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RVO'!$B$132:$C$132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RVO'!$D$132:$K$132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A630-49C4-AB8F-C76711023643}"/>
            </c:ext>
          </c:extLst>
        </c:ser>
        <c:ser>
          <c:idx val="1"/>
          <c:order val="1"/>
          <c:tx>
            <c:strRef>
              <c:f>'Coffey RVO'!$B$133:$C$133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RVO'!$D$133:$K$133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A630-49C4-AB8F-C76711023643}"/>
            </c:ext>
          </c:extLst>
        </c:ser>
        <c:ser>
          <c:idx val="2"/>
          <c:order val="2"/>
          <c:tx>
            <c:strRef>
              <c:f>'Coffey RVO'!$B$134:$C$134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RVO'!$D$134:$K$134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A630-49C4-AB8F-C76711023643}"/>
            </c:ext>
          </c:extLst>
        </c:ser>
        <c:ser>
          <c:idx val="3"/>
          <c:order val="3"/>
          <c:tx>
            <c:strRef>
              <c:f>'Coffey RVO'!$B$135:$C$135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RVO'!$D$135:$K$135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A630-49C4-AB8F-C76711023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74346"/>
        <c:axId val="654483881"/>
      </c:radarChart>
      <c:catAx>
        <c:axId val="1661743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483881"/>
        <c:crosses val="autoZero"/>
        <c:auto val="1"/>
        <c:lblAlgn val="ctr"/>
        <c:lblOffset val="100"/>
        <c:noMultiLvlLbl val="0"/>
      </c:catAx>
      <c:valAx>
        <c:axId val="6544838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7434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95167f1-d00e-43be-b9ef-d1aa5d3aead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HE20 RVO </a:t>
            </a:r>
            <a:r>
              <a:rPr lang="en-US" altLang="zh-CN"/>
              <a:t> Chan6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RVO'!$B$128:$C$128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RVO'!$D$128:$K$128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3501-4A6C-BC1C-D80DEC21C122}"/>
            </c:ext>
          </c:extLst>
        </c:ser>
        <c:ser>
          <c:idx val="1"/>
          <c:order val="1"/>
          <c:tx>
            <c:strRef>
              <c:f>'Coffey RVO'!$B$129:$C$129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RVO'!$D$129:$K$129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501-4A6C-BC1C-D80DEC21C122}"/>
            </c:ext>
          </c:extLst>
        </c:ser>
        <c:ser>
          <c:idx val="2"/>
          <c:order val="2"/>
          <c:tx>
            <c:strRef>
              <c:f>'Coffey RVO'!$B$130:$C$130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RVO'!$D$130:$K$130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3501-4A6C-BC1C-D80DEC21C122}"/>
            </c:ext>
          </c:extLst>
        </c:ser>
        <c:ser>
          <c:idx val="3"/>
          <c:order val="3"/>
          <c:tx>
            <c:strRef>
              <c:f>'Coffey RVO'!$B$131:$C$131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RVO'!$D$131:$K$131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3501-4A6C-BC1C-D80DEC21C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121661"/>
        <c:axId val="586392980"/>
      </c:radarChart>
      <c:catAx>
        <c:axId val="3841216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392980"/>
        <c:crosses val="autoZero"/>
        <c:auto val="1"/>
        <c:lblAlgn val="ctr"/>
        <c:lblOffset val="100"/>
        <c:noMultiLvlLbl val="0"/>
      </c:catAx>
      <c:valAx>
        <c:axId val="5863929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121661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cf4de36-e31b-49ec-ae96-0ad4b628613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HE20 RVO </a:t>
            </a:r>
            <a:r>
              <a:rPr lang="en-US" altLang="zh-CN"/>
              <a:t>Chan1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RVO'!$B$124:$C$124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RVO'!$D$124:$K$124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BD79-4B62-8453-FEADF73890C2}"/>
            </c:ext>
          </c:extLst>
        </c:ser>
        <c:ser>
          <c:idx val="1"/>
          <c:order val="1"/>
          <c:tx>
            <c:strRef>
              <c:f>'Coffey RVO'!$B$125:$C$125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RVO'!$D$125:$K$125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BD79-4B62-8453-FEADF73890C2}"/>
            </c:ext>
          </c:extLst>
        </c:ser>
        <c:ser>
          <c:idx val="2"/>
          <c:order val="2"/>
          <c:tx>
            <c:strRef>
              <c:f>'Coffey RVO'!$B$126:$C$126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RVO'!$D$126:$K$126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BD79-4B62-8453-FEADF73890C2}"/>
            </c:ext>
          </c:extLst>
        </c:ser>
        <c:ser>
          <c:idx val="3"/>
          <c:order val="3"/>
          <c:tx>
            <c:strRef>
              <c:f>'Coffey RVO'!$B$127:$C$127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RVO'!$D$123:$K$123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RVO'!$D$127:$K$127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BD79-4B62-8453-FEADF738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32160"/>
        <c:axId val="863029892"/>
      </c:radarChart>
      <c:catAx>
        <c:axId val="641032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029892"/>
        <c:crosses val="autoZero"/>
        <c:auto val="1"/>
        <c:lblAlgn val="ctr"/>
        <c:lblOffset val="100"/>
        <c:noMultiLvlLbl val="0"/>
      </c:catAx>
      <c:valAx>
        <c:axId val="8630298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032160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c43b977-db72-470c-9916-e3fa8344597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11AX HE80 RVR Throughput_RX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'Coffey RVR'!$D$6</c:f>
              <c:strCache>
                <c:ptCount val="1"/>
                <c:pt idx="0">
                  <c:v>CH36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RVR'!$D$7:$D$32</c:f>
              <c:numCache>
                <c:formatCode>General</c:formatCode>
                <c:ptCount val="26"/>
                <c:pt idx="0">
                  <c:v>133</c:v>
                </c:pt>
                <c:pt idx="1">
                  <c:v>155.30000000000001</c:v>
                </c:pt>
                <c:pt idx="2">
                  <c:v>119.4</c:v>
                </c:pt>
                <c:pt idx="3">
                  <c:v>148.6</c:v>
                </c:pt>
                <c:pt idx="4">
                  <c:v>148.9</c:v>
                </c:pt>
                <c:pt idx="5">
                  <c:v>160.9</c:v>
                </c:pt>
                <c:pt idx="6">
                  <c:v>166.4</c:v>
                </c:pt>
                <c:pt idx="7">
                  <c:v>158.9</c:v>
                </c:pt>
                <c:pt idx="8">
                  <c:v>120.9</c:v>
                </c:pt>
                <c:pt idx="9">
                  <c:v>121.6</c:v>
                </c:pt>
                <c:pt idx="10">
                  <c:v>152.6</c:v>
                </c:pt>
                <c:pt idx="11">
                  <c:v>182</c:v>
                </c:pt>
                <c:pt idx="12">
                  <c:v>134.19999999999999</c:v>
                </c:pt>
                <c:pt idx="13">
                  <c:v>194.5</c:v>
                </c:pt>
                <c:pt idx="14">
                  <c:v>121.4</c:v>
                </c:pt>
                <c:pt idx="15">
                  <c:v>147.1</c:v>
                </c:pt>
                <c:pt idx="16">
                  <c:v>147.30000000000001</c:v>
                </c:pt>
                <c:pt idx="17">
                  <c:v>103.7</c:v>
                </c:pt>
                <c:pt idx="18">
                  <c:v>167.5</c:v>
                </c:pt>
                <c:pt idx="19">
                  <c:v>146.9</c:v>
                </c:pt>
                <c:pt idx="20">
                  <c:v>104</c:v>
                </c:pt>
                <c:pt idx="21">
                  <c:v>127.5</c:v>
                </c:pt>
                <c:pt idx="22">
                  <c:v>143.19999999999999</c:v>
                </c:pt>
                <c:pt idx="23">
                  <c:v>181.7</c:v>
                </c:pt>
                <c:pt idx="24">
                  <c:v>193.2</c:v>
                </c:pt>
                <c:pt idx="25">
                  <c:v>120.3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B-4512-A308-7650CA30BC2C}"/>
            </c:ext>
          </c:extLst>
        </c:ser>
        <c:ser>
          <c:idx val="1"/>
          <c:order val="1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B-4512-A308-7650CA30BC2C}"/>
            </c:ext>
          </c:extLst>
        </c:ser>
        <c:ser>
          <c:idx val="2"/>
          <c:order val="2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B-4512-A308-7650CA30BC2C}"/>
            </c:ext>
          </c:extLst>
        </c:ser>
        <c:ser>
          <c:idx val="3"/>
          <c:order val="3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8B-4512-A308-7650CA30BC2C}"/>
            </c:ext>
          </c:extLst>
        </c:ser>
        <c:ser>
          <c:idx val="4"/>
          <c:order val="4"/>
          <c:tx>
            <c:strRef>
              <c:f>'Coffey RVR'!#REF!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'Coffey RVR'!$B$7:$B$32</c:f>
              <c:numCache>
                <c:formatCode>0_ 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</c:numCache>
            </c:numRef>
          </c:cat>
          <c:val>
            <c:numRef>
              <c:f>'Coffey RVR'!#REF!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8B-4512-A308-7650CA30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89474"/>
        <c:axId val="784763468"/>
      </c:lineChart>
      <c:catAx>
        <c:axId val="421889474"/>
        <c:scaling>
          <c:orientation val="minMax"/>
        </c:scaling>
        <c:delete val="0"/>
        <c:axPos val="b"/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763468"/>
        <c:crosses val="autoZero"/>
        <c:auto val="1"/>
        <c:lblAlgn val="ctr"/>
        <c:lblOffset val="100"/>
        <c:noMultiLvlLbl val="0"/>
      </c:catAx>
      <c:valAx>
        <c:axId val="784763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8894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1c50aaf-5798-49fb-a77d-6544db4467e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HE20 RVO</a:t>
            </a:r>
            <a:r>
              <a:rPr lang="en-US" altLang="zh-CN"/>
              <a:t> Chan11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RVO'!$B$109:$C$109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RVO'!$D$109:$K$109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4E93-4AE2-AB0F-7DA56AA39750}"/>
            </c:ext>
          </c:extLst>
        </c:ser>
        <c:ser>
          <c:idx val="1"/>
          <c:order val="1"/>
          <c:tx>
            <c:strRef>
              <c:f>'Coffey RVO'!$B$110:$C$110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RVO'!$D$110:$K$110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E93-4AE2-AB0F-7DA56AA39750}"/>
            </c:ext>
          </c:extLst>
        </c:ser>
        <c:ser>
          <c:idx val="2"/>
          <c:order val="2"/>
          <c:tx>
            <c:strRef>
              <c:f>'Coffey RVO'!$B$111:$C$111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RVO'!$D$111:$K$111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4E93-4AE2-AB0F-7DA56AA39750}"/>
            </c:ext>
          </c:extLst>
        </c:ser>
        <c:ser>
          <c:idx val="3"/>
          <c:order val="3"/>
          <c:tx>
            <c:strRef>
              <c:f>'Coffey RVO'!$B$112:$C$112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RVO'!$D$112:$K$112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4E93-4AE2-AB0F-7DA56AA39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42887"/>
        <c:axId val="425508764"/>
      </c:radarChart>
      <c:catAx>
        <c:axId val="7592428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508764"/>
        <c:crosses val="autoZero"/>
        <c:auto val="1"/>
        <c:lblAlgn val="ctr"/>
        <c:lblOffset val="100"/>
        <c:noMultiLvlLbl val="0"/>
      </c:catAx>
      <c:valAx>
        <c:axId val="4255087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242887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cc9387b-9ebe-4c2f-861b-feeaebd39ba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HE20 RVO </a:t>
            </a:r>
            <a:r>
              <a:rPr lang="en-US" altLang="zh-CN"/>
              <a:t>Chan6 </a:t>
            </a:r>
            <a:r>
              <a:rPr lang="en-US"/>
              <a:t>Throughput(RX) </a:t>
            </a:r>
          </a:p>
        </c:rich>
      </c:tx>
      <c:layout>
        <c:manualLayout>
          <c:xMode val="edge"/>
          <c:yMode val="edge"/>
          <c:x val="0.20954679956393099"/>
          <c:y val="2.063789868667920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RVO'!$B$105:$C$105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RVO'!$D$105:$K$105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5F3E-4BCC-AC86-937CB890D112}"/>
            </c:ext>
          </c:extLst>
        </c:ser>
        <c:ser>
          <c:idx val="1"/>
          <c:order val="1"/>
          <c:tx>
            <c:strRef>
              <c:f>'Coffey RVO'!$B$106:$C$106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RVO'!$D$106:$K$106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F3E-4BCC-AC86-937CB890D112}"/>
            </c:ext>
          </c:extLst>
        </c:ser>
        <c:ser>
          <c:idx val="2"/>
          <c:order val="2"/>
          <c:tx>
            <c:strRef>
              <c:f>'Coffey RVO'!$B$107:$C$107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RVO'!$D$107:$K$107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5F3E-4BCC-AC86-937CB890D112}"/>
            </c:ext>
          </c:extLst>
        </c:ser>
        <c:ser>
          <c:idx val="3"/>
          <c:order val="3"/>
          <c:tx>
            <c:strRef>
              <c:f>'Coffey RVO'!$B$108:$C$108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RVO'!$D$108:$K$108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5F3E-4BCC-AC86-937CB890D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7323"/>
        <c:axId val="145524956"/>
      </c:radarChart>
      <c:catAx>
        <c:axId val="1939773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24956"/>
        <c:crosses val="autoZero"/>
        <c:auto val="1"/>
        <c:lblAlgn val="ctr"/>
        <c:lblOffset val="100"/>
        <c:noMultiLvlLbl val="0"/>
      </c:catAx>
      <c:valAx>
        <c:axId val="1455249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77323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fe060d2-f6a7-44d7-9e49-d1864ec8eb6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AX</a:t>
            </a:r>
            <a:r>
              <a:rPr lang="en-US"/>
              <a:t> HE20 RVO </a:t>
            </a:r>
            <a:r>
              <a:rPr lang="en-US" altLang="zh-CN"/>
              <a:t>Chan1 </a:t>
            </a:r>
            <a:r>
              <a:rPr lang="en-US"/>
              <a:t>Throughput(RX) </a:t>
            </a:r>
          </a:p>
        </c:rich>
      </c:tx>
      <c:layout>
        <c:manualLayout>
          <c:xMode val="edge"/>
          <c:yMode val="edge"/>
          <c:x val="0.18203309692671399"/>
          <c:y val="3.1528444139821803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RVO'!$B$101:$C$101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RVO'!$D$101:$K$101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276A-4688-A32C-B48368CFA5B2}"/>
            </c:ext>
          </c:extLst>
        </c:ser>
        <c:ser>
          <c:idx val="1"/>
          <c:order val="1"/>
          <c:tx>
            <c:strRef>
              <c:f>'Coffey RVO'!$B$102:$C$102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RVO'!$D$102:$K$102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76A-4688-A32C-B48368CFA5B2}"/>
            </c:ext>
          </c:extLst>
        </c:ser>
        <c:ser>
          <c:idx val="2"/>
          <c:order val="2"/>
          <c:tx>
            <c:strRef>
              <c:f>'Coffey RVO'!$B$103:$C$103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RVO'!$D$103:$K$103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276A-4688-A32C-B48368CFA5B2}"/>
            </c:ext>
          </c:extLst>
        </c:ser>
        <c:ser>
          <c:idx val="3"/>
          <c:order val="3"/>
          <c:tx>
            <c:strRef>
              <c:f>'Coffey RVO'!$B$104:$C$104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RVO'!$D$100:$K$100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RVO'!$D$104:$K$104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276A-4688-A32C-B48368CFA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089414"/>
        <c:axId val="286014874"/>
      </c:radarChart>
      <c:catAx>
        <c:axId val="3990894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014874"/>
        <c:crosses val="autoZero"/>
        <c:auto val="1"/>
        <c:lblAlgn val="ctr"/>
        <c:lblOffset val="100"/>
        <c:noMultiLvlLbl val="0"/>
      </c:catAx>
      <c:valAx>
        <c:axId val="2860148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089414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82b9dca-4eef-4d77-bc7e-06b7b2c704f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HT40 RVO </a:t>
            </a:r>
            <a:r>
              <a:rPr lang="en-US" altLang="zh-CN"/>
              <a:t>Chan11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RVO'!$B$85:$C$85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RVO'!$D$85:$K$85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3F9E-4405-9F33-2E4646FC6631}"/>
            </c:ext>
          </c:extLst>
        </c:ser>
        <c:ser>
          <c:idx val="1"/>
          <c:order val="1"/>
          <c:tx>
            <c:strRef>
              <c:f>'Coffey RVO'!$B$86:$C$86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RVO'!$D$86:$K$86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F9E-4405-9F33-2E4646FC6631}"/>
            </c:ext>
          </c:extLst>
        </c:ser>
        <c:ser>
          <c:idx val="2"/>
          <c:order val="2"/>
          <c:tx>
            <c:strRef>
              <c:f>'Coffey RVO'!$B$87:$C$87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RVO'!$D$87:$K$87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3F9E-4405-9F33-2E4646FC6631}"/>
            </c:ext>
          </c:extLst>
        </c:ser>
        <c:ser>
          <c:idx val="3"/>
          <c:order val="3"/>
          <c:tx>
            <c:strRef>
              <c:f>'Coffey RVO'!$B$88:$C$88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RVO'!$D$88:$K$88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3F9E-4405-9F33-2E4646FC6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94981"/>
        <c:axId val="977890556"/>
      </c:radarChart>
      <c:catAx>
        <c:axId val="6204949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890556"/>
        <c:crosses val="autoZero"/>
        <c:auto val="1"/>
        <c:lblAlgn val="ctr"/>
        <c:lblOffset val="100"/>
        <c:noMultiLvlLbl val="0"/>
      </c:catAx>
      <c:valAx>
        <c:axId val="9778905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494981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c5ef257-72a7-40ca-8157-34c22d8ecf2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HT40 RVO </a:t>
            </a:r>
            <a:r>
              <a:rPr lang="en-US" altLang="zh-CN"/>
              <a:t>Chan6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RVO'!$B$81:$C$81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RVO'!$D$81:$K$81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4687-44D5-95E7-87052ACEE26E}"/>
            </c:ext>
          </c:extLst>
        </c:ser>
        <c:ser>
          <c:idx val="1"/>
          <c:order val="1"/>
          <c:tx>
            <c:strRef>
              <c:f>'Coffey RVO'!$B$82:$C$82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RVO'!$D$82:$K$82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687-44D5-95E7-87052ACEE26E}"/>
            </c:ext>
          </c:extLst>
        </c:ser>
        <c:ser>
          <c:idx val="2"/>
          <c:order val="2"/>
          <c:tx>
            <c:strRef>
              <c:f>'Coffey RVO'!$B$83:$C$83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RVO'!$D$83:$K$83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4687-44D5-95E7-87052ACEE26E}"/>
            </c:ext>
          </c:extLst>
        </c:ser>
        <c:ser>
          <c:idx val="3"/>
          <c:order val="3"/>
          <c:tx>
            <c:strRef>
              <c:f>'Coffey RVO'!$B$84:$C$84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RVO'!$D$84:$K$84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4687-44D5-95E7-87052ACEE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89759"/>
        <c:axId val="978494621"/>
      </c:radarChart>
      <c:catAx>
        <c:axId val="5652897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494621"/>
        <c:crosses val="autoZero"/>
        <c:auto val="1"/>
        <c:lblAlgn val="ctr"/>
        <c:lblOffset val="100"/>
        <c:noMultiLvlLbl val="0"/>
      </c:catAx>
      <c:valAx>
        <c:axId val="9784946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289759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b13042c-417c-4a8f-ba30-81a0cdce3df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HT40 RVO</a:t>
            </a:r>
            <a:r>
              <a:rPr lang="en-US" altLang="zh-CN"/>
              <a:t> Chan1</a:t>
            </a:r>
            <a:r>
              <a:rPr lang="en-US"/>
              <a:t> 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RVO'!$B$77:$C$77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RVO'!$D$77:$K$77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ABB1-4744-A188-8D139369CD22}"/>
            </c:ext>
          </c:extLst>
        </c:ser>
        <c:ser>
          <c:idx val="1"/>
          <c:order val="1"/>
          <c:tx>
            <c:strRef>
              <c:f>'Coffey RVO'!$B$78:$C$78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RVO'!$D$78:$K$78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ABB1-4744-A188-8D139369CD22}"/>
            </c:ext>
          </c:extLst>
        </c:ser>
        <c:ser>
          <c:idx val="2"/>
          <c:order val="2"/>
          <c:tx>
            <c:strRef>
              <c:f>'Coffey RVO'!$B$79:$C$79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RVO'!$D$79:$K$79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ABB1-4744-A188-8D139369CD22}"/>
            </c:ext>
          </c:extLst>
        </c:ser>
        <c:ser>
          <c:idx val="3"/>
          <c:order val="3"/>
          <c:tx>
            <c:strRef>
              <c:f>'Coffey RVO'!$B$80:$C$80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RVO'!$D$76:$K$76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RVO'!$D$80:$K$80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ABB1-4744-A188-8D139369C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89416"/>
        <c:axId val="527796728"/>
      </c:radarChart>
      <c:catAx>
        <c:axId val="190089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796728"/>
        <c:crosses val="autoZero"/>
        <c:auto val="1"/>
        <c:lblAlgn val="ctr"/>
        <c:lblOffset val="100"/>
        <c:noMultiLvlLbl val="0"/>
      </c:catAx>
      <c:valAx>
        <c:axId val="52779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8941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6db69a5-3398-4e3e-8fb7-473266ca348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HT40 RVO</a:t>
            </a:r>
            <a:r>
              <a:rPr lang="en-US" altLang="zh-CN"/>
              <a:t> Chan11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RVO'!$B$62:$C$62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RVO'!$D$62:$K$62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05B4-456F-B165-819ACB7A211D}"/>
            </c:ext>
          </c:extLst>
        </c:ser>
        <c:ser>
          <c:idx val="1"/>
          <c:order val="1"/>
          <c:tx>
            <c:strRef>
              <c:f>'Coffey RVO'!$B$63:$C$63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RVO'!$D$63:$K$63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05B4-456F-B165-819ACB7A211D}"/>
            </c:ext>
          </c:extLst>
        </c:ser>
        <c:ser>
          <c:idx val="2"/>
          <c:order val="2"/>
          <c:tx>
            <c:strRef>
              <c:f>'Coffey RVO'!$B$64:$C$64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RVO'!$D$64:$K$64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05B4-456F-B165-819ACB7A211D}"/>
            </c:ext>
          </c:extLst>
        </c:ser>
        <c:ser>
          <c:idx val="3"/>
          <c:order val="3"/>
          <c:tx>
            <c:strRef>
              <c:f>'Coffey RVO'!$B$65:$C$65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RVO'!$D$65:$K$65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05B4-456F-B165-819ACB7A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62314"/>
        <c:axId val="892393027"/>
      </c:radarChart>
      <c:catAx>
        <c:axId val="6100623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393027"/>
        <c:crosses val="autoZero"/>
        <c:auto val="1"/>
        <c:lblAlgn val="ctr"/>
        <c:lblOffset val="100"/>
        <c:noMultiLvlLbl val="0"/>
      </c:catAx>
      <c:valAx>
        <c:axId val="8923930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062314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adc1981-483e-4ef3-9635-37da1f26ae2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HT40 RVO</a:t>
            </a:r>
            <a:r>
              <a:rPr lang="en-US" altLang="zh-CN"/>
              <a:t> Chan6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RVO'!$B$58:$C$58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RVO'!$D$58:$K$58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B5E8-40B0-AFFB-07C3BE347269}"/>
            </c:ext>
          </c:extLst>
        </c:ser>
        <c:ser>
          <c:idx val="1"/>
          <c:order val="1"/>
          <c:tx>
            <c:strRef>
              <c:f>'Coffey RVO'!$B$59:$C$59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RVO'!$D$59:$K$59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B5E8-40B0-AFFB-07C3BE347269}"/>
            </c:ext>
          </c:extLst>
        </c:ser>
        <c:ser>
          <c:idx val="2"/>
          <c:order val="2"/>
          <c:tx>
            <c:strRef>
              <c:f>'Coffey RVO'!$B$60:$C$60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RVO'!$D$60:$K$60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B5E8-40B0-AFFB-07C3BE347269}"/>
            </c:ext>
          </c:extLst>
        </c:ser>
        <c:ser>
          <c:idx val="3"/>
          <c:order val="3"/>
          <c:tx>
            <c:strRef>
              <c:f>'Coffey RVO'!$B$61:$C$61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RVO'!$D$61:$K$61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B5E8-40B0-AFFB-07C3BE34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30276"/>
        <c:axId val="16153414"/>
      </c:radarChart>
      <c:catAx>
        <c:axId val="2526302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53414"/>
        <c:crosses val="autoZero"/>
        <c:auto val="1"/>
        <c:lblAlgn val="ctr"/>
        <c:lblOffset val="100"/>
        <c:noMultiLvlLbl val="0"/>
      </c:catAx>
      <c:valAx>
        <c:axId val="161534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63027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448d18a-fb05-40a9-a450-5be2adc16e3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HT40 RVO </a:t>
            </a:r>
            <a:r>
              <a:rPr lang="en-US" altLang="zh-CN"/>
              <a:t>Chan1 </a:t>
            </a:r>
            <a:r>
              <a:rPr lang="en-US"/>
              <a:t>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RVO'!$B$54:$C$54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RVO'!$D$54:$K$54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983A-4065-BD6F-E0CCD1F9D5D2}"/>
            </c:ext>
          </c:extLst>
        </c:ser>
        <c:ser>
          <c:idx val="1"/>
          <c:order val="1"/>
          <c:tx>
            <c:strRef>
              <c:f>'Coffey RVO'!$B$55:$C$55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RVO'!$D$55:$K$55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983A-4065-BD6F-E0CCD1F9D5D2}"/>
            </c:ext>
          </c:extLst>
        </c:ser>
        <c:ser>
          <c:idx val="2"/>
          <c:order val="2"/>
          <c:tx>
            <c:strRef>
              <c:f>'Coffey RVO'!$B$56:$C$56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RVO'!$D$56:$K$56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983A-4065-BD6F-E0CCD1F9D5D2}"/>
            </c:ext>
          </c:extLst>
        </c:ser>
        <c:ser>
          <c:idx val="3"/>
          <c:order val="3"/>
          <c:tx>
            <c:strRef>
              <c:f>'Coffey RVO'!$B$57:$C$57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RVO'!$D$53:$K$53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RVO'!$D$57:$K$57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983A-4065-BD6F-E0CCD1F9D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63245"/>
        <c:axId val="504235595"/>
      </c:radarChart>
      <c:catAx>
        <c:axId val="6869632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235595"/>
        <c:crosses val="autoZero"/>
        <c:auto val="1"/>
        <c:lblAlgn val="ctr"/>
        <c:lblOffset val="100"/>
        <c:noMultiLvlLbl val="0"/>
      </c:catAx>
      <c:valAx>
        <c:axId val="5042355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963245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1862731-fcbb-4ea1-82d4-c73d3881ae9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 </a:t>
            </a:r>
            <a:r>
              <a:rPr lang="en-US" altLang="zh-CN"/>
              <a:t>Chan11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RVO'!$B$38:$C$38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RVO'!$D$38:$K$38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7C99-4B3A-BB68-65BCBAAE9360}"/>
            </c:ext>
          </c:extLst>
        </c:ser>
        <c:ser>
          <c:idx val="1"/>
          <c:order val="1"/>
          <c:tx>
            <c:strRef>
              <c:f>'Coffey RVO'!$B$39:$C$39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RVO'!$D$39:$K$39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7C99-4B3A-BB68-65BCBAAE9360}"/>
            </c:ext>
          </c:extLst>
        </c:ser>
        <c:ser>
          <c:idx val="2"/>
          <c:order val="2"/>
          <c:tx>
            <c:strRef>
              <c:f>'Coffey RVO'!$B$40:$C$40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RVO'!$D$40:$K$40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7C99-4B3A-BB68-65BCBAAE9360}"/>
            </c:ext>
          </c:extLst>
        </c:ser>
        <c:ser>
          <c:idx val="3"/>
          <c:order val="3"/>
          <c:tx>
            <c:strRef>
              <c:f>'Coffey RVO'!$B$41:$C$41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RVO'!$D$41:$K$41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7C99-4B3A-BB68-65BCBAAE9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75353"/>
        <c:axId val="244080844"/>
      </c:radarChart>
      <c:catAx>
        <c:axId val="92927535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80844"/>
        <c:crosses val="autoZero"/>
        <c:auto val="1"/>
        <c:lblAlgn val="ctr"/>
        <c:lblOffset val="100"/>
        <c:noMultiLvlLbl val="0"/>
      </c:catAx>
      <c:valAx>
        <c:axId val="2440808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75353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44a8177-87f6-4460-a5f2-1d5d5f36af1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</a:t>
            </a:r>
            <a:r>
              <a:rPr lang="en-US" altLang="zh-CN"/>
              <a:t> Chan161</a:t>
            </a:r>
            <a:r>
              <a:rPr lang="en-US"/>
              <a:t> Throughput(TX) </a:t>
            </a:r>
          </a:p>
        </c:rich>
      </c:tx>
      <c:layout>
        <c:manualLayout>
          <c:xMode val="edge"/>
          <c:yMode val="edge"/>
          <c:x val="0.20279079242208201"/>
          <c:y val="2.279140438463210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8653493583214501"/>
          <c:y val="0.23403642558877399"/>
          <c:w val="0.41796699938887799"/>
          <c:h val="0.445365747775125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RVO'!$B$235:$C$235</c:f>
              <c:strCache>
                <c:ptCount val="2"/>
                <c:pt idx="0">
                  <c:v>CH161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RVO'!$D$235:$K$235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C418-423B-99B8-CE2810165AA5}"/>
            </c:ext>
          </c:extLst>
        </c:ser>
        <c:ser>
          <c:idx val="1"/>
          <c:order val="1"/>
          <c:tx>
            <c:strRef>
              <c:f>'Coffey RVO'!$B$236:$C$236</c:f>
              <c:strCache>
                <c:ptCount val="2"/>
                <c:pt idx="0">
                  <c:v>CH161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RVO'!$D$236:$K$236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C418-423B-99B8-CE2810165AA5}"/>
            </c:ext>
          </c:extLst>
        </c:ser>
        <c:ser>
          <c:idx val="2"/>
          <c:order val="2"/>
          <c:tx>
            <c:strRef>
              <c:f>'Coffey RVO'!$B$237:$C$237</c:f>
              <c:strCache>
                <c:ptCount val="2"/>
                <c:pt idx="0">
                  <c:v>CH161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RVO'!$D$237:$K$237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C418-423B-99B8-CE2810165AA5}"/>
            </c:ext>
          </c:extLst>
        </c:ser>
        <c:ser>
          <c:idx val="3"/>
          <c:order val="3"/>
          <c:tx>
            <c:strRef>
              <c:f>'Coffey RVO'!$B$238:$C$238</c:f>
              <c:strCache>
                <c:ptCount val="2"/>
                <c:pt idx="0">
                  <c:v>CH161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RVO'!$D$238:$K$238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C418-423B-99B8-CE2810165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69665"/>
        <c:axId val="914341278"/>
      </c:radarChart>
      <c:catAx>
        <c:axId val="1419696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341278"/>
        <c:crosses val="autoZero"/>
        <c:auto val="1"/>
        <c:lblAlgn val="ctr"/>
        <c:lblOffset val="100"/>
        <c:noMultiLvlLbl val="0"/>
      </c:catAx>
      <c:valAx>
        <c:axId val="9143412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69665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3483397840701"/>
          <c:y val="0.84132841328413299"/>
          <c:w val="0.78508861275208797"/>
          <c:h val="0.113522899934882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a586b05-48c8-4ac9-b677-ff9e310230a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 </a:t>
            </a:r>
            <a:r>
              <a:rPr lang="en-US" altLang="zh-CN"/>
              <a:t>Chan6 </a:t>
            </a:r>
            <a:r>
              <a:rPr lang="en-US"/>
              <a:t>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RVO'!$B$34:$C$34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RVO'!$D$34:$K$34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2E04-45CE-B1EB-80B97BD60CE2}"/>
            </c:ext>
          </c:extLst>
        </c:ser>
        <c:ser>
          <c:idx val="1"/>
          <c:order val="1"/>
          <c:tx>
            <c:strRef>
              <c:f>'Coffey RVO'!$B$35:$C$35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RVO'!$D$35:$K$35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E04-45CE-B1EB-80B97BD60CE2}"/>
            </c:ext>
          </c:extLst>
        </c:ser>
        <c:ser>
          <c:idx val="2"/>
          <c:order val="2"/>
          <c:tx>
            <c:strRef>
              <c:f>'Coffey RVO'!$B$36:$C$36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RVO'!$D$36:$K$36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2E04-45CE-B1EB-80B97BD60CE2}"/>
            </c:ext>
          </c:extLst>
        </c:ser>
        <c:ser>
          <c:idx val="3"/>
          <c:order val="3"/>
          <c:tx>
            <c:strRef>
              <c:f>'Coffey RVO'!$B$37:$C$37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RVO'!$D$37:$K$37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2E04-45CE-B1EB-80B97BD60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0902"/>
        <c:axId val="790686375"/>
      </c:radarChart>
      <c:catAx>
        <c:axId val="2131509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686375"/>
        <c:crosses val="autoZero"/>
        <c:auto val="1"/>
        <c:lblAlgn val="ctr"/>
        <c:lblOffset val="100"/>
        <c:noMultiLvlLbl val="0"/>
      </c:catAx>
      <c:valAx>
        <c:axId val="790686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50902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d8d3b68-5970-4523-86f2-00598daa051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</a:t>
            </a:r>
            <a:r>
              <a:rPr lang="en-US" altLang="zh-CN"/>
              <a:t> Chan1 </a:t>
            </a:r>
            <a:r>
              <a:rPr lang="en-US"/>
              <a:t>Throughput(TX) </a:t>
            </a:r>
          </a:p>
        </c:rich>
      </c:tx>
      <c:layout>
        <c:manualLayout>
          <c:xMode val="edge"/>
          <c:yMode val="edge"/>
          <c:x val="0.188993958497505"/>
          <c:y val="3.1299977153301399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RVO'!$B$30:$C$30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RVO'!$D$30:$K$30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C393-414F-BDB6-5EB51163A527}"/>
            </c:ext>
          </c:extLst>
        </c:ser>
        <c:ser>
          <c:idx val="1"/>
          <c:order val="1"/>
          <c:tx>
            <c:strRef>
              <c:f>'Coffey RVO'!$B$31:$C$31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RVO'!$D$31:$K$31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C393-414F-BDB6-5EB51163A527}"/>
            </c:ext>
          </c:extLst>
        </c:ser>
        <c:ser>
          <c:idx val="2"/>
          <c:order val="2"/>
          <c:tx>
            <c:strRef>
              <c:f>'Coffey RVO'!$B$32:$C$32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RVO'!$D$32:$K$32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C393-414F-BDB6-5EB51163A527}"/>
            </c:ext>
          </c:extLst>
        </c:ser>
        <c:ser>
          <c:idx val="3"/>
          <c:order val="3"/>
          <c:tx>
            <c:strRef>
              <c:f>'Coffey RVO'!$B$33:$C$33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RVO'!$D$29:$K$29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RVO'!$D$33:$K$33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C393-414F-BDB6-5EB51163A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18580"/>
        <c:axId val="755612044"/>
      </c:radarChart>
      <c:catAx>
        <c:axId val="2417185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612044"/>
        <c:crosses val="autoZero"/>
        <c:auto val="1"/>
        <c:lblAlgn val="ctr"/>
        <c:lblOffset val="100"/>
        <c:noMultiLvlLbl val="0"/>
      </c:catAx>
      <c:valAx>
        <c:axId val="7556120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718580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c98ac41-07ab-45e9-8854-59ecd09a78f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</a:t>
            </a:r>
            <a:r>
              <a:rPr lang="en-US" altLang="zh-CN"/>
              <a:t> Chan11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RVO'!$B$15:$C$15</c:f>
              <c:strCache>
                <c:ptCount val="2"/>
                <c:pt idx="0">
                  <c:v>CH11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RVO'!$D$15:$K$15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E95D-4DC4-A48A-02DA6C43C63A}"/>
            </c:ext>
          </c:extLst>
        </c:ser>
        <c:ser>
          <c:idx val="1"/>
          <c:order val="1"/>
          <c:tx>
            <c:strRef>
              <c:f>'Coffey RVO'!$B$16:$C$16</c:f>
              <c:strCache>
                <c:ptCount val="2"/>
                <c:pt idx="0">
                  <c:v>CH11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RVO'!$D$16:$K$16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E95D-4DC4-A48A-02DA6C43C63A}"/>
            </c:ext>
          </c:extLst>
        </c:ser>
        <c:ser>
          <c:idx val="2"/>
          <c:order val="2"/>
          <c:tx>
            <c:strRef>
              <c:f>'Coffey RVO'!$B$17:$C$17</c:f>
              <c:strCache>
                <c:ptCount val="2"/>
                <c:pt idx="0">
                  <c:v>CH11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RVO'!$D$17:$K$17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E95D-4DC4-A48A-02DA6C43C63A}"/>
            </c:ext>
          </c:extLst>
        </c:ser>
        <c:ser>
          <c:idx val="3"/>
          <c:order val="3"/>
          <c:tx>
            <c:strRef>
              <c:f>'Coffey RVO'!$B$18:$C$18</c:f>
              <c:strCache>
                <c:ptCount val="2"/>
                <c:pt idx="0">
                  <c:v>CH11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RVO'!$D$18:$K$18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E95D-4DC4-A48A-02DA6C43C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56039"/>
        <c:axId val="101802679"/>
      </c:radarChart>
      <c:catAx>
        <c:axId val="5674560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02679"/>
        <c:crosses val="autoZero"/>
        <c:auto val="1"/>
        <c:lblAlgn val="ctr"/>
        <c:lblOffset val="100"/>
        <c:noMultiLvlLbl val="0"/>
      </c:catAx>
      <c:valAx>
        <c:axId val="101802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56039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54fd68c-07fb-4929-8060-b53530fbcaa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</a:t>
            </a:r>
            <a:r>
              <a:rPr lang="en-US" altLang="zh-CN"/>
              <a:t> Chan6</a:t>
            </a:r>
            <a:r>
              <a:rPr lang="en-US"/>
              <a:t> 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RVO'!$B$11:$C$11</c:f>
              <c:strCache>
                <c:ptCount val="2"/>
                <c:pt idx="0">
                  <c:v>CH6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RVO'!$D$11:$K$11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4F67-481F-83BE-0092B8C9FEF6}"/>
            </c:ext>
          </c:extLst>
        </c:ser>
        <c:ser>
          <c:idx val="1"/>
          <c:order val="1"/>
          <c:tx>
            <c:strRef>
              <c:f>'Coffey RVO'!$B$12:$C$12</c:f>
              <c:strCache>
                <c:ptCount val="2"/>
                <c:pt idx="0">
                  <c:v>CH6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RVO'!$D$12:$K$12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F67-481F-83BE-0092B8C9FEF6}"/>
            </c:ext>
          </c:extLst>
        </c:ser>
        <c:ser>
          <c:idx val="2"/>
          <c:order val="2"/>
          <c:tx>
            <c:strRef>
              <c:f>'Coffey RVO'!$B$13:$C$13</c:f>
              <c:strCache>
                <c:ptCount val="2"/>
                <c:pt idx="0">
                  <c:v>CH6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RVO'!$D$13:$K$13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4F67-481F-83BE-0092B8C9FEF6}"/>
            </c:ext>
          </c:extLst>
        </c:ser>
        <c:ser>
          <c:idx val="3"/>
          <c:order val="3"/>
          <c:tx>
            <c:strRef>
              <c:f>'Coffey RVO'!$B$14:$C$14</c:f>
              <c:strCache>
                <c:ptCount val="2"/>
                <c:pt idx="0">
                  <c:v>CH6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RVO'!$D$14:$K$14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4F67-481F-83BE-0092B8C9F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080774"/>
        <c:axId val="509691977"/>
      </c:radarChart>
      <c:catAx>
        <c:axId val="8460807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691977"/>
        <c:crosses val="autoZero"/>
        <c:auto val="1"/>
        <c:lblAlgn val="ctr"/>
        <c:lblOffset val="100"/>
        <c:noMultiLvlLbl val="0"/>
      </c:catAx>
      <c:valAx>
        <c:axId val="5096919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080774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42d95d6-8e82-4cb3-b369-63a9c77b6ed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2.4G 11</a:t>
            </a:r>
            <a:r>
              <a:rPr lang="en-US" altLang="zh-CN"/>
              <a:t>N</a:t>
            </a:r>
            <a:r>
              <a:rPr lang="en-US"/>
              <a:t> HT20 RVO </a:t>
            </a:r>
            <a:r>
              <a:rPr lang="en-US" altLang="zh-CN"/>
              <a:t>Chan1 </a:t>
            </a:r>
            <a:r>
              <a:rPr lang="en-US"/>
              <a:t>Throughput(RX)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'Coffey RVO'!$B$7:$C$7</c:f>
              <c:strCache>
                <c:ptCount val="2"/>
                <c:pt idx="0">
                  <c:v>CH1</c:v>
                </c:pt>
                <c:pt idx="1">
                  <c:v>3dB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RVO'!$D$7:$K$7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FF02-4FB0-9A79-C88A332996FC}"/>
            </c:ext>
          </c:extLst>
        </c:ser>
        <c:ser>
          <c:idx val="1"/>
          <c:order val="1"/>
          <c:tx>
            <c:strRef>
              <c:f>'Coffey RVO'!$B$8:$C$8</c:f>
              <c:strCache>
                <c:ptCount val="2"/>
                <c:pt idx="0">
                  <c:v>CH1</c:v>
                </c:pt>
                <c:pt idx="1">
                  <c:v>28dB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RVO'!$D$8:$K$8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FF02-4FB0-9A79-C88A332996FC}"/>
            </c:ext>
          </c:extLst>
        </c:ser>
        <c:ser>
          <c:idx val="2"/>
          <c:order val="2"/>
          <c:tx>
            <c:strRef>
              <c:f>'Coffey RVO'!$B$9:$C$9</c:f>
              <c:strCache>
                <c:ptCount val="2"/>
                <c:pt idx="0">
                  <c:v>CH1</c:v>
                </c:pt>
                <c:pt idx="1">
                  <c:v>48dB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RVO'!$D$9:$K$9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FF02-4FB0-9A79-C88A332996FC}"/>
            </c:ext>
          </c:extLst>
        </c:ser>
        <c:ser>
          <c:idx val="3"/>
          <c:order val="3"/>
          <c:tx>
            <c:strRef>
              <c:f>'Coffey RVO'!$B$10:$C$10</c:f>
              <c:strCache>
                <c:ptCount val="2"/>
                <c:pt idx="0">
                  <c:v>CH1</c:v>
                </c:pt>
                <c:pt idx="1">
                  <c:v>58dB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RVO'!$D$6:$K$6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RVO'!$D$10:$K$10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FF02-4FB0-9A79-C88A3329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1186"/>
        <c:axId val="613495650"/>
      </c:radarChart>
      <c:catAx>
        <c:axId val="422011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495650"/>
        <c:crosses val="autoZero"/>
        <c:auto val="1"/>
        <c:lblAlgn val="ctr"/>
        <c:lblOffset val="100"/>
        <c:noMultiLvlLbl val="0"/>
      </c:catAx>
      <c:valAx>
        <c:axId val="6134956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0118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d96ceab-0a12-4518-ad7b-9bf36504081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</a:t>
            </a:r>
            <a:r>
              <a:rPr lang="en-US" altLang="zh-CN"/>
              <a:t> Chan100</a:t>
            </a:r>
            <a:r>
              <a:rPr lang="en-US"/>
              <a:t> Throughput(TX) </a:t>
            </a:r>
          </a:p>
        </c:rich>
      </c:tx>
      <c:layout>
        <c:manualLayout>
          <c:xMode val="edge"/>
          <c:yMode val="edge"/>
          <c:x val="0.16488376877185801"/>
          <c:y val="1.3816925734024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7907837893437598"/>
          <c:y val="0.212943874673267"/>
          <c:w val="0.47537543715284902"/>
          <c:h val="0.49887737478411098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RVO'!$B$231:$C$231</c:f>
              <c:strCache>
                <c:ptCount val="2"/>
                <c:pt idx="0">
                  <c:v>CH100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RVO'!$D$231:$K$231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5C90-4F8F-9564-5970DA94069D}"/>
            </c:ext>
          </c:extLst>
        </c:ser>
        <c:ser>
          <c:idx val="1"/>
          <c:order val="1"/>
          <c:tx>
            <c:strRef>
              <c:f>'Coffey RVO'!$B$232:$C$232</c:f>
              <c:strCache>
                <c:ptCount val="2"/>
                <c:pt idx="0">
                  <c:v>CH100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RVO'!$D$232:$K$232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C90-4F8F-9564-5970DA94069D}"/>
            </c:ext>
          </c:extLst>
        </c:ser>
        <c:ser>
          <c:idx val="2"/>
          <c:order val="2"/>
          <c:tx>
            <c:strRef>
              <c:f>'Coffey RVO'!$B$233:$C$233</c:f>
              <c:strCache>
                <c:ptCount val="2"/>
                <c:pt idx="0">
                  <c:v>CH100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RVO'!$D$233:$K$233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5C90-4F8F-9564-5970DA94069D}"/>
            </c:ext>
          </c:extLst>
        </c:ser>
        <c:ser>
          <c:idx val="3"/>
          <c:order val="3"/>
          <c:tx>
            <c:strRef>
              <c:f>'Coffey RVO'!$B$234:$C$234</c:f>
              <c:strCache>
                <c:ptCount val="2"/>
                <c:pt idx="0">
                  <c:v>CH100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RVO'!$D$234:$K$234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5C90-4F8F-9564-5970DA940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2800"/>
        <c:axId val="38224801"/>
      </c:radarChart>
      <c:catAx>
        <c:axId val="175702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24801"/>
        <c:crosses val="autoZero"/>
        <c:auto val="1"/>
        <c:lblAlgn val="ctr"/>
        <c:lblOffset val="100"/>
        <c:noMultiLvlLbl val="0"/>
      </c:catAx>
      <c:valAx>
        <c:axId val="382248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028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49940812837038"/>
          <c:y val="0.77632805219012102"/>
          <c:w val="0.694857293173747"/>
          <c:h val="0.19268406337371899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470a668-f8c4-4f16-aee9-504cfcad29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</a:t>
            </a:r>
            <a:r>
              <a:rPr lang="en-US" altLang="zh-CN"/>
              <a:t> Chan64</a:t>
            </a:r>
            <a:r>
              <a:rPr lang="en-US"/>
              <a:t> 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7544935504335"/>
          <c:y val="0.25064567787025799"/>
          <c:w val="0.43852823006978198"/>
          <c:h val="0.45033659066232401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RVO'!$B$227:$C$227</c:f>
              <c:strCache>
                <c:ptCount val="2"/>
                <c:pt idx="0">
                  <c:v>CH64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RVO'!$D$227:$K$227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2BFC-444B-96A3-1240A65015B7}"/>
            </c:ext>
          </c:extLst>
        </c:ser>
        <c:ser>
          <c:idx val="1"/>
          <c:order val="1"/>
          <c:tx>
            <c:strRef>
              <c:f>'Coffey RVO'!$B$228:$C$228</c:f>
              <c:strCache>
                <c:ptCount val="2"/>
                <c:pt idx="0">
                  <c:v>CH64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RVO'!$D$228:$K$228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BFC-444B-96A3-1240A65015B7}"/>
            </c:ext>
          </c:extLst>
        </c:ser>
        <c:ser>
          <c:idx val="2"/>
          <c:order val="2"/>
          <c:tx>
            <c:strRef>
              <c:f>'Coffey RVO'!$B$229:$C$229</c:f>
              <c:strCache>
                <c:ptCount val="2"/>
                <c:pt idx="0">
                  <c:v>CH64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RVO'!$D$229:$K$229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2BFC-444B-96A3-1240A65015B7}"/>
            </c:ext>
          </c:extLst>
        </c:ser>
        <c:ser>
          <c:idx val="3"/>
          <c:order val="3"/>
          <c:tx>
            <c:strRef>
              <c:f>'Coffey RVO'!$B$230:$C$230</c:f>
              <c:strCache>
                <c:ptCount val="2"/>
                <c:pt idx="0">
                  <c:v>CH64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RVO'!$D$230:$K$230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2BFC-444B-96A3-1240A650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91265"/>
        <c:axId val="283069942"/>
      </c:radarChart>
      <c:catAx>
        <c:axId val="2739912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069942"/>
        <c:crosses val="autoZero"/>
        <c:auto val="1"/>
        <c:lblAlgn val="ctr"/>
        <c:lblOffset val="100"/>
        <c:noMultiLvlLbl val="0"/>
      </c:catAx>
      <c:valAx>
        <c:axId val="2830699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991265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8901156677181899"/>
          <c:y val="0.789608574091333"/>
          <c:w val="0.64589905362776001"/>
          <c:h val="0.183830382106244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9998400-9c35-45cb-96e1-6eb7eb92d8f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</a:t>
            </a:r>
            <a:r>
              <a:rPr lang="en-US" altLang="zh-CN"/>
              <a:t> Chan36</a:t>
            </a:r>
            <a:r>
              <a:rPr lang="en-US"/>
              <a:t> Throughput(TX)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8191685439279102"/>
          <c:y val="0.25001489763580298"/>
          <c:w val="0.44681548228548001"/>
          <c:h val="0.46431155565013799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RVO'!$B$223:$C$223</c:f>
              <c:strCache>
                <c:ptCount val="2"/>
                <c:pt idx="0">
                  <c:v>CH36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RVO'!$D$223:$K$223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9BD9-4510-B562-054E91424AFF}"/>
            </c:ext>
          </c:extLst>
        </c:ser>
        <c:ser>
          <c:idx val="1"/>
          <c:order val="1"/>
          <c:tx>
            <c:strRef>
              <c:f>'Coffey RVO'!$B$224:$C$224</c:f>
              <c:strCache>
                <c:ptCount val="2"/>
                <c:pt idx="0">
                  <c:v>CH36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RVO'!$D$224:$K$224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9BD9-4510-B562-054E91424AFF}"/>
            </c:ext>
          </c:extLst>
        </c:ser>
        <c:ser>
          <c:idx val="2"/>
          <c:order val="2"/>
          <c:tx>
            <c:strRef>
              <c:f>'Coffey RVO'!$B$225:$C$225</c:f>
              <c:strCache>
                <c:ptCount val="2"/>
                <c:pt idx="0">
                  <c:v>CH36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RVO'!$D$225:$K$225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9BD9-4510-B562-054E91424AFF}"/>
            </c:ext>
          </c:extLst>
        </c:ser>
        <c:ser>
          <c:idx val="3"/>
          <c:order val="3"/>
          <c:tx>
            <c:strRef>
              <c:f>'Coffey RVO'!$B$226:$C$226</c:f>
              <c:strCache>
                <c:ptCount val="2"/>
                <c:pt idx="0">
                  <c:v>CH36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RVO'!$D$222:$K$222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RVO'!$D$226:$K$226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9BD9-4510-B562-054E91424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712876"/>
        <c:axId val="745696995"/>
      </c:radarChart>
      <c:catAx>
        <c:axId val="7667128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6995"/>
        <c:crosses val="autoZero"/>
        <c:auto val="1"/>
        <c:lblAlgn val="ctr"/>
        <c:lblOffset val="100"/>
        <c:noMultiLvlLbl val="0"/>
      </c:catAx>
      <c:valAx>
        <c:axId val="7456969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7128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4671172345025099"/>
          <c:y val="0.803072553954987"/>
          <c:w val="0.65241977906365101"/>
          <c:h val="0.161463187325256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1e66f9a-1a7c-48fd-a14e-4b3823f70e2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</a:t>
            </a:r>
            <a:r>
              <a:rPr lang="en-US" altLang="zh-CN"/>
              <a:t> Chan36</a:t>
            </a:r>
            <a:r>
              <a:rPr lang="en-US"/>
              <a:t> Throughput(RX) </a:t>
            </a:r>
          </a:p>
        </c:rich>
      </c:tx>
      <c:layout>
        <c:manualLayout>
          <c:xMode val="edge"/>
          <c:yMode val="edge"/>
          <c:x val="0.17164330692667101"/>
          <c:y val="6.4808813998703798E-3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42534121002241"/>
          <c:y val="0.196670439759349"/>
          <c:w val="0.50349645913395602"/>
          <c:h val="0.51980317936668496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RVO'!$B$196:$C$196</c:f>
              <c:strCache>
                <c:ptCount val="2"/>
                <c:pt idx="0">
                  <c:v>CH36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RVO'!$D$196:$K$196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4A3E-43E7-BAED-3049BFB5A6F7}"/>
            </c:ext>
          </c:extLst>
        </c:ser>
        <c:ser>
          <c:idx val="1"/>
          <c:order val="1"/>
          <c:tx>
            <c:strRef>
              <c:f>'Coffey RVO'!$B$197:$C$197</c:f>
              <c:strCache>
                <c:ptCount val="2"/>
                <c:pt idx="0">
                  <c:v>CH36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RVO'!$D$197:$K$197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A3E-43E7-BAED-3049BFB5A6F7}"/>
            </c:ext>
          </c:extLst>
        </c:ser>
        <c:ser>
          <c:idx val="2"/>
          <c:order val="2"/>
          <c:tx>
            <c:strRef>
              <c:f>'Coffey RVO'!$B$198:$C$198</c:f>
              <c:strCache>
                <c:ptCount val="2"/>
                <c:pt idx="0">
                  <c:v>CH36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RVO'!$D$198:$K$198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4A3E-43E7-BAED-3049BFB5A6F7}"/>
            </c:ext>
          </c:extLst>
        </c:ser>
        <c:ser>
          <c:idx val="3"/>
          <c:order val="3"/>
          <c:tx>
            <c:strRef>
              <c:f>'Coffey RVO'!$B$199:$C$199</c:f>
              <c:strCache>
                <c:ptCount val="2"/>
                <c:pt idx="0">
                  <c:v>CH36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RVO'!$D$199:$K$199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4A3E-43E7-BAED-3049BFB5A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91164"/>
        <c:axId val="382692680"/>
      </c:radarChart>
      <c:catAx>
        <c:axId val="8992911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692680"/>
        <c:crosses val="autoZero"/>
        <c:auto val="1"/>
        <c:lblAlgn val="ctr"/>
        <c:lblOffset val="100"/>
        <c:noMultiLvlLbl val="0"/>
      </c:catAx>
      <c:valAx>
        <c:axId val="38269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2911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74047913865396"/>
          <c:y val="0.79061638252737398"/>
          <c:w val="0.60954760652288298"/>
          <c:h val="0.10717614165890001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36b3b86-038f-44ab-a3a3-92576f15ee0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 </a:t>
            </a:r>
            <a:r>
              <a:rPr lang="en-US" altLang="zh-CN"/>
              <a:t> Chan64 </a:t>
            </a:r>
            <a:r>
              <a:rPr lang="en-US"/>
              <a:t>Throughput(RX) </a:t>
            </a:r>
          </a:p>
        </c:rich>
      </c:tx>
      <c:layout>
        <c:manualLayout>
          <c:xMode val="edge"/>
          <c:yMode val="edge"/>
          <c:x val="0.166529351184346"/>
          <c:y val="1.9433882551753299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5573635427394398"/>
          <c:y val="0.19624944988923301"/>
          <c:w val="0.51139031925849598"/>
          <c:h val="0.52446134347274997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RVO'!$B$200:$C$200</c:f>
              <c:strCache>
                <c:ptCount val="2"/>
                <c:pt idx="0">
                  <c:v>CH64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RVO'!$D$200:$K$200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453D-4C53-BEBE-4267EB32CF93}"/>
            </c:ext>
          </c:extLst>
        </c:ser>
        <c:ser>
          <c:idx val="1"/>
          <c:order val="1"/>
          <c:tx>
            <c:strRef>
              <c:f>'Coffey RVO'!$B$201:$C$201</c:f>
              <c:strCache>
                <c:ptCount val="2"/>
                <c:pt idx="0">
                  <c:v>CH64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RVO'!$D$201:$K$201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453D-4C53-BEBE-4267EB32CF93}"/>
            </c:ext>
          </c:extLst>
        </c:ser>
        <c:ser>
          <c:idx val="2"/>
          <c:order val="2"/>
          <c:tx>
            <c:strRef>
              <c:f>'Coffey RVO'!$B$202:$C$202</c:f>
              <c:strCache>
                <c:ptCount val="2"/>
                <c:pt idx="0">
                  <c:v>CH64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RVO'!$D$202:$K$202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453D-4C53-BEBE-4267EB32CF93}"/>
            </c:ext>
          </c:extLst>
        </c:ser>
        <c:ser>
          <c:idx val="3"/>
          <c:order val="3"/>
          <c:tx>
            <c:strRef>
              <c:f>'Coffey RVO'!$B$203:$C$203</c:f>
              <c:strCache>
                <c:ptCount val="2"/>
                <c:pt idx="0">
                  <c:v>CH64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RVO'!$D$203:$K$203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453D-4C53-BEBE-4267EB32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780674"/>
        <c:axId val="97701072"/>
      </c:radarChart>
      <c:catAx>
        <c:axId val="8087806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01072"/>
        <c:crosses val="autoZero"/>
        <c:auto val="1"/>
        <c:lblAlgn val="ctr"/>
        <c:lblOffset val="100"/>
        <c:noMultiLvlLbl val="0"/>
      </c:catAx>
      <c:valAx>
        <c:axId val="977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78067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9426542154412699"/>
          <c:y val="0.81570363466915197"/>
          <c:w val="0.62620018413783995"/>
          <c:h val="0.14538676607642101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10a65f3-4db2-4952-9b5b-eb02406924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11</a:t>
            </a:r>
            <a:r>
              <a:rPr lang="en-US" altLang="zh-CN"/>
              <a:t>AX</a:t>
            </a:r>
            <a:r>
              <a:rPr lang="en-US"/>
              <a:t> HE80 RVO </a:t>
            </a:r>
            <a:r>
              <a:rPr lang="en-US" altLang="zh-CN"/>
              <a:t>Chan100 </a:t>
            </a:r>
            <a:r>
              <a:rPr lang="en-US"/>
              <a:t>Throughput(RX) </a:t>
            </a:r>
          </a:p>
        </c:rich>
      </c:tx>
      <c:layout>
        <c:manualLayout>
          <c:xMode val="edge"/>
          <c:yMode val="edge"/>
          <c:x val="0.18053624627606801"/>
          <c:y val="2.5121384842727499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13731981002763"/>
          <c:y val="0.17247202871015399"/>
          <c:w val="0.58584289003022305"/>
          <c:h val="0.62269768868528097"/>
        </c:manualLayout>
      </c:layout>
      <c:radarChart>
        <c:radarStyle val="marker"/>
        <c:varyColors val="0"/>
        <c:ser>
          <c:idx val="0"/>
          <c:order val="0"/>
          <c:tx>
            <c:strRef>
              <c:f>'Coffey RVO'!$B$204:$C$204</c:f>
              <c:strCache>
                <c:ptCount val="2"/>
                <c:pt idx="0">
                  <c:v>CH100</c:v>
                </c:pt>
                <c:pt idx="1">
                  <c:v>0dB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RVO'!$D$204:$K$204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5504-4FFB-8A33-867E2D852667}"/>
            </c:ext>
          </c:extLst>
        </c:ser>
        <c:ser>
          <c:idx val="1"/>
          <c:order val="1"/>
          <c:tx>
            <c:strRef>
              <c:f>'Coffey RVO'!$B$205:$C$205</c:f>
              <c:strCache>
                <c:ptCount val="2"/>
                <c:pt idx="0">
                  <c:v>CH100</c:v>
                </c:pt>
                <c:pt idx="1">
                  <c:v>25dB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RVO'!$D$205:$K$205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504-4FFB-8A33-867E2D852667}"/>
            </c:ext>
          </c:extLst>
        </c:ser>
        <c:ser>
          <c:idx val="2"/>
          <c:order val="2"/>
          <c:tx>
            <c:strRef>
              <c:f>'Coffey RVO'!$B$206:$C$206</c:f>
              <c:strCache>
                <c:ptCount val="2"/>
                <c:pt idx="0">
                  <c:v>CH100</c:v>
                </c:pt>
                <c:pt idx="1">
                  <c:v>45dB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RVO'!$D$206:$K$206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5504-4FFB-8A33-867E2D852667}"/>
            </c:ext>
          </c:extLst>
        </c:ser>
        <c:ser>
          <c:idx val="3"/>
          <c:order val="3"/>
          <c:tx>
            <c:strRef>
              <c:f>'Coffey RVO'!$B$207:$C$207</c:f>
              <c:strCache>
                <c:ptCount val="2"/>
                <c:pt idx="0">
                  <c:v>CH100</c:v>
                </c:pt>
                <c:pt idx="1">
                  <c:v>55dB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'Coffey RVO'!$D$195:$K$195</c:f>
              <c:strCache>
                <c:ptCount val="8"/>
                <c:pt idx="0">
                  <c:v>0°</c:v>
                </c:pt>
                <c:pt idx="1">
                  <c:v>45°</c:v>
                </c:pt>
                <c:pt idx="2">
                  <c:v>90°</c:v>
                </c:pt>
                <c:pt idx="3">
                  <c:v>135°</c:v>
                </c:pt>
                <c:pt idx="4">
                  <c:v>180°</c:v>
                </c:pt>
                <c:pt idx="5">
                  <c:v>225°</c:v>
                </c:pt>
                <c:pt idx="6">
                  <c:v>270°</c:v>
                </c:pt>
                <c:pt idx="7">
                  <c:v>315°</c:v>
                </c:pt>
              </c:strCache>
            </c:strRef>
          </c:cat>
          <c:val>
            <c:numRef>
              <c:f>'Coffey RVO'!$D$207:$K$207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5504-4FFB-8A33-867E2D852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48660"/>
        <c:axId val="115471706"/>
      </c:radarChart>
      <c:catAx>
        <c:axId val="7340486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71706"/>
        <c:crosses val="autoZero"/>
        <c:auto val="1"/>
        <c:lblAlgn val="ctr"/>
        <c:lblOffset val="100"/>
        <c:noMultiLvlLbl val="0"/>
      </c:catAx>
      <c:valAx>
        <c:axId val="1154717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0486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6467184006313301"/>
          <c:y val="0.81570363466915197"/>
          <c:w val="0.61883467052479302"/>
          <c:h val="0.14165890027958999"/>
        </c:manualLayout>
      </c:layout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f9a6cbb-30a0-4f37-8f5f-3d82031a9ae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33" Type="http://schemas.openxmlformats.org/officeDocument/2006/relationships/image" Target="../media/image1.png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32" Type="http://schemas.openxmlformats.org/officeDocument/2006/relationships/chart" Target="../charts/chart34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31" Type="http://schemas.openxmlformats.org/officeDocument/2006/relationships/chart" Target="../charts/chart33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Relationship Id="rId30" Type="http://schemas.openxmlformats.org/officeDocument/2006/relationships/chart" Target="../charts/chart32.xml"/><Relationship Id="rId8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87630</xdr:rowOff>
    </xdr:from>
    <xdr:to>
      <xdr:col>1</xdr:col>
      <xdr:colOff>708660</xdr:colOff>
      <xdr:row>0</xdr:row>
      <xdr:rowOff>520065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87630"/>
          <a:ext cx="1574165" cy="432435"/>
        </a:xfrm>
        <a:prstGeom prst="rect">
          <a:avLst/>
        </a:prstGeom>
      </xdr:spPr>
    </xdr:pic>
    <xdr:clientData/>
  </xdr:twoCellAnchor>
  <xdr:twoCellAnchor>
    <xdr:from>
      <xdr:col>11</xdr:col>
      <xdr:colOff>125095</xdr:colOff>
      <xdr:row>19</xdr:row>
      <xdr:rowOff>206375</xdr:rowOff>
    </xdr:from>
    <xdr:to>
      <xdr:col>17</xdr:col>
      <xdr:colOff>221615</xdr:colOff>
      <xdr:row>31</xdr:row>
      <xdr:rowOff>81915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110490</xdr:colOff>
      <xdr:row>6</xdr:row>
      <xdr:rowOff>109220</xdr:rowOff>
    </xdr:from>
    <xdr:to>
      <xdr:col>17</xdr:col>
      <xdr:colOff>193675</xdr:colOff>
      <xdr:row>19</xdr:row>
      <xdr:rowOff>86360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660400</xdr:colOff>
      <xdr:row>238</xdr:row>
      <xdr:rowOff>97155</xdr:rowOff>
    </xdr:from>
    <xdr:to>
      <xdr:col>19</xdr:col>
      <xdr:colOff>0</xdr:colOff>
      <xdr:row>246</xdr:row>
      <xdr:rowOff>282575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646430</xdr:colOff>
      <xdr:row>238</xdr:row>
      <xdr:rowOff>64135</xdr:rowOff>
    </xdr:from>
    <xdr:to>
      <xdr:col>14</xdr:col>
      <xdr:colOff>320675</xdr:colOff>
      <xdr:row>246</xdr:row>
      <xdr:rowOff>304165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56515</xdr:colOff>
      <xdr:row>238</xdr:row>
      <xdr:rowOff>82550</xdr:rowOff>
    </xdr:from>
    <xdr:to>
      <xdr:col>9</xdr:col>
      <xdr:colOff>260985</xdr:colOff>
      <xdr:row>246</xdr:row>
      <xdr:rowOff>265430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40005</xdr:colOff>
      <xdr:row>238</xdr:row>
      <xdr:rowOff>40005</xdr:rowOff>
    </xdr:from>
    <xdr:to>
      <xdr:col>4</xdr:col>
      <xdr:colOff>822325</xdr:colOff>
      <xdr:row>246</xdr:row>
      <xdr:rowOff>297815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33020</xdr:colOff>
      <xdr:row>211</xdr:row>
      <xdr:rowOff>50800</xdr:rowOff>
    </xdr:from>
    <xdr:to>
      <xdr:col>4</xdr:col>
      <xdr:colOff>859155</xdr:colOff>
      <xdr:row>220</xdr:row>
      <xdr:rowOff>1270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161290</xdr:colOff>
      <xdr:row>211</xdr:row>
      <xdr:rowOff>90805</xdr:rowOff>
    </xdr:from>
    <xdr:to>
      <xdr:col>9</xdr:col>
      <xdr:colOff>447675</xdr:colOff>
      <xdr:row>219</xdr:row>
      <xdr:rowOff>328295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560070</xdr:colOff>
      <xdr:row>211</xdr:row>
      <xdr:rowOff>56515</xdr:rowOff>
    </xdr:from>
    <xdr:to>
      <xdr:col>13</xdr:col>
      <xdr:colOff>817245</xdr:colOff>
      <xdr:row>220</xdr:row>
      <xdr:rowOff>12065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962660</xdr:colOff>
      <xdr:row>211</xdr:row>
      <xdr:rowOff>59690</xdr:rowOff>
    </xdr:from>
    <xdr:to>
      <xdr:col>17</xdr:col>
      <xdr:colOff>367665</xdr:colOff>
      <xdr:row>219</xdr:row>
      <xdr:rowOff>325755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2540</xdr:colOff>
      <xdr:row>182</xdr:row>
      <xdr:rowOff>35560</xdr:rowOff>
    </xdr:from>
    <xdr:to>
      <xdr:col>18</xdr:col>
      <xdr:colOff>806450</xdr:colOff>
      <xdr:row>190</xdr:row>
      <xdr:rowOff>201930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451485</xdr:colOff>
      <xdr:row>182</xdr:row>
      <xdr:rowOff>65405</xdr:rowOff>
    </xdr:from>
    <xdr:to>
      <xdr:col>13</xdr:col>
      <xdr:colOff>640715</xdr:colOff>
      <xdr:row>190</xdr:row>
      <xdr:rowOff>259080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182</xdr:row>
      <xdr:rowOff>81915</xdr:rowOff>
    </xdr:from>
    <xdr:to>
      <xdr:col>6</xdr:col>
      <xdr:colOff>810260</xdr:colOff>
      <xdr:row>190</xdr:row>
      <xdr:rowOff>217170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944245</xdr:colOff>
      <xdr:row>159</xdr:row>
      <xdr:rowOff>22860</xdr:rowOff>
    </xdr:from>
    <xdr:to>
      <xdr:col>18</xdr:col>
      <xdr:colOff>768985</xdr:colOff>
      <xdr:row>167</xdr:row>
      <xdr:rowOff>330835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87630</xdr:colOff>
      <xdr:row>159</xdr:row>
      <xdr:rowOff>54610</xdr:rowOff>
    </xdr:from>
    <xdr:to>
      <xdr:col>13</xdr:col>
      <xdr:colOff>507365</xdr:colOff>
      <xdr:row>167</xdr:row>
      <xdr:rowOff>335915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9525</xdr:colOff>
      <xdr:row>159</xdr:row>
      <xdr:rowOff>55245</xdr:rowOff>
    </xdr:from>
    <xdr:to>
      <xdr:col>6</xdr:col>
      <xdr:colOff>828675</xdr:colOff>
      <xdr:row>167</xdr:row>
      <xdr:rowOff>334010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60325</xdr:colOff>
      <xdr:row>135</xdr:row>
      <xdr:rowOff>11430</xdr:rowOff>
    </xdr:from>
    <xdr:to>
      <xdr:col>18</xdr:col>
      <xdr:colOff>775970</xdr:colOff>
      <xdr:row>143</xdr:row>
      <xdr:rowOff>335280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497840</xdr:colOff>
      <xdr:row>135</xdr:row>
      <xdr:rowOff>62865</xdr:rowOff>
    </xdr:from>
    <xdr:to>
      <xdr:col>13</xdr:col>
      <xdr:colOff>866140</xdr:colOff>
      <xdr:row>144</xdr:row>
      <xdr:rowOff>20320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31750</xdr:colOff>
      <xdr:row>135</xdr:row>
      <xdr:rowOff>64135</xdr:rowOff>
    </xdr:from>
    <xdr:to>
      <xdr:col>7</xdr:col>
      <xdr:colOff>140335</xdr:colOff>
      <xdr:row>143</xdr:row>
      <xdr:rowOff>339725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823595</xdr:colOff>
      <xdr:row>112</xdr:row>
      <xdr:rowOff>28575</xdr:rowOff>
    </xdr:from>
    <xdr:to>
      <xdr:col>18</xdr:col>
      <xdr:colOff>784225</xdr:colOff>
      <xdr:row>121</xdr:row>
      <xdr:rowOff>23495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51435</xdr:colOff>
      <xdr:row>112</xdr:row>
      <xdr:rowOff>55880</xdr:rowOff>
    </xdr:from>
    <xdr:to>
      <xdr:col>13</xdr:col>
      <xdr:colOff>325120</xdr:colOff>
      <xdr:row>120</xdr:row>
      <xdr:rowOff>299720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9525</xdr:colOff>
      <xdr:row>112</xdr:row>
      <xdr:rowOff>73025</xdr:rowOff>
    </xdr:from>
    <xdr:to>
      <xdr:col>6</xdr:col>
      <xdr:colOff>821055</xdr:colOff>
      <xdr:row>120</xdr:row>
      <xdr:rowOff>307340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833120</xdr:colOff>
      <xdr:row>88</xdr:row>
      <xdr:rowOff>25400</xdr:rowOff>
    </xdr:from>
    <xdr:to>
      <xdr:col>19</xdr:col>
      <xdr:colOff>10795</xdr:colOff>
      <xdr:row>96</xdr:row>
      <xdr:rowOff>315595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534035</xdr:colOff>
      <xdr:row>88</xdr:row>
      <xdr:rowOff>55880</xdr:rowOff>
    </xdr:from>
    <xdr:to>
      <xdr:col>13</xdr:col>
      <xdr:colOff>779780</xdr:colOff>
      <xdr:row>96</xdr:row>
      <xdr:rowOff>312420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175895</xdr:colOff>
      <xdr:row>88</xdr:row>
      <xdr:rowOff>67310</xdr:rowOff>
    </xdr:from>
    <xdr:to>
      <xdr:col>7</xdr:col>
      <xdr:colOff>300355</xdr:colOff>
      <xdr:row>96</xdr:row>
      <xdr:rowOff>337185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601345</xdr:colOff>
      <xdr:row>65</xdr:row>
      <xdr:rowOff>67945</xdr:rowOff>
    </xdr:from>
    <xdr:to>
      <xdr:col>19</xdr:col>
      <xdr:colOff>0</xdr:colOff>
      <xdr:row>73</xdr:row>
      <xdr:rowOff>313690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66040</xdr:colOff>
      <xdr:row>65</xdr:row>
      <xdr:rowOff>46355</xdr:rowOff>
    </xdr:from>
    <xdr:to>
      <xdr:col>13</xdr:col>
      <xdr:colOff>443230</xdr:colOff>
      <xdr:row>73</xdr:row>
      <xdr:rowOff>291465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87630</xdr:colOff>
      <xdr:row>65</xdr:row>
      <xdr:rowOff>93980</xdr:rowOff>
    </xdr:from>
    <xdr:to>
      <xdr:col>6</xdr:col>
      <xdr:colOff>840740</xdr:colOff>
      <xdr:row>73</xdr:row>
      <xdr:rowOff>259080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477520</xdr:colOff>
      <xdr:row>41</xdr:row>
      <xdr:rowOff>47625</xdr:rowOff>
    </xdr:from>
    <xdr:to>
      <xdr:col>18</xdr:col>
      <xdr:colOff>649605</xdr:colOff>
      <xdr:row>49</xdr:row>
      <xdr:rowOff>306070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189865</xdr:colOff>
      <xdr:row>41</xdr:row>
      <xdr:rowOff>61595</xdr:rowOff>
    </xdr:from>
    <xdr:to>
      <xdr:col>13</xdr:col>
      <xdr:colOff>287020</xdr:colOff>
      <xdr:row>49</xdr:row>
      <xdr:rowOff>306705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20320</xdr:colOff>
      <xdr:row>41</xdr:row>
      <xdr:rowOff>95885</xdr:rowOff>
    </xdr:from>
    <xdr:to>
      <xdr:col>7</xdr:col>
      <xdr:colOff>13970</xdr:colOff>
      <xdr:row>49</xdr:row>
      <xdr:rowOff>210820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264160</xdr:colOff>
      <xdr:row>18</xdr:row>
      <xdr:rowOff>71120</xdr:rowOff>
    </xdr:from>
    <xdr:to>
      <xdr:col>15</xdr:col>
      <xdr:colOff>624205</xdr:colOff>
      <xdr:row>26</xdr:row>
      <xdr:rowOff>260985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836930</xdr:colOff>
      <xdr:row>18</xdr:row>
      <xdr:rowOff>78105</xdr:rowOff>
    </xdr:from>
    <xdr:to>
      <xdr:col>11</xdr:col>
      <xdr:colOff>172085</xdr:colOff>
      <xdr:row>26</xdr:row>
      <xdr:rowOff>259080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31750</xdr:colOff>
      <xdr:row>18</xdr:row>
      <xdr:rowOff>74930</xdr:rowOff>
    </xdr:from>
    <xdr:to>
      <xdr:col>5</xdr:col>
      <xdr:colOff>708025</xdr:colOff>
      <xdr:row>26</xdr:row>
      <xdr:rowOff>319405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11430</xdr:colOff>
      <xdr:row>0</xdr:row>
      <xdr:rowOff>55245</xdr:rowOff>
    </xdr:from>
    <xdr:to>
      <xdr:col>2</xdr:col>
      <xdr:colOff>191135</xdr:colOff>
      <xdr:row>0</xdr:row>
      <xdr:rowOff>563245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" y="55245"/>
          <a:ext cx="1843405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  <pageSetUpPr fitToPage="1"/>
  </sheetPr>
  <dimension ref="A1:W32"/>
  <sheetViews>
    <sheetView tabSelected="1" zoomScale="80" zoomScaleNormal="80" workbookViewId="0">
      <selection activeCell="D7" sqref="D7:D32"/>
    </sheetView>
  </sheetViews>
  <sheetFormatPr defaultColWidth="9" defaultRowHeight="20.100000000000001" customHeight="1" outlineLevelRow="1" x14ac:dyDescent="0.15"/>
  <cols>
    <col min="1" max="1" width="13.75" style="1" customWidth="1"/>
    <col min="2" max="2" width="12.625" style="1" customWidth="1"/>
    <col min="3" max="3" width="11.5" style="1" customWidth="1"/>
    <col min="4" max="4" width="15" style="1" bestFit="1" customWidth="1"/>
    <col min="5" max="5" width="14.875" style="1" bestFit="1" customWidth="1"/>
    <col min="6" max="6" width="15.125" style="1" customWidth="1"/>
    <col min="7" max="7" width="18.375" style="1" customWidth="1"/>
    <col min="8" max="8" width="16.125" style="1" customWidth="1"/>
    <col min="9" max="9" width="14.375" style="1" customWidth="1"/>
    <col min="10" max="10" width="15" style="1" customWidth="1"/>
    <col min="11" max="11" width="12.25" style="1" customWidth="1"/>
    <col min="12" max="12" width="13.5" style="1" customWidth="1"/>
    <col min="13" max="13" width="12.5" style="1" customWidth="1"/>
    <col min="14" max="14" width="14" style="1" customWidth="1"/>
    <col min="15" max="15" width="12.25" style="1" customWidth="1"/>
    <col min="16" max="16" width="11.75" style="1" customWidth="1"/>
    <col min="17" max="17" width="12" style="1" customWidth="1"/>
    <col min="18" max="18" width="13.375" style="1" customWidth="1"/>
    <col min="19" max="19" width="12.75" style="1" customWidth="1"/>
    <col min="20" max="21" width="13.375" style="1" customWidth="1"/>
    <col min="22" max="22" width="13" style="1" customWidth="1"/>
    <col min="23" max="16384" width="9" style="1"/>
  </cols>
  <sheetData>
    <row r="1" spans="1:23" ht="42.95" customHeight="1" x14ac:dyDescent="0.1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1:23" ht="20.100000000000001" customHeight="1" x14ac:dyDescent="0.15">
      <c r="A2" s="40" t="s">
        <v>88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1:23" ht="20.100000000000001" customHeight="1" x14ac:dyDescent="0.15">
      <c r="A3" s="40" t="s">
        <v>29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1:23" ht="20.100000000000001" customHeight="1" x14ac:dyDescent="0.15">
      <c r="A4" s="40" t="s">
        <v>30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1:23" ht="20.100000000000001" customHeight="1" outlineLevel="1" x14ac:dyDescent="0.15">
      <c r="A5" s="44" t="s">
        <v>2</v>
      </c>
      <c r="B5" s="43" t="s">
        <v>3</v>
      </c>
      <c r="C5" s="44" t="s">
        <v>4</v>
      </c>
      <c r="D5" s="37" t="s">
        <v>5</v>
      </c>
      <c r="E5" s="37" t="s">
        <v>6</v>
      </c>
      <c r="F5" s="43" t="s">
        <v>7</v>
      </c>
      <c r="G5" s="43" t="s">
        <v>8</v>
      </c>
      <c r="H5" s="43" t="s">
        <v>9</v>
      </c>
      <c r="I5" s="44" t="s">
        <v>10</v>
      </c>
      <c r="J5" s="44" t="s">
        <v>11</v>
      </c>
      <c r="K5" s="44" t="s">
        <v>12</v>
      </c>
      <c r="L5" s="32"/>
      <c r="M5" s="38"/>
      <c r="N5" s="38"/>
      <c r="O5" s="32"/>
      <c r="P5" s="32"/>
      <c r="Q5" s="32"/>
      <c r="R5" s="32"/>
      <c r="S5" s="44" t="s">
        <v>2</v>
      </c>
      <c r="T5" s="43" t="s">
        <v>3</v>
      </c>
      <c r="U5" s="44" t="s">
        <v>4</v>
      </c>
      <c r="V5" s="37" t="s">
        <v>13</v>
      </c>
      <c r="W5" s="37" t="s">
        <v>14</v>
      </c>
    </row>
    <row r="6" spans="1:23" ht="20.100000000000001" customHeight="1" outlineLevel="1" x14ac:dyDescent="0.15">
      <c r="A6" s="42"/>
      <c r="B6" s="42"/>
      <c r="C6" s="42"/>
      <c r="D6" s="27" t="s">
        <v>31</v>
      </c>
      <c r="E6" s="27" t="s">
        <v>31</v>
      </c>
      <c r="F6" s="42"/>
      <c r="G6" s="42"/>
      <c r="H6" s="42"/>
      <c r="I6" s="42"/>
      <c r="J6" s="42"/>
      <c r="K6" s="42"/>
      <c r="L6" s="32"/>
      <c r="M6" s="38"/>
      <c r="N6" s="38"/>
      <c r="O6" s="32"/>
      <c r="P6" s="32"/>
      <c r="Q6" s="32"/>
      <c r="R6" s="32"/>
      <c r="S6" s="42"/>
      <c r="T6" s="42"/>
      <c r="U6" s="42"/>
      <c r="V6" s="27" t="s">
        <v>31</v>
      </c>
      <c r="W6" s="27" t="s">
        <v>31</v>
      </c>
    </row>
    <row r="7" spans="1:23" ht="20.100000000000001" customHeight="1" outlineLevel="1" x14ac:dyDescent="0.15">
      <c r="A7" s="41" t="s">
        <v>35</v>
      </c>
      <c r="B7" s="31">
        <v>0</v>
      </c>
      <c r="C7" s="32" t="s">
        <v>19</v>
      </c>
      <c r="D7" s="73">
        <v>133</v>
      </c>
      <c r="E7" s="33"/>
      <c r="F7" s="41" t="s">
        <v>36</v>
      </c>
      <c r="G7" s="41" t="s">
        <v>37</v>
      </c>
      <c r="H7" s="41" t="s">
        <v>38</v>
      </c>
      <c r="I7" s="31" t="str">
        <f t="shared" ref="I7:I12" si="0">IF(AND(MIN(D7:D7)&gt;499,MIN(E7:E7)&gt;499),"Pass","Fail")</f>
        <v>Fail</v>
      </c>
      <c r="J7" s="31" t="str">
        <f t="shared" ref="J7:J12" si="1">IF(AND(MIN(D7:D7)&gt;400,MIN(E7:E7)&gt;300),"Pass","Fail")</f>
        <v>Fail</v>
      </c>
      <c r="K7" s="31" t="str">
        <f>IF(AND(MIN(D7:D7)&gt;400,MIN(E7:E7)&gt;300),"Pass","Fail")</f>
        <v>Fail</v>
      </c>
      <c r="L7" s="32"/>
      <c r="M7" s="32"/>
      <c r="N7" s="32"/>
      <c r="O7" s="32"/>
      <c r="P7" s="32"/>
      <c r="Q7" s="32"/>
      <c r="R7" s="32"/>
      <c r="S7" s="41" t="s">
        <v>35</v>
      </c>
      <c r="T7" s="31">
        <v>0</v>
      </c>
      <c r="U7" s="32" t="s">
        <v>19</v>
      </c>
      <c r="V7" s="34"/>
      <c r="W7" s="35"/>
    </row>
    <row r="8" spans="1:23" ht="20.100000000000001" customHeight="1" outlineLevel="1" x14ac:dyDescent="0.15">
      <c r="A8" s="42"/>
      <c r="B8" s="31">
        <v>3</v>
      </c>
      <c r="C8" s="32" t="s">
        <v>19</v>
      </c>
      <c r="D8" s="73">
        <v>155.30000000000001</v>
      </c>
      <c r="E8" s="33"/>
      <c r="F8" s="41"/>
      <c r="G8" s="41"/>
      <c r="H8" s="41"/>
      <c r="I8" s="31" t="str">
        <f t="shared" si="0"/>
        <v>Fail</v>
      </c>
      <c r="J8" s="31" t="str">
        <f t="shared" si="1"/>
        <v>Fail</v>
      </c>
      <c r="K8" s="31" t="str">
        <f>IF(AND(MIN(D8:D8)&gt;400,MIN(E8:E8)&gt;300),"Pass","Fail")</f>
        <v>Fail</v>
      </c>
      <c r="L8" s="32"/>
      <c r="M8" s="32"/>
      <c r="N8" s="32"/>
      <c r="O8" s="32"/>
      <c r="P8" s="32"/>
      <c r="Q8" s="32"/>
      <c r="R8" s="32"/>
      <c r="S8" s="42"/>
      <c r="T8" s="31">
        <v>3</v>
      </c>
      <c r="U8" s="32" t="s">
        <v>19</v>
      </c>
      <c r="V8" s="34"/>
      <c r="W8" s="35"/>
    </row>
    <row r="9" spans="1:23" ht="20.100000000000001" customHeight="1" outlineLevel="1" x14ac:dyDescent="0.15">
      <c r="A9" s="42"/>
      <c r="B9" s="31">
        <v>6</v>
      </c>
      <c r="C9" s="32" t="s">
        <v>19</v>
      </c>
      <c r="D9" s="73">
        <v>119.4</v>
      </c>
      <c r="E9" s="33"/>
      <c r="F9" s="41"/>
      <c r="G9" s="41"/>
      <c r="H9" s="41"/>
      <c r="I9" s="31" t="str">
        <f t="shared" si="0"/>
        <v>Fail</v>
      </c>
      <c r="J9" s="31" t="str">
        <f t="shared" si="1"/>
        <v>Fail</v>
      </c>
      <c r="K9" s="31" t="str">
        <f>IF(AND(MIN(D9:D9)&gt;400,MIN(E9:E9)&gt;300),"Pass","Fail")</f>
        <v>Fail</v>
      </c>
      <c r="L9" s="32"/>
      <c r="M9" s="32"/>
      <c r="N9" s="32"/>
      <c r="O9" s="32"/>
      <c r="P9" s="32"/>
      <c r="Q9" s="32"/>
      <c r="R9" s="32"/>
      <c r="S9" s="42"/>
      <c r="T9" s="31">
        <v>6</v>
      </c>
      <c r="U9" s="32" t="s">
        <v>19</v>
      </c>
      <c r="V9" s="34"/>
      <c r="W9" s="35"/>
    </row>
    <row r="10" spans="1:23" ht="20.100000000000001" customHeight="1" outlineLevel="1" x14ac:dyDescent="0.15">
      <c r="A10" s="42"/>
      <c r="B10" s="31">
        <v>9</v>
      </c>
      <c r="C10" s="32" t="s">
        <v>19</v>
      </c>
      <c r="D10" s="73">
        <v>148.6</v>
      </c>
      <c r="E10" s="33"/>
      <c r="F10" s="41"/>
      <c r="G10" s="41"/>
      <c r="H10" s="41"/>
      <c r="I10" s="31" t="str">
        <f t="shared" si="0"/>
        <v>Fail</v>
      </c>
      <c r="J10" s="31" t="str">
        <f t="shared" si="1"/>
        <v>Fail</v>
      </c>
      <c r="K10" s="31" t="str">
        <f>IF(AND(MIN(D10:D10)&gt;400,MIN(E10:E10)&gt;300),"Pass","Fail")</f>
        <v>Fail</v>
      </c>
      <c r="L10" s="32"/>
      <c r="M10" s="32"/>
      <c r="N10" s="32"/>
      <c r="O10" s="32"/>
      <c r="P10" s="32"/>
      <c r="Q10" s="32"/>
      <c r="R10" s="32"/>
      <c r="S10" s="42"/>
      <c r="T10" s="31">
        <v>9</v>
      </c>
      <c r="U10" s="32" t="s">
        <v>19</v>
      </c>
      <c r="V10" s="34"/>
      <c r="W10" s="35"/>
    </row>
    <row r="11" spans="1:23" ht="20.100000000000001" customHeight="1" outlineLevel="1" x14ac:dyDescent="0.15">
      <c r="A11" s="42"/>
      <c r="B11" s="31">
        <v>12</v>
      </c>
      <c r="C11" s="32" t="s">
        <v>19</v>
      </c>
      <c r="D11" s="73">
        <v>148.9</v>
      </c>
      <c r="E11" s="33"/>
      <c r="F11" s="41"/>
      <c r="G11" s="41"/>
      <c r="H11" s="41"/>
      <c r="I11" s="31" t="str">
        <f t="shared" si="0"/>
        <v>Fail</v>
      </c>
      <c r="J11" s="31" t="str">
        <f t="shared" si="1"/>
        <v>Fail</v>
      </c>
      <c r="K11" s="31" t="str">
        <f>IF(AND(MIN(D11:D11)&gt;400,MIN(E11:E11)&gt;300),"Pass","Fail")</f>
        <v>Fail</v>
      </c>
      <c r="L11" s="32"/>
      <c r="M11" s="32"/>
      <c r="N11" s="32"/>
      <c r="O11" s="32"/>
      <c r="P11" s="32"/>
      <c r="Q11" s="32"/>
      <c r="R11" s="32"/>
      <c r="S11" s="42"/>
      <c r="T11" s="31">
        <v>12</v>
      </c>
      <c r="U11" s="32" t="s">
        <v>19</v>
      </c>
      <c r="V11" s="34"/>
      <c r="W11" s="35"/>
    </row>
    <row r="12" spans="1:23" ht="20.100000000000001" customHeight="1" outlineLevel="1" x14ac:dyDescent="0.15">
      <c r="A12" s="42"/>
      <c r="B12" s="31">
        <v>15</v>
      </c>
      <c r="C12" s="32" t="s">
        <v>19</v>
      </c>
      <c r="D12" s="73">
        <v>160.9</v>
      </c>
      <c r="E12" s="33"/>
      <c r="F12" s="41"/>
      <c r="G12" s="41"/>
      <c r="H12" s="41"/>
      <c r="I12" s="31" t="str">
        <f t="shared" si="0"/>
        <v>Fail</v>
      </c>
      <c r="J12" s="31" t="str">
        <f t="shared" si="1"/>
        <v>Fail</v>
      </c>
      <c r="K12" s="31" t="str">
        <f>IF(AND(MIN(D12:D12)&gt;320,MIN(E12:E12)&gt;200),"Pass","Fail")</f>
        <v>Fail</v>
      </c>
      <c r="L12" s="32"/>
      <c r="M12" s="32"/>
      <c r="N12" s="32"/>
      <c r="O12" s="32"/>
      <c r="P12" s="32"/>
      <c r="Q12" s="32"/>
      <c r="R12" s="32"/>
      <c r="S12" s="42"/>
      <c r="T12" s="31">
        <v>15</v>
      </c>
      <c r="U12" s="32" t="s">
        <v>19</v>
      </c>
      <c r="V12" s="34"/>
      <c r="W12" s="35"/>
    </row>
    <row r="13" spans="1:23" ht="20.100000000000001" customHeight="1" outlineLevel="1" x14ac:dyDescent="0.15">
      <c r="A13" s="42"/>
      <c r="B13" s="31">
        <v>18</v>
      </c>
      <c r="C13" s="32" t="s">
        <v>19</v>
      </c>
      <c r="D13" s="74">
        <v>166.4</v>
      </c>
      <c r="E13" s="36"/>
      <c r="F13" s="41"/>
      <c r="G13" s="41" t="s">
        <v>39</v>
      </c>
      <c r="H13" s="41" t="s">
        <v>40</v>
      </c>
      <c r="I13" s="31" t="s">
        <v>20</v>
      </c>
      <c r="J13" s="31" t="str">
        <f>IF(AND(MIN(D13:D13)&gt;320,MIN(E13:E13)&gt;200),"Pass","Fail")</f>
        <v>Fail</v>
      </c>
      <c r="K13" s="31" t="str">
        <f>IF(AND(MIN(D13:D13)&gt;320,MIN(E13:E13)&gt;200),"Pass","Fail")</f>
        <v>Fail</v>
      </c>
      <c r="L13" s="32"/>
      <c r="M13" s="32"/>
      <c r="N13" s="32"/>
      <c r="O13" s="32"/>
      <c r="P13" s="32"/>
      <c r="Q13" s="32"/>
      <c r="R13" s="32"/>
      <c r="S13" s="42"/>
      <c r="T13" s="31">
        <v>18</v>
      </c>
      <c r="U13" s="32" t="s">
        <v>19</v>
      </c>
      <c r="V13" s="34"/>
      <c r="W13" s="35"/>
    </row>
    <row r="14" spans="1:23" ht="20.100000000000001" customHeight="1" outlineLevel="1" x14ac:dyDescent="0.15">
      <c r="A14" s="42"/>
      <c r="B14" s="31">
        <v>21</v>
      </c>
      <c r="C14" s="32" t="s">
        <v>19</v>
      </c>
      <c r="D14" s="74">
        <v>158.9</v>
      </c>
      <c r="E14" s="36"/>
      <c r="F14" s="41"/>
      <c r="G14" s="41"/>
      <c r="H14" s="41"/>
      <c r="I14" s="31" t="s">
        <v>20</v>
      </c>
      <c r="J14" s="31" t="str">
        <f>IF(AND(MIN(D14:D14)&gt;320,MIN(E14:E14)&gt;200),"Pass","Fail")</f>
        <v>Fail</v>
      </c>
      <c r="K14" s="31" t="str">
        <f>IF(AND(MIN(D14:D14)&gt;320,MIN(E14:E14)&gt;200),"Pass","Fail")</f>
        <v>Fail</v>
      </c>
      <c r="L14" s="32"/>
      <c r="M14" s="32"/>
      <c r="N14" s="32"/>
      <c r="O14" s="32"/>
      <c r="P14" s="32"/>
      <c r="Q14" s="32"/>
      <c r="R14" s="32"/>
      <c r="S14" s="42"/>
      <c r="T14" s="31">
        <v>21</v>
      </c>
      <c r="U14" s="32" t="s">
        <v>19</v>
      </c>
      <c r="V14" s="34"/>
      <c r="W14" s="35"/>
    </row>
    <row r="15" spans="1:23" ht="20.100000000000001" customHeight="1" outlineLevel="1" x14ac:dyDescent="0.15">
      <c r="A15" s="42"/>
      <c r="B15" s="31">
        <v>24</v>
      </c>
      <c r="C15" s="32" t="s">
        <v>19</v>
      </c>
      <c r="D15" s="74">
        <v>120.9</v>
      </c>
      <c r="E15" s="36"/>
      <c r="F15" s="41"/>
      <c r="G15" s="41"/>
      <c r="H15" s="41"/>
      <c r="I15" s="31" t="s">
        <v>20</v>
      </c>
      <c r="J15" s="31" t="str">
        <f>IF(AND(MIN(D15:D15)&gt;320,MIN(E15:E15)&gt;200),"Pass","Fail")</f>
        <v>Fail</v>
      </c>
      <c r="K15" s="31" t="str">
        <f t="shared" ref="K15:K22" si="2">IF(AND(MIN(D15:D15)&gt;100,MIN(E15:E15)&gt;80),"Pass","Fail")</f>
        <v>Fail</v>
      </c>
      <c r="L15" s="32"/>
      <c r="M15" s="32"/>
      <c r="N15" s="32"/>
      <c r="O15" s="32"/>
      <c r="P15" s="32"/>
      <c r="Q15" s="32"/>
      <c r="R15" s="32"/>
      <c r="S15" s="42"/>
      <c r="T15" s="31">
        <v>24</v>
      </c>
      <c r="U15" s="32" t="s">
        <v>19</v>
      </c>
      <c r="V15" s="34"/>
      <c r="W15" s="35"/>
    </row>
    <row r="16" spans="1:23" ht="20.100000000000001" customHeight="1" outlineLevel="1" x14ac:dyDescent="0.15">
      <c r="A16" s="42"/>
      <c r="B16" s="31">
        <v>27</v>
      </c>
      <c r="C16" s="32" t="s">
        <v>19</v>
      </c>
      <c r="D16" s="74">
        <v>121.6</v>
      </c>
      <c r="E16" s="36"/>
      <c r="F16" s="41"/>
      <c r="G16" s="41"/>
      <c r="H16" s="41"/>
      <c r="I16" s="31" t="s">
        <v>20</v>
      </c>
      <c r="J16" s="31" t="str">
        <f>IF(AND(MIN(D16:D16)&gt;320,MIN(E16:E16)&gt;200),"Pass","Fail")</f>
        <v>Fail</v>
      </c>
      <c r="K16" s="31" t="str">
        <f t="shared" si="2"/>
        <v>Fail</v>
      </c>
      <c r="L16" s="32"/>
      <c r="M16" s="32"/>
      <c r="N16" s="32"/>
      <c r="O16" s="32"/>
      <c r="P16" s="32"/>
      <c r="Q16" s="32"/>
      <c r="R16" s="32"/>
      <c r="S16" s="42"/>
      <c r="T16" s="31">
        <v>27</v>
      </c>
      <c r="U16" s="32" t="s">
        <v>19</v>
      </c>
      <c r="V16" s="34"/>
      <c r="W16" s="35"/>
    </row>
    <row r="17" spans="1:23" ht="20.100000000000001" customHeight="1" outlineLevel="1" x14ac:dyDescent="0.15">
      <c r="A17" s="42"/>
      <c r="B17" s="31">
        <v>30</v>
      </c>
      <c r="C17" s="32" t="s">
        <v>19</v>
      </c>
      <c r="D17" s="74">
        <v>152.6</v>
      </c>
      <c r="E17" s="36"/>
      <c r="F17" s="41"/>
      <c r="G17" s="41" t="s">
        <v>41</v>
      </c>
      <c r="H17" s="41" t="s">
        <v>42</v>
      </c>
      <c r="I17" s="31" t="s">
        <v>20</v>
      </c>
      <c r="J17" s="31" t="str">
        <f t="shared" ref="J17:J22" si="3">IF(AND(MIN(D17:D17)&gt;100,MIN(E17:E17)&gt;80),"Pass","Fail")</f>
        <v>Fail</v>
      </c>
      <c r="K17" s="31" t="str">
        <f t="shared" si="2"/>
        <v>Fail</v>
      </c>
      <c r="L17" s="32"/>
      <c r="M17" s="32"/>
      <c r="N17" s="32"/>
      <c r="O17" s="32"/>
      <c r="P17" s="32"/>
      <c r="Q17" s="32"/>
      <c r="R17" s="32"/>
      <c r="S17" s="42"/>
      <c r="T17" s="31">
        <v>30</v>
      </c>
      <c r="U17" s="32" t="s">
        <v>19</v>
      </c>
      <c r="V17" s="34"/>
      <c r="W17" s="35"/>
    </row>
    <row r="18" spans="1:23" ht="20.100000000000001" customHeight="1" outlineLevel="1" x14ac:dyDescent="0.15">
      <c r="A18" s="42"/>
      <c r="B18" s="31">
        <v>33</v>
      </c>
      <c r="C18" s="32" t="s">
        <v>19</v>
      </c>
      <c r="D18" s="74">
        <v>182</v>
      </c>
      <c r="E18" s="36"/>
      <c r="F18" s="41"/>
      <c r="G18" s="41"/>
      <c r="H18" s="41"/>
      <c r="I18" s="31" t="s">
        <v>20</v>
      </c>
      <c r="J18" s="31" t="str">
        <f t="shared" si="3"/>
        <v>Fail</v>
      </c>
      <c r="K18" s="31" t="str">
        <f t="shared" si="2"/>
        <v>Fail</v>
      </c>
      <c r="L18" s="32"/>
      <c r="M18" s="32"/>
      <c r="N18" s="32"/>
      <c r="O18" s="32"/>
      <c r="P18" s="32"/>
      <c r="Q18" s="32"/>
      <c r="R18" s="32"/>
      <c r="S18" s="42"/>
      <c r="T18" s="31">
        <v>33</v>
      </c>
      <c r="U18" s="32" t="s">
        <v>19</v>
      </c>
      <c r="V18" s="34"/>
      <c r="W18" s="35"/>
    </row>
    <row r="19" spans="1:23" ht="20.100000000000001" customHeight="1" outlineLevel="1" x14ac:dyDescent="0.15">
      <c r="A19" s="42"/>
      <c r="B19" s="31">
        <v>36</v>
      </c>
      <c r="C19" s="32" t="s">
        <v>19</v>
      </c>
      <c r="D19" s="74">
        <v>134.19999999999999</v>
      </c>
      <c r="E19" s="36"/>
      <c r="F19" s="41"/>
      <c r="G19" s="41"/>
      <c r="H19" s="41"/>
      <c r="I19" s="31" t="s">
        <v>20</v>
      </c>
      <c r="J19" s="31" t="str">
        <f t="shared" si="3"/>
        <v>Fail</v>
      </c>
      <c r="K19" s="31" t="str">
        <f t="shared" si="2"/>
        <v>Fail</v>
      </c>
      <c r="L19" s="32"/>
      <c r="M19" s="32"/>
      <c r="N19" s="32"/>
      <c r="O19" s="32"/>
      <c r="P19" s="32"/>
      <c r="Q19" s="32"/>
      <c r="R19" s="32"/>
      <c r="S19" s="42"/>
      <c r="T19" s="31">
        <v>36</v>
      </c>
      <c r="U19" s="32" t="s">
        <v>19</v>
      </c>
      <c r="V19" s="34"/>
      <c r="W19" s="35"/>
    </row>
    <row r="20" spans="1:23" ht="20.100000000000001" customHeight="1" outlineLevel="1" x14ac:dyDescent="0.15">
      <c r="A20" s="42"/>
      <c r="B20" s="31">
        <v>39</v>
      </c>
      <c r="C20" s="32" t="s">
        <v>19</v>
      </c>
      <c r="D20" s="74">
        <v>194.5</v>
      </c>
      <c r="E20" s="33"/>
      <c r="F20" s="31" t="s">
        <v>21</v>
      </c>
      <c r="G20" s="41"/>
      <c r="H20" s="41"/>
      <c r="I20" s="31" t="str">
        <f>IF(AND(MIN(D20:D20)&gt;0,MIN(E20:E20)&gt;0),"Pass","Fail")</f>
        <v>Fail</v>
      </c>
      <c r="J20" s="31" t="str">
        <f t="shared" si="3"/>
        <v>Fail</v>
      </c>
      <c r="K20" s="31" t="str">
        <f t="shared" si="2"/>
        <v>Fail</v>
      </c>
      <c r="L20" s="32"/>
      <c r="M20" s="32"/>
      <c r="N20" s="32"/>
      <c r="O20" s="32"/>
      <c r="P20" s="32"/>
      <c r="Q20" s="32"/>
      <c r="R20" s="32"/>
      <c r="S20" s="42"/>
      <c r="T20" s="31">
        <v>39</v>
      </c>
      <c r="U20" s="32" t="s">
        <v>19</v>
      </c>
      <c r="V20" s="34"/>
      <c r="W20" s="35"/>
    </row>
    <row r="21" spans="1:23" ht="20.100000000000001" customHeight="1" outlineLevel="1" x14ac:dyDescent="0.15">
      <c r="A21" s="42"/>
      <c r="B21" s="31">
        <v>42</v>
      </c>
      <c r="C21" s="32" t="s">
        <v>19</v>
      </c>
      <c r="D21" s="74">
        <v>121.4</v>
      </c>
      <c r="E21" s="36"/>
      <c r="F21" s="41" t="s">
        <v>22</v>
      </c>
      <c r="G21" s="41"/>
      <c r="H21" s="41"/>
      <c r="I21" s="31" t="s">
        <v>20</v>
      </c>
      <c r="J21" s="31" t="str">
        <f t="shared" si="3"/>
        <v>Fail</v>
      </c>
      <c r="K21" s="31" t="str">
        <f t="shared" si="2"/>
        <v>Fail</v>
      </c>
      <c r="L21" s="32"/>
      <c r="M21" s="32"/>
      <c r="N21" s="32"/>
      <c r="O21" s="32"/>
      <c r="P21" s="32"/>
      <c r="Q21" s="32"/>
      <c r="R21" s="32"/>
      <c r="S21" s="42"/>
      <c r="T21" s="31">
        <v>42</v>
      </c>
      <c r="U21" s="32" t="s">
        <v>19</v>
      </c>
      <c r="V21" s="34"/>
      <c r="W21" s="35"/>
    </row>
    <row r="22" spans="1:23" ht="20.100000000000001" customHeight="1" outlineLevel="1" x14ac:dyDescent="0.15">
      <c r="A22" s="42"/>
      <c r="B22" s="31">
        <v>45</v>
      </c>
      <c r="C22" s="32" t="s">
        <v>19</v>
      </c>
      <c r="D22" s="74">
        <v>147.1</v>
      </c>
      <c r="E22" s="36"/>
      <c r="F22" s="41"/>
      <c r="G22" s="41"/>
      <c r="H22" s="41"/>
      <c r="I22" s="31" t="s">
        <v>20</v>
      </c>
      <c r="J22" s="31" t="str">
        <f t="shared" si="3"/>
        <v>Fail</v>
      </c>
      <c r="K22" s="31" t="str">
        <f t="shared" si="2"/>
        <v>Fail</v>
      </c>
      <c r="L22" s="32"/>
      <c r="M22" s="32"/>
      <c r="N22" s="32"/>
      <c r="O22" s="32"/>
      <c r="P22" s="32"/>
      <c r="Q22" s="32"/>
      <c r="R22" s="32"/>
      <c r="S22" s="42"/>
      <c r="T22" s="31">
        <v>45</v>
      </c>
      <c r="U22" s="32" t="s">
        <v>19</v>
      </c>
      <c r="V22" s="34"/>
      <c r="W22" s="35"/>
    </row>
    <row r="23" spans="1:23" ht="20.100000000000001" customHeight="1" outlineLevel="1" x14ac:dyDescent="0.15">
      <c r="A23" s="42"/>
      <c r="B23" s="31">
        <v>48</v>
      </c>
      <c r="C23" s="32" t="s">
        <v>19</v>
      </c>
      <c r="D23" s="74">
        <v>147.30000000000001</v>
      </c>
      <c r="E23" s="36"/>
      <c r="F23" s="41"/>
      <c r="G23" s="41" t="s">
        <v>22</v>
      </c>
      <c r="H23" s="41" t="s">
        <v>22</v>
      </c>
      <c r="I23" s="31" t="s">
        <v>20</v>
      </c>
      <c r="J23" s="31" t="s">
        <v>20</v>
      </c>
      <c r="K23" s="31" t="s">
        <v>20</v>
      </c>
      <c r="L23" s="32"/>
      <c r="M23" s="32"/>
      <c r="N23" s="32"/>
      <c r="O23" s="32"/>
      <c r="P23" s="32"/>
      <c r="Q23" s="32"/>
      <c r="R23" s="32"/>
      <c r="S23" s="42"/>
      <c r="T23" s="31">
        <v>48</v>
      </c>
      <c r="U23" s="32" t="s">
        <v>19</v>
      </c>
      <c r="V23" s="34"/>
      <c r="W23" s="35"/>
    </row>
    <row r="24" spans="1:23" ht="20.100000000000001" customHeight="1" outlineLevel="1" x14ac:dyDescent="0.15">
      <c r="A24" s="42"/>
      <c r="B24" s="31">
        <v>51</v>
      </c>
      <c r="C24" s="32" t="s">
        <v>19</v>
      </c>
      <c r="D24" s="74">
        <v>103.7</v>
      </c>
      <c r="E24" s="36"/>
      <c r="F24" s="41"/>
      <c r="G24" s="42"/>
      <c r="H24" s="42"/>
      <c r="I24" s="31" t="s">
        <v>20</v>
      </c>
      <c r="J24" s="31" t="s">
        <v>20</v>
      </c>
      <c r="K24" s="31" t="s">
        <v>20</v>
      </c>
      <c r="L24" s="32"/>
      <c r="M24" s="32"/>
      <c r="N24" s="32"/>
      <c r="O24" s="32"/>
      <c r="P24" s="32"/>
      <c r="Q24" s="32"/>
      <c r="R24" s="32"/>
      <c r="S24" s="42"/>
      <c r="T24" s="31">
        <v>51</v>
      </c>
      <c r="U24" s="32" t="s">
        <v>19</v>
      </c>
      <c r="V24" s="34"/>
      <c r="W24" s="35"/>
    </row>
    <row r="25" spans="1:23" ht="20.100000000000001" customHeight="1" outlineLevel="1" x14ac:dyDescent="0.15">
      <c r="A25" s="42"/>
      <c r="B25" s="31">
        <v>54</v>
      </c>
      <c r="C25" s="32" t="s">
        <v>19</v>
      </c>
      <c r="D25" s="74">
        <v>167.5</v>
      </c>
      <c r="E25" s="36"/>
      <c r="F25" s="41"/>
      <c r="G25" s="42"/>
      <c r="H25" s="42"/>
      <c r="I25" s="31" t="s">
        <v>20</v>
      </c>
      <c r="J25" s="31" t="s">
        <v>20</v>
      </c>
      <c r="K25" s="31" t="s">
        <v>20</v>
      </c>
      <c r="L25" s="32"/>
      <c r="M25" s="32"/>
      <c r="N25" s="32"/>
      <c r="O25" s="32"/>
      <c r="P25" s="32"/>
      <c r="Q25" s="32"/>
      <c r="R25" s="32"/>
      <c r="S25" s="42"/>
      <c r="T25" s="31">
        <v>54</v>
      </c>
      <c r="U25" s="32" t="s">
        <v>19</v>
      </c>
      <c r="V25" s="34"/>
      <c r="W25" s="35"/>
    </row>
    <row r="26" spans="1:23" ht="20.100000000000001" customHeight="1" outlineLevel="1" x14ac:dyDescent="0.15">
      <c r="A26" s="42"/>
      <c r="B26" s="31">
        <v>57</v>
      </c>
      <c r="C26" s="32" t="s">
        <v>19</v>
      </c>
      <c r="D26" s="74">
        <v>146.9</v>
      </c>
      <c r="E26" s="36"/>
      <c r="F26" s="41"/>
      <c r="G26" s="42"/>
      <c r="H26" s="42"/>
      <c r="I26" s="31" t="s">
        <v>20</v>
      </c>
      <c r="J26" s="31" t="s">
        <v>20</v>
      </c>
      <c r="K26" s="31" t="s">
        <v>20</v>
      </c>
      <c r="L26" s="32"/>
      <c r="M26" s="32"/>
      <c r="N26" s="32"/>
      <c r="O26" s="32"/>
      <c r="P26" s="32"/>
      <c r="Q26" s="32"/>
      <c r="R26" s="32"/>
      <c r="S26" s="42"/>
      <c r="T26" s="31">
        <v>57</v>
      </c>
      <c r="U26" s="32" t="s">
        <v>19</v>
      </c>
      <c r="V26" s="34"/>
      <c r="W26" s="35"/>
    </row>
    <row r="27" spans="1:23" ht="20.100000000000001" customHeight="1" outlineLevel="1" x14ac:dyDescent="0.15">
      <c r="A27" s="42"/>
      <c r="B27" s="31">
        <v>60</v>
      </c>
      <c r="C27" s="32" t="s">
        <v>19</v>
      </c>
      <c r="D27" s="74">
        <v>104</v>
      </c>
      <c r="E27" s="36"/>
      <c r="F27" s="41"/>
      <c r="G27" s="42"/>
      <c r="H27" s="42"/>
      <c r="I27" s="31" t="s">
        <v>20</v>
      </c>
      <c r="J27" s="31" t="s">
        <v>20</v>
      </c>
      <c r="K27" s="31" t="s">
        <v>20</v>
      </c>
      <c r="L27" s="32"/>
      <c r="M27" s="32"/>
      <c r="N27" s="32"/>
      <c r="O27" s="32"/>
      <c r="P27" s="32"/>
      <c r="Q27" s="32"/>
      <c r="R27" s="32"/>
      <c r="S27" s="42"/>
      <c r="T27" s="31">
        <v>60</v>
      </c>
      <c r="U27" s="32" t="s">
        <v>19</v>
      </c>
      <c r="V27" s="34"/>
      <c r="W27" s="35"/>
    </row>
    <row r="28" spans="1:23" ht="20.100000000000001" customHeight="1" x14ac:dyDescent="0.15">
      <c r="A28" s="42"/>
      <c r="B28" s="31">
        <v>63</v>
      </c>
      <c r="C28" s="32" t="s">
        <v>19</v>
      </c>
      <c r="D28" s="74">
        <v>127.5</v>
      </c>
      <c r="E28" s="36"/>
      <c r="F28" s="41"/>
      <c r="G28" s="42"/>
      <c r="H28" s="42"/>
      <c r="I28" s="31" t="s">
        <v>20</v>
      </c>
      <c r="J28" s="31" t="s">
        <v>20</v>
      </c>
      <c r="K28" s="31" t="s">
        <v>20</v>
      </c>
      <c r="L28" s="32"/>
      <c r="M28" s="32"/>
      <c r="N28" s="32"/>
      <c r="O28" s="32"/>
      <c r="P28" s="32"/>
      <c r="Q28" s="32"/>
      <c r="R28" s="32"/>
      <c r="S28" s="42"/>
      <c r="T28" s="31">
        <v>63</v>
      </c>
      <c r="U28" s="32" t="s">
        <v>19</v>
      </c>
      <c r="V28" s="34"/>
      <c r="W28" s="35"/>
    </row>
    <row r="29" spans="1:23" ht="20.100000000000001" customHeight="1" x14ac:dyDescent="0.15">
      <c r="A29" s="42"/>
      <c r="B29" s="31">
        <v>66</v>
      </c>
      <c r="C29" s="32" t="s">
        <v>19</v>
      </c>
      <c r="D29" s="74">
        <v>143.19999999999999</v>
      </c>
      <c r="E29" s="36"/>
      <c r="F29" s="41"/>
      <c r="G29" s="42"/>
      <c r="H29" s="42"/>
      <c r="I29" s="31" t="s">
        <v>20</v>
      </c>
      <c r="J29" s="31" t="s">
        <v>20</v>
      </c>
      <c r="K29" s="31" t="s">
        <v>20</v>
      </c>
      <c r="L29" s="32"/>
      <c r="M29" s="32"/>
      <c r="N29" s="32"/>
      <c r="O29" s="32"/>
      <c r="P29" s="32"/>
      <c r="Q29" s="32"/>
      <c r="R29" s="32"/>
      <c r="S29" s="42"/>
      <c r="T29" s="31">
        <v>66</v>
      </c>
      <c r="U29" s="32" t="s">
        <v>19</v>
      </c>
      <c r="V29" s="34"/>
      <c r="W29" s="35"/>
    </row>
    <row r="30" spans="1:23" ht="20.100000000000001" customHeight="1" x14ac:dyDescent="0.15">
      <c r="A30" s="42"/>
      <c r="B30" s="31">
        <v>69</v>
      </c>
      <c r="C30" s="32" t="s">
        <v>19</v>
      </c>
      <c r="D30" s="74">
        <v>181.7</v>
      </c>
      <c r="E30" s="36"/>
      <c r="F30" s="41"/>
      <c r="G30" s="42"/>
      <c r="H30" s="42"/>
      <c r="I30" s="31" t="s">
        <v>20</v>
      </c>
      <c r="J30" s="31" t="s">
        <v>20</v>
      </c>
      <c r="K30" s="31" t="s">
        <v>20</v>
      </c>
      <c r="L30" s="32"/>
      <c r="M30" s="32"/>
      <c r="N30" s="32"/>
      <c r="O30" s="32"/>
      <c r="P30" s="32"/>
      <c r="Q30" s="32"/>
      <c r="R30" s="32"/>
      <c r="S30" s="42"/>
      <c r="T30" s="31">
        <v>69</v>
      </c>
      <c r="U30" s="32" t="s">
        <v>19</v>
      </c>
      <c r="V30" s="34"/>
      <c r="W30" s="35"/>
    </row>
    <row r="31" spans="1:23" ht="20.100000000000001" customHeight="1" x14ac:dyDescent="0.15">
      <c r="A31" s="42"/>
      <c r="B31" s="31">
        <v>72</v>
      </c>
      <c r="C31" s="32" t="s">
        <v>19</v>
      </c>
      <c r="D31" s="74">
        <v>193.2</v>
      </c>
      <c r="E31" s="36"/>
      <c r="F31" s="41"/>
      <c r="G31" s="42"/>
      <c r="H31" s="42"/>
      <c r="I31" s="31" t="s">
        <v>20</v>
      </c>
      <c r="J31" s="31" t="s">
        <v>20</v>
      </c>
      <c r="K31" s="31" t="s">
        <v>20</v>
      </c>
      <c r="L31" s="32"/>
      <c r="M31" s="32"/>
      <c r="N31" s="32"/>
      <c r="O31" s="32"/>
      <c r="P31" s="32"/>
      <c r="Q31" s="32"/>
      <c r="R31" s="32"/>
      <c r="S31" s="42"/>
      <c r="T31" s="31">
        <v>72</v>
      </c>
      <c r="U31" s="32" t="s">
        <v>19</v>
      </c>
      <c r="V31" s="34"/>
      <c r="W31" s="35"/>
    </row>
    <row r="32" spans="1:23" ht="20.100000000000001" customHeight="1" x14ac:dyDescent="0.15">
      <c r="A32" s="42"/>
      <c r="B32" s="31">
        <v>75</v>
      </c>
      <c r="C32" s="32" t="s">
        <v>19</v>
      </c>
      <c r="D32" s="74">
        <v>120.3</v>
      </c>
      <c r="E32" s="36"/>
      <c r="F32" s="41"/>
      <c r="G32" s="42"/>
      <c r="H32" s="42"/>
      <c r="I32" s="31" t="s">
        <v>20</v>
      </c>
      <c r="J32" s="31" t="s">
        <v>20</v>
      </c>
      <c r="K32" s="31" t="s">
        <v>20</v>
      </c>
      <c r="L32" s="32"/>
      <c r="M32" s="32"/>
      <c r="N32" s="32"/>
      <c r="O32" s="32"/>
      <c r="P32" s="32"/>
      <c r="Q32" s="32"/>
      <c r="R32" s="32"/>
      <c r="S32" s="42"/>
      <c r="T32" s="31">
        <v>75</v>
      </c>
      <c r="U32" s="32" t="s">
        <v>19</v>
      </c>
      <c r="V32" s="34"/>
      <c r="W32" s="35"/>
    </row>
  </sheetData>
  <mergeCells count="29">
    <mergeCell ref="A7:A32"/>
    <mergeCell ref="A3:W3"/>
    <mergeCell ref="A4:W4"/>
    <mergeCell ref="B5:B6"/>
    <mergeCell ref="C5:C6"/>
    <mergeCell ref="A5:A6"/>
    <mergeCell ref="F21:F32"/>
    <mergeCell ref="H23:H32"/>
    <mergeCell ref="G5:G6"/>
    <mergeCell ref="G7:G12"/>
    <mergeCell ref="G13:G16"/>
    <mergeCell ref="G17:G22"/>
    <mergeCell ref="G23:G32"/>
    <mergeCell ref="A1:W1"/>
    <mergeCell ref="A2:W2"/>
    <mergeCell ref="S7:S32"/>
    <mergeCell ref="T5:T6"/>
    <mergeCell ref="U5:U6"/>
    <mergeCell ref="S5:S6"/>
    <mergeCell ref="K5:K6"/>
    <mergeCell ref="I5:I6"/>
    <mergeCell ref="J5:J6"/>
    <mergeCell ref="H5:H6"/>
    <mergeCell ref="H7:H12"/>
    <mergeCell ref="H13:H16"/>
    <mergeCell ref="H17:H22"/>
    <mergeCell ref="F5:F6"/>
    <mergeCell ref="F7:F12"/>
    <mergeCell ref="F13:F19"/>
  </mergeCells>
  <phoneticPr fontId="13" type="noConversion"/>
  <conditionalFormatting sqref="E7:E12">
    <cfRule type="cellIs" dxfId="119" priority="8" operator="lessThan">
      <formula>499</formula>
    </cfRule>
  </conditionalFormatting>
  <conditionalFormatting sqref="E20">
    <cfRule type="cellIs" dxfId="118" priority="6" operator="lessThan">
      <formula>91.2</formula>
    </cfRule>
  </conditionalFormatting>
  <conditionalFormatting sqref="I5:K32">
    <cfRule type="containsText" dxfId="117" priority="15" operator="containsText" text="Fail">
      <formula>NOT(ISERROR(SEARCH("Fail",I5)))</formula>
    </cfRule>
  </conditionalFormatting>
  <pageMargins left="0.69930555555555596" right="0.69930555555555596" top="0.75" bottom="0.75" header="0.3" footer="0.3"/>
  <pageSetup paperSize="9" scale="66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  <pageSetUpPr fitToPage="1"/>
  </sheetPr>
  <dimension ref="A1:AE260"/>
  <sheetViews>
    <sheetView topLeftCell="A223" zoomScale="70" zoomScaleNormal="70" workbookViewId="0">
      <selection activeCell="Z247" sqref="Z247"/>
    </sheetView>
  </sheetViews>
  <sheetFormatPr defaultColWidth="9" defaultRowHeight="14.25" outlineLevelRow="1" x14ac:dyDescent="0.15"/>
  <cols>
    <col min="1" max="1" width="11.625" style="2" customWidth="1"/>
    <col min="2" max="13" width="12.625" style="2" customWidth="1"/>
    <col min="14" max="14" width="17.125" style="2" customWidth="1"/>
    <col min="15" max="15" width="18.75" style="2" customWidth="1"/>
    <col min="16" max="16" width="17" style="2" customWidth="1"/>
    <col min="17" max="17" width="12.625" style="2" customWidth="1"/>
    <col min="18" max="18" width="15.625" style="2" customWidth="1"/>
    <col min="19" max="19" width="12.625" style="2" customWidth="1"/>
    <col min="20" max="20" width="12.625" style="3" customWidth="1"/>
    <col min="21" max="21" width="12.625" style="2" customWidth="1"/>
    <col min="22" max="22" width="9" style="2" customWidth="1"/>
    <col min="23" max="23" width="13.375" style="2" customWidth="1"/>
    <col min="24" max="24" width="9" style="2" customWidth="1"/>
    <col min="25" max="16384" width="9" style="2"/>
  </cols>
  <sheetData>
    <row r="1" spans="1:31" s="1" customFormat="1" ht="51" customHeight="1" x14ac:dyDescent="0.15">
      <c r="A1" s="71" t="s">
        <v>43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</row>
    <row r="2" spans="1:31" ht="27" customHeight="1" x14ac:dyDescent="0.15">
      <c r="A2" s="66" t="s">
        <v>44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8"/>
    </row>
    <row r="3" spans="1:31" ht="27" customHeight="1" x14ac:dyDescent="0.15">
      <c r="A3" s="66" t="s">
        <v>45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8"/>
    </row>
    <row r="4" spans="1:31" ht="27" customHeight="1" x14ac:dyDescent="0.15">
      <c r="A4" s="66" t="s">
        <v>1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8"/>
    </row>
    <row r="5" spans="1:31" ht="27" customHeight="1" outlineLevel="1" x14ac:dyDescent="0.15">
      <c r="A5" s="56" t="s">
        <v>2</v>
      </c>
      <c r="B5" s="53" t="s">
        <v>46</v>
      </c>
      <c r="C5" s="50" t="s">
        <v>47</v>
      </c>
      <c r="D5" s="60" t="s">
        <v>48</v>
      </c>
      <c r="E5" s="60"/>
      <c r="F5" s="60"/>
      <c r="G5" s="60"/>
      <c r="H5" s="60"/>
      <c r="I5" s="60"/>
      <c r="J5" s="60"/>
      <c r="K5" s="60"/>
      <c r="L5" s="53" t="s">
        <v>49</v>
      </c>
      <c r="M5" s="53" t="s">
        <v>50</v>
      </c>
      <c r="N5" s="53" t="s">
        <v>7</v>
      </c>
      <c r="O5" s="53" t="s">
        <v>8</v>
      </c>
      <c r="P5" s="53" t="s">
        <v>9</v>
      </c>
      <c r="Q5" s="56" t="s">
        <v>10</v>
      </c>
      <c r="R5" s="56" t="s">
        <v>11</v>
      </c>
      <c r="S5" s="56" t="s">
        <v>12</v>
      </c>
      <c r="U5" s="56" t="s">
        <v>2</v>
      </c>
      <c r="V5" s="53" t="s">
        <v>46</v>
      </c>
      <c r="W5" s="50" t="s">
        <v>47</v>
      </c>
      <c r="X5" s="53" t="s">
        <v>13</v>
      </c>
      <c r="Y5" s="69"/>
      <c r="Z5" s="69"/>
      <c r="AA5" s="69"/>
      <c r="AB5" s="69"/>
      <c r="AC5" s="69"/>
      <c r="AD5" s="69"/>
      <c r="AE5" s="70"/>
    </row>
    <row r="6" spans="1:31" ht="27" customHeight="1" outlineLevel="1" x14ac:dyDescent="0.15">
      <c r="A6" s="46"/>
      <c r="B6" s="46"/>
      <c r="C6" s="46"/>
      <c r="D6" s="4" t="s">
        <v>19</v>
      </c>
      <c r="E6" s="4" t="s">
        <v>51</v>
      </c>
      <c r="F6" s="4" t="s">
        <v>52</v>
      </c>
      <c r="G6" s="4" t="s">
        <v>53</v>
      </c>
      <c r="H6" s="4" t="s">
        <v>54</v>
      </c>
      <c r="I6" s="4" t="s">
        <v>55</v>
      </c>
      <c r="J6" s="4" t="s">
        <v>56</v>
      </c>
      <c r="K6" s="4" t="s">
        <v>57</v>
      </c>
      <c r="L6" s="46"/>
      <c r="M6" s="46"/>
      <c r="N6" s="46"/>
      <c r="O6" s="46"/>
      <c r="P6" s="46"/>
      <c r="Q6" s="46"/>
      <c r="R6" s="46"/>
      <c r="S6" s="46"/>
      <c r="U6" s="46"/>
      <c r="V6" s="46"/>
      <c r="W6" s="46"/>
      <c r="X6" s="4" t="s">
        <v>19</v>
      </c>
      <c r="Y6" s="4" t="s">
        <v>51</v>
      </c>
      <c r="Z6" s="4" t="s">
        <v>52</v>
      </c>
      <c r="AA6" s="4" t="s">
        <v>53</v>
      </c>
      <c r="AB6" s="4" t="s">
        <v>54</v>
      </c>
      <c r="AC6" s="4" t="s">
        <v>55</v>
      </c>
      <c r="AD6" s="4" t="s">
        <v>56</v>
      </c>
      <c r="AE6" s="4" t="s">
        <v>57</v>
      </c>
    </row>
    <row r="7" spans="1:31" ht="27" customHeight="1" outlineLevel="1" x14ac:dyDescent="0.15">
      <c r="A7" s="62" t="s">
        <v>18</v>
      </c>
      <c r="B7" s="47" t="s">
        <v>15</v>
      </c>
      <c r="C7" s="5" t="s">
        <v>58</v>
      </c>
      <c r="D7" s="6"/>
      <c r="E7" s="6"/>
      <c r="F7" s="6"/>
      <c r="G7" s="6"/>
      <c r="H7" s="6"/>
      <c r="I7" s="6"/>
      <c r="J7" s="8"/>
      <c r="K7" s="6"/>
      <c r="L7" s="17" t="e">
        <f t="shared" ref="L7:L18" si="0">AVERAGE(D7:K7)</f>
        <v>#DIV/0!</v>
      </c>
      <c r="M7" s="18" t="e">
        <f t="shared" ref="M7:M18" si="1">MIN(D7:K7)/L7</f>
        <v>#DIV/0!</v>
      </c>
      <c r="N7" s="57" t="s">
        <v>59</v>
      </c>
      <c r="O7" s="57" t="s">
        <v>60</v>
      </c>
      <c r="P7" s="57" t="s">
        <v>61</v>
      </c>
      <c r="Q7" s="19" t="e">
        <f t="shared" ref="Q7:Q9" si="2">IF(AND(L7&gt;=20,M7&gt;=0.5),"Pass","Fail")</f>
        <v>#DIV/0!</v>
      </c>
      <c r="R7" s="19" t="e">
        <f>IF(AND(L7&gt;=90,M7&gt;=0.5),"Pass","Fail")</f>
        <v>#DIV/0!</v>
      </c>
      <c r="S7" s="19" t="e">
        <f>IF(AND(L7&gt;=85.5,M7&gt;=0.5),"Pass","Fail")</f>
        <v>#DIV/0!</v>
      </c>
      <c r="U7" s="47" t="s">
        <v>62</v>
      </c>
      <c r="V7" s="47" t="s">
        <v>15</v>
      </c>
      <c r="W7" s="5" t="s">
        <v>58</v>
      </c>
      <c r="X7" s="20"/>
      <c r="Y7" s="20"/>
      <c r="Z7" s="20"/>
      <c r="AA7" s="20"/>
      <c r="AB7" s="20"/>
      <c r="AC7" s="20"/>
      <c r="AD7" s="20"/>
      <c r="AE7" s="20"/>
    </row>
    <row r="8" spans="1:31" ht="27" customHeight="1" outlineLevel="1" x14ac:dyDescent="0.15">
      <c r="A8" s="63"/>
      <c r="B8" s="48"/>
      <c r="C8" s="5" t="s">
        <v>63</v>
      </c>
      <c r="D8" s="6"/>
      <c r="E8" s="6"/>
      <c r="F8" s="6"/>
      <c r="G8" s="6"/>
      <c r="H8" s="6"/>
      <c r="I8" s="6"/>
      <c r="J8" s="8"/>
      <c r="K8" s="6"/>
      <c r="L8" s="17" t="e">
        <f t="shared" si="0"/>
        <v>#DIV/0!</v>
      </c>
      <c r="M8" s="18" t="e">
        <f t="shared" si="1"/>
        <v>#DIV/0!</v>
      </c>
      <c r="N8" s="48"/>
      <c r="O8" s="48"/>
      <c r="P8" s="48"/>
      <c r="Q8" s="19" t="e">
        <f t="shared" si="2"/>
        <v>#DIV/0!</v>
      </c>
      <c r="R8" s="19" t="e">
        <f>IF(AND(L8&gt;=70,M8&gt;=0.5),"Pass","Fail")</f>
        <v>#DIV/0!</v>
      </c>
      <c r="S8" s="19" t="e">
        <f>IF(AND(L8&gt;=66.5,M8&gt;=0.5),"Pass","Fail")</f>
        <v>#DIV/0!</v>
      </c>
      <c r="U8" s="48"/>
      <c r="V8" s="48"/>
      <c r="W8" s="5" t="s">
        <v>63</v>
      </c>
      <c r="X8" s="20"/>
      <c r="Y8" s="20"/>
      <c r="Z8" s="20"/>
      <c r="AA8" s="20"/>
      <c r="AB8" s="20"/>
      <c r="AC8" s="20"/>
      <c r="AD8" s="20"/>
      <c r="AE8" s="20"/>
    </row>
    <row r="9" spans="1:31" ht="27" customHeight="1" outlineLevel="1" x14ac:dyDescent="0.15">
      <c r="A9" s="63"/>
      <c r="B9" s="48"/>
      <c r="C9" s="7" t="s">
        <v>64</v>
      </c>
      <c r="D9" s="6"/>
      <c r="E9" s="6"/>
      <c r="F9" s="6"/>
      <c r="G9" s="6"/>
      <c r="H9" s="6"/>
      <c r="I9" s="6"/>
      <c r="J9" s="6"/>
      <c r="K9" s="6"/>
      <c r="L9" s="17" t="e">
        <f t="shared" si="0"/>
        <v>#DIV/0!</v>
      </c>
      <c r="M9" s="18" t="e">
        <f t="shared" si="1"/>
        <v>#DIV/0!</v>
      </c>
      <c r="N9" s="48"/>
      <c r="O9" s="48"/>
      <c r="P9" s="48"/>
      <c r="Q9" s="19" t="e">
        <f t="shared" si="2"/>
        <v>#DIV/0!</v>
      </c>
      <c r="R9" s="19" t="e">
        <f>IF(AND(L9&gt;=30),"Pass","Fail")</f>
        <v>#DIV/0!</v>
      </c>
      <c r="S9" s="19" t="e">
        <f>IF(AND(L9&gt;=30),"Pass","Fail")</f>
        <v>#DIV/0!</v>
      </c>
      <c r="U9" s="48"/>
      <c r="V9" s="48"/>
      <c r="W9" s="7" t="s">
        <v>64</v>
      </c>
      <c r="X9" s="20"/>
      <c r="Y9" s="20"/>
      <c r="Z9" s="20"/>
      <c r="AA9" s="20"/>
      <c r="AB9" s="20"/>
      <c r="AC9" s="20"/>
      <c r="AD9" s="20"/>
      <c r="AE9" s="20"/>
    </row>
    <row r="10" spans="1:31" ht="27" customHeight="1" outlineLevel="1" x14ac:dyDescent="0.15">
      <c r="A10" s="63"/>
      <c r="B10" s="46"/>
      <c r="C10" s="7" t="s">
        <v>65</v>
      </c>
      <c r="D10" s="6"/>
      <c r="E10" s="6"/>
      <c r="F10" s="6"/>
      <c r="G10" s="6"/>
      <c r="H10" s="6"/>
      <c r="I10" s="6"/>
      <c r="J10" s="6"/>
      <c r="K10" s="6"/>
      <c r="L10" s="17" t="e">
        <f t="shared" si="0"/>
        <v>#DIV/0!</v>
      </c>
      <c r="M10" s="18" t="e">
        <f t="shared" si="1"/>
        <v>#DIV/0!</v>
      </c>
      <c r="N10" s="48"/>
      <c r="O10" s="48"/>
      <c r="P10" s="48"/>
      <c r="Q10" s="19" t="str">
        <f>IF(AND(MIN(D10:K10)&gt;=0),"Pass","Fail")</f>
        <v>Pass</v>
      </c>
      <c r="R10" s="19" t="str">
        <f>IF(AND(MIN(D10:K10)&gt;=0),"Pass","Fail")</f>
        <v>Pass</v>
      </c>
      <c r="S10" s="19" t="str">
        <f>IF(AND(MIN(D10:K10)&gt;=0),"Pass","Fail")</f>
        <v>Pass</v>
      </c>
      <c r="U10" s="48"/>
      <c r="V10" s="46"/>
      <c r="W10" s="7" t="s">
        <v>65</v>
      </c>
      <c r="X10" s="20"/>
      <c r="Y10" s="20"/>
      <c r="Z10" s="20"/>
      <c r="AA10" s="20"/>
      <c r="AB10" s="20"/>
      <c r="AC10" s="20"/>
      <c r="AD10" s="20"/>
      <c r="AE10" s="20"/>
    </row>
    <row r="11" spans="1:31" ht="27" customHeight="1" outlineLevel="1" x14ac:dyDescent="0.15">
      <c r="A11" s="63"/>
      <c r="B11" s="47" t="s">
        <v>16</v>
      </c>
      <c r="C11" s="5" t="s">
        <v>58</v>
      </c>
      <c r="D11" s="6"/>
      <c r="E11" s="6"/>
      <c r="F11" s="6"/>
      <c r="G11" s="6"/>
      <c r="H11" s="6"/>
      <c r="I11" s="6"/>
      <c r="J11" s="6"/>
      <c r="K11" s="6"/>
      <c r="L11" s="17" t="e">
        <f t="shared" si="0"/>
        <v>#DIV/0!</v>
      </c>
      <c r="M11" s="18" t="e">
        <f t="shared" si="1"/>
        <v>#DIV/0!</v>
      </c>
      <c r="N11" s="48"/>
      <c r="O11" s="48"/>
      <c r="P11" s="48"/>
      <c r="Q11" s="19" t="e">
        <f t="shared" ref="Q11:Q13" si="3">IF(AND(L11&gt;=20,M11&gt;=0.5),"Pass","Fail")</f>
        <v>#DIV/0!</v>
      </c>
      <c r="R11" s="19" t="e">
        <f>IF(AND(L11&gt;=90,M11&gt;=0.5),"Pass","Fail")</f>
        <v>#DIV/0!</v>
      </c>
      <c r="S11" s="19" t="e">
        <f>IF(AND(L11&gt;=85.5,M11&gt;=0.5),"Pass","Fail")</f>
        <v>#DIV/0!</v>
      </c>
      <c r="U11" s="48"/>
      <c r="V11" s="47" t="s">
        <v>16</v>
      </c>
      <c r="W11" s="5" t="s">
        <v>58</v>
      </c>
      <c r="X11" s="20"/>
      <c r="Y11" s="20"/>
      <c r="Z11" s="20"/>
      <c r="AA11" s="20"/>
      <c r="AB11" s="20"/>
      <c r="AC11" s="20"/>
      <c r="AD11" s="20"/>
      <c r="AE11" s="20"/>
    </row>
    <row r="12" spans="1:31" ht="27" customHeight="1" outlineLevel="1" x14ac:dyDescent="0.15">
      <c r="A12" s="63"/>
      <c r="B12" s="48"/>
      <c r="C12" s="5" t="s">
        <v>63</v>
      </c>
      <c r="D12" s="6"/>
      <c r="E12" s="6"/>
      <c r="F12" s="6"/>
      <c r="G12" s="6"/>
      <c r="H12" s="6"/>
      <c r="I12" s="6"/>
      <c r="J12" s="6"/>
      <c r="K12" s="6"/>
      <c r="L12" s="17" t="e">
        <f t="shared" si="0"/>
        <v>#DIV/0!</v>
      </c>
      <c r="M12" s="18" t="e">
        <f t="shared" si="1"/>
        <v>#DIV/0!</v>
      </c>
      <c r="N12" s="48"/>
      <c r="O12" s="48"/>
      <c r="P12" s="48"/>
      <c r="Q12" s="19" t="e">
        <f t="shared" si="3"/>
        <v>#DIV/0!</v>
      </c>
      <c r="R12" s="19" t="e">
        <f>IF(AND(L12&gt;=70,M12&gt;=0.5),"Pass","Fail")</f>
        <v>#DIV/0!</v>
      </c>
      <c r="S12" s="19" t="e">
        <f>IF(AND(L12&gt;=66.5,M12&gt;=0.5),"Pass","Fail")</f>
        <v>#DIV/0!</v>
      </c>
      <c r="U12" s="48"/>
      <c r="V12" s="48"/>
      <c r="W12" s="5" t="s">
        <v>63</v>
      </c>
      <c r="X12" s="20"/>
      <c r="Y12" s="20"/>
      <c r="Z12" s="20"/>
      <c r="AA12" s="20"/>
      <c r="AB12" s="20"/>
      <c r="AC12" s="20"/>
      <c r="AD12" s="20"/>
      <c r="AE12" s="20"/>
    </row>
    <row r="13" spans="1:31" ht="27" customHeight="1" outlineLevel="1" x14ac:dyDescent="0.15">
      <c r="A13" s="63"/>
      <c r="B13" s="48"/>
      <c r="C13" s="7" t="s">
        <v>64</v>
      </c>
      <c r="D13" s="6"/>
      <c r="E13" s="6"/>
      <c r="F13" s="6"/>
      <c r="G13" s="6"/>
      <c r="H13" s="6"/>
      <c r="I13" s="6"/>
      <c r="J13" s="6"/>
      <c r="K13" s="6"/>
      <c r="L13" s="17" t="e">
        <f t="shared" si="0"/>
        <v>#DIV/0!</v>
      </c>
      <c r="M13" s="18" t="e">
        <f t="shared" si="1"/>
        <v>#DIV/0!</v>
      </c>
      <c r="N13" s="48"/>
      <c r="O13" s="48"/>
      <c r="P13" s="48"/>
      <c r="Q13" s="19" t="e">
        <f t="shared" si="3"/>
        <v>#DIV/0!</v>
      </c>
      <c r="R13" s="19" t="e">
        <f>IF(AND(L13&gt;=30),"Pass","Fail")</f>
        <v>#DIV/0!</v>
      </c>
      <c r="S13" s="19" t="e">
        <f>IF(AND(L13&gt;=30),"Pass","Fail")</f>
        <v>#DIV/0!</v>
      </c>
      <c r="U13" s="48"/>
      <c r="V13" s="48"/>
      <c r="W13" s="7" t="s">
        <v>64</v>
      </c>
      <c r="X13" s="20"/>
      <c r="Y13" s="20"/>
      <c r="Z13" s="20"/>
      <c r="AA13" s="20"/>
      <c r="AB13" s="20"/>
      <c r="AC13" s="20"/>
      <c r="AD13" s="20"/>
      <c r="AE13" s="20"/>
    </row>
    <row r="14" spans="1:31" ht="27" customHeight="1" outlineLevel="1" x14ac:dyDescent="0.15">
      <c r="A14" s="63"/>
      <c r="B14" s="46"/>
      <c r="C14" s="7" t="s">
        <v>65</v>
      </c>
      <c r="D14" s="6"/>
      <c r="E14" s="6"/>
      <c r="F14" s="6"/>
      <c r="G14" s="6"/>
      <c r="H14" s="6"/>
      <c r="I14" s="6"/>
      <c r="J14" s="6"/>
      <c r="K14" s="6"/>
      <c r="L14" s="17" t="e">
        <f t="shared" si="0"/>
        <v>#DIV/0!</v>
      </c>
      <c r="M14" s="18" t="e">
        <f t="shared" si="1"/>
        <v>#DIV/0!</v>
      </c>
      <c r="N14" s="48"/>
      <c r="O14" s="48"/>
      <c r="P14" s="48"/>
      <c r="Q14" s="19" t="str">
        <f>IF(AND(MIN(D14:K14)&gt;=0),"Pass","Fail")</f>
        <v>Pass</v>
      </c>
      <c r="R14" s="19" t="str">
        <f>IF(AND(MIN(D14:K14)&gt;=0),"Pass","Fail")</f>
        <v>Pass</v>
      </c>
      <c r="S14" s="19" t="str">
        <f>IF(AND(MIN(D14:K14)&gt;=0),"Pass","Fail")</f>
        <v>Pass</v>
      </c>
      <c r="U14" s="48"/>
      <c r="V14" s="46"/>
      <c r="W14" s="7" t="s">
        <v>65</v>
      </c>
      <c r="X14" s="20"/>
      <c r="Y14" s="20"/>
      <c r="Z14" s="20"/>
      <c r="AA14" s="20"/>
      <c r="AB14" s="20"/>
      <c r="AC14" s="20"/>
      <c r="AD14" s="20"/>
      <c r="AE14" s="20"/>
    </row>
    <row r="15" spans="1:31" ht="27" customHeight="1" outlineLevel="1" x14ac:dyDescent="0.15">
      <c r="A15" s="63"/>
      <c r="B15" s="47" t="s">
        <v>17</v>
      </c>
      <c r="C15" s="5" t="s">
        <v>58</v>
      </c>
      <c r="D15" s="6"/>
      <c r="E15" s="6"/>
      <c r="F15" s="6"/>
      <c r="G15" s="6"/>
      <c r="H15" s="6"/>
      <c r="I15" s="6"/>
      <c r="J15" s="6"/>
      <c r="K15" s="6"/>
      <c r="L15" s="17" t="e">
        <f t="shared" si="0"/>
        <v>#DIV/0!</v>
      </c>
      <c r="M15" s="18" t="e">
        <f t="shared" si="1"/>
        <v>#DIV/0!</v>
      </c>
      <c r="N15" s="48"/>
      <c r="O15" s="48"/>
      <c r="P15" s="48"/>
      <c r="Q15" s="19" t="e">
        <f t="shared" ref="Q15:Q17" si="4">IF(AND(L15&gt;=20,M15&gt;=0.5),"Pass","Fail")</f>
        <v>#DIV/0!</v>
      </c>
      <c r="R15" s="19" t="e">
        <f>IF(AND(L15&gt;=90,M15&gt;=0.5),"Pass","Fail")</f>
        <v>#DIV/0!</v>
      </c>
      <c r="S15" s="19" t="e">
        <f>IF(AND(L15&gt;=85.5,M15&gt;=0.5),"Pass","Fail")</f>
        <v>#DIV/0!</v>
      </c>
      <c r="U15" s="48"/>
      <c r="V15" s="47" t="s">
        <v>17</v>
      </c>
      <c r="W15" s="5" t="s">
        <v>58</v>
      </c>
      <c r="X15" s="20"/>
      <c r="Y15" s="20"/>
      <c r="Z15" s="20"/>
      <c r="AA15" s="20"/>
      <c r="AB15" s="20"/>
      <c r="AC15" s="20"/>
      <c r="AD15" s="20"/>
      <c r="AE15" s="20"/>
    </row>
    <row r="16" spans="1:31" ht="27" customHeight="1" outlineLevel="1" x14ac:dyDescent="0.15">
      <c r="A16" s="63"/>
      <c r="B16" s="48"/>
      <c r="C16" s="5" t="s">
        <v>63</v>
      </c>
      <c r="D16" s="6"/>
      <c r="E16" s="6"/>
      <c r="F16" s="8"/>
      <c r="G16" s="6"/>
      <c r="H16" s="6"/>
      <c r="I16" s="6"/>
      <c r="J16" s="6"/>
      <c r="K16" s="6"/>
      <c r="L16" s="17" t="e">
        <f t="shared" si="0"/>
        <v>#DIV/0!</v>
      </c>
      <c r="M16" s="18" t="e">
        <f t="shared" si="1"/>
        <v>#DIV/0!</v>
      </c>
      <c r="N16" s="48"/>
      <c r="O16" s="48"/>
      <c r="P16" s="48"/>
      <c r="Q16" s="19" t="e">
        <f t="shared" si="4"/>
        <v>#DIV/0!</v>
      </c>
      <c r="R16" s="19" t="e">
        <f>IF(AND(L16&gt;=70,M16&gt;=0.5),"Pass","Fail")</f>
        <v>#DIV/0!</v>
      </c>
      <c r="S16" s="19" t="e">
        <f>IF(AND(L16&gt;=66.5,M16&gt;=0.5),"Pass","Fail")</f>
        <v>#DIV/0!</v>
      </c>
      <c r="U16" s="48"/>
      <c r="V16" s="48"/>
      <c r="W16" s="5" t="s">
        <v>63</v>
      </c>
      <c r="X16" s="20"/>
      <c r="Y16" s="20"/>
      <c r="Z16" s="20"/>
      <c r="AA16" s="20"/>
      <c r="AB16" s="20"/>
      <c r="AC16" s="20"/>
      <c r="AD16" s="20"/>
      <c r="AE16" s="20"/>
    </row>
    <row r="17" spans="1:31" ht="27" customHeight="1" outlineLevel="1" x14ac:dyDescent="0.15">
      <c r="A17" s="63"/>
      <c r="B17" s="48"/>
      <c r="C17" s="7" t="s">
        <v>64</v>
      </c>
      <c r="D17" s="6"/>
      <c r="E17" s="6"/>
      <c r="F17" s="6"/>
      <c r="G17" s="6"/>
      <c r="H17" s="6"/>
      <c r="I17" s="6"/>
      <c r="J17" s="6"/>
      <c r="K17" s="6"/>
      <c r="L17" s="17" t="e">
        <f t="shared" si="0"/>
        <v>#DIV/0!</v>
      </c>
      <c r="M17" s="18" t="e">
        <f t="shared" si="1"/>
        <v>#DIV/0!</v>
      </c>
      <c r="N17" s="48"/>
      <c r="O17" s="48"/>
      <c r="P17" s="48"/>
      <c r="Q17" s="19" t="e">
        <f t="shared" si="4"/>
        <v>#DIV/0!</v>
      </c>
      <c r="R17" s="19" t="e">
        <f>IF(AND(L17&gt;=30),"Pass","Fail")</f>
        <v>#DIV/0!</v>
      </c>
      <c r="S17" s="19" t="e">
        <f>IF(AND(L17&gt;=30),"Pass","Fail")</f>
        <v>#DIV/0!</v>
      </c>
      <c r="U17" s="48"/>
      <c r="V17" s="48"/>
      <c r="W17" s="7" t="s">
        <v>64</v>
      </c>
      <c r="X17" s="20"/>
      <c r="Y17" s="20"/>
      <c r="Z17" s="20"/>
      <c r="AA17" s="20"/>
      <c r="AB17" s="20"/>
      <c r="AC17" s="20"/>
      <c r="AD17" s="20"/>
      <c r="AE17" s="20"/>
    </row>
    <row r="18" spans="1:31" ht="27" customHeight="1" outlineLevel="1" x14ac:dyDescent="0.15">
      <c r="A18" s="63"/>
      <c r="B18" s="46"/>
      <c r="C18" s="7" t="s">
        <v>65</v>
      </c>
      <c r="D18" s="6"/>
      <c r="E18" s="6"/>
      <c r="F18" s="6"/>
      <c r="G18" s="6"/>
      <c r="H18" s="6"/>
      <c r="I18" s="6"/>
      <c r="J18" s="6"/>
      <c r="K18" s="6"/>
      <c r="L18" s="17" t="e">
        <f t="shared" si="0"/>
        <v>#DIV/0!</v>
      </c>
      <c r="M18" s="18" t="e">
        <f t="shared" si="1"/>
        <v>#DIV/0!</v>
      </c>
      <c r="N18" s="46"/>
      <c r="O18" s="46"/>
      <c r="P18" s="46"/>
      <c r="Q18" s="19" t="str">
        <f>IF(AND(MIN(D18:K18)&gt;=0),"Pass","Fail")</f>
        <v>Pass</v>
      </c>
      <c r="R18" s="19" t="str">
        <f>IF(AND(MIN(D18:K18)&gt;=0),"Pass","Fail")</f>
        <v>Pass</v>
      </c>
      <c r="S18" s="19" t="str">
        <f>IF(AND(MIN(D18:K18)&gt;=0),"Pass","Fail")</f>
        <v>Pass</v>
      </c>
      <c r="U18" s="46"/>
      <c r="V18" s="46"/>
      <c r="W18" s="7" t="s">
        <v>65</v>
      </c>
      <c r="X18" s="20"/>
      <c r="Y18" s="20"/>
      <c r="Z18" s="20"/>
      <c r="AA18" s="20"/>
      <c r="AB18" s="20"/>
      <c r="AC18" s="20"/>
      <c r="AD18" s="20"/>
      <c r="AE18" s="20"/>
    </row>
    <row r="19" spans="1:31" ht="27" customHeight="1" outlineLevel="1" x14ac:dyDescent="0.15">
      <c r="A19" s="6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21"/>
    </row>
    <row r="20" spans="1:31" ht="27" customHeight="1" outlineLevel="1" x14ac:dyDescent="0.15">
      <c r="A20" s="63"/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22"/>
      <c r="U20" s="23"/>
      <c r="V20" s="23"/>
      <c r="W20" s="23"/>
      <c r="X20" s="23"/>
    </row>
    <row r="21" spans="1:31" ht="27" customHeight="1" outlineLevel="1" x14ac:dyDescent="0.15">
      <c r="A21" s="63"/>
      <c r="B21" s="1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22"/>
      <c r="U21" s="23"/>
      <c r="V21" s="23"/>
      <c r="W21" s="23"/>
      <c r="X21" s="23"/>
    </row>
    <row r="22" spans="1:31" ht="27" customHeight="1" outlineLevel="1" x14ac:dyDescent="0.15">
      <c r="A22" s="63"/>
      <c r="B22" s="11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22"/>
      <c r="U22" s="23"/>
      <c r="V22" s="23"/>
      <c r="W22" s="23"/>
      <c r="X22" s="23"/>
    </row>
    <row r="23" spans="1:31" ht="27" customHeight="1" outlineLevel="1" x14ac:dyDescent="0.15">
      <c r="A23" s="63"/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22"/>
      <c r="U23" s="23"/>
      <c r="V23" s="23"/>
      <c r="W23" s="23"/>
      <c r="X23" s="23"/>
    </row>
    <row r="24" spans="1:31" ht="27" customHeight="1" outlineLevel="1" x14ac:dyDescent="0.15">
      <c r="A24" s="63"/>
      <c r="B24" s="11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22"/>
      <c r="U24" s="23"/>
      <c r="V24" s="23"/>
      <c r="W24" s="23"/>
      <c r="X24" s="23"/>
    </row>
    <row r="25" spans="1:31" ht="27" customHeight="1" outlineLevel="1" x14ac:dyDescent="0.15">
      <c r="A25" s="63"/>
      <c r="B25" s="11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22"/>
      <c r="U25" s="23"/>
      <c r="V25" s="23"/>
      <c r="W25" s="23"/>
      <c r="X25" s="23"/>
    </row>
    <row r="26" spans="1:31" ht="27" customHeight="1" outlineLevel="1" x14ac:dyDescent="0.15">
      <c r="A26" s="63"/>
      <c r="B26" s="11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22"/>
      <c r="U26" s="23"/>
      <c r="V26" s="23"/>
      <c r="W26" s="23"/>
      <c r="X26" s="23"/>
    </row>
    <row r="27" spans="1:31" ht="27" customHeight="1" outlineLevel="1" x14ac:dyDescent="0.15">
      <c r="A27" s="63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24"/>
      <c r="U27" s="23"/>
      <c r="V27" s="23"/>
      <c r="W27" s="23"/>
      <c r="X27" s="23"/>
    </row>
    <row r="28" spans="1:31" ht="27" customHeight="1" outlineLevel="1" x14ac:dyDescent="0.2">
      <c r="A28" s="63"/>
      <c r="B28" s="45" t="s">
        <v>46</v>
      </c>
      <c r="C28" s="51" t="s">
        <v>47</v>
      </c>
      <c r="D28" s="58" t="s">
        <v>66</v>
      </c>
      <c r="E28" s="59"/>
      <c r="F28" s="59"/>
      <c r="G28" s="59"/>
      <c r="H28" s="59"/>
      <c r="I28" s="59"/>
      <c r="J28" s="59"/>
      <c r="K28" s="59"/>
      <c r="L28" s="45" t="s">
        <v>49</v>
      </c>
      <c r="M28" s="45" t="s">
        <v>50</v>
      </c>
      <c r="N28" s="53" t="s">
        <v>7</v>
      </c>
      <c r="O28" s="53" t="s">
        <v>8</v>
      </c>
      <c r="P28" s="53" t="s">
        <v>9</v>
      </c>
      <c r="Q28" s="56" t="s">
        <v>10</v>
      </c>
      <c r="R28" s="56" t="s">
        <v>11</v>
      </c>
      <c r="S28" s="56" t="s">
        <v>12</v>
      </c>
      <c r="U28" s="49" t="s">
        <v>2</v>
      </c>
      <c r="V28" s="45" t="s">
        <v>46</v>
      </c>
      <c r="W28" s="51" t="s">
        <v>47</v>
      </c>
      <c r="X28" s="45" t="s">
        <v>14</v>
      </c>
      <c r="Y28" s="64"/>
      <c r="Z28" s="64"/>
      <c r="AA28" s="64"/>
      <c r="AB28" s="64"/>
      <c r="AC28" s="64"/>
      <c r="AD28" s="64"/>
      <c r="AE28" s="65"/>
    </row>
    <row r="29" spans="1:31" ht="27" customHeight="1" outlineLevel="1" x14ac:dyDescent="0.15">
      <c r="A29" s="63"/>
      <c r="B29" s="46"/>
      <c r="C29" s="46"/>
      <c r="D29" s="4" t="s">
        <v>19</v>
      </c>
      <c r="E29" s="4" t="s">
        <v>51</v>
      </c>
      <c r="F29" s="4" t="s">
        <v>52</v>
      </c>
      <c r="G29" s="4" t="s">
        <v>53</v>
      </c>
      <c r="H29" s="4" t="s">
        <v>54</v>
      </c>
      <c r="I29" s="4" t="s">
        <v>55</v>
      </c>
      <c r="J29" s="4" t="s">
        <v>56</v>
      </c>
      <c r="K29" s="4" t="s">
        <v>57</v>
      </c>
      <c r="L29" s="46"/>
      <c r="M29" s="46"/>
      <c r="N29" s="46"/>
      <c r="O29" s="46"/>
      <c r="P29" s="46"/>
      <c r="Q29" s="46"/>
      <c r="R29" s="46"/>
      <c r="S29" s="46"/>
      <c r="U29" s="46"/>
      <c r="V29" s="46"/>
      <c r="W29" s="46"/>
      <c r="X29" s="4" t="s">
        <v>19</v>
      </c>
      <c r="Y29" s="4" t="s">
        <v>51</v>
      </c>
      <c r="Z29" s="4" t="s">
        <v>52</v>
      </c>
      <c r="AA29" s="4" t="s">
        <v>53</v>
      </c>
      <c r="AB29" s="4" t="s">
        <v>54</v>
      </c>
      <c r="AC29" s="4" t="s">
        <v>55</v>
      </c>
      <c r="AD29" s="4" t="s">
        <v>56</v>
      </c>
      <c r="AE29" s="4" t="s">
        <v>57</v>
      </c>
    </row>
    <row r="30" spans="1:31" ht="27" customHeight="1" outlineLevel="1" x14ac:dyDescent="0.15">
      <c r="A30" s="63"/>
      <c r="B30" s="47" t="s">
        <v>15</v>
      </c>
      <c r="C30" s="5" t="s">
        <v>58</v>
      </c>
      <c r="D30" s="14"/>
      <c r="E30" s="14"/>
      <c r="F30" s="14"/>
      <c r="G30" s="14"/>
      <c r="H30" s="14"/>
      <c r="I30" s="14"/>
      <c r="J30" s="14"/>
      <c r="K30" s="14"/>
      <c r="L30" s="17" t="e">
        <f t="shared" ref="L30:L41" si="5">AVERAGE(D30:K30)</f>
        <v>#DIV/0!</v>
      </c>
      <c r="M30" s="18" t="e">
        <f t="shared" ref="M30:M41" si="6">MIN(D30:K30)/L30</f>
        <v>#DIV/0!</v>
      </c>
      <c r="N30" s="57" t="s">
        <v>59</v>
      </c>
      <c r="O30" s="57" t="s">
        <v>67</v>
      </c>
      <c r="P30" s="57" t="s">
        <v>68</v>
      </c>
      <c r="Q30" s="19" t="e">
        <f t="shared" ref="Q30:Q32" si="7">IF(AND(L30&gt;=20,M30&gt;=0.5),"Pass","Fail")</f>
        <v>#DIV/0!</v>
      </c>
      <c r="R30" s="19" t="e">
        <f>IF(AND(L30&gt;=70,M30&gt;=0.5),"Pass","Fail")</f>
        <v>#DIV/0!</v>
      </c>
      <c r="S30" s="19" t="e">
        <f>IF(AND(L30&gt;=85.5,M30&gt;=0.5),"Pass","Fail")</f>
        <v>#DIV/0!</v>
      </c>
      <c r="U30" s="47" t="s">
        <v>62</v>
      </c>
      <c r="V30" s="47" t="s">
        <v>15</v>
      </c>
      <c r="W30" s="5" t="s">
        <v>58</v>
      </c>
      <c r="X30" s="25"/>
      <c r="Y30" s="25"/>
      <c r="Z30" s="25"/>
      <c r="AA30" s="25"/>
      <c r="AB30" s="25"/>
      <c r="AC30" s="25"/>
      <c r="AD30" s="25"/>
      <c r="AE30" s="25"/>
    </row>
    <row r="31" spans="1:31" ht="27" customHeight="1" outlineLevel="1" x14ac:dyDescent="0.15">
      <c r="A31" s="63"/>
      <c r="B31" s="48"/>
      <c r="C31" s="5" t="s">
        <v>63</v>
      </c>
      <c r="D31" s="14"/>
      <c r="E31" s="14"/>
      <c r="F31" s="14"/>
      <c r="G31" s="14"/>
      <c r="H31" s="14"/>
      <c r="I31" s="14"/>
      <c r="J31" s="14"/>
      <c r="K31" s="14"/>
      <c r="L31" s="17" t="e">
        <f t="shared" si="5"/>
        <v>#DIV/0!</v>
      </c>
      <c r="M31" s="18" t="e">
        <f t="shared" si="6"/>
        <v>#DIV/0!</v>
      </c>
      <c r="N31" s="48"/>
      <c r="O31" s="48"/>
      <c r="P31" s="48"/>
      <c r="Q31" s="19" t="e">
        <f t="shared" si="7"/>
        <v>#DIV/0!</v>
      </c>
      <c r="R31" s="19" t="e">
        <f>IF(AND(L31&gt;=50,M31&gt;=0.5),"Pass","Fail")</f>
        <v>#DIV/0!</v>
      </c>
      <c r="S31" s="19" t="e">
        <f>IF(AND(L31&gt;=66.5,M31&gt;=0.5),"Pass","Fail")</f>
        <v>#DIV/0!</v>
      </c>
      <c r="U31" s="48"/>
      <c r="V31" s="48"/>
      <c r="W31" s="5" t="s">
        <v>63</v>
      </c>
      <c r="X31" s="25"/>
      <c r="Y31" s="25"/>
      <c r="Z31" s="25"/>
      <c r="AA31" s="25"/>
      <c r="AB31" s="25"/>
      <c r="AC31" s="25"/>
      <c r="AD31" s="25"/>
      <c r="AE31" s="25"/>
    </row>
    <row r="32" spans="1:31" ht="27" customHeight="1" outlineLevel="1" x14ac:dyDescent="0.15">
      <c r="A32" s="63"/>
      <c r="B32" s="48"/>
      <c r="C32" s="7" t="s">
        <v>64</v>
      </c>
      <c r="D32" s="14"/>
      <c r="E32" s="14"/>
      <c r="F32" s="14"/>
      <c r="G32" s="14"/>
      <c r="H32" s="14"/>
      <c r="I32" s="14"/>
      <c r="J32" s="14"/>
      <c r="K32" s="14"/>
      <c r="L32" s="17" t="e">
        <f t="shared" si="5"/>
        <v>#DIV/0!</v>
      </c>
      <c r="M32" s="18" t="e">
        <f t="shared" si="6"/>
        <v>#DIV/0!</v>
      </c>
      <c r="N32" s="48"/>
      <c r="O32" s="48"/>
      <c r="P32" s="48"/>
      <c r="Q32" s="19" t="e">
        <f t="shared" si="7"/>
        <v>#DIV/0!</v>
      </c>
      <c r="R32" s="19" t="e">
        <f>IF(AND(L32&gt;=20),"Pass","Fail")</f>
        <v>#DIV/0!</v>
      </c>
      <c r="S32" s="19" t="e">
        <f>IF(AND(L32&gt;=20),"Pass","Fail")</f>
        <v>#DIV/0!</v>
      </c>
      <c r="U32" s="48"/>
      <c r="V32" s="48"/>
      <c r="W32" s="7" t="s">
        <v>64</v>
      </c>
      <c r="X32" s="25"/>
      <c r="Y32" s="25"/>
      <c r="Z32" s="25"/>
      <c r="AA32" s="25"/>
      <c r="AB32" s="25"/>
      <c r="AC32" s="25"/>
      <c r="AD32" s="25"/>
      <c r="AE32" s="25"/>
    </row>
    <row r="33" spans="1:31" ht="27" customHeight="1" outlineLevel="1" x14ac:dyDescent="0.15">
      <c r="A33" s="63"/>
      <c r="B33" s="46"/>
      <c r="C33" s="7" t="s">
        <v>65</v>
      </c>
      <c r="D33" s="14"/>
      <c r="E33" s="14"/>
      <c r="F33" s="14"/>
      <c r="G33" s="14"/>
      <c r="H33" s="14"/>
      <c r="I33" s="14"/>
      <c r="J33" s="14"/>
      <c r="K33" s="14"/>
      <c r="L33" s="17" t="e">
        <f t="shared" si="5"/>
        <v>#DIV/0!</v>
      </c>
      <c r="M33" s="18" t="e">
        <f t="shared" si="6"/>
        <v>#DIV/0!</v>
      </c>
      <c r="N33" s="48"/>
      <c r="O33" s="48"/>
      <c r="P33" s="48"/>
      <c r="Q33" s="19" t="str">
        <f>IF(AND(MIN(D33:K33)&gt;=0),"Pass","Fail")</f>
        <v>Pass</v>
      </c>
      <c r="R33" s="19" t="str">
        <f>IF(AND(MIN(D33:K33)&gt;=0),"Pass","Fail")</f>
        <v>Pass</v>
      </c>
      <c r="S33" s="19" t="str">
        <f>IF(AND(MIN(D33:K33)&gt;=0),"Pass","Fail")</f>
        <v>Pass</v>
      </c>
      <c r="U33" s="48"/>
      <c r="V33" s="46"/>
      <c r="W33" s="7" t="s">
        <v>65</v>
      </c>
      <c r="X33" s="25"/>
      <c r="Y33" s="25"/>
      <c r="Z33" s="25"/>
      <c r="AA33" s="25"/>
      <c r="AB33" s="25"/>
      <c r="AC33" s="25"/>
      <c r="AD33" s="25"/>
      <c r="AE33" s="25"/>
    </row>
    <row r="34" spans="1:31" ht="27" customHeight="1" outlineLevel="1" x14ac:dyDescent="0.15">
      <c r="A34" s="63"/>
      <c r="B34" s="47" t="s">
        <v>16</v>
      </c>
      <c r="C34" s="5" t="s">
        <v>58</v>
      </c>
      <c r="D34" s="14"/>
      <c r="E34" s="14"/>
      <c r="F34" s="14"/>
      <c r="G34" s="14"/>
      <c r="H34" s="14"/>
      <c r="I34" s="14"/>
      <c r="J34" s="14"/>
      <c r="K34" s="14"/>
      <c r="L34" s="17" t="e">
        <f t="shared" si="5"/>
        <v>#DIV/0!</v>
      </c>
      <c r="M34" s="18" t="e">
        <f t="shared" si="6"/>
        <v>#DIV/0!</v>
      </c>
      <c r="N34" s="48"/>
      <c r="O34" s="48"/>
      <c r="P34" s="48"/>
      <c r="Q34" s="19" t="e">
        <f t="shared" ref="Q34:Q36" si="8">IF(AND(L34&gt;=20,M34&gt;=0.5),"Pass","Fail")</f>
        <v>#DIV/0!</v>
      </c>
      <c r="R34" s="19" t="e">
        <f>IF(AND(L34&gt;=70,M34&gt;=0.5),"Pass","Fail")</f>
        <v>#DIV/0!</v>
      </c>
      <c r="S34" s="19" t="e">
        <f>IF(AND(L34&gt;=85.5,M34&gt;=0.5),"Pass","Fail")</f>
        <v>#DIV/0!</v>
      </c>
      <c r="U34" s="48"/>
      <c r="V34" s="47" t="s">
        <v>16</v>
      </c>
      <c r="W34" s="5" t="s">
        <v>58</v>
      </c>
      <c r="X34" s="25"/>
      <c r="Y34" s="25"/>
      <c r="Z34" s="25"/>
      <c r="AA34" s="25"/>
      <c r="AB34" s="25"/>
      <c r="AC34" s="25"/>
      <c r="AD34" s="25"/>
      <c r="AE34" s="25"/>
    </row>
    <row r="35" spans="1:31" ht="27" customHeight="1" outlineLevel="1" x14ac:dyDescent="0.15">
      <c r="A35" s="63"/>
      <c r="B35" s="48"/>
      <c r="C35" s="5" t="s">
        <v>63</v>
      </c>
      <c r="D35" s="14"/>
      <c r="E35" s="14"/>
      <c r="F35" s="14"/>
      <c r="G35" s="14"/>
      <c r="H35" s="14"/>
      <c r="I35" s="14"/>
      <c r="J35" s="14"/>
      <c r="K35" s="14"/>
      <c r="L35" s="17" t="e">
        <f t="shared" si="5"/>
        <v>#DIV/0!</v>
      </c>
      <c r="M35" s="18" t="e">
        <f t="shared" si="6"/>
        <v>#DIV/0!</v>
      </c>
      <c r="N35" s="48"/>
      <c r="O35" s="48"/>
      <c r="P35" s="48"/>
      <c r="Q35" s="19" t="e">
        <f t="shared" si="8"/>
        <v>#DIV/0!</v>
      </c>
      <c r="R35" s="19" t="e">
        <f>IF(AND(L35&gt;=50,M35&gt;=0.5),"Pass","Fail")</f>
        <v>#DIV/0!</v>
      </c>
      <c r="S35" s="19" t="e">
        <f>IF(AND(L35&gt;=66.5,M35&gt;=0.5),"Pass","Fail")</f>
        <v>#DIV/0!</v>
      </c>
      <c r="U35" s="48"/>
      <c r="V35" s="48"/>
      <c r="W35" s="5" t="s">
        <v>63</v>
      </c>
      <c r="X35" s="25"/>
      <c r="Y35" s="25"/>
      <c r="Z35" s="25"/>
      <c r="AA35" s="25"/>
      <c r="AB35" s="25"/>
      <c r="AC35" s="25"/>
      <c r="AD35" s="25"/>
      <c r="AE35" s="25"/>
    </row>
    <row r="36" spans="1:31" ht="27" customHeight="1" outlineLevel="1" x14ac:dyDescent="0.15">
      <c r="A36" s="63"/>
      <c r="B36" s="48"/>
      <c r="C36" s="7" t="s">
        <v>64</v>
      </c>
      <c r="D36" s="14"/>
      <c r="E36" s="14"/>
      <c r="F36" s="14"/>
      <c r="G36" s="14"/>
      <c r="H36" s="14"/>
      <c r="I36" s="14"/>
      <c r="J36" s="14"/>
      <c r="K36" s="14"/>
      <c r="L36" s="17" t="e">
        <f t="shared" si="5"/>
        <v>#DIV/0!</v>
      </c>
      <c r="M36" s="18" t="e">
        <f t="shared" si="6"/>
        <v>#DIV/0!</v>
      </c>
      <c r="N36" s="48"/>
      <c r="O36" s="48"/>
      <c r="P36" s="48"/>
      <c r="Q36" s="19" t="e">
        <f t="shared" si="8"/>
        <v>#DIV/0!</v>
      </c>
      <c r="R36" s="19" t="e">
        <f>IF(AND(L36&gt;=20),"Pass","Fail")</f>
        <v>#DIV/0!</v>
      </c>
      <c r="S36" s="19" t="e">
        <f>IF(AND(L36&gt;=20),"Pass","Fail")</f>
        <v>#DIV/0!</v>
      </c>
      <c r="U36" s="48"/>
      <c r="V36" s="48"/>
      <c r="W36" s="7" t="s">
        <v>64</v>
      </c>
      <c r="X36" s="25"/>
      <c r="Y36" s="25"/>
      <c r="Z36" s="25"/>
      <c r="AA36" s="25"/>
      <c r="AB36" s="25"/>
      <c r="AC36" s="25"/>
      <c r="AD36" s="25"/>
      <c r="AE36" s="25"/>
    </row>
    <row r="37" spans="1:31" ht="27" customHeight="1" outlineLevel="1" x14ac:dyDescent="0.15">
      <c r="A37" s="63"/>
      <c r="B37" s="46"/>
      <c r="C37" s="7" t="s">
        <v>65</v>
      </c>
      <c r="D37" s="14"/>
      <c r="E37" s="14"/>
      <c r="F37" s="14"/>
      <c r="G37" s="14"/>
      <c r="H37" s="14"/>
      <c r="I37" s="14"/>
      <c r="J37" s="14"/>
      <c r="K37" s="14"/>
      <c r="L37" s="17" t="e">
        <f t="shared" si="5"/>
        <v>#DIV/0!</v>
      </c>
      <c r="M37" s="18" t="e">
        <f t="shared" si="6"/>
        <v>#DIV/0!</v>
      </c>
      <c r="N37" s="48"/>
      <c r="O37" s="48"/>
      <c r="P37" s="48"/>
      <c r="Q37" s="19" t="str">
        <f>IF(AND(MIN(D37:K37)&gt;=0),"Pass","Fail")</f>
        <v>Pass</v>
      </c>
      <c r="R37" s="19" t="str">
        <f>IF(AND(MIN(D37:K37)&gt;=0),"Pass","Fail")</f>
        <v>Pass</v>
      </c>
      <c r="S37" s="19" t="str">
        <f>IF(AND(MIN(D37:K37)&gt;=0),"Pass","Fail")</f>
        <v>Pass</v>
      </c>
      <c r="U37" s="48"/>
      <c r="V37" s="46"/>
      <c r="W37" s="7" t="s">
        <v>65</v>
      </c>
      <c r="X37" s="25"/>
      <c r="Y37" s="25"/>
      <c r="Z37" s="25"/>
      <c r="AA37" s="25"/>
      <c r="AB37" s="25"/>
      <c r="AC37" s="25"/>
      <c r="AD37" s="25"/>
      <c r="AE37" s="25"/>
    </row>
    <row r="38" spans="1:31" ht="27" customHeight="1" outlineLevel="1" x14ac:dyDescent="0.15">
      <c r="A38" s="63"/>
      <c r="B38" s="47" t="s">
        <v>17</v>
      </c>
      <c r="C38" s="5" t="s">
        <v>58</v>
      </c>
      <c r="D38" s="14"/>
      <c r="E38" s="14"/>
      <c r="F38" s="14"/>
      <c r="G38" s="14"/>
      <c r="H38" s="14"/>
      <c r="I38" s="14"/>
      <c r="J38" s="14"/>
      <c r="K38" s="14"/>
      <c r="L38" s="17" t="e">
        <f t="shared" si="5"/>
        <v>#DIV/0!</v>
      </c>
      <c r="M38" s="18" t="e">
        <f t="shared" si="6"/>
        <v>#DIV/0!</v>
      </c>
      <c r="N38" s="48"/>
      <c r="O38" s="48"/>
      <c r="P38" s="48"/>
      <c r="Q38" s="19" t="e">
        <f t="shared" ref="Q38:Q40" si="9">IF(AND(L38&gt;=20,M38&gt;=0.5),"Pass","Fail")</f>
        <v>#DIV/0!</v>
      </c>
      <c r="R38" s="19" t="e">
        <f>IF(AND(L38&gt;=70,M38&gt;=0.5),"Pass","Fail")</f>
        <v>#DIV/0!</v>
      </c>
      <c r="S38" s="19" t="e">
        <f>IF(AND(L38&gt;=85.5,M38&gt;=0.5),"Pass","Fail")</f>
        <v>#DIV/0!</v>
      </c>
      <c r="U38" s="48"/>
      <c r="V38" s="47" t="s">
        <v>17</v>
      </c>
      <c r="W38" s="5" t="s">
        <v>58</v>
      </c>
      <c r="X38" s="25"/>
      <c r="Y38" s="25"/>
      <c r="Z38" s="25"/>
      <c r="AA38" s="25"/>
      <c r="AB38" s="25"/>
      <c r="AC38" s="25"/>
      <c r="AD38" s="25"/>
      <c r="AE38" s="25"/>
    </row>
    <row r="39" spans="1:31" ht="27" customHeight="1" outlineLevel="1" x14ac:dyDescent="0.15">
      <c r="A39" s="63"/>
      <c r="B39" s="48"/>
      <c r="C39" s="5" t="s">
        <v>63</v>
      </c>
      <c r="D39" s="14"/>
      <c r="E39" s="14"/>
      <c r="F39" s="14"/>
      <c r="G39" s="14"/>
      <c r="H39" s="14"/>
      <c r="I39" s="14"/>
      <c r="J39" s="14"/>
      <c r="K39" s="14"/>
      <c r="L39" s="17" t="e">
        <f t="shared" si="5"/>
        <v>#DIV/0!</v>
      </c>
      <c r="M39" s="18" t="e">
        <f t="shared" si="6"/>
        <v>#DIV/0!</v>
      </c>
      <c r="N39" s="48"/>
      <c r="O39" s="48"/>
      <c r="P39" s="48"/>
      <c r="Q39" s="19" t="e">
        <f t="shared" si="9"/>
        <v>#DIV/0!</v>
      </c>
      <c r="R39" s="19" t="e">
        <f>IF(AND(L39&gt;=50,M39&gt;=0.5),"Pass","Fail")</f>
        <v>#DIV/0!</v>
      </c>
      <c r="S39" s="19" t="e">
        <f>IF(AND(L39&gt;=66.5,M39&gt;=0.5),"Pass","Fail")</f>
        <v>#DIV/0!</v>
      </c>
      <c r="U39" s="48"/>
      <c r="V39" s="48"/>
      <c r="W39" s="5" t="s">
        <v>63</v>
      </c>
      <c r="X39" s="25"/>
      <c r="Y39" s="25"/>
      <c r="Z39" s="25"/>
      <c r="AA39" s="25"/>
      <c r="AB39" s="25"/>
      <c r="AC39" s="25"/>
      <c r="AD39" s="25"/>
      <c r="AE39" s="25"/>
    </row>
    <row r="40" spans="1:31" ht="27" customHeight="1" outlineLevel="1" x14ac:dyDescent="0.15">
      <c r="A40" s="63"/>
      <c r="B40" s="48"/>
      <c r="C40" s="7" t="s">
        <v>64</v>
      </c>
      <c r="D40" s="14"/>
      <c r="E40" s="14"/>
      <c r="F40" s="14"/>
      <c r="G40" s="14"/>
      <c r="H40" s="14"/>
      <c r="I40" s="14"/>
      <c r="J40" s="14"/>
      <c r="K40" s="14"/>
      <c r="L40" s="17" t="e">
        <f t="shared" si="5"/>
        <v>#DIV/0!</v>
      </c>
      <c r="M40" s="18" t="e">
        <f t="shared" si="6"/>
        <v>#DIV/0!</v>
      </c>
      <c r="N40" s="48"/>
      <c r="O40" s="48"/>
      <c r="P40" s="48"/>
      <c r="Q40" s="19" t="e">
        <f t="shared" si="9"/>
        <v>#DIV/0!</v>
      </c>
      <c r="R40" s="19" t="e">
        <f>IF(AND(L40&gt;=20),"Pass","Fail")</f>
        <v>#DIV/0!</v>
      </c>
      <c r="S40" s="19" t="e">
        <f>IF(AND(L40&gt;=20),"Pass","Fail")</f>
        <v>#DIV/0!</v>
      </c>
      <c r="U40" s="48"/>
      <c r="V40" s="48"/>
      <c r="W40" s="7" t="s">
        <v>64</v>
      </c>
      <c r="X40" s="25"/>
      <c r="Y40" s="25"/>
      <c r="Z40" s="25"/>
      <c r="AA40" s="25"/>
      <c r="AB40" s="25"/>
      <c r="AC40" s="25"/>
      <c r="AD40" s="25"/>
      <c r="AE40" s="25"/>
    </row>
    <row r="41" spans="1:31" ht="27" customHeight="1" outlineLevel="1" x14ac:dyDescent="0.15">
      <c r="A41" s="63"/>
      <c r="B41" s="46"/>
      <c r="C41" s="7" t="s">
        <v>65</v>
      </c>
      <c r="D41" s="14"/>
      <c r="E41" s="14"/>
      <c r="F41" s="14"/>
      <c r="G41" s="14"/>
      <c r="H41" s="14"/>
      <c r="I41" s="14"/>
      <c r="J41" s="14"/>
      <c r="K41" s="14"/>
      <c r="L41" s="17" t="e">
        <f t="shared" si="5"/>
        <v>#DIV/0!</v>
      </c>
      <c r="M41" s="18" t="e">
        <f t="shared" si="6"/>
        <v>#DIV/0!</v>
      </c>
      <c r="N41" s="46"/>
      <c r="O41" s="46"/>
      <c r="P41" s="46"/>
      <c r="Q41" s="19" t="str">
        <f>IF(AND(MIN(D41:K41)&gt;=0),"Pass","Fail")</f>
        <v>Pass</v>
      </c>
      <c r="R41" s="19" t="str">
        <f>IF(AND(MIN(D41:K41)&gt;=0),"Pass","Fail")</f>
        <v>Pass</v>
      </c>
      <c r="S41" s="19" t="str">
        <f>IF(AND(MIN(D41:K41)&gt;=0),"Pass","Fail")</f>
        <v>Pass</v>
      </c>
      <c r="U41" s="46"/>
      <c r="V41" s="46"/>
      <c r="W41" s="7" t="s">
        <v>65</v>
      </c>
      <c r="X41" s="25"/>
      <c r="Y41" s="25"/>
      <c r="Z41" s="25"/>
      <c r="AA41" s="25"/>
      <c r="AB41" s="25"/>
      <c r="AC41" s="25"/>
      <c r="AD41" s="25"/>
      <c r="AE41" s="25"/>
    </row>
    <row r="42" spans="1:31" ht="27" customHeight="1" outlineLevel="1" x14ac:dyDescent="0.15">
      <c r="A42" s="63"/>
      <c r="B42" s="15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21"/>
      <c r="U42" s="23"/>
      <c r="V42" s="23"/>
      <c r="W42" s="23"/>
      <c r="X42" s="23"/>
    </row>
    <row r="43" spans="1:31" ht="27" customHeight="1" outlineLevel="1" x14ac:dyDescent="0.15">
      <c r="A43" s="63"/>
      <c r="B43" s="11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22"/>
      <c r="U43" s="23"/>
      <c r="V43" s="23"/>
      <c r="W43" s="23"/>
      <c r="X43" s="23"/>
    </row>
    <row r="44" spans="1:31" ht="27" customHeight="1" outlineLevel="1" x14ac:dyDescent="0.15">
      <c r="A44" s="63"/>
      <c r="B44" s="11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22"/>
      <c r="U44" s="23"/>
      <c r="V44" s="23"/>
      <c r="W44" s="23"/>
      <c r="X44" s="23"/>
    </row>
    <row r="45" spans="1:31" ht="27" customHeight="1" outlineLevel="1" x14ac:dyDescent="0.15">
      <c r="A45" s="63"/>
      <c r="B45" s="11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22"/>
      <c r="U45" s="23"/>
      <c r="V45" s="23"/>
      <c r="W45" s="23"/>
      <c r="X45" s="23"/>
    </row>
    <row r="46" spans="1:31" ht="27" customHeight="1" outlineLevel="1" x14ac:dyDescent="0.15">
      <c r="A46" s="63"/>
      <c r="B46" s="11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22"/>
      <c r="U46" s="23"/>
      <c r="V46" s="23"/>
      <c r="W46" s="23"/>
      <c r="X46" s="23"/>
    </row>
    <row r="47" spans="1:31" ht="27" customHeight="1" outlineLevel="1" x14ac:dyDescent="0.15">
      <c r="A47" s="63"/>
      <c r="B47" s="11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22"/>
      <c r="U47" s="23"/>
      <c r="V47" s="23"/>
      <c r="W47" s="23"/>
      <c r="X47" s="23"/>
    </row>
    <row r="48" spans="1:31" ht="27" customHeight="1" outlineLevel="1" x14ac:dyDescent="0.15">
      <c r="A48" s="63"/>
      <c r="B48" s="11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22"/>
      <c r="U48" s="23"/>
      <c r="V48" s="23"/>
      <c r="W48" s="23"/>
      <c r="X48" s="23"/>
    </row>
    <row r="49" spans="1:31" ht="27" customHeight="1" outlineLevel="1" x14ac:dyDescent="0.15">
      <c r="A49" s="63"/>
      <c r="B49" s="11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22"/>
      <c r="U49" s="23"/>
      <c r="V49" s="23"/>
      <c r="W49" s="23"/>
      <c r="X49" s="23"/>
    </row>
    <row r="50" spans="1:31" ht="27" customHeight="1" outlineLevel="1" x14ac:dyDescent="0.15">
      <c r="A50" s="63"/>
      <c r="B50" s="11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22"/>
    </row>
    <row r="51" spans="1:31" ht="42" customHeight="1" x14ac:dyDescent="0.15">
      <c r="A51" s="66" t="s">
        <v>23</v>
      </c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8"/>
    </row>
    <row r="52" spans="1:31" ht="27" customHeight="1" outlineLevel="1" x14ac:dyDescent="0.15">
      <c r="A52" s="56" t="s">
        <v>2</v>
      </c>
      <c r="B52" s="53" t="s">
        <v>46</v>
      </c>
      <c r="C52" s="50" t="s">
        <v>47</v>
      </c>
      <c r="D52" s="60" t="s">
        <v>48</v>
      </c>
      <c r="E52" s="60"/>
      <c r="F52" s="60"/>
      <c r="G52" s="60"/>
      <c r="H52" s="60"/>
      <c r="I52" s="60"/>
      <c r="J52" s="60"/>
      <c r="K52" s="60"/>
      <c r="L52" s="53" t="s">
        <v>49</v>
      </c>
      <c r="M52" s="53" t="s">
        <v>50</v>
      </c>
      <c r="N52" s="53" t="s">
        <v>7</v>
      </c>
      <c r="O52" s="53" t="s">
        <v>8</v>
      </c>
      <c r="P52" s="53" t="s">
        <v>9</v>
      </c>
      <c r="Q52" s="56" t="s">
        <v>10</v>
      </c>
      <c r="R52" s="56" t="s">
        <v>11</v>
      </c>
      <c r="S52" s="56" t="s">
        <v>12</v>
      </c>
      <c r="U52" s="55" t="s">
        <v>2</v>
      </c>
      <c r="V52" s="54" t="s">
        <v>46</v>
      </c>
      <c r="W52" s="52" t="s">
        <v>47</v>
      </c>
      <c r="X52" s="54" t="s">
        <v>13</v>
      </c>
      <c r="Y52" s="69"/>
      <c r="Z52" s="69"/>
      <c r="AA52" s="69"/>
      <c r="AB52" s="69"/>
      <c r="AC52" s="69"/>
      <c r="AD52" s="69"/>
      <c r="AE52" s="70"/>
    </row>
    <row r="53" spans="1:31" ht="27" customHeight="1" outlineLevel="1" x14ac:dyDescent="0.15">
      <c r="A53" s="46"/>
      <c r="B53" s="46"/>
      <c r="C53" s="46"/>
      <c r="D53" s="4" t="s">
        <v>19</v>
      </c>
      <c r="E53" s="4" t="s">
        <v>51</v>
      </c>
      <c r="F53" s="4" t="s">
        <v>52</v>
      </c>
      <c r="G53" s="4" t="s">
        <v>53</v>
      </c>
      <c r="H53" s="4" t="s">
        <v>54</v>
      </c>
      <c r="I53" s="4" t="s">
        <v>55</v>
      </c>
      <c r="J53" s="4" t="s">
        <v>56</v>
      </c>
      <c r="K53" s="4" t="s">
        <v>57</v>
      </c>
      <c r="L53" s="46"/>
      <c r="M53" s="46"/>
      <c r="N53" s="46"/>
      <c r="O53" s="46"/>
      <c r="P53" s="46"/>
      <c r="Q53" s="46"/>
      <c r="R53" s="46"/>
      <c r="S53" s="46"/>
      <c r="U53" s="46"/>
      <c r="V53" s="46"/>
      <c r="W53" s="46"/>
      <c r="X53" s="26" t="s">
        <v>19</v>
      </c>
      <c r="Y53" s="26" t="s">
        <v>51</v>
      </c>
      <c r="Z53" s="26" t="s">
        <v>52</v>
      </c>
      <c r="AA53" s="26" t="s">
        <v>53</v>
      </c>
      <c r="AB53" s="26" t="s">
        <v>54</v>
      </c>
      <c r="AC53" s="26" t="s">
        <v>55</v>
      </c>
      <c r="AD53" s="26" t="s">
        <v>56</v>
      </c>
      <c r="AE53" s="26" t="s">
        <v>57</v>
      </c>
    </row>
    <row r="54" spans="1:31" ht="27" customHeight="1" outlineLevel="1" x14ac:dyDescent="0.15">
      <c r="A54" s="62" t="s">
        <v>24</v>
      </c>
      <c r="B54" s="47" t="s">
        <v>15</v>
      </c>
      <c r="C54" s="5" t="s">
        <v>58</v>
      </c>
      <c r="D54" s="6"/>
      <c r="E54" s="6"/>
      <c r="F54" s="6"/>
      <c r="G54" s="6"/>
      <c r="H54" s="6"/>
      <c r="I54" s="6"/>
      <c r="J54" s="6"/>
      <c r="K54" s="6"/>
      <c r="L54" s="17" t="e">
        <f t="shared" ref="L54:L65" si="10">AVERAGE(D54:K54)</f>
        <v>#DIV/0!</v>
      </c>
      <c r="M54" s="18" t="e">
        <f t="shared" ref="M54:M65" si="11">MIN(D54:K54)/L54</f>
        <v>#DIV/0!</v>
      </c>
      <c r="N54" s="57" t="s">
        <v>59</v>
      </c>
      <c r="O54" s="57" t="s">
        <v>69</v>
      </c>
      <c r="P54" s="57" t="s">
        <v>70</v>
      </c>
      <c r="Q54" s="19" t="e">
        <f t="shared" ref="Q54:Q56" si="12">IF(AND(L54&gt;=20,M54&gt;=0.5),"Pass","Fail")</f>
        <v>#DIV/0!</v>
      </c>
      <c r="R54" s="19" t="e">
        <f>IF(AND(L54&gt;=180,M54&gt;=0.5),"Pass","Fail")</f>
        <v>#DIV/0!</v>
      </c>
      <c r="S54" s="19" t="e">
        <f>IF(AND(L54&gt;=162.5,M54&gt;=0.5),"Pass","Fail")</f>
        <v>#DIV/0!</v>
      </c>
      <c r="U54" s="47" t="s">
        <v>71</v>
      </c>
      <c r="V54" s="47" t="s">
        <v>15</v>
      </c>
      <c r="W54" s="5" t="s">
        <v>58</v>
      </c>
      <c r="X54" s="20"/>
      <c r="Y54" s="20"/>
      <c r="Z54" s="20"/>
      <c r="AA54" s="20"/>
      <c r="AB54" s="20"/>
      <c r="AC54" s="20"/>
      <c r="AD54" s="20"/>
      <c r="AE54" s="20"/>
    </row>
    <row r="55" spans="1:31" ht="27" customHeight="1" outlineLevel="1" x14ac:dyDescent="0.15">
      <c r="A55" s="63"/>
      <c r="B55" s="48"/>
      <c r="C55" s="5" t="s">
        <v>63</v>
      </c>
      <c r="D55" s="6"/>
      <c r="E55" s="6"/>
      <c r="F55" s="6"/>
      <c r="G55" s="6"/>
      <c r="H55" s="6"/>
      <c r="I55" s="6"/>
      <c r="J55" s="6"/>
      <c r="K55" s="6"/>
      <c r="L55" s="17" t="e">
        <f t="shared" si="10"/>
        <v>#DIV/0!</v>
      </c>
      <c r="M55" s="18" t="e">
        <f t="shared" si="11"/>
        <v>#DIV/0!</v>
      </c>
      <c r="N55" s="48"/>
      <c r="O55" s="48"/>
      <c r="P55" s="48"/>
      <c r="Q55" s="19" t="e">
        <f t="shared" si="12"/>
        <v>#DIV/0!</v>
      </c>
      <c r="R55" s="19" t="e">
        <f>IF(AND(L55&gt;=150,M55&gt;=0.5),"Pass","Fail")</f>
        <v>#DIV/0!</v>
      </c>
      <c r="S55" s="19" t="e">
        <f>IF(AND(L55&gt;=135.5,M55&gt;=0.5),"Pass","Fail")</f>
        <v>#DIV/0!</v>
      </c>
      <c r="U55" s="48"/>
      <c r="V55" s="48"/>
      <c r="W55" s="5" t="s">
        <v>63</v>
      </c>
      <c r="X55" s="20"/>
      <c r="Y55" s="20"/>
      <c r="Z55" s="20"/>
      <c r="AA55" s="20"/>
      <c r="AB55" s="20"/>
      <c r="AC55" s="20"/>
      <c r="AD55" s="20"/>
      <c r="AE55" s="20"/>
    </row>
    <row r="56" spans="1:31" ht="27" customHeight="1" outlineLevel="1" x14ac:dyDescent="0.15">
      <c r="A56" s="63"/>
      <c r="B56" s="48"/>
      <c r="C56" s="7" t="s">
        <v>64</v>
      </c>
      <c r="D56" s="6"/>
      <c r="E56" s="6"/>
      <c r="F56" s="6"/>
      <c r="G56" s="6"/>
      <c r="H56" s="6"/>
      <c r="I56" s="6"/>
      <c r="J56" s="6"/>
      <c r="K56" s="6"/>
      <c r="L56" s="17" t="e">
        <f t="shared" si="10"/>
        <v>#DIV/0!</v>
      </c>
      <c r="M56" s="18" t="e">
        <f t="shared" si="11"/>
        <v>#DIV/0!</v>
      </c>
      <c r="N56" s="48"/>
      <c r="O56" s="48"/>
      <c r="P56" s="48"/>
      <c r="Q56" s="19" t="e">
        <f t="shared" si="12"/>
        <v>#DIV/0!</v>
      </c>
      <c r="R56" s="19" t="e">
        <f>IF(AND(L56&gt;=30),"Pass","Fail")</f>
        <v>#DIV/0!</v>
      </c>
      <c r="S56" s="19" t="e">
        <f>IF(AND(L56&gt;=30),"Pass","Fail")</f>
        <v>#DIV/0!</v>
      </c>
      <c r="U56" s="48"/>
      <c r="V56" s="48"/>
      <c r="W56" s="7" t="s">
        <v>64</v>
      </c>
      <c r="X56" s="20"/>
      <c r="Y56" s="20"/>
      <c r="Z56" s="20"/>
      <c r="AA56" s="20"/>
      <c r="AB56" s="20"/>
      <c r="AC56" s="20"/>
      <c r="AD56" s="20"/>
      <c r="AE56" s="20"/>
    </row>
    <row r="57" spans="1:31" ht="27" customHeight="1" outlineLevel="1" x14ac:dyDescent="0.15">
      <c r="A57" s="63"/>
      <c r="B57" s="46"/>
      <c r="C57" s="7" t="s">
        <v>65</v>
      </c>
      <c r="D57" s="6"/>
      <c r="E57" s="6"/>
      <c r="F57" s="6"/>
      <c r="G57" s="6"/>
      <c r="H57" s="6"/>
      <c r="I57" s="6"/>
      <c r="J57" s="6"/>
      <c r="K57" s="6"/>
      <c r="L57" s="17" t="e">
        <f t="shared" si="10"/>
        <v>#DIV/0!</v>
      </c>
      <c r="M57" s="18" t="e">
        <f t="shared" si="11"/>
        <v>#DIV/0!</v>
      </c>
      <c r="N57" s="48"/>
      <c r="O57" s="48"/>
      <c r="P57" s="48"/>
      <c r="Q57" s="19" t="str">
        <f>IF(AND(MIN(D57:K57)&gt;=0),"Pass","Fail")</f>
        <v>Pass</v>
      </c>
      <c r="R57" s="19" t="str">
        <f>IF(AND(MIN(D57:K57)&gt;=0),"Pass","Fail")</f>
        <v>Pass</v>
      </c>
      <c r="S57" s="19" t="str">
        <f>IF(AND(MIN(D57:K57)&gt;=0),"Pass","Fail")</f>
        <v>Pass</v>
      </c>
      <c r="U57" s="48"/>
      <c r="V57" s="46"/>
      <c r="W57" s="7" t="s">
        <v>65</v>
      </c>
      <c r="X57" s="20"/>
      <c r="Y57" s="20"/>
      <c r="Z57" s="20"/>
      <c r="AA57" s="20"/>
      <c r="AB57" s="20"/>
      <c r="AC57" s="20"/>
      <c r="AD57" s="20"/>
      <c r="AE57" s="20"/>
    </row>
    <row r="58" spans="1:31" ht="27" customHeight="1" outlineLevel="1" x14ac:dyDescent="0.15">
      <c r="A58" s="63"/>
      <c r="B58" s="47" t="s">
        <v>16</v>
      </c>
      <c r="C58" s="5" t="s">
        <v>58</v>
      </c>
      <c r="D58" s="6"/>
      <c r="E58" s="6"/>
      <c r="F58" s="6"/>
      <c r="G58" s="6"/>
      <c r="H58" s="6"/>
      <c r="I58" s="6"/>
      <c r="J58" s="6"/>
      <c r="K58" s="6"/>
      <c r="L58" s="17" t="e">
        <f t="shared" si="10"/>
        <v>#DIV/0!</v>
      </c>
      <c r="M58" s="18" t="e">
        <f t="shared" si="11"/>
        <v>#DIV/0!</v>
      </c>
      <c r="N58" s="48"/>
      <c r="O58" s="48"/>
      <c r="P58" s="48"/>
      <c r="Q58" s="19" t="e">
        <f t="shared" ref="Q58:Q60" si="13">IF(AND(L58&gt;=20,M58&gt;=0.5),"Pass","Fail")</f>
        <v>#DIV/0!</v>
      </c>
      <c r="R58" s="19" t="e">
        <f>IF(AND(L58&gt;=180,M58&gt;=0.5),"Pass","Fail")</f>
        <v>#DIV/0!</v>
      </c>
      <c r="S58" s="19" t="e">
        <f>IF(AND(L58&gt;=162.5,M58&gt;=0.5),"Pass","Fail")</f>
        <v>#DIV/0!</v>
      </c>
      <c r="U58" s="48"/>
      <c r="V58" s="47" t="s">
        <v>16</v>
      </c>
      <c r="W58" s="5" t="s">
        <v>58</v>
      </c>
      <c r="X58" s="20"/>
      <c r="Y58" s="20"/>
      <c r="Z58" s="20"/>
      <c r="AA58" s="20"/>
      <c r="AB58" s="20"/>
      <c r="AC58" s="20"/>
      <c r="AD58" s="20"/>
      <c r="AE58" s="20"/>
    </row>
    <row r="59" spans="1:31" ht="27" customHeight="1" outlineLevel="1" x14ac:dyDescent="0.15">
      <c r="A59" s="63"/>
      <c r="B59" s="48"/>
      <c r="C59" s="5" t="s">
        <v>63</v>
      </c>
      <c r="D59" s="6"/>
      <c r="E59" s="6"/>
      <c r="F59" s="6"/>
      <c r="G59" s="6"/>
      <c r="H59" s="6"/>
      <c r="I59" s="6"/>
      <c r="J59" s="6"/>
      <c r="K59" s="6"/>
      <c r="L59" s="17" t="e">
        <f t="shared" si="10"/>
        <v>#DIV/0!</v>
      </c>
      <c r="M59" s="18" t="e">
        <f t="shared" si="11"/>
        <v>#DIV/0!</v>
      </c>
      <c r="N59" s="48"/>
      <c r="O59" s="48"/>
      <c r="P59" s="48"/>
      <c r="Q59" s="19" t="e">
        <f t="shared" si="13"/>
        <v>#DIV/0!</v>
      </c>
      <c r="R59" s="19" t="e">
        <f>IF(AND(L59&gt;=150,M59&gt;=0.5),"Pass","Fail")</f>
        <v>#DIV/0!</v>
      </c>
      <c r="S59" s="19" t="e">
        <f>IF(AND(L59&gt;=135.5,M59&gt;=0.5),"Pass","Fail")</f>
        <v>#DIV/0!</v>
      </c>
      <c r="U59" s="48"/>
      <c r="V59" s="48"/>
      <c r="W59" s="5" t="s">
        <v>63</v>
      </c>
      <c r="X59" s="20"/>
      <c r="Y59" s="20"/>
      <c r="Z59" s="20"/>
      <c r="AA59" s="20"/>
      <c r="AB59" s="20"/>
      <c r="AC59" s="20"/>
      <c r="AD59" s="20"/>
      <c r="AE59" s="20"/>
    </row>
    <row r="60" spans="1:31" ht="27" customHeight="1" outlineLevel="1" x14ac:dyDescent="0.15">
      <c r="A60" s="63"/>
      <c r="B60" s="48"/>
      <c r="C60" s="7" t="s">
        <v>64</v>
      </c>
      <c r="D60" s="6"/>
      <c r="E60" s="6"/>
      <c r="F60" s="6"/>
      <c r="G60" s="6"/>
      <c r="H60" s="6"/>
      <c r="I60" s="6"/>
      <c r="J60" s="6"/>
      <c r="K60" s="6"/>
      <c r="L60" s="17" t="e">
        <f t="shared" si="10"/>
        <v>#DIV/0!</v>
      </c>
      <c r="M60" s="18" t="e">
        <f t="shared" si="11"/>
        <v>#DIV/0!</v>
      </c>
      <c r="N60" s="48"/>
      <c r="O60" s="48"/>
      <c r="P60" s="48"/>
      <c r="Q60" s="19" t="e">
        <f t="shared" si="13"/>
        <v>#DIV/0!</v>
      </c>
      <c r="R60" s="19" t="e">
        <f>IF(AND(L60&gt;=30),"Pass","Fail")</f>
        <v>#DIV/0!</v>
      </c>
      <c r="S60" s="19" t="e">
        <f>IF(AND(L60&gt;=30),"Pass","Fail")</f>
        <v>#DIV/0!</v>
      </c>
      <c r="U60" s="48"/>
      <c r="V60" s="48"/>
      <c r="W60" s="7" t="s">
        <v>64</v>
      </c>
      <c r="X60" s="20"/>
      <c r="Y60" s="20"/>
      <c r="Z60" s="20"/>
      <c r="AA60" s="20"/>
      <c r="AB60" s="20"/>
      <c r="AC60" s="20"/>
      <c r="AD60" s="20"/>
      <c r="AE60" s="20"/>
    </row>
    <row r="61" spans="1:31" ht="27" customHeight="1" outlineLevel="1" x14ac:dyDescent="0.15">
      <c r="A61" s="63"/>
      <c r="B61" s="46"/>
      <c r="C61" s="7" t="s">
        <v>65</v>
      </c>
      <c r="D61" s="6"/>
      <c r="E61" s="6"/>
      <c r="F61" s="6"/>
      <c r="G61" s="6"/>
      <c r="H61" s="6"/>
      <c r="I61" s="6"/>
      <c r="J61" s="6"/>
      <c r="K61" s="6"/>
      <c r="L61" s="17" t="e">
        <f t="shared" si="10"/>
        <v>#DIV/0!</v>
      </c>
      <c r="M61" s="18" t="e">
        <f t="shared" si="11"/>
        <v>#DIV/0!</v>
      </c>
      <c r="N61" s="48"/>
      <c r="O61" s="48"/>
      <c r="P61" s="48"/>
      <c r="Q61" s="19" t="str">
        <f>IF(AND(MIN(D61:K61)&gt;=0),"Pass","Fail")</f>
        <v>Pass</v>
      </c>
      <c r="R61" s="19" t="str">
        <f>IF(AND(MIN(D61:K61)&gt;=0),"Pass","Fail")</f>
        <v>Pass</v>
      </c>
      <c r="S61" s="19" t="str">
        <f>IF(AND(MIN(D61:K61)&gt;=0),"Pass","Fail")</f>
        <v>Pass</v>
      </c>
      <c r="U61" s="48"/>
      <c r="V61" s="46"/>
      <c r="W61" s="7" t="s">
        <v>65</v>
      </c>
      <c r="X61" s="20"/>
      <c r="Y61" s="20"/>
      <c r="Z61" s="20"/>
      <c r="AA61" s="20"/>
      <c r="AB61" s="20"/>
      <c r="AC61" s="20"/>
      <c r="AD61" s="20"/>
      <c r="AE61" s="20"/>
    </row>
    <row r="62" spans="1:31" ht="27" customHeight="1" outlineLevel="1" x14ac:dyDescent="0.15">
      <c r="A62" s="63"/>
      <c r="B62" s="47" t="s">
        <v>17</v>
      </c>
      <c r="C62" s="5" t="s">
        <v>58</v>
      </c>
      <c r="D62" s="6"/>
      <c r="E62" s="6"/>
      <c r="F62" s="6"/>
      <c r="G62" s="6"/>
      <c r="H62" s="6"/>
      <c r="I62" s="6"/>
      <c r="J62" s="6"/>
      <c r="K62" s="6"/>
      <c r="L62" s="17" t="e">
        <f t="shared" si="10"/>
        <v>#DIV/0!</v>
      </c>
      <c r="M62" s="18" t="e">
        <f t="shared" si="11"/>
        <v>#DIV/0!</v>
      </c>
      <c r="N62" s="48"/>
      <c r="O62" s="48"/>
      <c r="P62" s="48"/>
      <c r="Q62" s="19" t="e">
        <f t="shared" ref="Q62:Q64" si="14">IF(AND(L62&gt;=20,M62&gt;=0.5),"Pass","Fail")</f>
        <v>#DIV/0!</v>
      </c>
      <c r="R62" s="19" t="e">
        <f>IF(AND(L62&gt;=180,M62&gt;=0.5),"Pass","Fail")</f>
        <v>#DIV/0!</v>
      </c>
      <c r="S62" s="19" t="e">
        <f>IF(AND(L62&gt;=162.5,M62&gt;=0.5),"Pass","Fail")</f>
        <v>#DIV/0!</v>
      </c>
      <c r="U62" s="48"/>
      <c r="V62" s="47" t="s">
        <v>17</v>
      </c>
      <c r="W62" s="5" t="s">
        <v>58</v>
      </c>
      <c r="X62" s="20"/>
      <c r="Y62" s="20"/>
      <c r="Z62" s="20"/>
      <c r="AA62" s="20"/>
      <c r="AB62" s="20"/>
      <c r="AC62" s="20"/>
      <c r="AD62" s="20"/>
      <c r="AE62" s="20"/>
    </row>
    <row r="63" spans="1:31" ht="27" customHeight="1" outlineLevel="1" x14ac:dyDescent="0.15">
      <c r="A63" s="63"/>
      <c r="B63" s="48"/>
      <c r="C63" s="5" t="s">
        <v>63</v>
      </c>
      <c r="D63" s="6"/>
      <c r="E63" s="16"/>
      <c r="F63" s="6"/>
      <c r="G63" s="6"/>
      <c r="H63" s="6"/>
      <c r="I63" s="16"/>
      <c r="J63" s="6"/>
      <c r="K63" s="6"/>
      <c r="L63" s="17" t="e">
        <f t="shared" si="10"/>
        <v>#DIV/0!</v>
      </c>
      <c r="M63" s="18" t="e">
        <f t="shared" si="11"/>
        <v>#DIV/0!</v>
      </c>
      <c r="N63" s="48"/>
      <c r="O63" s="48"/>
      <c r="P63" s="48"/>
      <c r="Q63" s="19" t="e">
        <f t="shared" si="14"/>
        <v>#DIV/0!</v>
      </c>
      <c r="R63" s="19" t="e">
        <f>IF(AND(L63&gt;=150,M63&gt;=0.5),"Pass","Fail")</f>
        <v>#DIV/0!</v>
      </c>
      <c r="S63" s="19" t="e">
        <f>IF(AND(L63&gt;=135.5,M63&gt;=0.5),"Pass","Fail")</f>
        <v>#DIV/0!</v>
      </c>
      <c r="U63" s="48"/>
      <c r="V63" s="48"/>
      <c r="W63" s="5" t="s">
        <v>63</v>
      </c>
      <c r="X63" s="20"/>
      <c r="Y63" s="20"/>
      <c r="Z63" s="20"/>
      <c r="AA63" s="20"/>
      <c r="AB63" s="20"/>
      <c r="AC63" s="20"/>
      <c r="AD63" s="20"/>
      <c r="AE63" s="20"/>
    </row>
    <row r="64" spans="1:31" ht="27" customHeight="1" outlineLevel="1" x14ac:dyDescent="0.15">
      <c r="A64" s="63"/>
      <c r="B64" s="48"/>
      <c r="C64" s="7" t="s">
        <v>64</v>
      </c>
      <c r="D64" s="6"/>
      <c r="E64" s="6"/>
      <c r="F64" s="6"/>
      <c r="G64" s="6"/>
      <c r="H64" s="6"/>
      <c r="I64" s="6"/>
      <c r="J64" s="6"/>
      <c r="K64" s="6"/>
      <c r="L64" s="17" t="e">
        <f t="shared" si="10"/>
        <v>#DIV/0!</v>
      </c>
      <c r="M64" s="18" t="e">
        <f t="shared" si="11"/>
        <v>#DIV/0!</v>
      </c>
      <c r="N64" s="48"/>
      <c r="O64" s="48"/>
      <c r="P64" s="48"/>
      <c r="Q64" s="19" t="e">
        <f t="shared" si="14"/>
        <v>#DIV/0!</v>
      </c>
      <c r="R64" s="19" t="e">
        <f>IF(AND(L64&gt;=30),"Pass","Fail")</f>
        <v>#DIV/0!</v>
      </c>
      <c r="S64" s="19" t="e">
        <f>IF(AND(L64&gt;=30),"Pass","Fail")</f>
        <v>#DIV/0!</v>
      </c>
      <c r="U64" s="48"/>
      <c r="V64" s="48"/>
      <c r="W64" s="7" t="s">
        <v>64</v>
      </c>
      <c r="X64" s="20"/>
      <c r="Y64" s="20"/>
      <c r="Z64" s="20"/>
      <c r="AA64" s="20"/>
      <c r="AB64" s="20"/>
      <c r="AC64" s="20"/>
      <c r="AD64" s="20"/>
      <c r="AE64" s="20"/>
    </row>
    <row r="65" spans="1:31" ht="27" customHeight="1" outlineLevel="1" x14ac:dyDescent="0.15">
      <c r="A65" s="63"/>
      <c r="B65" s="46"/>
      <c r="C65" s="7" t="s">
        <v>65</v>
      </c>
      <c r="D65" s="6"/>
      <c r="E65" s="6"/>
      <c r="F65" s="6"/>
      <c r="G65" s="6"/>
      <c r="H65" s="6"/>
      <c r="I65" s="6"/>
      <c r="J65" s="6"/>
      <c r="K65" s="6"/>
      <c r="L65" s="17" t="e">
        <f t="shared" si="10"/>
        <v>#DIV/0!</v>
      </c>
      <c r="M65" s="18" t="e">
        <f t="shared" si="11"/>
        <v>#DIV/0!</v>
      </c>
      <c r="N65" s="46"/>
      <c r="O65" s="46"/>
      <c r="P65" s="46"/>
      <c r="Q65" s="19" t="str">
        <f>IF(AND(MIN(D65:K65)&gt;=0),"Pass","Fail")</f>
        <v>Pass</v>
      </c>
      <c r="R65" s="19" t="str">
        <f>IF(AND(MIN(D65:K65)&gt;=0),"Pass","Fail")</f>
        <v>Pass</v>
      </c>
      <c r="S65" s="19" t="str">
        <f>IF(AND(MIN(D65:K65)&gt;=0),"Pass","Fail")</f>
        <v>Pass</v>
      </c>
      <c r="U65" s="46"/>
      <c r="V65" s="46"/>
      <c r="W65" s="7" t="s">
        <v>65</v>
      </c>
      <c r="X65" s="20"/>
      <c r="Y65" s="20"/>
      <c r="Z65" s="20"/>
      <c r="AA65" s="20"/>
      <c r="AB65" s="20"/>
      <c r="AC65" s="20"/>
      <c r="AD65" s="20"/>
      <c r="AE65" s="20"/>
    </row>
    <row r="66" spans="1:31" ht="27" customHeight="1" outlineLevel="1" x14ac:dyDescent="0.15">
      <c r="A66" s="63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21"/>
      <c r="U66" s="23"/>
      <c r="V66" s="23"/>
      <c r="W66" s="23"/>
      <c r="X66" s="23"/>
    </row>
    <row r="67" spans="1:31" ht="27" customHeight="1" outlineLevel="1" x14ac:dyDescent="0.15">
      <c r="A67" s="63"/>
      <c r="B67" s="1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22"/>
      <c r="U67" s="23"/>
      <c r="V67" s="23"/>
      <c r="W67" s="23"/>
      <c r="X67" s="23"/>
    </row>
    <row r="68" spans="1:31" ht="27" customHeight="1" outlineLevel="1" x14ac:dyDescent="0.15">
      <c r="A68" s="63"/>
      <c r="B68" s="1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22"/>
      <c r="U68" s="23"/>
      <c r="V68" s="23"/>
      <c r="W68" s="23"/>
      <c r="X68" s="23"/>
    </row>
    <row r="69" spans="1:31" ht="27" customHeight="1" outlineLevel="1" x14ac:dyDescent="0.15">
      <c r="A69" s="63"/>
      <c r="B69" s="1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22"/>
      <c r="U69" s="23"/>
      <c r="V69" s="23"/>
      <c r="W69" s="23"/>
      <c r="X69" s="23"/>
    </row>
    <row r="70" spans="1:31" ht="27" customHeight="1" outlineLevel="1" x14ac:dyDescent="0.15">
      <c r="A70" s="63"/>
      <c r="B70" s="1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22"/>
      <c r="U70" s="23"/>
      <c r="V70" s="23"/>
      <c r="W70" s="23"/>
      <c r="X70" s="23"/>
    </row>
    <row r="71" spans="1:31" ht="27" customHeight="1" outlineLevel="1" x14ac:dyDescent="0.15">
      <c r="A71" s="63"/>
      <c r="B71" s="1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22"/>
      <c r="U71" s="23"/>
      <c r="V71" s="23"/>
      <c r="W71" s="23"/>
      <c r="X71" s="23"/>
    </row>
    <row r="72" spans="1:31" ht="27" customHeight="1" outlineLevel="1" x14ac:dyDescent="0.15">
      <c r="A72" s="63"/>
      <c r="B72" s="1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22"/>
      <c r="U72" s="23"/>
      <c r="V72" s="23"/>
      <c r="W72" s="23"/>
      <c r="X72" s="23"/>
    </row>
    <row r="73" spans="1:31" ht="27" customHeight="1" outlineLevel="1" x14ac:dyDescent="0.15">
      <c r="A73" s="63"/>
      <c r="B73" s="1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22"/>
      <c r="U73" s="23"/>
      <c r="V73" s="23"/>
      <c r="W73" s="23"/>
      <c r="X73" s="23"/>
    </row>
    <row r="74" spans="1:31" ht="27" customHeight="1" outlineLevel="1" x14ac:dyDescent="0.15">
      <c r="A74" s="63"/>
      <c r="B74" s="12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24"/>
    </row>
    <row r="75" spans="1:31" ht="27" customHeight="1" outlineLevel="1" x14ac:dyDescent="0.2">
      <c r="A75" s="63"/>
      <c r="B75" s="45" t="s">
        <v>46</v>
      </c>
      <c r="C75" s="51" t="s">
        <v>47</v>
      </c>
      <c r="D75" s="58" t="s">
        <v>72</v>
      </c>
      <c r="E75" s="59"/>
      <c r="F75" s="59"/>
      <c r="G75" s="59"/>
      <c r="H75" s="59"/>
      <c r="I75" s="59"/>
      <c r="J75" s="59"/>
      <c r="K75" s="59"/>
      <c r="L75" s="45" t="s">
        <v>49</v>
      </c>
      <c r="M75" s="45" t="s">
        <v>50</v>
      </c>
      <c r="N75" s="53" t="s">
        <v>7</v>
      </c>
      <c r="O75" s="53" t="s">
        <v>8</v>
      </c>
      <c r="P75" s="53" t="s">
        <v>9</v>
      </c>
      <c r="Q75" s="56" t="s">
        <v>10</v>
      </c>
      <c r="R75" s="56" t="s">
        <v>11</v>
      </c>
      <c r="S75" s="56" t="s">
        <v>12</v>
      </c>
      <c r="T75" s="28"/>
      <c r="U75" s="49" t="s">
        <v>2</v>
      </c>
      <c r="V75" s="45" t="s">
        <v>46</v>
      </c>
      <c r="W75" s="51" t="s">
        <v>47</v>
      </c>
      <c r="X75" s="45" t="s">
        <v>14</v>
      </c>
      <c r="Y75" s="64"/>
      <c r="Z75" s="64"/>
      <c r="AA75" s="64"/>
      <c r="AB75" s="64"/>
      <c r="AC75" s="64"/>
      <c r="AD75" s="64"/>
      <c r="AE75" s="65"/>
    </row>
    <row r="76" spans="1:31" ht="27" customHeight="1" outlineLevel="1" x14ac:dyDescent="0.15">
      <c r="A76" s="63"/>
      <c r="B76" s="46"/>
      <c r="C76" s="46"/>
      <c r="D76" s="27" t="s">
        <v>19</v>
      </c>
      <c r="E76" s="27" t="s">
        <v>51</v>
      </c>
      <c r="F76" s="27" t="s">
        <v>52</v>
      </c>
      <c r="G76" s="27" t="s">
        <v>53</v>
      </c>
      <c r="H76" s="27" t="s">
        <v>54</v>
      </c>
      <c r="I76" s="27" t="s">
        <v>55</v>
      </c>
      <c r="J76" s="27" t="s">
        <v>56</v>
      </c>
      <c r="K76" s="27" t="s">
        <v>57</v>
      </c>
      <c r="L76" s="46"/>
      <c r="M76" s="46"/>
      <c r="N76" s="46"/>
      <c r="O76" s="46"/>
      <c r="P76" s="46"/>
      <c r="Q76" s="46"/>
      <c r="R76" s="46"/>
      <c r="S76" s="46"/>
      <c r="T76" s="28"/>
      <c r="U76" s="46"/>
      <c r="V76" s="46"/>
      <c r="W76" s="46"/>
      <c r="X76" s="4" t="s">
        <v>19</v>
      </c>
      <c r="Y76" s="4" t="s">
        <v>51</v>
      </c>
      <c r="Z76" s="4" t="s">
        <v>52</v>
      </c>
      <c r="AA76" s="4" t="s">
        <v>53</v>
      </c>
      <c r="AB76" s="4" t="s">
        <v>54</v>
      </c>
      <c r="AC76" s="4" t="s">
        <v>55</v>
      </c>
      <c r="AD76" s="4" t="s">
        <v>56</v>
      </c>
      <c r="AE76" s="4" t="s">
        <v>57</v>
      </c>
    </row>
    <row r="77" spans="1:31" ht="27" customHeight="1" outlineLevel="1" x14ac:dyDescent="0.15">
      <c r="A77" s="63"/>
      <c r="B77" s="47" t="s">
        <v>15</v>
      </c>
      <c r="C77" s="5" t="s">
        <v>58</v>
      </c>
      <c r="D77" s="14"/>
      <c r="E77" s="14"/>
      <c r="F77" s="14"/>
      <c r="G77" s="14"/>
      <c r="H77" s="14"/>
      <c r="I77" s="14"/>
      <c r="J77" s="14"/>
      <c r="K77" s="14"/>
      <c r="L77" s="17" t="e">
        <f t="shared" ref="L77:L88" si="15">AVERAGE(D77:K77)</f>
        <v>#DIV/0!</v>
      </c>
      <c r="M77" s="18" t="e">
        <f t="shared" ref="M77:M88" si="16">MIN(D77:K77)/L77</f>
        <v>#DIV/0!</v>
      </c>
      <c r="N77" s="57" t="s">
        <v>59</v>
      </c>
      <c r="O77" s="57" t="s">
        <v>73</v>
      </c>
      <c r="P77" s="57" t="s">
        <v>70</v>
      </c>
      <c r="Q77" s="19" t="e">
        <f t="shared" ref="Q77:Q79" si="17">IF(AND(L77&gt;=20,M77&gt;=0.5),"Pass","Fail")</f>
        <v>#DIV/0!</v>
      </c>
      <c r="R77" s="19" t="e">
        <f>IF(AND(L77&gt;=150,M77&gt;=0.5),"Pass","Fail")</f>
        <v>#DIV/0!</v>
      </c>
      <c r="S77" s="19" t="e">
        <f>IF(AND(L77&gt;=162.5,M77&gt;=0.5),"Pass","Fail")</f>
        <v>#DIV/0!</v>
      </c>
      <c r="U77" s="47" t="s">
        <v>71</v>
      </c>
      <c r="V77" s="47" t="s">
        <v>15</v>
      </c>
      <c r="W77" s="5" t="s">
        <v>58</v>
      </c>
      <c r="X77" s="25"/>
      <c r="Y77" s="25"/>
      <c r="Z77" s="25"/>
      <c r="AA77" s="25"/>
      <c r="AB77" s="25"/>
      <c r="AC77" s="25"/>
      <c r="AD77" s="25"/>
      <c r="AE77" s="25"/>
    </row>
    <row r="78" spans="1:31" ht="27" customHeight="1" outlineLevel="1" x14ac:dyDescent="0.15">
      <c r="A78" s="63"/>
      <c r="B78" s="48"/>
      <c r="C78" s="5" t="s">
        <v>63</v>
      </c>
      <c r="D78" s="14"/>
      <c r="E78" s="14"/>
      <c r="F78" s="14"/>
      <c r="G78" s="14"/>
      <c r="H78" s="14"/>
      <c r="I78" s="14"/>
      <c r="J78" s="14"/>
      <c r="K78" s="14"/>
      <c r="L78" s="17" t="e">
        <f t="shared" si="15"/>
        <v>#DIV/0!</v>
      </c>
      <c r="M78" s="18" t="e">
        <f t="shared" si="16"/>
        <v>#DIV/0!</v>
      </c>
      <c r="N78" s="48"/>
      <c r="O78" s="48"/>
      <c r="P78" s="48"/>
      <c r="Q78" s="19" t="e">
        <f t="shared" si="17"/>
        <v>#DIV/0!</v>
      </c>
      <c r="R78" s="19" t="e">
        <f>IF(AND(L78&gt;=120,M78&gt;=0.5),"Pass","Fail")</f>
        <v>#DIV/0!</v>
      </c>
      <c r="S78" s="19" t="e">
        <f>IF(AND(L78&gt;=135.5,M78&gt;=0.5),"Pass","Fail")</f>
        <v>#DIV/0!</v>
      </c>
      <c r="U78" s="48"/>
      <c r="V78" s="48"/>
      <c r="W78" s="5" t="s">
        <v>63</v>
      </c>
      <c r="X78" s="25"/>
      <c r="Y78" s="25"/>
      <c r="Z78" s="25"/>
      <c r="AA78" s="25"/>
      <c r="AB78" s="25"/>
      <c r="AC78" s="25"/>
      <c r="AD78" s="25"/>
      <c r="AE78" s="25"/>
    </row>
    <row r="79" spans="1:31" ht="27" customHeight="1" outlineLevel="1" x14ac:dyDescent="0.15">
      <c r="A79" s="63"/>
      <c r="B79" s="48"/>
      <c r="C79" s="7" t="s">
        <v>64</v>
      </c>
      <c r="D79" s="14"/>
      <c r="E79" s="14"/>
      <c r="F79" s="14"/>
      <c r="G79" s="14"/>
      <c r="H79" s="14"/>
      <c r="I79" s="14"/>
      <c r="J79" s="14"/>
      <c r="K79" s="14"/>
      <c r="L79" s="17" t="e">
        <f t="shared" si="15"/>
        <v>#DIV/0!</v>
      </c>
      <c r="M79" s="18" t="e">
        <f t="shared" si="16"/>
        <v>#DIV/0!</v>
      </c>
      <c r="N79" s="48"/>
      <c r="O79" s="48"/>
      <c r="P79" s="48"/>
      <c r="Q79" s="19" t="e">
        <f t="shared" si="17"/>
        <v>#DIV/0!</v>
      </c>
      <c r="R79" s="19" t="e">
        <f>IF(AND(L79&gt;=20),"Pass","Fail")</f>
        <v>#DIV/0!</v>
      </c>
      <c r="S79" s="19" t="e">
        <f>IF(AND(L79&gt;=20),"Pass","Fail")</f>
        <v>#DIV/0!</v>
      </c>
      <c r="U79" s="48"/>
      <c r="V79" s="48"/>
      <c r="W79" s="7" t="s">
        <v>64</v>
      </c>
      <c r="X79" s="25"/>
      <c r="Y79" s="25"/>
      <c r="Z79" s="25"/>
      <c r="AA79" s="25"/>
      <c r="AB79" s="25"/>
      <c r="AC79" s="25"/>
      <c r="AD79" s="25"/>
      <c r="AE79" s="25"/>
    </row>
    <row r="80" spans="1:31" ht="27" customHeight="1" outlineLevel="1" x14ac:dyDescent="0.15">
      <c r="A80" s="63"/>
      <c r="B80" s="46"/>
      <c r="C80" s="7" t="s">
        <v>65</v>
      </c>
      <c r="D80" s="14"/>
      <c r="E80" s="14"/>
      <c r="F80" s="14"/>
      <c r="G80" s="14"/>
      <c r="H80" s="14"/>
      <c r="I80" s="14"/>
      <c r="J80" s="14"/>
      <c r="K80" s="14"/>
      <c r="L80" s="17" t="e">
        <f t="shared" si="15"/>
        <v>#DIV/0!</v>
      </c>
      <c r="M80" s="18" t="e">
        <f t="shared" si="16"/>
        <v>#DIV/0!</v>
      </c>
      <c r="N80" s="48"/>
      <c r="O80" s="48"/>
      <c r="P80" s="48"/>
      <c r="Q80" s="19" t="str">
        <f>IF(AND(MIN(D80:K80)&gt;=0),"Pass","Fail")</f>
        <v>Pass</v>
      </c>
      <c r="R80" s="19" t="str">
        <f>IF(AND(MIN(D80:K80)&gt;=0),"Pass","Fail")</f>
        <v>Pass</v>
      </c>
      <c r="S80" s="19" t="str">
        <f>IF(AND(MIN(D80:K80)&gt;=0),"Pass","Fail")</f>
        <v>Pass</v>
      </c>
      <c r="U80" s="48"/>
      <c r="V80" s="46"/>
      <c r="W80" s="7" t="s">
        <v>65</v>
      </c>
      <c r="X80" s="25"/>
      <c r="Y80" s="25"/>
      <c r="Z80" s="25"/>
      <c r="AA80" s="25"/>
      <c r="AB80" s="25"/>
      <c r="AC80" s="25"/>
      <c r="AD80" s="25"/>
      <c r="AE80" s="25"/>
    </row>
    <row r="81" spans="1:31" ht="27" customHeight="1" outlineLevel="1" x14ac:dyDescent="0.15">
      <c r="A81" s="63"/>
      <c r="B81" s="47" t="s">
        <v>16</v>
      </c>
      <c r="C81" s="5" t="s">
        <v>58</v>
      </c>
      <c r="D81" s="14"/>
      <c r="E81" s="14"/>
      <c r="F81" s="14"/>
      <c r="G81" s="14"/>
      <c r="H81" s="14"/>
      <c r="I81" s="14"/>
      <c r="J81" s="14"/>
      <c r="K81" s="14"/>
      <c r="L81" s="17" t="e">
        <f t="shared" si="15"/>
        <v>#DIV/0!</v>
      </c>
      <c r="M81" s="18" t="e">
        <f t="shared" si="16"/>
        <v>#DIV/0!</v>
      </c>
      <c r="N81" s="48"/>
      <c r="O81" s="48"/>
      <c r="P81" s="48"/>
      <c r="Q81" s="19" t="e">
        <f t="shared" ref="Q81:Q83" si="18">IF(AND(L81&gt;=20,M81&gt;=0.5),"Pass","Fail")</f>
        <v>#DIV/0!</v>
      </c>
      <c r="R81" s="19" t="e">
        <f>IF(AND(L81&gt;=150,M81&gt;=0.5),"Pass","Fail")</f>
        <v>#DIV/0!</v>
      </c>
      <c r="S81" s="19" t="e">
        <f>IF(AND(L81&gt;=162.5,M81&gt;=0.5),"Pass","Fail")</f>
        <v>#DIV/0!</v>
      </c>
      <c r="U81" s="48"/>
      <c r="V81" s="47" t="s">
        <v>16</v>
      </c>
      <c r="W81" s="5" t="s">
        <v>58</v>
      </c>
      <c r="X81" s="25"/>
      <c r="Y81" s="25"/>
      <c r="Z81" s="25"/>
      <c r="AA81" s="25"/>
      <c r="AB81" s="25"/>
      <c r="AC81" s="25"/>
      <c r="AD81" s="25"/>
      <c r="AE81" s="25"/>
    </row>
    <row r="82" spans="1:31" ht="27" customHeight="1" outlineLevel="1" x14ac:dyDescent="0.15">
      <c r="A82" s="63"/>
      <c r="B82" s="48"/>
      <c r="C82" s="5" t="s">
        <v>63</v>
      </c>
      <c r="D82" s="14"/>
      <c r="E82" s="14"/>
      <c r="F82" s="14"/>
      <c r="G82" s="14"/>
      <c r="H82" s="14"/>
      <c r="I82" s="14"/>
      <c r="J82" s="14"/>
      <c r="K82" s="14"/>
      <c r="L82" s="17" t="e">
        <f t="shared" si="15"/>
        <v>#DIV/0!</v>
      </c>
      <c r="M82" s="18" t="e">
        <f t="shared" si="16"/>
        <v>#DIV/0!</v>
      </c>
      <c r="N82" s="48"/>
      <c r="O82" s="48"/>
      <c r="P82" s="48"/>
      <c r="Q82" s="19" t="e">
        <f t="shared" si="18"/>
        <v>#DIV/0!</v>
      </c>
      <c r="R82" s="19" t="e">
        <f>IF(AND(L82&gt;=120,M82&gt;=0.5),"Pass","Fail")</f>
        <v>#DIV/0!</v>
      </c>
      <c r="S82" s="19" t="e">
        <f>IF(AND(L82&gt;=135.5,M82&gt;=0.5),"Pass","Fail")</f>
        <v>#DIV/0!</v>
      </c>
      <c r="U82" s="48"/>
      <c r="V82" s="48"/>
      <c r="W82" s="5" t="s">
        <v>63</v>
      </c>
      <c r="X82" s="25"/>
      <c r="Y82" s="25"/>
      <c r="Z82" s="25"/>
      <c r="AA82" s="25"/>
      <c r="AB82" s="25"/>
      <c r="AC82" s="25"/>
      <c r="AD82" s="25"/>
      <c r="AE82" s="25"/>
    </row>
    <row r="83" spans="1:31" ht="27" customHeight="1" outlineLevel="1" x14ac:dyDescent="0.15">
      <c r="A83" s="63"/>
      <c r="B83" s="48"/>
      <c r="C83" s="7" t="s">
        <v>64</v>
      </c>
      <c r="D83" s="14"/>
      <c r="E83" s="14"/>
      <c r="F83" s="14"/>
      <c r="G83" s="14"/>
      <c r="H83" s="14"/>
      <c r="I83" s="14"/>
      <c r="J83" s="14"/>
      <c r="K83" s="14"/>
      <c r="L83" s="17" t="e">
        <f t="shared" si="15"/>
        <v>#DIV/0!</v>
      </c>
      <c r="M83" s="18" t="e">
        <f t="shared" si="16"/>
        <v>#DIV/0!</v>
      </c>
      <c r="N83" s="48"/>
      <c r="O83" s="48"/>
      <c r="P83" s="48"/>
      <c r="Q83" s="19" t="e">
        <f t="shared" si="18"/>
        <v>#DIV/0!</v>
      </c>
      <c r="R83" s="19" t="e">
        <f>IF(AND(L83&gt;=20),"Pass","Fail")</f>
        <v>#DIV/0!</v>
      </c>
      <c r="S83" s="19" t="e">
        <f>IF(AND(L83&gt;=20),"Pass","Fail")</f>
        <v>#DIV/0!</v>
      </c>
      <c r="U83" s="48"/>
      <c r="V83" s="48"/>
      <c r="W83" s="7" t="s">
        <v>64</v>
      </c>
      <c r="X83" s="25"/>
      <c r="Y83" s="25"/>
      <c r="Z83" s="25"/>
      <c r="AA83" s="25"/>
      <c r="AB83" s="25"/>
      <c r="AC83" s="25"/>
      <c r="AD83" s="25"/>
      <c r="AE83" s="25"/>
    </row>
    <row r="84" spans="1:31" ht="27" customHeight="1" outlineLevel="1" x14ac:dyDescent="0.15">
      <c r="A84" s="63"/>
      <c r="B84" s="46"/>
      <c r="C84" s="7" t="s">
        <v>65</v>
      </c>
      <c r="D84" s="14"/>
      <c r="E84" s="14"/>
      <c r="F84" s="14"/>
      <c r="G84" s="14"/>
      <c r="H84" s="14"/>
      <c r="I84" s="14"/>
      <c r="J84" s="14"/>
      <c r="K84" s="14"/>
      <c r="L84" s="17" t="e">
        <f t="shared" si="15"/>
        <v>#DIV/0!</v>
      </c>
      <c r="M84" s="18" t="e">
        <f t="shared" si="16"/>
        <v>#DIV/0!</v>
      </c>
      <c r="N84" s="48"/>
      <c r="O84" s="48"/>
      <c r="P84" s="48"/>
      <c r="Q84" s="19" t="str">
        <f>IF(AND(MIN(D84:K84)&gt;=0),"Pass","Fail")</f>
        <v>Pass</v>
      </c>
      <c r="R84" s="19" t="str">
        <f>IF(AND(MIN(D84:K84)&gt;=0),"Pass","Fail")</f>
        <v>Pass</v>
      </c>
      <c r="S84" s="19" t="str">
        <f>IF(AND(MIN(D84:K84)&gt;=0),"Pass","Fail")</f>
        <v>Pass</v>
      </c>
      <c r="U84" s="48"/>
      <c r="V84" s="46"/>
      <c r="W84" s="7" t="s">
        <v>65</v>
      </c>
      <c r="X84" s="25"/>
      <c r="Y84" s="25"/>
      <c r="Z84" s="25"/>
      <c r="AA84" s="25"/>
      <c r="AB84" s="25"/>
      <c r="AC84" s="25"/>
      <c r="AD84" s="25"/>
      <c r="AE84" s="25"/>
    </row>
    <row r="85" spans="1:31" ht="27" customHeight="1" outlineLevel="1" x14ac:dyDescent="0.15">
      <c r="A85" s="63"/>
      <c r="B85" s="47" t="s">
        <v>17</v>
      </c>
      <c r="C85" s="5" t="s">
        <v>58</v>
      </c>
      <c r="D85" s="14"/>
      <c r="E85" s="14"/>
      <c r="F85" s="14"/>
      <c r="G85" s="14"/>
      <c r="H85" s="14"/>
      <c r="I85" s="14"/>
      <c r="J85" s="14"/>
      <c r="K85" s="14"/>
      <c r="L85" s="17" t="e">
        <f t="shared" si="15"/>
        <v>#DIV/0!</v>
      </c>
      <c r="M85" s="18" t="e">
        <f t="shared" si="16"/>
        <v>#DIV/0!</v>
      </c>
      <c r="N85" s="48"/>
      <c r="O85" s="48"/>
      <c r="P85" s="48"/>
      <c r="Q85" s="19" t="e">
        <f t="shared" ref="Q85:Q87" si="19">IF(AND(L85&gt;=20,M85&gt;=0.5),"Pass","Fail")</f>
        <v>#DIV/0!</v>
      </c>
      <c r="R85" s="19" t="e">
        <f>IF(AND(L85&gt;=150,M85&gt;=0.5),"Pass","Fail")</f>
        <v>#DIV/0!</v>
      </c>
      <c r="S85" s="19" t="e">
        <f>IF(AND(L85&gt;=162.5,M85&gt;=0.5),"Pass","Fail")</f>
        <v>#DIV/0!</v>
      </c>
      <c r="U85" s="48"/>
      <c r="V85" s="47" t="s">
        <v>17</v>
      </c>
      <c r="W85" s="5" t="s">
        <v>58</v>
      </c>
      <c r="X85" s="25"/>
      <c r="Y85" s="25"/>
      <c r="Z85" s="25"/>
      <c r="AA85" s="25"/>
      <c r="AB85" s="25"/>
      <c r="AC85" s="25"/>
      <c r="AD85" s="25"/>
      <c r="AE85" s="25"/>
    </row>
    <row r="86" spans="1:31" ht="27" customHeight="1" outlineLevel="1" x14ac:dyDescent="0.15">
      <c r="A86" s="63"/>
      <c r="B86" s="48"/>
      <c r="C86" s="5" t="s">
        <v>63</v>
      </c>
      <c r="D86" s="14"/>
      <c r="E86" s="14"/>
      <c r="F86" s="14"/>
      <c r="G86" s="14"/>
      <c r="H86" s="14"/>
      <c r="I86" s="14"/>
      <c r="J86" s="14"/>
      <c r="K86" s="14"/>
      <c r="L86" s="17" t="e">
        <f t="shared" si="15"/>
        <v>#DIV/0!</v>
      </c>
      <c r="M86" s="18" t="e">
        <f t="shared" si="16"/>
        <v>#DIV/0!</v>
      </c>
      <c r="N86" s="48"/>
      <c r="O86" s="48"/>
      <c r="P86" s="48"/>
      <c r="Q86" s="19" t="e">
        <f t="shared" si="19"/>
        <v>#DIV/0!</v>
      </c>
      <c r="R86" s="19" t="e">
        <f>IF(AND(L86&gt;=120,M86&gt;=0.5),"Pass","Fail")</f>
        <v>#DIV/0!</v>
      </c>
      <c r="S86" s="19" t="e">
        <f>IF(AND(L86&gt;=135.5,M86&gt;=0.5),"Pass","Fail")</f>
        <v>#DIV/0!</v>
      </c>
      <c r="U86" s="48"/>
      <c r="V86" s="48"/>
      <c r="W86" s="5" t="s">
        <v>63</v>
      </c>
      <c r="X86" s="25"/>
      <c r="Y86" s="25"/>
      <c r="Z86" s="25"/>
      <c r="AA86" s="25"/>
      <c r="AB86" s="25"/>
      <c r="AC86" s="25"/>
      <c r="AD86" s="25"/>
      <c r="AE86" s="25"/>
    </row>
    <row r="87" spans="1:31" ht="27" customHeight="1" outlineLevel="1" x14ac:dyDescent="0.15">
      <c r="A87" s="63"/>
      <c r="B87" s="48"/>
      <c r="C87" s="7" t="s">
        <v>64</v>
      </c>
      <c r="D87" s="14"/>
      <c r="E87" s="14"/>
      <c r="F87" s="14"/>
      <c r="G87" s="14"/>
      <c r="H87" s="14"/>
      <c r="I87" s="14"/>
      <c r="J87" s="14"/>
      <c r="K87" s="14"/>
      <c r="L87" s="17" t="e">
        <f t="shared" si="15"/>
        <v>#DIV/0!</v>
      </c>
      <c r="M87" s="18" t="e">
        <f t="shared" si="16"/>
        <v>#DIV/0!</v>
      </c>
      <c r="N87" s="48"/>
      <c r="O87" s="48"/>
      <c r="P87" s="48"/>
      <c r="Q87" s="19" t="e">
        <f t="shared" si="19"/>
        <v>#DIV/0!</v>
      </c>
      <c r="R87" s="19" t="e">
        <f>IF(AND(L87&gt;=20),"Pass","Fail")</f>
        <v>#DIV/0!</v>
      </c>
      <c r="S87" s="19" t="e">
        <f>IF(AND(L87&gt;=20),"Pass","Fail")</f>
        <v>#DIV/0!</v>
      </c>
      <c r="U87" s="48"/>
      <c r="V87" s="48"/>
      <c r="W87" s="7" t="s">
        <v>64</v>
      </c>
      <c r="X87" s="25"/>
      <c r="Y87" s="25"/>
      <c r="Z87" s="25"/>
      <c r="AA87" s="25"/>
      <c r="AB87" s="25"/>
      <c r="AC87" s="25"/>
      <c r="AD87" s="25"/>
      <c r="AE87" s="25"/>
    </row>
    <row r="88" spans="1:31" ht="27" customHeight="1" outlineLevel="1" x14ac:dyDescent="0.15">
      <c r="A88" s="63"/>
      <c r="B88" s="46"/>
      <c r="C88" s="7" t="s">
        <v>65</v>
      </c>
      <c r="D88" s="14"/>
      <c r="E88" s="14"/>
      <c r="F88" s="14"/>
      <c r="G88" s="14"/>
      <c r="H88" s="14"/>
      <c r="I88" s="14"/>
      <c r="J88" s="14"/>
      <c r="K88" s="14"/>
      <c r="L88" s="17" t="e">
        <f t="shared" si="15"/>
        <v>#DIV/0!</v>
      </c>
      <c r="M88" s="18" t="e">
        <f t="shared" si="16"/>
        <v>#DIV/0!</v>
      </c>
      <c r="N88" s="46"/>
      <c r="O88" s="46"/>
      <c r="P88" s="46"/>
      <c r="Q88" s="19" t="str">
        <f>IF(AND(MIN(D88:K88)&gt;=0),"Pass","Fail")</f>
        <v>Pass</v>
      </c>
      <c r="R88" s="19" t="str">
        <f>IF(AND(MIN(D88:K88)&gt;=0),"Pass","Fail")</f>
        <v>Pass</v>
      </c>
      <c r="S88" s="19" t="str">
        <f>IF(AND(MIN(D88:K88)&gt;=0),"Pass","Fail")</f>
        <v>Pass</v>
      </c>
      <c r="U88" s="46"/>
      <c r="V88" s="46"/>
      <c r="W88" s="7" t="s">
        <v>65</v>
      </c>
      <c r="X88" s="25"/>
      <c r="Y88" s="25"/>
      <c r="Z88" s="25"/>
      <c r="AA88" s="25"/>
      <c r="AB88" s="25"/>
      <c r="AC88" s="25"/>
      <c r="AD88" s="25"/>
      <c r="AE88" s="25"/>
    </row>
    <row r="89" spans="1:31" ht="27" customHeight="1" outlineLevel="1" x14ac:dyDescent="0.15">
      <c r="A89" s="63"/>
      <c r="B89" s="15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21"/>
      <c r="T89" s="23"/>
      <c r="U89" s="23"/>
      <c r="V89" s="23"/>
      <c r="W89" s="23"/>
    </row>
    <row r="90" spans="1:31" ht="27" customHeight="1" outlineLevel="1" x14ac:dyDescent="0.15">
      <c r="A90" s="63"/>
      <c r="B90" s="11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22"/>
      <c r="T90" s="23"/>
      <c r="U90" s="23"/>
      <c r="V90" s="23"/>
      <c r="W90" s="23"/>
    </row>
    <row r="91" spans="1:31" ht="27" customHeight="1" outlineLevel="1" x14ac:dyDescent="0.15">
      <c r="A91" s="63"/>
      <c r="B91" s="11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22"/>
      <c r="T91" s="23"/>
      <c r="U91" s="23"/>
      <c r="V91" s="23"/>
      <c r="W91" s="23"/>
    </row>
    <row r="92" spans="1:31" ht="27" customHeight="1" outlineLevel="1" x14ac:dyDescent="0.15">
      <c r="A92" s="63"/>
      <c r="B92" s="11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22"/>
      <c r="T92" s="23"/>
      <c r="U92" s="23"/>
      <c r="V92" s="23"/>
      <c r="W92" s="23"/>
    </row>
    <row r="93" spans="1:31" ht="27" customHeight="1" outlineLevel="1" x14ac:dyDescent="0.15">
      <c r="A93" s="63"/>
      <c r="B93" s="11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22"/>
      <c r="T93" s="23"/>
      <c r="U93" s="23"/>
      <c r="V93" s="23"/>
      <c r="W93" s="23"/>
    </row>
    <row r="94" spans="1:31" ht="27" customHeight="1" outlineLevel="1" x14ac:dyDescent="0.15">
      <c r="A94" s="63"/>
      <c r="B94" s="11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22"/>
      <c r="T94" s="23"/>
      <c r="U94" s="23"/>
      <c r="V94" s="23"/>
      <c r="W94" s="23"/>
    </row>
    <row r="95" spans="1:31" ht="27" customHeight="1" outlineLevel="1" x14ac:dyDescent="0.15">
      <c r="A95" s="63"/>
      <c r="B95" s="11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22"/>
      <c r="T95" s="23"/>
      <c r="U95" s="23"/>
      <c r="V95" s="23"/>
      <c r="W95" s="23"/>
    </row>
    <row r="96" spans="1:31" ht="27" customHeight="1" outlineLevel="1" x14ac:dyDescent="0.15">
      <c r="A96" s="63"/>
      <c r="B96" s="11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22"/>
      <c r="T96" s="23"/>
      <c r="U96" s="23"/>
      <c r="V96" s="23"/>
      <c r="W96" s="23"/>
    </row>
    <row r="97" spans="1:31" ht="27" customHeight="1" outlineLevel="1" x14ac:dyDescent="0.15">
      <c r="A97" s="63"/>
      <c r="B97" s="11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22"/>
    </row>
    <row r="98" spans="1:31" ht="42" customHeight="1" x14ac:dyDescent="0.15">
      <c r="A98" s="66" t="s">
        <v>25</v>
      </c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8"/>
    </row>
    <row r="99" spans="1:31" ht="27" customHeight="1" outlineLevel="1" x14ac:dyDescent="0.15">
      <c r="A99" s="56" t="s">
        <v>2</v>
      </c>
      <c r="B99" s="53" t="s">
        <v>46</v>
      </c>
      <c r="C99" s="50" t="s">
        <v>47</v>
      </c>
      <c r="D99" s="60" t="s">
        <v>48</v>
      </c>
      <c r="E99" s="60"/>
      <c r="F99" s="60"/>
      <c r="G99" s="60"/>
      <c r="H99" s="60"/>
      <c r="I99" s="60"/>
      <c r="J99" s="60"/>
      <c r="K99" s="60"/>
      <c r="L99" s="53" t="s">
        <v>49</v>
      </c>
      <c r="M99" s="53" t="s">
        <v>50</v>
      </c>
      <c r="N99" s="53" t="s">
        <v>7</v>
      </c>
      <c r="O99" s="53" t="s">
        <v>8</v>
      </c>
      <c r="P99" s="53" t="s">
        <v>9</v>
      </c>
      <c r="Q99" s="56" t="s">
        <v>10</v>
      </c>
      <c r="R99" s="56" t="s">
        <v>11</v>
      </c>
      <c r="S99" s="56" t="s">
        <v>12</v>
      </c>
      <c r="T99" s="28"/>
      <c r="U99" s="56" t="s">
        <v>2</v>
      </c>
      <c r="V99" s="53" t="s">
        <v>46</v>
      </c>
      <c r="W99" s="50" t="s">
        <v>47</v>
      </c>
      <c r="X99" s="53" t="s">
        <v>13</v>
      </c>
      <c r="Y99" s="69"/>
      <c r="Z99" s="69"/>
      <c r="AA99" s="69"/>
      <c r="AB99" s="69"/>
      <c r="AC99" s="69"/>
      <c r="AD99" s="69"/>
      <c r="AE99" s="70"/>
    </row>
    <row r="100" spans="1:31" ht="27" customHeight="1" outlineLevel="1" x14ac:dyDescent="0.15">
      <c r="A100" s="46"/>
      <c r="B100" s="46"/>
      <c r="C100" s="46"/>
      <c r="D100" s="4" t="s">
        <v>19</v>
      </c>
      <c r="E100" s="4" t="s">
        <v>51</v>
      </c>
      <c r="F100" s="4" t="s">
        <v>52</v>
      </c>
      <c r="G100" s="4" t="s">
        <v>53</v>
      </c>
      <c r="H100" s="4" t="s">
        <v>54</v>
      </c>
      <c r="I100" s="4" t="s">
        <v>55</v>
      </c>
      <c r="J100" s="4" t="s">
        <v>56</v>
      </c>
      <c r="K100" s="4" t="s">
        <v>57</v>
      </c>
      <c r="L100" s="46"/>
      <c r="M100" s="46"/>
      <c r="N100" s="46"/>
      <c r="O100" s="46"/>
      <c r="P100" s="46"/>
      <c r="Q100" s="46"/>
      <c r="R100" s="46"/>
      <c r="S100" s="46"/>
      <c r="T100" s="28"/>
      <c r="U100" s="46"/>
      <c r="V100" s="46"/>
      <c r="W100" s="46"/>
      <c r="X100" s="4" t="s">
        <v>19</v>
      </c>
      <c r="Y100" s="4" t="s">
        <v>51</v>
      </c>
      <c r="Z100" s="4" t="s">
        <v>52</v>
      </c>
      <c r="AA100" s="4" t="s">
        <v>53</v>
      </c>
      <c r="AB100" s="4" t="s">
        <v>54</v>
      </c>
      <c r="AC100" s="4" t="s">
        <v>55</v>
      </c>
      <c r="AD100" s="4" t="s">
        <v>56</v>
      </c>
      <c r="AE100" s="4" t="s">
        <v>57</v>
      </c>
    </row>
    <row r="101" spans="1:31" ht="27" customHeight="1" outlineLevel="1" x14ac:dyDescent="0.15">
      <c r="A101" s="62" t="s">
        <v>26</v>
      </c>
      <c r="B101" s="47" t="s">
        <v>15</v>
      </c>
      <c r="C101" s="5" t="s">
        <v>58</v>
      </c>
      <c r="D101" s="6"/>
      <c r="E101" s="6"/>
      <c r="F101" s="6"/>
      <c r="G101" s="6"/>
      <c r="H101" s="6"/>
      <c r="I101" s="6"/>
      <c r="J101" s="6"/>
      <c r="K101" s="6"/>
      <c r="L101" s="17" t="e">
        <f t="shared" ref="L101:L112" si="20">AVERAGE(D101:K101)</f>
        <v>#DIV/0!</v>
      </c>
      <c r="M101" s="18" t="e">
        <f t="shared" ref="M101:M112" si="21">MIN(D101:K101)/L101</f>
        <v>#DIV/0!</v>
      </c>
      <c r="N101" s="57" t="s">
        <v>59</v>
      </c>
      <c r="O101" s="57" t="s">
        <v>69</v>
      </c>
      <c r="P101" s="57" t="s">
        <v>70</v>
      </c>
      <c r="Q101" s="19" t="e">
        <f t="shared" ref="Q101:Q103" si="22">IF(AND(L101&gt;=20,M101&gt;=0.5),"Pass","Fail")</f>
        <v>#DIV/0!</v>
      </c>
      <c r="R101" s="19" t="e">
        <f>IF(AND(L101&gt;=180,M101&gt;=0.5),"Pass","Fail")</f>
        <v>#DIV/0!</v>
      </c>
      <c r="S101" s="19" t="e">
        <f>IF(AND(L101&gt;=162.5,M101&gt;=0.5),"Pass","Fail")</f>
        <v>#DIV/0!</v>
      </c>
      <c r="U101" s="47" t="s">
        <v>74</v>
      </c>
      <c r="V101" s="47" t="s">
        <v>15</v>
      </c>
      <c r="W101" s="5" t="s">
        <v>58</v>
      </c>
      <c r="X101" s="20"/>
      <c r="Y101" s="20"/>
      <c r="Z101" s="20"/>
      <c r="AA101" s="20"/>
      <c r="AB101" s="20"/>
      <c r="AC101" s="20"/>
      <c r="AD101" s="20"/>
      <c r="AE101" s="20"/>
    </row>
    <row r="102" spans="1:31" ht="27" customHeight="1" outlineLevel="1" x14ac:dyDescent="0.15">
      <c r="A102" s="63"/>
      <c r="B102" s="48"/>
      <c r="C102" s="5" t="s">
        <v>63</v>
      </c>
      <c r="D102" s="6"/>
      <c r="E102" s="6"/>
      <c r="F102" s="6"/>
      <c r="G102" s="6"/>
      <c r="H102" s="6"/>
      <c r="I102" s="6"/>
      <c r="J102" s="6"/>
      <c r="K102" s="6"/>
      <c r="L102" s="17" t="e">
        <f t="shared" si="20"/>
        <v>#DIV/0!</v>
      </c>
      <c r="M102" s="18" t="e">
        <f t="shared" si="21"/>
        <v>#DIV/0!</v>
      </c>
      <c r="N102" s="48"/>
      <c r="O102" s="48"/>
      <c r="P102" s="48"/>
      <c r="Q102" s="19" t="e">
        <f t="shared" si="22"/>
        <v>#DIV/0!</v>
      </c>
      <c r="R102" s="19" t="e">
        <f>IF(AND(L102&gt;=150,M102&gt;=0.5),"Pass","Fail")</f>
        <v>#DIV/0!</v>
      </c>
      <c r="S102" s="19" t="e">
        <f>IF(AND(L102&gt;=135.5,M102&gt;=0.5),"Pass","Fail")</f>
        <v>#DIV/0!</v>
      </c>
      <c r="U102" s="48"/>
      <c r="V102" s="48"/>
      <c r="W102" s="5" t="s">
        <v>63</v>
      </c>
      <c r="X102" s="20"/>
      <c r="Y102" s="20"/>
      <c r="Z102" s="20"/>
      <c r="AA102" s="20"/>
      <c r="AB102" s="20"/>
      <c r="AC102" s="20"/>
      <c r="AD102" s="20"/>
      <c r="AE102" s="20"/>
    </row>
    <row r="103" spans="1:31" ht="27" customHeight="1" outlineLevel="1" x14ac:dyDescent="0.15">
      <c r="A103" s="63"/>
      <c r="B103" s="48"/>
      <c r="C103" s="7" t="s">
        <v>64</v>
      </c>
      <c r="D103" s="6"/>
      <c r="E103" s="6"/>
      <c r="F103" s="6"/>
      <c r="G103" s="6"/>
      <c r="H103" s="6"/>
      <c r="I103" s="6"/>
      <c r="J103" s="6"/>
      <c r="K103" s="6"/>
      <c r="L103" s="17" t="e">
        <f t="shared" si="20"/>
        <v>#DIV/0!</v>
      </c>
      <c r="M103" s="18" t="e">
        <f t="shared" si="21"/>
        <v>#DIV/0!</v>
      </c>
      <c r="N103" s="48"/>
      <c r="O103" s="48"/>
      <c r="P103" s="48"/>
      <c r="Q103" s="19" t="e">
        <f t="shared" si="22"/>
        <v>#DIV/0!</v>
      </c>
      <c r="R103" s="19" t="e">
        <f>IF(AND(L103&gt;=30),"Pass","Fail")</f>
        <v>#DIV/0!</v>
      </c>
      <c r="S103" s="19" t="e">
        <f>IF(AND(L103&gt;=30),"Pass","Fail")</f>
        <v>#DIV/0!</v>
      </c>
      <c r="U103" s="48"/>
      <c r="V103" s="48"/>
      <c r="W103" s="7" t="s">
        <v>64</v>
      </c>
      <c r="X103" s="20"/>
      <c r="Y103" s="20"/>
      <c r="Z103" s="20"/>
      <c r="AA103" s="20"/>
      <c r="AB103" s="20"/>
      <c r="AC103" s="20"/>
      <c r="AD103" s="20"/>
      <c r="AE103" s="20"/>
    </row>
    <row r="104" spans="1:31" ht="27" customHeight="1" outlineLevel="1" x14ac:dyDescent="0.15">
      <c r="A104" s="63"/>
      <c r="B104" s="46"/>
      <c r="C104" s="7" t="s">
        <v>65</v>
      </c>
      <c r="D104" s="6"/>
      <c r="E104" s="6"/>
      <c r="F104" s="6"/>
      <c r="G104" s="6"/>
      <c r="H104" s="6"/>
      <c r="I104" s="6"/>
      <c r="J104" s="6"/>
      <c r="K104" s="6"/>
      <c r="L104" s="17" t="e">
        <f t="shared" si="20"/>
        <v>#DIV/0!</v>
      </c>
      <c r="M104" s="18" t="e">
        <f t="shared" si="21"/>
        <v>#DIV/0!</v>
      </c>
      <c r="N104" s="48"/>
      <c r="O104" s="48"/>
      <c r="P104" s="48"/>
      <c r="Q104" s="19" t="str">
        <f>IF(AND(MIN(D104:K104)&gt;=0),"Pass","Fail")</f>
        <v>Pass</v>
      </c>
      <c r="R104" s="19" t="str">
        <f>IF(AND(MIN(D104:K104)&gt;=0),"Pass","Fail")</f>
        <v>Pass</v>
      </c>
      <c r="S104" s="19" t="str">
        <f>IF(AND(MIN(D104:K104)&gt;=0),"Pass","Fail")</f>
        <v>Pass</v>
      </c>
      <c r="U104" s="48"/>
      <c r="V104" s="46"/>
      <c r="W104" s="7" t="s">
        <v>65</v>
      </c>
      <c r="X104" s="20"/>
      <c r="Y104" s="20"/>
      <c r="Z104" s="20"/>
      <c r="AA104" s="20"/>
      <c r="AB104" s="20"/>
      <c r="AC104" s="20"/>
      <c r="AD104" s="20"/>
      <c r="AE104" s="20"/>
    </row>
    <row r="105" spans="1:31" ht="27" customHeight="1" outlineLevel="1" x14ac:dyDescent="0.15">
      <c r="A105" s="63"/>
      <c r="B105" s="47" t="s">
        <v>16</v>
      </c>
      <c r="C105" s="5" t="s">
        <v>58</v>
      </c>
      <c r="D105" s="6"/>
      <c r="E105" s="6"/>
      <c r="F105" s="6"/>
      <c r="G105" s="6"/>
      <c r="H105" s="6"/>
      <c r="I105" s="6"/>
      <c r="J105" s="16"/>
      <c r="K105" s="6"/>
      <c r="L105" s="17" t="e">
        <f t="shared" si="20"/>
        <v>#DIV/0!</v>
      </c>
      <c r="M105" s="18" t="e">
        <f t="shared" si="21"/>
        <v>#DIV/0!</v>
      </c>
      <c r="N105" s="48"/>
      <c r="O105" s="48"/>
      <c r="P105" s="48"/>
      <c r="Q105" s="19" t="e">
        <f t="shared" ref="Q105:Q107" si="23">IF(AND(L105&gt;=20,M105&gt;=0.5),"Pass","Fail")</f>
        <v>#DIV/0!</v>
      </c>
      <c r="R105" s="19" t="e">
        <f>IF(AND(L105&gt;=180,M105&gt;=0.5),"Pass","Fail")</f>
        <v>#DIV/0!</v>
      </c>
      <c r="S105" s="19" t="e">
        <f>IF(AND(L105&gt;=162.5,M105&gt;=0.5),"Pass","Fail")</f>
        <v>#DIV/0!</v>
      </c>
      <c r="U105" s="48"/>
      <c r="V105" s="47" t="s">
        <v>16</v>
      </c>
      <c r="W105" s="5" t="s">
        <v>58</v>
      </c>
      <c r="X105" s="20"/>
      <c r="Y105" s="20"/>
      <c r="Z105" s="20"/>
      <c r="AA105" s="20"/>
      <c r="AB105" s="20"/>
      <c r="AC105" s="20"/>
      <c r="AD105" s="20"/>
      <c r="AE105" s="20"/>
    </row>
    <row r="106" spans="1:31" ht="27" customHeight="1" outlineLevel="1" x14ac:dyDescent="0.15">
      <c r="A106" s="63"/>
      <c r="B106" s="48"/>
      <c r="C106" s="5" t="s">
        <v>63</v>
      </c>
      <c r="D106" s="6"/>
      <c r="E106" s="6"/>
      <c r="F106" s="6"/>
      <c r="G106" s="6"/>
      <c r="H106" s="6"/>
      <c r="I106" s="6"/>
      <c r="J106" s="8"/>
      <c r="K106" s="6"/>
      <c r="L106" s="17" t="e">
        <f t="shared" si="20"/>
        <v>#DIV/0!</v>
      </c>
      <c r="M106" s="18" t="e">
        <f t="shared" si="21"/>
        <v>#DIV/0!</v>
      </c>
      <c r="N106" s="48"/>
      <c r="O106" s="48"/>
      <c r="P106" s="48"/>
      <c r="Q106" s="19" t="e">
        <f t="shared" si="23"/>
        <v>#DIV/0!</v>
      </c>
      <c r="R106" s="19" t="e">
        <f>IF(AND(L106&gt;=150,M106&gt;=0.5),"Pass","Fail")</f>
        <v>#DIV/0!</v>
      </c>
      <c r="S106" s="19" t="e">
        <f>IF(AND(L106&gt;=135.5,M106&gt;=0.5),"Pass","Fail")</f>
        <v>#DIV/0!</v>
      </c>
      <c r="U106" s="48"/>
      <c r="V106" s="48"/>
      <c r="W106" s="5" t="s">
        <v>63</v>
      </c>
      <c r="X106" s="20"/>
      <c r="Y106" s="20"/>
      <c r="Z106" s="20"/>
      <c r="AA106" s="20"/>
      <c r="AB106" s="20"/>
      <c r="AC106" s="20"/>
      <c r="AD106" s="20"/>
      <c r="AE106" s="20"/>
    </row>
    <row r="107" spans="1:31" ht="27" customHeight="1" outlineLevel="1" x14ac:dyDescent="0.15">
      <c r="A107" s="63"/>
      <c r="B107" s="48"/>
      <c r="C107" s="7" t="s">
        <v>64</v>
      </c>
      <c r="D107" s="6"/>
      <c r="E107" s="6"/>
      <c r="F107" s="6"/>
      <c r="G107" s="6"/>
      <c r="H107" s="6"/>
      <c r="I107" s="6"/>
      <c r="J107" s="6"/>
      <c r="K107" s="6"/>
      <c r="L107" s="17" t="e">
        <f t="shared" si="20"/>
        <v>#DIV/0!</v>
      </c>
      <c r="M107" s="18" t="e">
        <f t="shared" si="21"/>
        <v>#DIV/0!</v>
      </c>
      <c r="N107" s="48"/>
      <c r="O107" s="48"/>
      <c r="P107" s="48"/>
      <c r="Q107" s="19" t="e">
        <f t="shared" si="23"/>
        <v>#DIV/0!</v>
      </c>
      <c r="R107" s="19" t="e">
        <f>IF(AND(L107&gt;=30),"Pass","Fail")</f>
        <v>#DIV/0!</v>
      </c>
      <c r="S107" s="19" t="e">
        <f>IF(AND(L107&gt;=30),"Pass","Fail")</f>
        <v>#DIV/0!</v>
      </c>
      <c r="U107" s="48"/>
      <c r="V107" s="48"/>
      <c r="W107" s="7" t="s">
        <v>64</v>
      </c>
      <c r="X107" s="20"/>
      <c r="Y107" s="20"/>
      <c r="Z107" s="20"/>
      <c r="AA107" s="20"/>
      <c r="AB107" s="20"/>
      <c r="AC107" s="20"/>
      <c r="AD107" s="20"/>
      <c r="AE107" s="20"/>
    </row>
    <row r="108" spans="1:31" ht="27" customHeight="1" outlineLevel="1" x14ac:dyDescent="0.15">
      <c r="A108" s="63"/>
      <c r="B108" s="46"/>
      <c r="C108" s="7" t="s">
        <v>65</v>
      </c>
      <c r="D108" s="6"/>
      <c r="E108" s="6"/>
      <c r="F108" s="6"/>
      <c r="G108" s="6"/>
      <c r="H108" s="6"/>
      <c r="I108" s="6"/>
      <c r="J108" s="6"/>
      <c r="K108" s="6"/>
      <c r="L108" s="17" t="e">
        <f t="shared" si="20"/>
        <v>#DIV/0!</v>
      </c>
      <c r="M108" s="18" t="e">
        <f t="shared" si="21"/>
        <v>#DIV/0!</v>
      </c>
      <c r="N108" s="48"/>
      <c r="O108" s="48"/>
      <c r="P108" s="48"/>
      <c r="Q108" s="19" t="str">
        <f>IF(AND(MIN(D108:K108)&gt;=0),"Pass","Fail")</f>
        <v>Pass</v>
      </c>
      <c r="R108" s="19" t="str">
        <f>IF(AND(MIN(D108:K108)&gt;=0),"Pass","Fail")</f>
        <v>Pass</v>
      </c>
      <c r="S108" s="19" t="str">
        <f>IF(AND(MIN(D108:K108)&gt;=0),"Pass","Fail")</f>
        <v>Pass</v>
      </c>
      <c r="U108" s="48"/>
      <c r="V108" s="46"/>
      <c r="W108" s="7" t="s">
        <v>65</v>
      </c>
      <c r="X108" s="20"/>
      <c r="Y108" s="20"/>
      <c r="Z108" s="20"/>
      <c r="AA108" s="20"/>
      <c r="AB108" s="20"/>
      <c r="AC108" s="20"/>
      <c r="AD108" s="20"/>
      <c r="AE108" s="20"/>
    </row>
    <row r="109" spans="1:31" ht="27" customHeight="1" outlineLevel="1" x14ac:dyDescent="0.15">
      <c r="A109" s="63"/>
      <c r="B109" s="47" t="s">
        <v>17</v>
      </c>
      <c r="C109" s="5" t="s">
        <v>58</v>
      </c>
      <c r="D109" s="6"/>
      <c r="E109" s="6"/>
      <c r="F109" s="6"/>
      <c r="G109" s="6"/>
      <c r="H109" s="6"/>
      <c r="I109" s="8"/>
      <c r="J109" s="6"/>
      <c r="K109" s="6"/>
      <c r="L109" s="17" t="e">
        <f t="shared" si="20"/>
        <v>#DIV/0!</v>
      </c>
      <c r="M109" s="18" t="e">
        <f t="shared" si="21"/>
        <v>#DIV/0!</v>
      </c>
      <c r="N109" s="48"/>
      <c r="O109" s="48"/>
      <c r="P109" s="48"/>
      <c r="Q109" s="19" t="e">
        <f t="shared" ref="Q109:Q111" si="24">IF(AND(L109&gt;=20,M109&gt;=0.5),"Pass","Fail")</f>
        <v>#DIV/0!</v>
      </c>
      <c r="R109" s="19" t="e">
        <f>IF(AND(L109&gt;=180,M109&gt;=0.5),"Pass","Fail")</f>
        <v>#DIV/0!</v>
      </c>
      <c r="S109" s="19" t="e">
        <f>IF(AND(L109&gt;=162.5,M109&gt;=0.5),"Pass","Fail")</f>
        <v>#DIV/0!</v>
      </c>
      <c r="U109" s="48"/>
      <c r="V109" s="47" t="s">
        <v>17</v>
      </c>
      <c r="W109" s="5" t="s">
        <v>58</v>
      </c>
      <c r="X109" s="20"/>
      <c r="Y109" s="20"/>
      <c r="Z109" s="20"/>
      <c r="AA109" s="20"/>
      <c r="AB109" s="20"/>
      <c r="AC109" s="20"/>
      <c r="AD109" s="20"/>
      <c r="AE109" s="20"/>
    </row>
    <row r="110" spans="1:31" ht="27" customHeight="1" outlineLevel="1" x14ac:dyDescent="0.15">
      <c r="A110" s="63"/>
      <c r="B110" s="48"/>
      <c r="C110" s="5" t="s">
        <v>63</v>
      </c>
      <c r="D110" s="6"/>
      <c r="E110" s="6"/>
      <c r="F110" s="6"/>
      <c r="G110" s="6"/>
      <c r="H110" s="6"/>
      <c r="I110" s="8"/>
      <c r="J110" s="6"/>
      <c r="K110" s="6"/>
      <c r="L110" s="17" t="e">
        <f t="shared" si="20"/>
        <v>#DIV/0!</v>
      </c>
      <c r="M110" s="18" t="e">
        <f t="shared" si="21"/>
        <v>#DIV/0!</v>
      </c>
      <c r="N110" s="48"/>
      <c r="O110" s="48"/>
      <c r="P110" s="48"/>
      <c r="Q110" s="19" t="e">
        <f t="shared" si="24"/>
        <v>#DIV/0!</v>
      </c>
      <c r="R110" s="19" t="e">
        <f>IF(AND(L110&gt;=150,M110&gt;=0.5),"Pass","Fail")</f>
        <v>#DIV/0!</v>
      </c>
      <c r="S110" s="19" t="e">
        <f>IF(AND(L110&gt;=135.5,M110&gt;=0.5),"Pass","Fail")</f>
        <v>#DIV/0!</v>
      </c>
      <c r="U110" s="48"/>
      <c r="V110" s="48"/>
      <c r="W110" s="5" t="s">
        <v>63</v>
      </c>
      <c r="X110" s="20"/>
      <c r="Y110" s="20"/>
      <c r="Z110" s="20"/>
      <c r="AA110" s="20"/>
      <c r="AB110" s="20"/>
      <c r="AC110" s="20"/>
      <c r="AD110" s="20"/>
      <c r="AE110" s="20"/>
    </row>
    <row r="111" spans="1:31" ht="27" customHeight="1" outlineLevel="1" x14ac:dyDescent="0.15">
      <c r="A111" s="63"/>
      <c r="B111" s="48"/>
      <c r="C111" s="7" t="s">
        <v>64</v>
      </c>
      <c r="D111" s="6"/>
      <c r="E111" s="6"/>
      <c r="F111" s="6"/>
      <c r="G111" s="6"/>
      <c r="H111" s="6"/>
      <c r="I111" s="6"/>
      <c r="J111" s="6"/>
      <c r="K111" s="6"/>
      <c r="L111" s="17" t="e">
        <f t="shared" si="20"/>
        <v>#DIV/0!</v>
      </c>
      <c r="M111" s="18" t="e">
        <f t="shared" si="21"/>
        <v>#DIV/0!</v>
      </c>
      <c r="N111" s="48"/>
      <c r="O111" s="48"/>
      <c r="P111" s="48"/>
      <c r="Q111" s="19" t="e">
        <f t="shared" si="24"/>
        <v>#DIV/0!</v>
      </c>
      <c r="R111" s="19" t="e">
        <f>IF(AND(L111&gt;=30),"Pass","Fail")</f>
        <v>#DIV/0!</v>
      </c>
      <c r="S111" s="19" t="e">
        <f>IF(AND(L111&gt;=30),"Pass","Fail")</f>
        <v>#DIV/0!</v>
      </c>
      <c r="U111" s="48"/>
      <c r="V111" s="48"/>
      <c r="W111" s="7" t="s">
        <v>64</v>
      </c>
      <c r="X111" s="20"/>
      <c r="Y111" s="20"/>
      <c r="Z111" s="20"/>
      <c r="AA111" s="20"/>
      <c r="AB111" s="20"/>
      <c r="AC111" s="20"/>
      <c r="AD111" s="20"/>
      <c r="AE111" s="20"/>
    </row>
    <row r="112" spans="1:31" ht="27" customHeight="1" outlineLevel="1" x14ac:dyDescent="0.15">
      <c r="A112" s="63"/>
      <c r="B112" s="46"/>
      <c r="C112" s="7" t="s">
        <v>65</v>
      </c>
      <c r="D112" s="6"/>
      <c r="E112" s="6"/>
      <c r="F112" s="6"/>
      <c r="G112" s="6"/>
      <c r="H112" s="6"/>
      <c r="I112" s="6"/>
      <c r="J112" s="6"/>
      <c r="K112" s="6"/>
      <c r="L112" s="17" t="e">
        <f t="shared" si="20"/>
        <v>#DIV/0!</v>
      </c>
      <c r="M112" s="18" t="e">
        <f t="shared" si="21"/>
        <v>#DIV/0!</v>
      </c>
      <c r="N112" s="46"/>
      <c r="O112" s="46"/>
      <c r="P112" s="46"/>
      <c r="Q112" s="19" t="str">
        <f>IF(AND(MIN(D112:K112)&gt;=0),"Pass","Fail")</f>
        <v>Pass</v>
      </c>
      <c r="R112" s="19" t="str">
        <f>IF(AND(MIN(D112:K112)&gt;=0),"Pass","Fail")</f>
        <v>Pass</v>
      </c>
      <c r="S112" s="19" t="str">
        <f>IF(AND(MIN(D112:K112)&gt;=0),"Pass","Fail")</f>
        <v>Pass</v>
      </c>
      <c r="U112" s="46"/>
      <c r="V112" s="46"/>
      <c r="W112" s="7" t="s">
        <v>65</v>
      </c>
      <c r="X112" s="20"/>
      <c r="Y112" s="20"/>
      <c r="Z112" s="20"/>
      <c r="AA112" s="20"/>
      <c r="AB112" s="20"/>
      <c r="AC112" s="20"/>
      <c r="AD112" s="20"/>
      <c r="AE112" s="20"/>
    </row>
    <row r="113" spans="1:31" ht="27" customHeight="1" outlineLevel="1" x14ac:dyDescent="0.15">
      <c r="A113" s="63"/>
      <c r="B113" s="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21"/>
      <c r="U113" s="23"/>
      <c r="V113" s="23"/>
      <c r="W113" s="23"/>
      <c r="X113" s="23"/>
    </row>
    <row r="114" spans="1:31" ht="27" customHeight="1" outlineLevel="1" x14ac:dyDescent="0.15">
      <c r="A114" s="63"/>
      <c r="B114" s="11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22"/>
      <c r="U114" s="23"/>
      <c r="V114" s="23"/>
      <c r="W114" s="23"/>
      <c r="X114" s="23"/>
    </row>
    <row r="115" spans="1:31" ht="27" customHeight="1" outlineLevel="1" x14ac:dyDescent="0.15">
      <c r="A115" s="63"/>
      <c r="B115" s="1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22"/>
      <c r="U115" s="23"/>
      <c r="V115" s="23"/>
      <c r="W115" s="23"/>
      <c r="X115" s="23"/>
    </row>
    <row r="116" spans="1:31" ht="27" customHeight="1" outlineLevel="1" x14ac:dyDescent="0.15">
      <c r="A116" s="63"/>
      <c r="B116" s="1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22"/>
      <c r="U116" s="23"/>
      <c r="V116" s="23"/>
      <c r="W116" s="23"/>
      <c r="X116" s="23"/>
    </row>
    <row r="117" spans="1:31" ht="27" customHeight="1" outlineLevel="1" x14ac:dyDescent="0.15">
      <c r="A117" s="63"/>
      <c r="B117" s="1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22"/>
      <c r="U117" s="23"/>
      <c r="V117" s="23"/>
      <c r="W117" s="23"/>
      <c r="X117" s="23"/>
    </row>
    <row r="118" spans="1:31" ht="27" customHeight="1" outlineLevel="1" x14ac:dyDescent="0.15">
      <c r="A118" s="63"/>
      <c r="B118" s="1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22"/>
      <c r="U118" s="23"/>
      <c r="V118" s="23"/>
      <c r="W118" s="23"/>
      <c r="X118" s="23"/>
    </row>
    <row r="119" spans="1:31" ht="27" customHeight="1" outlineLevel="1" x14ac:dyDescent="0.15">
      <c r="A119" s="63"/>
      <c r="B119" s="1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22"/>
      <c r="U119" s="23"/>
      <c r="V119" s="23"/>
      <c r="W119" s="23"/>
      <c r="X119" s="23"/>
    </row>
    <row r="120" spans="1:31" ht="27" customHeight="1" outlineLevel="1" x14ac:dyDescent="0.15">
      <c r="A120" s="63"/>
      <c r="B120" s="11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22"/>
      <c r="U120" s="23"/>
      <c r="V120" s="23"/>
      <c r="W120" s="23"/>
      <c r="X120" s="23"/>
    </row>
    <row r="121" spans="1:31" ht="27" customHeight="1" outlineLevel="1" x14ac:dyDescent="0.15">
      <c r="A121" s="63"/>
      <c r="B121" s="12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24"/>
    </row>
    <row r="122" spans="1:31" ht="27" customHeight="1" outlineLevel="1" x14ac:dyDescent="0.2">
      <c r="A122" s="63"/>
      <c r="B122" s="45" t="s">
        <v>46</v>
      </c>
      <c r="C122" s="51" t="s">
        <v>47</v>
      </c>
      <c r="D122" s="58" t="s">
        <v>72</v>
      </c>
      <c r="E122" s="59"/>
      <c r="F122" s="59"/>
      <c r="G122" s="59"/>
      <c r="H122" s="59"/>
      <c r="I122" s="59"/>
      <c r="J122" s="59"/>
      <c r="K122" s="59"/>
      <c r="L122" s="45" t="s">
        <v>49</v>
      </c>
      <c r="M122" s="45" t="s">
        <v>50</v>
      </c>
      <c r="N122" s="53" t="s">
        <v>7</v>
      </c>
      <c r="O122" s="53" t="s">
        <v>8</v>
      </c>
      <c r="P122" s="53" t="s">
        <v>9</v>
      </c>
      <c r="Q122" s="56" t="s">
        <v>10</v>
      </c>
      <c r="R122" s="56" t="s">
        <v>11</v>
      </c>
      <c r="S122" s="56" t="s">
        <v>12</v>
      </c>
      <c r="U122" s="49" t="s">
        <v>2</v>
      </c>
      <c r="V122" s="45" t="s">
        <v>46</v>
      </c>
      <c r="W122" s="51" t="s">
        <v>47</v>
      </c>
      <c r="X122" s="45" t="s">
        <v>14</v>
      </c>
      <c r="Y122" s="64"/>
      <c r="Z122" s="64"/>
      <c r="AA122" s="64"/>
      <c r="AB122" s="64"/>
      <c r="AC122" s="64"/>
      <c r="AD122" s="64"/>
      <c r="AE122" s="65"/>
    </row>
    <row r="123" spans="1:31" ht="27" customHeight="1" outlineLevel="1" x14ac:dyDescent="0.15">
      <c r="A123" s="63"/>
      <c r="B123" s="46"/>
      <c r="C123" s="46"/>
      <c r="D123" s="4" t="s">
        <v>19</v>
      </c>
      <c r="E123" s="4" t="s">
        <v>51</v>
      </c>
      <c r="F123" s="4" t="s">
        <v>52</v>
      </c>
      <c r="G123" s="4" t="s">
        <v>53</v>
      </c>
      <c r="H123" s="4" t="s">
        <v>54</v>
      </c>
      <c r="I123" s="4" t="s">
        <v>55</v>
      </c>
      <c r="J123" s="4" t="s">
        <v>56</v>
      </c>
      <c r="K123" s="4" t="s">
        <v>57</v>
      </c>
      <c r="L123" s="46"/>
      <c r="M123" s="46"/>
      <c r="N123" s="46"/>
      <c r="O123" s="46"/>
      <c r="P123" s="46"/>
      <c r="Q123" s="46"/>
      <c r="R123" s="46"/>
      <c r="S123" s="46"/>
      <c r="U123" s="46"/>
      <c r="V123" s="46"/>
      <c r="W123" s="46"/>
      <c r="X123" s="4" t="s">
        <v>19</v>
      </c>
      <c r="Y123" s="4" t="s">
        <v>51</v>
      </c>
      <c r="Z123" s="4" t="s">
        <v>52</v>
      </c>
      <c r="AA123" s="4" t="s">
        <v>53</v>
      </c>
      <c r="AB123" s="4" t="s">
        <v>54</v>
      </c>
      <c r="AC123" s="4" t="s">
        <v>55</v>
      </c>
      <c r="AD123" s="4" t="s">
        <v>56</v>
      </c>
      <c r="AE123" s="4" t="s">
        <v>57</v>
      </c>
    </row>
    <row r="124" spans="1:31" ht="27" customHeight="1" outlineLevel="1" x14ac:dyDescent="0.15">
      <c r="A124" s="63"/>
      <c r="B124" s="47" t="s">
        <v>15</v>
      </c>
      <c r="C124" s="5" t="s">
        <v>58</v>
      </c>
      <c r="D124" s="14"/>
      <c r="E124" s="14"/>
      <c r="F124" s="14"/>
      <c r="G124" s="14"/>
      <c r="H124" s="14"/>
      <c r="I124" s="14"/>
      <c r="J124" s="14"/>
      <c r="K124" s="14"/>
      <c r="L124" s="17" t="e">
        <f t="shared" ref="L124:L135" si="25">AVERAGE(D124:K124)</f>
        <v>#DIV/0!</v>
      </c>
      <c r="M124" s="18" t="e">
        <f t="shared" ref="M124:M135" si="26">MIN(D124:K124)/L124</f>
        <v>#DIV/0!</v>
      </c>
      <c r="N124" s="57" t="s">
        <v>59</v>
      </c>
      <c r="O124" s="57" t="s">
        <v>73</v>
      </c>
      <c r="P124" s="57" t="s">
        <v>70</v>
      </c>
      <c r="Q124" s="19" t="e">
        <f t="shared" ref="Q124:Q126" si="27">IF(AND(L124&gt;=20,M124&gt;=0.5),"Pass","Fail")</f>
        <v>#DIV/0!</v>
      </c>
      <c r="R124" s="19" t="e">
        <f>IF(AND(L124&gt;=150,M124&gt;=0.5),"Pass","Fail")</f>
        <v>#DIV/0!</v>
      </c>
      <c r="S124" s="19" t="e">
        <f>IF(AND(L124&gt;=162.5,M124&gt;=0.5),"Pass","Fail")</f>
        <v>#DIV/0!</v>
      </c>
      <c r="T124" s="29"/>
      <c r="U124" s="47" t="s">
        <v>74</v>
      </c>
      <c r="V124" s="47" t="s">
        <v>15</v>
      </c>
      <c r="W124" s="5" t="s">
        <v>58</v>
      </c>
      <c r="X124" s="25"/>
      <c r="Y124" s="25"/>
      <c r="Z124" s="25"/>
      <c r="AA124" s="25"/>
      <c r="AB124" s="25"/>
      <c r="AC124" s="25"/>
      <c r="AD124" s="25"/>
      <c r="AE124" s="25"/>
    </row>
    <row r="125" spans="1:31" ht="27" customHeight="1" outlineLevel="1" x14ac:dyDescent="0.15">
      <c r="A125" s="63"/>
      <c r="B125" s="48"/>
      <c r="C125" s="5" t="s">
        <v>63</v>
      </c>
      <c r="D125" s="14"/>
      <c r="E125" s="14"/>
      <c r="F125" s="14"/>
      <c r="G125" s="14"/>
      <c r="H125" s="14"/>
      <c r="I125" s="14"/>
      <c r="J125" s="14"/>
      <c r="K125" s="14"/>
      <c r="L125" s="17" t="e">
        <f t="shared" si="25"/>
        <v>#DIV/0!</v>
      </c>
      <c r="M125" s="18" t="e">
        <f t="shared" si="26"/>
        <v>#DIV/0!</v>
      </c>
      <c r="N125" s="48"/>
      <c r="O125" s="48"/>
      <c r="P125" s="48"/>
      <c r="Q125" s="19" t="e">
        <f t="shared" si="27"/>
        <v>#DIV/0!</v>
      </c>
      <c r="R125" s="19" t="e">
        <f>IF(AND(L125&gt;=120,M125&gt;=0.5),"Pass","Fail")</f>
        <v>#DIV/0!</v>
      </c>
      <c r="S125" s="19" t="e">
        <f>IF(AND(L125&gt;=135.5,M125&gt;=0.5),"Pass","Fail")</f>
        <v>#DIV/0!</v>
      </c>
      <c r="T125" s="29"/>
      <c r="U125" s="48"/>
      <c r="V125" s="48"/>
      <c r="W125" s="5" t="s">
        <v>63</v>
      </c>
      <c r="X125" s="25"/>
      <c r="Y125" s="25"/>
      <c r="Z125" s="25"/>
      <c r="AA125" s="25"/>
      <c r="AB125" s="25"/>
      <c r="AC125" s="25"/>
      <c r="AD125" s="25"/>
      <c r="AE125" s="25"/>
    </row>
    <row r="126" spans="1:31" ht="27" customHeight="1" outlineLevel="1" x14ac:dyDescent="0.15">
      <c r="A126" s="63"/>
      <c r="B126" s="48"/>
      <c r="C126" s="7" t="s">
        <v>64</v>
      </c>
      <c r="D126" s="14"/>
      <c r="E126" s="14"/>
      <c r="F126" s="14"/>
      <c r="G126" s="14"/>
      <c r="H126" s="14"/>
      <c r="I126" s="14"/>
      <c r="J126" s="14"/>
      <c r="K126" s="14"/>
      <c r="L126" s="17" t="e">
        <f t="shared" si="25"/>
        <v>#DIV/0!</v>
      </c>
      <c r="M126" s="18" t="e">
        <f t="shared" si="26"/>
        <v>#DIV/0!</v>
      </c>
      <c r="N126" s="48"/>
      <c r="O126" s="48"/>
      <c r="P126" s="48"/>
      <c r="Q126" s="19" t="e">
        <f t="shared" si="27"/>
        <v>#DIV/0!</v>
      </c>
      <c r="R126" s="19" t="e">
        <f>IF(AND(L126&gt;=20),"Pass","Fail")</f>
        <v>#DIV/0!</v>
      </c>
      <c r="S126" s="19" t="e">
        <f>IF(AND(L126&gt;=20),"Pass","Fail")</f>
        <v>#DIV/0!</v>
      </c>
      <c r="T126" s="29"/>
      <c r="U126" s="48"/>
      <c r="V126" s="48"/>
      <c r="W126" s="7" t="s">
        <v>64</v>
      </c>
      <c r="X126" s="25"/>
      <c r="Y126" s="25"/>
      <c r="Z126" s="25"/>
      <c r="AA126" s="25"/>
      <c r="AB126" s="25"/>
      <c r="AC126" s="25"/>
      <c r="AD126" s="25"/>
      <c r="AE126" s="25"/>
    </row>
    <row r="127" spans="1:31" ht="27" customHeight="1" outlineLevel="1" x14ac:dyDescent="0.15">
      <c r="A127" s="63"/>
      <c r="B127" s="46"/>
      <c r="C127" s="7" t="s">
        <v>65</v>
      </c>
      <c r="D127" s="14"/>
      <c r="E127" s="14"/>
      <c r="F127" s="14"/>
      <c r="G127" s="14"/>
      <c r="H127" s="14"/>
      <c r="I127" s="14"/>
      <c r="J127" s="14"/>
      <c r="K127" s="14"/>
      <c r="L127" s="17" t="e">
        <f t="shared" si="25"/>
        <v>#DIV/0!</v>
      </c>
      <c r="M127" s="18" t="e">
        <f t="shared" si="26"/>
        <v>#DIV/0!</v>
      </c>
      <c r="N127" s="48"/>
      <c r="O127" s="48"/>
      <c r="P127" s="48"/>
      <c r="Q127" s="19" t="str">
        <f>IF(AND(MIN(D127:K127)&gt;=0),"Pass","Fail")</f>
        <v>Pass</v>
      </c>
      <c r="R127" s="19" t="str">
        <f>IF(AND(MIN(D127:K127)&gt;=0),"Pass","Fail")</f>
        <v>Pass</v>
      </c>
      <c r="S127" s="19" t="str">
        <f>IF(AND(MIN(D127:K127)&gt;=0),"Pass","Fail")</f>
        <v>Pass</v>
      </c>
      <c r="T127" s="29"/>
      <c r="U127" s="48"/>
      <c r="V127" s="46"/>
      <c r="W127" s="7" t="s">
        <v>65</v>
      </c>
      <c r="X127" s="25"/>
      <c r="Y127" s="25"/>
      <c r="Z127" s="25"/>
      <c r="AA127" s="25"/>
      <c r="AB127" s="25"/>
      <c r="AC127" s="25"/>
      <c r="AD127" s="25"/>
      <c r="AE127" s="25"/>
    </row>
    <row r="128" spans="1:31" ht="27" customHeight="1" outlineLevel="1" x14ac:dyDescent="0.15">
      <c r="A128" s="63"/>
      <c r="B128" s="47" t="s">
        <v>16</v>
      </c>
      <c r="C128" s="5" t="s">
        <v>58</v>
      </c>
      <c r="D128" s="14"/>
      <c r="E128" s="14"/>
      <c r="F128" s="14"/>
      <c r="G128" s="14"/>
      <c r="H128" s="14"/>
      <c r="I128" s="14"/>
      <c r="J128" s="14"/>
      <c r="K128" s="14"/>
      <c r="L128" s="17" t="e">
        <f t="shared" si="25"/>
        <v>#DIV/0!</v>
      </c>
      <c r="M128" s="18" t="e">
        <f t="shared" si="26"/>
        <v>#DIV/0!</v>
      </c>
      <c r="N128" s="48"/>
      <c r="O128" s="48"/>
      <c r="P128" s="48"/>
      <c r="Q128" s="19" t="e">
        <f t="shared" ref="Q128:Q130" si="28">IF(AND(L128&gt;=20,M128&gt;=0.5),"Pass","Fail")</f>
        <v>#DIV/0!</v>
      </c>
      <c r="R128" s="19" t="e">
        <f>IF(AND(L128&gt;=150,M128&gt;=0.5),"Pass","Fail")</f>
        <v>#DIV/0!</v>
      </c>
      <c r="S128" s="19" t="e">
        <f>IF(AND(L128&gt;=162.5,M128&gt;=0.5),"Pass","Fail")</f>
        <v>#DIV/0!</v>
      </c>
      <c r="T128" s="29"/>
      <c r="U128" s="48"/>
      <c r="V128" s="47" t="s">
        <v>16</v>
      </c>
      <c r="W128" s="5" t="s">
        <v>58</v>
      </c>
      <c r="X128" s="25"/>
      <c r="Y128" s="25"/>
      <c r="Z128" s="25"/>
      <c r="AA128" s="25"/>
      <c r="AB128" s="25"/>
      <c r="AC128" s="25"/>
      <c r="AD128" s="25"/>
      <c r="AE128" s="25"/>
    </row>
    <row r="129" spans="1:31" ht="27" customHeight="1" outlineLevel="1" x14ac:dyDescent="0.15">
      <c r="A129" s="63"/>
      <c r="B129" s="48"/>
      <c r="C129" s="5" t="s">
        <v>63</v>
      </c>
      <c r="D129" s="14"/>
      <c r="E129" s="14"/>
      <c r="F129" s="14"/>
      <c r="G129" s="14"/>
      <c r="H129" s="14"/>
      <c r="I129" s="14"/>
      <c r="J129" s="14"/>
      <c r="K129" s="14"/>
      <c r="L129" s="17" t="e">
        <f t="shared" si="25"/>
        <v>#DIV/0!</v>
      </c>
      <c r="M129" s="18" t="e">
        <f t="shared" si="26"/>
        <v>#DIV/0!</v>
      </c>
      <c r="N129" s="48"/>
      <c r="O129" s="48"/>
      <c r="P129" s="48"/>
      <c r="Q129" s="19" t="e">
        <f t="shared" si="28"/>
        <v>#DIV/0!</v>
      </c>
      <c r="R129" s="19" t="e">
        <f>IF(AND(L129&gt;=120,M129&gt;=0.5),"Pass","Fail")</f>
        <v>#DIV/0!</v>
      </c>
      <c r="S129" s="19" t="e">
        <f>IF(AND(L129&gt;=135.5,M129&gt;=0.5),"Pass","Fail")</f>
        <v>#DIV/0!</v>
      </c>
      <c r="T129" s="29"/>
      <c r="U129" s="48"/>
      <c r="V129" s="48"/>
      <c r="W129" s="5" t="s">
        <v>63</v>
      </c>
      <c r="X129" s="25"/>
      <c r="Y129" s="25"/>
      <c r="Z129" s="25"/>
      <c r="AA129" s="25"/>
      <c r="AB129" s="25"/>
      <c r="AC129" s="25"/>
      <c r="AD129" s="25"/>
      <c r="AE129" s="25"/>
    </row>
    <row r="130" spans="1:31" ht="27" customHeight="1" outlineLevel="1" x14ac:dyDescent="0.15">
      <c r="A130" s="63"/>
      <c r="B130" s="48"/>
      <c r="C130" s="7" t="s">
        <v>64</v>
      </c>
      <c r="D130" s="14"/>
      <c r="E130" s="14"/>
      <c r="F130" s="14"/>
      <c r="G130" s="14"/>
      <c r="H130" s="14"/>
      <c r="I130" s="14"/>
      <c r="J130" s="14"/>
      <c r="K130" s="14"/>
      <c r="L130" s="17" t="e">
        <f t="shared" si="25"/>
        <v>#DIV/0!</v>
      </c>
      <c r="M130" s="18" t="e">
        <f t="shared" si="26"/>
        <v>#DIV/0!</v>
      </c>
      <c r="N130" s="48"/>
      <c r="O130" s="48"/>
      <c r="P130" s="48"/>
      <c r="Q130" s="19" t="e">
        <f t="shared" si="28"/>
        <v>#DIV/0!</v>
      </c>
      <c r="R130" s="19" t="e">
        <f>IF(AND(L130&gt;=20),"Pass","Fail")</f>
        <v>#DIV/0!</v>
      </c>
      <c r="S130" s="19" t="e">
        <f>IF(AND(L130&gt;=20),"Pass","Fail")</f>
        <v>#DIV/0!</v>
      </c>
      <c r="T130" s="29"/>
      <c r="U130" s="48"/>
      <c r="V130" s="48"/>
      <c r="W130" s="7" t="s">
        <v>64</v>
      </c>
      <c r="X130" s="25"/>
      <c r="Y130" s="25"/>
      <c r="Z130" s="25"/>
      <c r="AA130" s="25"/>
      <c r="AB130" s="25"/>
      <c r="AC130" s="25"/>
      <c r="AD130" s="25"/>
      <c r="AE130" s="25"/>
    </row>
    <row r="131" spans="1:31" ht="27" customHeight="1" outlineLevel="1" x14ac:dyDescent="0.15">
      <c r="A131" s="63"/>
      <c r="B131" s="46"/>
      <c r="C131" s="7" t="s">
        <v>65</v>
      </c>
      <c r="D131" s="14"/>
      <c r="E131" s="14"/>
      <c r="F131" s="14"/>
      <c r="G131" s="14"/>
      <c r="H131" s="14"/>
      <c r="I131" s="14"/>
      <c r="J131" s="14"/>
      <c r="K131" s="14"/>
      <c r="L131" s="17" t="e">
        <f t="shared" si="25"/>
        <v>#DIV/0!</v>
      </c>
      <c r="M131" s="18" t="e">
        <f t="shared" si="26"/>
        <v>#DIV/0!</v>
      </c>
      <c r="N131" s="48"/>
      <c r="O131" s="48"/>
      <c r="P131" s="48"/>
      <c r="Q131" s="19" t="str">
        <f>IF(AND(MIN(D131:K131)&gt;=0),"Pass","Fail")</f>
        <v>Pass</v>
      </c>
      <c r="R131" s="19" t="str">
        <f>IF(AND(MIN(D131:K131)&gt;=0),"Pass","Fail")</f>
        <v>Pass</v>
      </c>
      <c r="S131" s="19" t="str">
        <f>IF(AND(MIN(D131:K131)&gt;=0),"Pass","Fail")</f>
        <v>Pass</v>
      </c>
      <c r="T131" s="29"/>
      <c r="U131" s="48"/>
      <c r="V131" s="46"/>
      <c r="W131" s="7" t="s">
        <v>65</v>
      </c>
      <c r="X131" s="25"/>
      <c r="Y131" s="25"/>
      <c r="Z131" s="25"/>
      <c r="AA131" s="25"/>
      <c r="AB131" s="25"/>
      <c r="AC131" s="25"/>
      <c r="AD131" s="25"/>
      <c r="AE131" s="25"/>
    </row>
    <row r="132" spans="1:31" ht="27" customHeight="1" outlineLevel="1" x14ac:dyDescent="0.15">
      <c r="A132" s="63"/>
      <c r="B132" s="47" t="s">
        <v>17</v>
      </c>
      <c r="C132" s="5" t="s">
        <v>58</v>
      </c>
      <c r="D132" s="14"/>
      <c r="E132" s="14"/>
      <c r="F132" s="14"/>
      <c r="G132" s="14"/>
      <c r="H132" s="14"/>
      <c r="I132" s="14"/>
      <c r="J132" s="14"/>
      <c r="K132" s="14"/>
      <c r="L132" s="17" t="e">
        <f t="shared" si="25"/>
        <v>#DIV/0!</v>
      </c>
      <c r="M132" s="18" t="e">
        <f t="shared" si="26"/>
        <v>#DIV/0!</v>
      </c>
      <c r="N132" s="48"/>
      <c r="O132" s="48"/>
      <c r="P132" s="48"/>
      <c r="Q132" s="19" t="e">
        <f t="shared" ref="Q132:Q134" si="29">IF(AND(L132&gt;=20,M132&gt;=0.5),"Pass","Fail")</f>
        <v>#DIV/0!</v>
      </c>
      <c r="R132" s="19" t="e">
        <f>IF(AND(L132&gt;=150,M132&gt;=0.5),"Pass","Fail")</f>
        <v>#DIV/0!</v>
      </c>
      <c r="S132" s="19" t="e">
        <f>IF(AND(L132&gt;=162.5,M132&gt;=0.5),"Pass","Fail")</f>
        <v>#DIV/0!</v>
      </c>
      <c r="T132" s="29"/>
      <c r="U132" s="48"/>
      <c r="V132" s="47" t="s">
        <v>17</v>
      </c>
      <c r="W132" s="5" t="s">
        <v>58</v>
      </c>
      <c r="X132" s="25"/>
      <c r="Y132" s="25"/>
      <c r="Z132" s="25"/>
      <c r="AA132" s="25"/>
      <c r="AB132" s="25"/>
      <c r="AC132" s="25"/>
      <c r="AD132" s="25"/>
      <c r="AE132" s="25"/>
    </row>
    <row r="133" spans="1:31" ht="27" customHeight="1" outlineLevel="1" x14ac:dyDescent="0.15">
      <c r="A133" s="63"/>
      <c r="B133" s="48"/>
      <c r="C133" s="5" t="s">
        <v>63</v>
      </c>
      <c r="D133" s="14"/>
      <c r="E133" s="14"/>
      <c r="F133" s="14"/>
      <c r="G133" s="14"/>
      <c r="H133" s="14"/>
      <c r="I133" s="14"/>
      <c r="J133" s="14"/>
      <c r="K133" s="14"/>
      <c r="L133" s="17" t="e">
        <f t="shared" si="25"/>
        <v>#DIV/0!</v>
      </c>
      <c r="M133" s="18" t="e">
        <f t="shared" si="26"/>
        <v>#DIV/0!</v>
      </c>
      <c r="N133" s="48"/>
      <c r="O133" s="48"/>
      <c r="P133" s="48"/>
      <c r="Q133" s="19" t="e">
        <f t="shared" si="29"/>
        <v>#DIV/0!</v>
      </c>
      <c r="R133" s="19" t="e">
        <f>IF(AND(L133&gt;=120,M133&gt;=0.5),"Pass","Fail")</f>
        <v>#DIV/0!</v>
      </c>
      <c r="S133" s="19" t="e">
        <f>IF(AND(L133&gt;=135.5,M133&gt;=0.5),"Pass","Fail")</f>
        <v>#DIV/0!</v>
      </c>
      <c r="T133" s="29"/>
      <c r="U133" s="48"/>
      <c r="V133" s="48"/>
      <c r="W133" s="5" t="s">
        <v>63</v>
      </c>
      <c r="X133" s="25"/>
      <c r="Y133" s="25"/>
      <c r="Z133" s="25"/>
      <c r="AA133" s="25"/>
      <c r="AB133" s="25"/>
      <c r="AC133" s="25"/>
      <c r="AD133" s="25"/>
      <c r="AE133" s="25"/>
    </row>
    <row r="134" spans="1:31" ht="27" customHeight="1" outlineLevel="1" x14ac:dyDescent="0.15">
      <c r="A134" s="63"/>
      <c r="B134" s="48"/>
      <c r="C134" s="7" t="s">
        <v>64</v>
      </c>
      <c r="D134" s="14"/>
      <c r="E134" s="14"/>
      <c r="F134" s="14"/>
      <c r="G134" s="14"/>
      <c r="H134" s="14"/>
      <c r="I134" s="14"/>
      <c r="J134" s="14"/>
      <c r="K134" s="14"/>
      <c r="L134" s="17" t="e">
        <f t="shared" si="25"/>
        <v>#DIV/0!</v>
      </c>
      <c r="M134" s="18" t="e">
        <f t="shared" si="26"/>
        <v>#DIV/0!</v>
      </c>
      <c r="N134" s="48"/>
      <c r="O134" s="48"/>
      <c r="P134" s="48"/>
      <c r="Q134" s="19" t="e">
        <f t="shared" si="29"/>
        <v>#DIV/0!</v>
      </c>
      <c r="R134" s="19" t="e">
        <f>IF(AND(L134&gt;=20),"Pass","Fail")</f>
        <v>#DIV/0!</v>
      </c>
      <c r="S134" s="19" t="e">
        <f>IF(AND(L134&gt;=20),"Pass","Fail")</f>
        <v>#DIV/0!</v>
      </c>
      <c r="T134" s="29"/>
      <c r="U134" s="48"/>
      <c r="V134" s="48"/>
      <c r="W134" s="7" t="s">
        <v>64</v>
      </c>
      <c r="X134" s="25"/>
      <c r="Y134" s="25"/>
      <c r="Z134" s="25"/>
      <c r="AA134" s="25"/>
      <c r="AB134" s="25"/>
      <c r="AC134" s="25"/>
      <c r="AD134" s="25"/>
      <c r="AE134" s="25"/>
    </row>
    <row r="135" spans="1:31" ht="27" customHeight="1" outlineLevel="1" x14ac:dyDescent="0.15">
      <c r="A135" s="63"/>
      <c r="B135" s="46"/>
      <c r="C135" s="7" t="s">
        <v>65</v>
      </c>
      <c r="D135" s="14"/>
      <c r="E135" s="14"/>
      <c r="F135" s="14"/>
      <c r="G135" s="14"/>
      <c r="H135" s="14"/>
      <c r="I135" s="14"/>
      <c r="J135" s="14"/>
      <c r="K135" s="14"/>
      <c r="L135" s="17" t="e">
        <f t="shared" si="25"/>
        <v>#DIV/0!</v>
      </c>
      <c r="M135" s="18" t="e">
        <f t="shared" si="26"/>
        <v>#DIV/0!</v>
      </c>
      <c r="N135" s="46"/>
      <c r="O135" s="46"/>
      <c r="P135" s="46"/>
      <c r="Q135" s="19" t="str">
        <f>IF(AND(MIN(D135:K135)&gt;=0),"Pass","Fail")</f>
        <v>Pass</v>
      </c>
      <c r="R135" s="19" t="str">
        <f>IF(AND(MIN(D135:K135)&gt;=0),"Pass","Fail")</f>
        <v>Pass</v>
      </c>
      <c r="S135" s="19" t="str">
        <f>IF(AND(MIN(D135:K135)&gt;=0),"Pass","Fail")</f>
        <v>Pass</v>
      </c>
      <c r="T135" s="29"/>
      <c r="U135" s="46"/>
      <c r="V135" s="46"/>
      <c r="W135" s="7" t="s">
        <v>65</v>
      </c>
      <c r="X135" s="25"/>
      <c r="Y135" s="25"/>
      <c r="Z135" s="25"/>
      <c r="AA135" s="25"/>
      <c r="AB135" s="25"/>
      <c r="AC135" s="25"/>
      <c r="AD135" s="25"/>
      <c r="AE135" s="25"/>
    </row>
    <row r="136" spans="1:31" ht="27" customHeight="1" outlineLevel="1" x14ac:dyDescent="0.15">
      <c r="A136" s="63"/>
      <c r="B136" s="15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21"/>
      <c r="U136" s="23"/>
      <c r="V136" s="23"/>
      <c r="W136" s="23"/>
      <c r="X136" s="23"/>
    </row>
    <row r="137" spans="1:31" ht="27" customHeight="1" outlineLevel="1" x14ac:dyDescent="0.15">
      <c r="A137" s="63"/>
      <c r="B137" s="11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22"/>
      <c r="U137" s="23"/>
      <c r="V137" s="23"/>
      <c r="W137" s="23"/>
      <c r="X137" s="23"/>
    </row>
    <row r="138" spans="1:31" ht="27" customHeight="1" outlineLevel="1" x14ac:dyDescent="0.15">
      <c r="A138" s="63"/>
      <c r="B138" s="11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22"/>
      <c r="U138" s="23"/>
      <c r="V138" s="23"/>
      <c r="W138" s="23"/>
      <c r="X138" s="23"/>
    </row>
    <row r="139" spans="1:31" ht="27" customHeight="1" outlineLevel="1" x14ac:dyDescent="0.15">
      <c r="A139" s="63"/>
      <c r="B139" s="11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22"/>
      <c r="U139" s="23"/>
      <c r="V139" s="23"/>
      <c r="W139" s="23"/>
      <c r="X139" s="23"/>
    </row>
    <row r="140" spans="1:31" ht="27" customHeight="1" outlineLevel="1" x14ac:dyDescent="0.15">
      <c r="A140" s="63"/>
      <c r="B140" s="11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22"/>
      <c r="U140" s="23"/>
      <c r="V140" s="23"/>
      <c r="W140" s="23"/>
      <c r="X140" s="23"/>
    </row>
    <row r="141" spans="1:31" ht="27" customHeight="1" outlineLevel="1" x14ac:dyDescent="0.15">
      <c r="A141" s="63"/>
      <c r="B141" s="11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22"/>
      <c r="U141" s="23"/>
      <c r="V141" s="23"/>
      <c r="W141" s="23"/>
      <c r="X141" s="23"/>
    </row>
    <row r="142" spans="1:31" ht="27" customHeight="1" outlineLevel="1" x14ac:dyDescent="0.15">
      <c r="A142" s="63"/>
      <c r="B142" s="11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22"/>
      <c r="U142" s="23"/>
      <c r="V142" s="23"/>
      <c r="W142" s="23"/>
      <c r="X142" s="23"/>
    </row>
    <row r="143" spans="1:31" ht="27" customHeight="1" outlineLevel="1" x14ac:dyDescent="0.15">
      <c r="A143" s="63"/>
      <c r="B143" s="11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22"/>
      <c r="U143" s="23"/>
      <c r="V143" s="23"/>
      <c r="W143" s="23"/>
      <c r="X143" s="23"/>
    </row>
    <row r="144" spans="1:31" ht="27" customHeight="1" outlineLevel="1" x14ac:dyDescent="0.15">
      <c r="A144" s="63"/>
      <c r="B144" s="11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22"/>
    </row>
    <row r="145" spans="1:31" ht="35.1" customHeight="1" x14ac:dyDescent="0.15">
      <c r="A145" s="66" t="s">
        <v>27</v>
      </c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8"/>
    </row>
    <row r="146" spans="1:31" ht="27" customHeight="1" outlineLevel="1" x14ac:dyDescent="0.15">
      <c r="A146" s="56" t="s">
        <v>2</v>
      </c>
      <c r="B146" s="53" t="s">
        <v>46</v>
      </c>
      <c r="C146" s="50" t="s">
        <v>47</v>
      </c>
      <c r="D146" s="60" t="s">
        <v>48</v>
      </c>
      <c r="E146" s="60"/>
      <c r="F146" s="60"/>
      <c r="G146" s="60"/>
      <c r="H146" s="60"/>
      <c r="I146" s="60"/>
      <c r="J146" s="60"/>
      <c r="K146" s="60"/>
      <c r="L146" s="53" t="s">
        <v>49</v>
      </c>
      <c r="M146" s="53" t="s">
        <v>50</v>
      </c>
      <c r="N146" s="53" t="s">
        <v>7</v>
      </c>
      <c r="O146" s="53" t="s">
        <v>8</v>
      </c>
      <c r="P146" s="53" t="s">
        <v>9</v>
      </c>
      <c r="Q146" s="56" t="s">
        <v>10</v>
      </c>
      <c r="R146" s="56" t="s">
        <v>11</v>
      </c>
      <c r="S146" s="56" t="s">
        <v>12</v>
      </c>
      <c r="U146" s="55" t="s">
        <v>2</v>
      </c>
      <c r="V146" s="54" t="s">
        <v>46</v>
      </c>
      <c r="W146" s="52" t="s">
        <v>47</v>
      </c>
      <c r="X146" s="54" t="s">
        <v>13</v>
      </c>
      <c r="Y146" s="69"/>
      <c r="Z146" s="69"/>
      <c r="AA146" s="69"/>
      <c r="AB146" s="69"/>
      <c r="AC146" s="69"/>
      <c r="AD146" s="69"/>
      <c r="AE146" s="70"/>
    </row>
    <row r="147" spans="1:31" ht="27" customHeight="1" outlineLevel="1" x14ac:dyDescent="0.15">
      <c r="A147" s="46"/>
      <c r="B147" s="46"/>
      <c r="C147" s="46"/>
      <c r="D147" s="4" t="s">
        <v>19</v>
      </c>
      <c r="E147" s="4" t="s">
        <v>51</v>
      </c>
      <c r="F147" s="4" t="s">
        <v>52</v>
      </c>
      <c r="G147" s="4" t="s">
        <v>53</v>
      </c>
      <c r="H147" s="4" t="s">
        <v>54</v>
      </c>
      <c r="I147" s="4" t="s">
        <v>55</v>
      </c>
      <c r="J147" s="4" t="s">
        <v>56</v>
      </c>
      <c r="K147" s="4" t="s">
        <v>57</v>
      </c>
      <c r="L147" s="46"/>
      <c r="M147" s="46"/>
      <c r="N147" s="46"/>
      <c r="O147" s="46"/>
      <c r="P147" s="46"/>
      <c r="Q147" s="46"/>
      <c r="R147" s="46"/>
      <c r="S147" s="46"/>
      <c r="U147" s="46"/>
      <c r="V147" s="46"/>
      <c r="W147" s="46"/>
      <c r="X147" s="26" t="s">
        <v>19</v>
      </c>
      <c r="Y147" s="26" t="s">
        <v>51</v>
      </c>
      <c r="Z147" s="26" t="s">
        <v>52</v>
      </c>
      <c r="AA147" s="26" t="s">
        <v>53</v>
      </c>
      <c r="AB147" s="26" t="s">
        <v>54</v>
      </c>
      <c r="AC147" s="26" t="s">
        <v>55</v>
      </c>
      <c r="AD147" s="26" t="s">
        <v>56</v>
      </c>
      <c r="AE147" s="26" t="s">
        <v>57</v>
      </c>
    </row>
    <row r="148" spans="1:31" ht="27" customHeight="1" outlineLevel="1" x14ac:dyDescent="0.15">
      <c r="A148" s="62" t="s">
        <v>28</v>
      </c>
      <c r="B148" s="47" t="s">
        <v>15</v>
      </c>
      <c r="C148" s="5" t="s">
        <v>58</v>
      </c>
      <c r="D148" s="6"/>
      <c r="E148" s="6"/>
      <c r="F148" s="6"/>
      <c r="G148" s="6"/>
      <c r="H148" s="6"/>
      <c r="I148" s="6"/>
      <c r="J148" s="6"/>
      <c r="K148" s="6"/>
      <c r="L148" s="17" t="e">
        <f t="shared" ref="L148:L159" si="30">AVERAGE(D148:K148)</f>
        <v>#DIV/0!</v>
      </c>
      <c r="M148" s="18" t="e">
        <f t="shared" ref="M148:M159" si="31">MIN(D148:K148)/L148</f>
        <v>#DIV/0!</v>
      </c>
      <c r="N148" s="57" t="s">
        <v>59</v>
      </c>
      <c r="O148" s="57" t="s">
        <v>75</v>
      </c>
      <c r="P148" s="57" t="s">
        <v>76</v>
      </c>
      <c r="Q148" s="19" t="e">
        <f t="shared" ref="Q148:Q150" si="32">IF(AND(L148&gt;=20,M148&gt;=0.5),"Pass","Fail")</f>
        <v>#DIV/0!</v>
      </c>
      <c r="R148" s="19" t="e">
        <f>IF(AND(L148&gt;=350,M148&gt;=0.5),"Pass","Fail")</f>
        <v>#DIV/0!</v>
      </c>
      <c r="S148" s="19" t="e">
        <f>IF(AND(L148&gt;=325,M148&gt;=0.5),"Pass","Fail")</f>
        <v>#DIV/0!</v>
      </c>
      <c r="U148" s="47" t="s">
        <v>77</v>
      </c>
      <c r="V148" s="47" t="s">
        <v>15</v>
      </c>
      <c r="W148" s="5" t="s">
        <v>58</v>
      </c>
      <c r="X148" s="20"/>
      <c r="Y148" s="20"/>
      <c r="Z148" s="20"/>
      <c r="AA148" s="20"/>
      <c r="AB148" s="20"/>
      <c r="AC148" s="20"/>
      <c r="AD148" s="20"/>
      <c r="AE148" s="20"/>
    </row>
    <row r="149" spans="1:31" ht="27" customHeight="1" outlineLevel="1" x14ac:dyDescent="0.15">
      <c r="A149" s="63"/>
      <c r="B149" s="48"/>
      <c r="C149" s="5" t="s">
        <v>63</v>
      </c>
      <c r="D149" s="6"/>
      <c r="E149" s="6"/>
      <c r="F149" s="6"/>
      <c r="G149" s="6"/>
      <c r="H149" s="6"/>
      <c r="I149" s="6"/>
      <c r="J149" s="6"/>
      <c r="K149" s="6"/>
      <c r="L149" s="17" t="e">
        <f t="shared" si="30"/>
        <v>#DIV/0!</v>
      </c>
      <c r="M149" s="18" t="e">
        <f t="shared" si="31"/>
        <v>#DIV/0!</v>
      </c>
      <c r="N149" s="48"/>
      <c r="O149" s="48"/>
      <c r="P149" s="48"/>
      <c r="Q149" s="19" t="e">
        <f t="shared" si="32"/>
        <v>#DIV/0!</v>
      </c>
      <c r="R149" s="19" t="e">
        <f>IF(AND(L149&gt;=240,M149&gt;=0.5),"Pass","Fail")</f>
        <v>#DIV/0!</v>
      </c>
      <c r="S149" s="19" t="e">
        <f>IF(AND(L149&gt;=222.8,M149&gt;=0.5),"Pass","Fail")</f>
        <v>#DIV/0!</v>
      </c>
      <c r="U149" s="48"/>
      <c r="V149" s="48"/>
      <c r="W149" s="5" t="s">
        <v>63</v>
      </c>
      <c r="X149" s="20"/>
      <c r="Y149" s="20"/>
      <c r="Z149" s="20"/>
      <c r="AA149" s="20"/>
      <c r="AB149" s="20"/>
      <c r="AC149" s="20"/>
      <c r="AD149" s="20"/>
      <c r="AE149" s="20"/>
    </row>
    <row r="150" spans="1:31" ht="27" customHeight="1" outlineLevel="1" x14ac:dyDescent="0.15">
      <c r="A150" s="63"/>
      <c r="B150" s="48"/>
      <c r="C150" s="7" t="s">
        <v>64</v>
      </c>
      <c r="D150" s="6"/>
      <c r="E150" s="6"/>
      <c r="F150" s="6"/>
      <c r="G150" s="6"/>
      <c r="H150" s="6"/>
      <c r="I150" s="6"/>
      <c r="J150" s="6"/>
      <c r="K150" s="6"/>
      <c r="L150" s="17" t="e">
        <f t="shared" si="30"/>
        <v>#DIV/0!</v>
      </c>
      <c r="M150" s="18" t="e">
        <f t="shared" si="31"/>
        <v>#DIV/0!</v>
      </c>
      <c r="N150" s="48"/>
      <c r="O150" s="48"/>
      <c r="P150" s="48"/>
      <c r="Q150" s="19" t="e">
        <f t="shared" si="32"/>
        <v>#DIV/0!</v>
      </c>
      <c r="R150" s="19" t="e">
        <f>IF(AND(L150&gt;=30),"Pass","Fail")</f>
        <v>#DIV/0!</v>
      </c>
      <c r="S150" s="19" t="e">
        <f>IF(AND(L150&gt;=30),"Pass","Fail")</f>
        <v>#DIV/0!</v>
      </c>
      <c r="U150" s="48"/>
      <c r="V150" s="48"/>
      <c r="W150" s="7" t="s">
        <v>64</v>
      </c>
      <c r="X150" s="20"/>
      <c r="Y150" s="20"/>
      <c r="Z150" s="20"/>
      <c r="AA150" s="20"/>
      <c r="AB150" s="20"/>
      <c r="AC150" s="20"/>
      <c r="AD150" s="20"/>
      <c r="AE150" s="20"/>
    </row>
    <row r="151" spans="1:31" ht="27" customHeight="1" outlineLevel="1" x14ac:dyDescent="0.15">
      <c r="A151" s="63"/>
      <c r="B151" s="46"/>
      <c r="C151" s="7" t="s">
        <v>65</v>
      </c>
      <c r="D151" s="6"/>
      <c r="E151" s="6"/>
      <c r="F151" s="6"/>
      <c r="G151" s="6"/>
      <c r="H151" s="6"/>
      <c r="I151" s="6"/>
      <c r="J151" s="6"/>
      <c r="K151" s="6"/>
      <c r="L151" s="17" t="e">
        <f t="shared" si="30"/>
        <v>#DIV/0!</v>
      </c>
      <c r="M151" s="18" t="e">
        <f t="shared" si="31"/>
        <v>#DIV/0!</v>
      </c>
      <c r="N151" s="48"/>
      <c r="O151" s="48"/>
      <c r="P151" s="48"/>
      <c r="Q151" s="19" t="str">
        <f>IF(AND(MIN(D151:K151)&gt;=0),"Pass","Fail")</f>
        <v>Pass</v>
      </c>
      <c r="R151" s="19" t="str">
        <f>IF(AND(MIN(D151:K151)&gt;=0),"Pass","Fail")</f>
        <v>Pass</v>
      </c>
      <c r="S151" s="19" t="str">
        <f>IF(AND(MIN(D151:K151)&gt;=0),"Pass","Fail")</f>
        <v>Pass</v>
      </c>
      <c r="U151" s="48"/>
      <c r="V151" s="46"/>
      <c r="W151" s="7" t="s">
        <v>65</v>
      </c>
      <c r="X151" s="20"/>
      <c r="Y151" s="20"/>
      <c r="Z151" s="20"/>
      <c r="AA151" s="20"/>
      <c r="AB151" s="20"/>
      <c r="AC151" s="20"/>
      <c r="AD151" s="20"/>
      <c r="AE151" s="20"/>
    </row>
    <row r="152" spans="1:31" ht="27" customHeight="1" outlineLevel="1" x14ac:dyDescent="0.15">
      <c r="A152" s="63"/>
      <c r="B152" s="47" t="s">
        <v>16</v>
      </c>
      <c r="C152" s="5" t="s">
        <v>58</v>
      </c>
      <c r="D152" s="6"/>
      <c r="E152" s="6"/>
      <c r="F152" s="6"/>
      <c r="G152" s="6"/>
      <c r="H152" s="6"/>
      <c r="I152" s="6"/>
      <c r="J152" s="6"/>
      <c r="K152" s="6"/>
      <c r="L152" s="17" t="e">
        <f t="shared" si="30"/>
        <v>#DIV/0!</v>
      </c>
      <c r="M152" s="18" t="e">
        <f t="shared" si="31"/>
        <v>#DIV/0!</v>
      </c>
      <c r="N152" s="48"/>
      <c r="O152" s="48"/>
      <c r="P152" s="48"/>
      <c r="Q152" s="19" t="e">
        <f t="shared" ref="Q152:Q154" si="33">IF(AND(L152&gt;=20,M152&gt;=0.5),"Pass","Fail")</f>
        <v>#DIV/0!</v>
      </c>
      <c r="R152" s="19" t="e">
        <f>IF(AND(L152&gt;=350,M152&gt;=0.5),"Pass","Fail")</f>
        <v>#DIV/0!</v>
      </c>
      <c r="S152" s="19" t="e">
        <f>IF(AND(L152&gt;=325,M152&gt;=0.5),"Pass","Fail")</f>
        <v>#DIV/0!</v>
      </c>
      <c r="U152" s="48"/>
      <c r="V152" s="47" t="s">
        <v>16</v>
      </c>
      <c r="W152" s="5" t="s">
        <v>58</v>
      </c>
      <c r="X152" s="20"/>
      <c r="Y152" s="20"/>
      <c r="Z152" s="20"/>
      <c r="AA152" s="20"/>
      <c r="AB152" s="20"/>
      <c r="AC152" s="20"/>
      <c r="AD152" s="20"/>
      <c r="AE152" s="20"/>
    </row>
    <row r="153" spans="1:31" ht="27" customHeight="1" outlineLevel="1" x14ac:dyDescent="0.15">
      <c r="A153" s="63"/>
      <c r="B153" s="48"/>
      <c r="C153" s="5" t="s">
        <v>63</v>
      </c>
      <c r="D153" s="6"/>
      <c r="E153" s="6"/>
      <c r="F153" s="6"/>
      <c r="G153" s="6"/>
      <c r="H153" s="6"/>
      <c r="I153" s="6"/>
      <c r="J153" s="6"/>
      <c r="K153" s="6"/>
      <c r="L153" s="17" t="e">
        <f t="shared" si="30"/>
        <v>#DIV/0!</v>
      </c>
      <c r="M153" s="18" t="e">
        <f t="shared" si="31"/>
        <v>#DIV/0!</v>
      </c>
      <c r="N153" s="48"/>
      <c r="O153" s="48"/>
      <c r="P153" s="48"/>
      <c r="Q153" s="19" t="e">
        <f t="shared" si="33"/>
        <v>#DIV/0!</v>
      </c>
      <c r="R153" s="19" t="e">
        <f>IF(AND(L153&gt;=240,M153&gt;=0.5),"Pass","Fail")</f>
        <v>#DIV/0!</v>
      </c>
      <c r="S153" s="19" t="e">
        <f>IF(AND(L153&gt;=222.8,M153&gt;=0.5),"Pass","Fail")</f>
        <v>#DIV/0!</v>
      </c>
      <c r="U153" s="48"/>
      <c r="V153" s="48"/>
      <c r="W153" s="5" t="s">
        <v>63</v>
      </c>
      <c r="X153" s="20"/>
      <c r="Y153" s="20"/>
      <c r="Z153" s="20"/>
      <c r="AA153" s="20"/>
      <c r="AB153" s="20"/>
      <c r="AC153" s="20"/>
      <c r="AD153" s="20"/>
      <c r="AE153" s="20"/>
    </row>
    <row r="154" spans="1:31" ht="27" customHeight="1" outlineLevel="1" x14ac:dyDescent="0.15">
      <c r="A154" s="63"/>
      <c r="B154" s="48"/>
      <c r="C154" s="7" t="s">
        <v>64</v>
      </c>
      <c r="D154" s="6"/>
      <c r="E154" s="6"/>
      <c r="F154" s="6"/>
      <c r="G154" s="6"/>
      <c r="H154" s="6"/>
      <c r="I154" s="6"/>
      <c r="J154" s="6"/>
      <c r="K154" s="6"/>
      <c r="L154" s="17" t="e">
        <f t="shared" si="30"/>
        <v>#DIV/0!</v>
      </c>
      <c r="M154" s="18" t="e">
        <f t="shared" si="31"/>
        <v>#DIV/0!</v>
      </c>
      <c r="N154" s="48"/>
      <c r="O154" s="48"/>
      <c r="P154" s="48"/>
      <c r="Q154" s="19" t="e">
        <f t="shared" si="33"/>
        <v>#DIV/0!</v>
      </c>
      <c r="R154" s="19" t="e">
        <f>IF(AND(L154&gt;=30),"Pass","Fail")</f>
        <v>#DIV/0!</v>
      </c>
      <c r="S154" s="19" t="e">
        <f>IF(AND(L154&gt;=30),"Pass","Fail")</f>
        <v>#DIV/0!</v>
      </c>
      <c r="U154" s="48"/>
      <c r="V154" s="48"/>
      <c r="W154" s="7" t="s">
        <v>64</v>
      </c>
      <c r="X154" s="20"/>
      <c r="Y154" s="20"/>
      <c r="Z154" s="20"/>
      <c r="AA154" s="20"/>
      <c r="AB154" s="20"/>
      <c r="AC154" s="20"/>
      <c r="AD154" s="20"/>
      <c r="AE154" s="20"/>
    </row>
    <row r="155" spans="1:31" ht="27" customHeight="1" outlineLevel="1" x14ac:dyDescent="0.15">
      <c r="A155" s="63"/>
      <c r="B155" s="46"/>
      <c r="C155" s="7" t="s">
        <v>65</v>
      </c>
      <c r="D155" s="6"/>
      <c r="E155" s="6"/>
      <c r="F155" s="6"/>
      <c r="G155" s="6"/>
      <c r="H155" s="6"/>
      <c r="I155" s="6"/>
      <c r="J155" s="6"/>
      <c r="K155" s="6"/>
      <c r="L155" s="17" t="e">
        <f t="shared" si="30"/>
        <v>#DIV/0!</v>
      </c>
      <c r="M155" s="18" t="e">
        <f t="shared" si="31"/>
        <v>#DIV/0!</v>
      </c>
      <c r="N155" s="48"/>
      <c r="O155" s="48"/>
      <c r="P155" s="48"/>
      <c r="Q155" s="19" t="str">
        <f>IF(AND(MIN(D155:K155)&gt;=0),"Pass","Fail")</f>
        <v>Pass</v>
      </c>
      <c r="R155" s="19" t="str">
        <f>IF(AND(MIN(D155:K155)&gt;=0),"Pass","Fail")</f>
        <v>Pass</v>
      </c>
      <c r="S155" s="19" t="str">
        <f>IF(AND(MIN(D155:K155)&gt;=0),"Pass","Fail")</f>
        <v>Pass</v>
      </c>
      <c r="U155" s="48"/>
      <c r="V155" s="46"/>
      <c r="W155" s="7" t="s">
        <v>65</v>
      </c>
      <c r="X155" s="20"/>
      <c r="Y155" s="20"/>
      <c r="Z155" s="20"/>
      <c r="AA155" s="20"/>
      <c r="AB155" s="20"/>
      <c r="AC155" s="20"/>
      <c r="AD155" s="20"/>
      <c r="AE155" s="20"/>
    </row>
    <row r="156" spans="1:31" ht="27" customHeight="1" outlineLevel="1" x14ac:dyDescent="0.15">
      <c r="A156" s="63"/>
      <c r="B156" s="47" t="s">
        <v>17</v>
      </c>
      <c r="C156" s="5" t="s">
        <v>58</v>
      </c>
      <c r="D156" s="6"/>
      <c r="E156" s="6"/>
      <c r="F156" s="6"/>
      <c r="G156" s="6"/>
      <c r="H156" s="6"/>
      <c r="I156" s="6"/>
      <c r="J156" s="6"/>
      <c r="K156" s="6"/>
      <c r="L156" s="17" t="e">
        <f t="shared" si="30"/>
        <v>#DIV/0!</v>
      </c>
      <c r="M156" s="18" t="e">
        <f t="shared" si="31"/>
        <v>#DIV/0!</v>
      </c>
      <c r="N156" s="48"/>
      <c r="O156" s="48"/>
      <c r="P156" s="48"/>
      <c r="Q156" s="19" t="e">
        <f t="shared" ref="Q156:Q158" si="34">IF(AND(L156&gt;=20,M156&gt;=0.5),"Pass","Fail")</f>
        <v>#DIV/0!</v>
      </c>
      <c r="R156" s="19" t="e">
        <f>IF(AND(L156&gt;=350,M156&gt;=0.5),"Pass","Fail")</f>
        <v>#DIV/0!</v>
      </c>
      <c r="S156" s="19" t="e">
        <f>IF(AND(L156&gt;=325,M156&gt;=0.5),"Pass","Fail")</f>
        <v>#DIV/0!</v>
      </c>
      <c r="U156" s="48"/>
      <c r="V156" s="47" t="s">
        <v>17</v>
      </c>
      <c r="W156" s="5" t="s">
        <v>58</v>
      </c>
      <c r="X156" s="20"/>
      <c r="Y156" s="20"/>
      <c r="Z156" s="20"/>
      <c r="AA156" s="20"/>
      <c r="AB156" s="20"/>
      <c r="AC156" s="20"/>
      <c r="AD156" s="20"/>
      <c r="AE156" s="20"/>
    </row>
    <row r="157" spans="1:31" ht="27" customHeight="1" outlineLevel="1" x14ac:dyDescent="0.15">
      <c r="A157" s="63"/>
      <c r="B157" s="48"/>
      <c r="C157" s="5" t="s">
        <v>63</v>
      </c>
      <c r="D157" s="6"/>
      <c r="E157" s="6"/>
      <c r="F157" s="6"/>
      <c r="G157" s="6"/>
      <c r="H157" s="6"/>
      <c r="I157" s="6"/>
      <c r="J157" s="6"/>
      <c r="K157" s="6"/>
      <c r="L157" s="17" t="e">
        <f t="shared" si="30"/>
        <v>#DIV/0!</v>
      </c>
      <c r="M157" s="18" t="e">
        <f t="shared" si="31"/>
        <v>#DIV/0!</v>
      </c>
      <c r="N157" s="48"/>
      <c r="O157" s="48"/>
      <c r="P157" s="48"/>
      <c r="Q157" s="19" t="e">
        <f t="shared" si="34"/>
        <v>#DIV/0!</v>
      </c>
      <c r="R157" s="19" t="e">
        <f>IF(AND(L157&gt;=240,M157&gt;=0.5),"Pass","Fail")</f>
        <v>#DIV/0!</v>
      </c>
      <c r="S157" s="19" t="e">
        <f>IF(AND(L157&gt;=222.8,M157&gt;=0.5),"Pass","Fail")</f>
        <v>#DIV/0!</v>
      </c>
      <c r="U157" s="48"/>
      <c r="V157" s="48"/>
      <c r="W157" s="5" t="s">
        <v>63</v>
      </c>
      <c r="X157" s="20"/>
      <c r="Y157" s="20"/>
      <c r="Z157" s="20"/>
      <c r="AA157" s="20"/>
      <c r="AB157" s="20"/>
      <c r="AC157" s="20"/>
      <c r="AD157" s="20"/>
      <c r="AE157" s="20"/>
    </row>
    <row r="158" spans="1:31" ht="27" customHeight="1" outlineLevel="1" x14ac:dyDescent="0.15">
      <c r="A158" s="63"/>
      <c r="B158" s="48"/>
      <c r="C158" s="7" t="s">
        <v>64</v>
      </c>
      <c r="D158" s="6"/>
      <c r="E158" s="6"/>
      <c r="F158" s="6"/>
      <c r="G158" s="6"/>
      <c r="H158" s="6"/>
      <c r="I158" s="6"/>
      <c r="J158" s="6"/>
      <c r="K158" s="6"/>
      <c r="L158" s="17" t="e">
        <f t="shared" si="30"/>
        <v>#DIV/0!</v>
      </c>
      <c r="M158" s="18" t="e">
        <f t="shared" si="31"/>
        <v>#DIV/0!</v>
      </c>
      <c r="N158" s="48"/>
      <c r="O158" s="48"/>
      <c r="P158" s="48"/>
      <c r="Q158" s="19" t="e">
        <f t="shared" si="34"/>
        <v>#DIV/0!</v>
      </c>
      <c r="R158" s="19" t="e">
        <f>IF(AND(L158&gt;=30),"Pass","Fail")</f>
        <v>#DIV/0!</v>
      </c>
      <c r="S158" s="19" t="e">
        <f>IF(AND(L158&gt;=30),"Pass","Fail")</f>
        <v>#DIV/0!</v>
      </c>
      <c r="U158" s="48"/>
      <c r="V158" s="48"/>
      <c r="W158" s="7" t="s">
        <v>64</v>
      </c>
      <c r="X158" s="20"/>
      <c r="Y158" s="20"/>
      <c r="Z158" s="20"/>
      <c r="AA158" s="20"/>
      <c r="AB158" s="20"/>
      <c r="AC158" s="20"/>
      <c r="AD158" s="20"/>
      <c r="AE158" s="20"/>
    </row>
    <row r="159" spans="1:31" ht="27" customHeight="1" outlineLevel="1" x14ac:dyDescent="0.15">
      <c r="A159" s="63"/>
      <c r="B159" s="46"/>
      <c r="C159" s="7" t="s">
        <v>65</v>
      </c>
      <c r="D159" s="6"/>
      <c r="E159" s="6"/>
      <c r="F159" s="6"/>
      <c r="G159" s="6"/>
      <c r="H159" s="6"/>
      <c r="I159" s="6"/>
      <c r="J159" s="6"/>
      <c r="K159" s="6"/>
      <c r="L159" s="17" t="e">
        <f t="shared" si="30"/>
        <v>#DIV/0!</v>
      </c>
      <c r="M159" s="18" t="e">
        <f t="shared" si="31"/>
        <v>#DIV/0!</v>
      </c>
      <c r="N159" s="46"/>
      <c r="O159" s="46"/>
      <c r="P159" s="46"/>
      <c r="Q159" s="19" t="str">
        <f>IF(AND(MIN(D159:K159)&gt;=0),"Pass","Fail")</f>
        <v>Pass</v>
      </c>
      <c r="R159" s="19" t="str">
        <f>IF(AND(MIN(D159:K159)&gt;=0),"Pass","Fail")</f>
        <v>Pass</v>
      </c>
      <c r="S159" s="19" t="str">
        <f>IF(AND(MIN(D159:K159)&gt;=0),"Pass","Fail")</f>
        <v>Pass</v>
      </c>
      <c r="U159" s="46"/>
      <c r="V159" s="46"/>
      <c r="W159" s="7" t="s">
        <v>65</v>
      </c>
      <c r="X159" s="20"/>
      <c r="Y159" s="20"/>
      <c r="Z159" s="20"/>
      <c r="AA159" s="20"/>
      <c r="AB159" s="20"/>
      <c r="AC159" s="20"/>
      <c r="AD159" s="20"/>
      <c r="AE159" s="20"/>
    </row>
    <row r="160" spans="1:31" ht="27" customHeight="1" outlineLevel="1" x14ac:dyDescent="0.15">
      <c r="A160" s="63"/>
      <c r="B160" s="9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21"/>
      <c r="U160" s="23"/>
      <c r="V160" s="23"/>
      <c r="W160" s="23"/>
      <c r="X160" s="23"/>
    </row>
    <row r="161" spans="1:31" ht="27" customHeight="1" outlineLevel="1" x14ac:dyDescent="0.15">
      <c r="A161" s="63"/>
      <c r="B161" s="11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22"/>
      <c r="U161" s="23"/>
      <c r="V161" s="23"/>
      <c r="W161" s="23"/>
      <c r="X161" s="23"/>
    </row>
    <row r="162" spans="1:31" ht="27" customHeight="1" outlineLevel="1" x14ac:dyDescent="0.15">
      <c r="A162" s="63"/>
      <c r="B162" s="11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22"/>
      <c r="U162" s="23"/>
      <c r="V162" s="23"/>
      <c r="W162" s="23"/>
      <c r="X162" s="23"/>
    </row>
    <row r="163" spans="1:31" ht="27" customHeight="1" outlineLevel="1" x14ac:dyDescent="0.15">
      <c r="A163" s="63"/>
      <c r="B163" s="11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22"/>
      <c r="U163" s="23"/>
      <c r="V163" s="23"/>
      <c r="W163" s="23"/>
      <c r="X163" s="23"/>
    </row>
    <row r="164" spans="1:31" ht="27" customHeight="1" outlineLevel="1" x14ac:dyDescent="0.15">
      <c r="A164" s="63"/>
      <c r="B164" s="11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22"/>
      <c r="U164" s="23"/>
      <c r="V164" s="23"/>
      <c r="W164" s="23"/>
      <c r="X164" s="23"/>
    </row>
    <row r="165" spans="1:31" ht="27" customHeight="1" outlineLevel="1" x14ac:dyDescent="0.15">
      <c r="A165" s="63"/>
      <c r="B165" s="1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22"/>
      <c r="U165" s="23"/>
      <c r="V165" s="23"/>
      <c r="W165" s="23"/>
      <c r="X165" s="23"/>
    </row>
    <row r="166" spans="1:31" ht="27" customHeight="1" outlineLevel="1" x14ac:dyDescent="0.15">
      <c r="A166" s="63"/>
      <c r="B166" s="1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22"/>
      <c r="U166" s="23"/>
      <c r="V166" s="23"/>
      <c r="W166" s="23"/>
      <c r="X166" s="23"/>
    </row>
    <row r="167" spans="1:31" ht="27" customHeight="1" outlineLevel="1" x14ac:dyDescent="0.15">
      <c r="A167" s="63"/>
      <c r="B167" s="1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22"/>
      <c r="U167" s="23"/>
      <c r="V167" s="23"/>
      <c r="W167" s="23"/>
      <c r="X167" s="23"/>
    </row>
    <row r="168" spans="1:31" ht="27" customHeight="1" outlineLevel="1" x14ac:dyDescent="0.15">
      <c r="A168" s="63"/>
      <c r="B168" s="12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24"/>
    </row>
    <row r="169" spans="1:31" ht="27" customHeight="1" outlineLevel="1" x14ac:dyDescent="0.2">
      <c r="A169" s="63"/>
      <c r="B169" s="45" t="s">
        <v>46</v>
      </c>
      <c r="C169" s="51" t="s">
        <v>47</v>
      </c>
      <c r="D169" s="58" t="s">
        <v>72</v>
      </c>
      <c r="E169" s="59"/>
      <c r="F169" s="59"/>
      <c r="G169" s="59"/>
      <c r="H169" s="59"/>
      <c r="I169" s="59"/>
      <c r="J169" s="59"/>
      <c r="K169" s="59"/>
      <c r="L169" s="45" t="s">
        <v>49</v>
      </c>
      <c r="M169" s="45" t="s">
        <v>50</v>
      </c>
      <c r="N169" s="53" t="s">
        <v>7</v>
      </c>
      <c r="O169" s="53" t="s">
        <v>8</v>
      </c>
      <c r="P169" s="53" t="s">
        <v>9</v>
      </c>
      <c r="Q169" s="56" t="s">
        <v>10</v>
      </c>
      <c r="R169" s="56" t="s">
        <v>11</v>
      </c>
      <c r="S169" s="56" t="s">
        <v>12</v>
      </c>
      <c r="T169" s="28"/>
      <c r="U169" s="49" t="s">
        <v>2</v>
      </c>
      <c r="V169" s="45" t="s">
        <v>46</v>
      </c>
      <c r="W169" s="51" t="s">
        <v>47</v>
      </c>
      <c r="X169" s="45" t="s">
        <v>14</v>
      </c>
      <c r="Y169" s="64"/>
      <c r="Z169" s="64"/>
      <c r="AA169" s="64"/>
      <c r="AB169" s="64"/>
      <c r="AC169" s="64"/>
      <c r="AD169" s="64"/>
      <c r="AE169" s="65"/>
    </row>
    <row r="170" spans="1:31" ht="27" customHeight="1" outlineLevel="1" x14ac:dyDescent="0.15">
      <c r="A170" s="63"/>
      <c r="B170" s="46"/>
      <c r="C170" s="46"/>
      <c r="D170" s="4" t="s">
        <v>19</v>
      </c>
      <c r="E170" s="4" t="s">
        <v>51</v>
      </c>
      <c r="F170" s="4" t="s">
        <v>52</v>
      </c>
      <c r="G170" s="4" t="s">
        <v>53</v>
      </c>
      <c r="H170" s="4" t="s">
        <v>54</v>
      </c>
      <c r="I170" s="4" t="s">
        <v>55</v>
      </c>
      <c r="J170" s="4" t="s">
        <v>56</v>
      </c>
      <c r="K170" s="4" t="s">
        <v>57</v>
      </c>
      <c r="L170" s="46"/>
      <c r="M170" s="46"/>
      <c r="N170" s="46"/>
      <c r="O170" s="46"/>
      <c r="P170" s="46"/>
      <c r="Q170" s="46"/>
      <c r="R170" s="46"/>
      <c r="S170" s="46"/>
      <c r="T170" s="28"/>
      <c r="U170" s="46"/>
      <c r="V170" s="46"/>
      <c r="W170" s="46"/>
      <c r="X170" s="4" t="s">
        <v>19</v>
      </c>
      <c r="Y170" s="4" t="s">
        <v>51</v>
      </c>
      <c r="Z170" s="4" t="s">
        <v>52</v>
      </c>
      <c r="AA170" s="4" t="s">
        <v>53</v>
      </c>
      <c r="AB170" s="4" t="s">
        <v>54</v>
      </c>
      <c r="AC170" s="4" t="s">
        <v>55</v>
      </c>
      <c r="AD170" s="4" t="s">
        <v>56</v>
      </c>
      <c r="AE170" s="4" t="s">
        <v>57</v>
      </c>
    </row>
    <row r="171" spans="1:31" ht="27" customHeight="1" outlineLevel="1" x14ac:dyDescent="0.15">
      <c r="A171" s="63"/>
      <c r="B171" s="47" t="s">
        <v>15</v>
      </c>
      <c r="C171" s="5" t="s">
        <v>58</v>
      </c>
      <c r="D171" s="14"/>
      <c r="E171" s="14"/>
      <c r="F171" s="14"/>
      <c r="G171" s="14"/>
      <c r="H171" s="14"/>
      <c r="I171" s="14"/>
      <c r="J171" s="14"/>
      <c r="K171" s="14"/>
      <c r="L171" s="17" t="e">
        <f t="shared" ref="L171:L182" si="35">AVERAGE(D171:K171)</f>
        <v>#DIV/0!</v>
      </c>
      <c r="M171" s="18" t="e">
        <f t="shared" ref="M171:M182" si="36">MIN(D171:K171)/L171</f>
        <v>#DIV/0!</v>
      </c>
      <c r="N171" s="57" t="s">
        <v>59</v>
      </c>
      <c r="O171" s="57" t="s">
        <v>78</v>
      </c>
      <c r="P171" s="57" t="s">
        <v>79</v>
      </c>
      <c r="Q171" s="19" t="e">
        <f t="shared" ref="Q171:Q173" si="37">IF(AND(L171&gt;=20,M171&gt;=0.5),"Pass","Fail")</f>
        <v>#DIV/0!</v>
      </c>
      <c r="R171" s="19" t="e">
        <f>IF(AND(L171&gt;=280,M171&gt;=0.5),"Pass","Fail")</f>
        <v>#DIV/0!</v>
      </c>
      <c r="S171" s="19" t="e">
        <f>IF(AND(L171&gt;=325,M171&gt;=0.5),"Pass","Fail")</f>
        <v>#DIV/0!</v>
      </c>
      <c r="U171" s="47" t="s">
        <v>77</v>
      </c>
      <c r="V171" s="47" t="s">
        <v>15</v>
      </c>
      <c r="W171" s="5" t="s">
        <v>58</v>
      </c>
      <c r="X171" s="25"/>
      <c r="Y171" s="25"/>
      <c r="Z171" s="25"/>
      <c r="AA171" s="25"/>
      <c r="AB171" s="25"/>
      <c r="AC171" s="25"/>
      <c r="AD171" s="25"/>
      <c r="AE171" s="25"/>
    </row>
    <row r="172" spans="1:31" ht="27" customHeight="1" outlineLevel="1" x14ac:dyDescent="0.15">
      <c r="A172" s="63"/>
      <c r="B172" s="48"/>
      <c r="C172" s="5" t="s">
        <v>63</v>
      </c>
      <c r="D172" s="14"/>
      <c r="E172" s="14"/>
      <c r="F172" s="14"/>
      <c r="G172" s="14"/>
      <c r="H172" s="14"/>
      <c r="I172" s="14"/>
      <c r="J172" s="14"/>
      <c r="K172" s="14"/>
      <c r="L172" s="17" t="e">
        <f t="shared" si="35"/>
        <v>#DIV/0!</v>
      </c>
      <c r="M172" s="18" t="e">
        <f t="shared" si="36"/>
        <v>#DIV/0!</v>
      </c>
      <c r="N172" s="48"/>
      <c r="O172" s="48"/>
      <c r="P172" s="48"/>
      <c r="Q172" s="19" t="e">
        <f t="shared" si="37"/>
        <v>#DIV/0!</v>
      </c>
      <c r="R172" s="19" t="e">
        <f>IF(AND(L172&gt;=200,M172&gt;=0.5),"Pass","Fail")</f>
        <v>#DIV/0!</v>
      </c>
      <c r="S172" s="19" t="e">
        <f>IF(AND(L172&gt;=222.8,M172&gt;=0.5),"Pass","Fail")</f>
        <v>#DIV/0!</v>
      </c>
      <c r="U172" s="48"/>
      <c r="V172" s="48"/>
      <c r="W172" s="5" t="s">
        <v>63</v>
      </c>
      <c r="X172" s="25"/>
      <c r="Y172" s="25"/>
      <c r="Z172" s="25"/>
      <c r="AA172" s="25"/>
      <c r="AB172" s="25"/>
      <c r="AC172" s="25"/>
      <c r="AD172" s="25"/>
      <c r="AE172" s="25"/>
    </row>
    <row r="173" spans="1:31" ht="27" customHeight="1" outlineLevel="1" x14ac:dyDescent="0.15">
      <c r="A173" s="63"/>
      <c r="B173" s="48"/>
      <c r="C173" s="7" t="s">
        <v>64</v>
      </c>
      <c r="D173" s="14"/>
      <c r="E173" s="14"/>
      <c r="F173" s="14"/>
      <c r="G173" s="14"/>
      <c r="H173" s="14"/>
      <c r="I173" s="14"/>
      <c r="J173" s="14"/>
      <c r="K173" s="14"/>
      <c r="L173" s="17" t="e">
        <f t="shared" si="35"/>
        <v>#DIV/0!</v>
      </c>
      <c r="M173" s="18" t="e">
        <f t="shared" si="36"/>
        <v>#DIV/0!</v>
      </c>
      <c r="N173" s="48"/>
      <c r="O173" s="48"/>
      <c r="P173" s="48"/>
      <c r="Q173" s="19" t="e">
        <f t="shared" si="37"/>
        <v>#DIV/0!</v>
      </c>
      <c r="R173" s="19" t="e">
        <f>IF(AND(L173&gt;=20),"Pass","Fail")</f>
        <v>#DIV/0!</v>
      </c>
      <c r="S173" s="19" t="e">
        <f>IF(AND(L173&gt;=20),"Pass","Fail")</f>
        <v>#DIV/0!</v>
      </c>
      <c r="U173" s="48"/>
      <c r="V173" s="48"/>
      <c r="W173" s="7" t="s">
        <v>64</v>
      </c>
      <c r="X173" s="25"/>
      <c r="Y173" s="25"/>
      <c r="Z173" s="25"/>
      <c r="AA173" s="25"/>
      <c r="AB173" s="25"/>
      <c r="AC173" s="25"/>
      <c r="AD173" s="25"/>
      <c r="AE173" s="25"/>
    </row>
    <row r="174" spans="1:31" ht="27" customHeight="1" outlineLevel="1" x14ac:dyDescent="0.15">
      <c r="A174" s="63"/>
      <c r="B174" s="46"/>
      <c r="C174" s="7" t="s">
        <v>65</v>
      </c>
      <c r="D174" s="14"/>
      <c r="E174" s="14"/>
      <c r="F174" s="14"/>
      <c r="G174" s="14"/>
      <c r="H174" s="14"/>
      <c r="I174" s="14"/>
      <c r="J174" s="14"/>
      <c r="K174" s="14"/>
      <c r="L174" s="17" t="e">
        <f t="shared" si="35"/>
        <v>#DIV/0!</v>
      </c>
      <c r="M174" s="18" t="e">
        <f t="shared" si="36"/>
        <v>#DIV/0!</v>
      </c>
      <c r="N174" s="48"/>
      <c r="O174" s="48"/>
      <c r="P174" s="48"/>
      <c r="Q174" s="19" t="str">
        <f>IF(AND(MIN(D174:K174)&gt;=0),"Pass","Fail")</f>
        <v>Pass</v>
      </c>
      <c r="R174" s="19" t="str">
        <f>IF(AND(MIN(D174:K174)&gt;=0),"Pass","Fail")</f>
        <v>Pass</v>
      </c>
      <c r="S174" s="19" t="str">
        <f>IF(AND(MIN(D174:K174)&gt;=0),"Pass","Fail")</f>
        <v>Pass</v>
      </c>
      <c r="U174" s="48"/>
      <c r="V174" s="46"/>
      <c r="W174" s="7" t="s">
        <v>65</v>
      </c>
      <c r="X174" s="25"/>
      <c r="Y174" s="25"/>
      <c r="Z174" s="25"/>
      <c r="AA174" s="25"/>
      <c r="AB174" s="25"/>
      <c r="AC174" s="25"/>
      <c r="AD174" s="25"/>
      <c r="AE174" s="25"/>
    </row>
    <row r="175" spans="1:31" ht="27" customHeight="1" outlineLevel="1" x14ac:dyDescent="0.15">
      <c r="A175" s="63"/>
      <c r="B175" s="47" t="s">
        <v>16</v>
      </c>
      <c r="C175" s="5" t="s">
        <v>58</v>
      </c>
      <c r="D175" s="14"/>
      <c r="E175" s="14"/>
      <c r="F175" s="14"/>
      <c r="G175" s="14"/>
      <c r="H175" s="14"/>
      <c r="I175" s="14"/>
      <c r="J175" s="14"/>
      <c r="K175" s="14"/>
      <c r="L175" s="17" t="e">
        <f t="shared" si="35"/>
        <v>#DIV/0!</v>
      </c>
      <c r="M175" s="18" t="e">
        <f t="shared" si="36"/>
        <v>#DIV/0!</v>
      </c>
      <c r="N175" s="48"/>
      <c r="O175" s="48"/>
      <c r="P175" s="48"/>
      <c r="Q175" s="19" t="e">
        <f t="shared" ref="Q175:Q177" si="38">IF(AND(L175&gt;=20,M175&gt;=0.5),"Pass","Fail")</f>
        <v>#DIV/0!</v>
      </c>
      <c r="R175" s="19" t="e">
        <f>IF(AND(L175&gt;=280,M175&gt;=0.5),"Pass","Fail")</f>
        <v>#DIV/0!</v>
      </c>
      <c r="S175" s="19" t="e">
        <f>IF(AND(L175&gt;=325,M175&gt;=0.5),"Pass","Fail")</f>
        <v>#DIV/0!</v>
      </c>
      <c r="U175" s="48"/>
      <c r="V175" s="47" t="s">
        <v>16</v>
      </c>
      <c r="W175" s="5" t="s">
        <v>58</v>
      </c>
      <c r="X175" s="25"/>
      <c r="Y175" s="25"/>
      <c r="Z175" s="25"/>
      <c r="AA175" s="25"/>
      <c r="AB175" s="25"/>
      <c r="AC175" s="25"/>
      <c r="AD175" s="25"/>
      <c r="AE175" s="25"/>
    </row>
    <row r="176" spans="1:31" ht="27" customHeight="1" outlineLevel="1" x14ac:dyDescent="0.15">
      <c r="A176" s="63"/>
      <c r="B176" s="48"/>
      <c r="C176" s="5" t="s">
        <v>63</v>
      </c>
      <c r="D176" s="14"/>
      <c r="E176" s="14"/>
      <c r="F176" s="14"/>
      <c r="G176" s="14"/>
      <c r="H176" s="14"/>
      <c r="I176" s="14"/>
      <c r="J176" s="14"/>
      <c r="K176" s="14"/>
      <c r="L176" s="17" t="e">
        <f t="shared" si="35"/>
        <v>#DIV/0!</v>
      </c>
      <c r="M176" s="18" t="e">
        <f t="shared" si="36"/>
        <v>#DIV/0!</v>
      </c>
      <c r="N176" s="48"/>
      <c r="O176" s="48"/>
      <c r="P176" s="48"/>
      <c r="Q176" s="19" t="e">
        <f t="shared" si="38"/>
        <v>#DIV/0!</v>
      </c>
      <c r="R176" s="19" t="e">
        <f>IF(AND(L176&gt;=200,M176&gt;=0.5),"Pass","Fail")</f>
        <v>#DIV/0!</v>
      </c>
      <c r="S176" s="19" t="e">
        <f>IF(AND(L176&gt;=222.8,M176&gt;=0.5),"Pass","Fail")</f>
        <v>#DIV/0!</v>
      </c>
      <c r="U176" s="48"/>
      <c r="V176" s="48"/>
      <c r="W176" s="5" t="s">
        <v>63</v>
      </c>
      <c r="X176" s="25"/>
      <c r="Y176" s="25"/>
      <c r="Z176" s="25"/>
      <c r="AA176" s="25"/>
      <c r="AB176" s="25"/>
      <c r="AC176" s="25"/>
      <c r="AD176" s="25"/>
      <c r="AE176" s="25"/>
    </row>
    <row r="177" spans="1:31" ht="27" customHeight="1" outlineLevel="1" x14ac:dyDescent="0.15">
      <c r="A177" s="63"/>
      <c r="B177" s="48"/>
      <c r="C177" s="7" t="s">
        <v>64</v>
      </c>
      <c r="D177" s="14"/>
      <c r="E177" s="14"/>
      <c r="F177" s="14"/>
      <c r="G177" s="14"/>
      <c r="H177" s="14"/>
      <c r="I177" s="14"/>
      <c r="J177" s="14"/>
      <c r="K177" s="14"/>
      <c r="L177" s="17" t="e">
        <f t="shared" si="35"/>
        <v>#DIV/0!</v>
      </c>
      <c r="M177" s="18" t="e">
        <f t="shared" si="36"/>
        <v>#DIV/0!</v>
      </c>
      <c r="N177" s="48"/>
      <c r="O177" s="48"/>
      <c r="P177" s="48"/>
      <c r="Q177" s="19" t="e">
        <f t="shared" si="38"/>
        <v>#DIV/0!</v>
      </c>
      <c r="R177" s="19" t="e">
        <f>IF(AND(L177&gt;=20),"Pass","Fail")</f>
        <v>#DIV/0!</v>
      </c>
      <c r="S177" s="19" t="e">
        <f>IF(AND(L177&gt;=20),"Pass","Fail")</f>
        <v>#DIV/0!</v>
      </c>
      <c r="U177" s="48"/>
      <c r="V177" s="48"/>
      <c r="W177" s="7" t="s">
        <v>64</v>
      </c>
      <c r="X177" s="25"/>
      <c r="Y177" s="25"/>
      <c r="Z177" s="25"/>
      <c r="AA177" s="25"/>
      <c r="AB177" s="25"/>
      <c r="AC177" s="25"/>
      <c r="AD177" s="25"/>
      <c r="AE177" s="25"/>
    </row>
    <row r="178" spans="1:31" ht="27" customHeight="1" outlineLevel="1" x14ac:dyDescent="0.15">
      <c r="A178" s="63"/>
      <c r="B178" s="46"/>
      <c r="C178" s="7" t="s">
        <v>65</v>
      </c>
      <c r="D178" s="14"/>
      <c r="E178" s="14"/>
      <c r="F178" s="14"/>
      <c r="G178" s="14"/>
      <c r="H178" s="14"/>
      <c r="I178" s="14"/>
      <c r="J178" s="14"/>
      <c r="K178" s="14"/>
      <c r="L178" s="17" t="e">
        <f t="shared" si="35"/>
        <v>#DIV/0!</v>
      </c>
      <c r="M178" s="18" t="e">
        <f t="shared" si="36"/>
        <v>#DIV/0!</v>
      </c>
      <c r="N178" s="48"/>
      <c r="O178" s="48"/>
      <c r="P178" s="48"/>
      <c r="Q178" s="19" t="str">
        <f>IF(AND(MIN(D178:K178)&gt;=0),"Pass","Fail")</f>
        <v>Pass</v>
      </c>
      <c r="R178" s="19" t="str">
        <f>IF(AND(MIN(D178:K178)&gt;=0),"Pass","Fail")</f>
        <v>Pass</v>
      </c>
      <c r="S178" s="19" t="str">
        <f>IF(AND(MIN(D178:K178)&gt;=0),"Pass","Fail")</f>
        <v>Pass</v>
      </c>
      <c r="U178" s="48"/>
      <c r="V178" s="46"/>
      <c r="W178" s="7" t="s">
        <v>65</v>
      </c>
      <c r="X178" s="25"/>
      <c r="Y178" s="25"/>
      <c r="Z178" s="25"/>
      <c r="AA178" s="25"/>
      <c r="AB178" s="25"/>
      <c r="AC178" s="25"/>
      <c r="AD178" s="25"/>
      <c r="AE178" s="25"/>
    </row>
    <row r="179" spans="1:31" ht="27" customHeight="1" outlineLevel="1" x14ac:dyDescent="0.15">
      <c r="A179" s="63"/>
      <c r="B179" s="47" t="s">
        <v>17</v>
      </c>
      <c r="C179" s="5" t="s">
        <v>58</v>
      </c>
      <c r="D179" s="14"/>
      <c r="E179" s="14"/>
      <c r="F179" s="14"/>
      <c r="G179" s="14"/>
      <c r="H179" s="14"/>
      <c r="I179" s="14"/>
      <c r="J179" s="14"/>
      <c r="K179" s="14"/>
      <c r="L179" s="17" t="e">
        <f t="shared" si="35"/>
        <v>#DIV/0!</v>
      </c>
      <c r="M179" s="18" t="e">
        <f t="shared" si="36"/>
        <v>#DIV/0!</v>
      </c>
      <c r="N179" s="48"/>
      <c r="O179" s="48"/>
      <c r="P179" s="48"/>
      <c r="Q179" s="19" t="e">
        <f t="shared" ref="Q179:Q181" si="39">IF(AND(L179&gt;=20,M179&gt;=0.5),"Pass","Fail")</f>
        <v>#DIV/0!</v>
      </c>
      <c r="R179" s="19" t="e">
        <f>IF(AND(L179&gt;=280,M179&gt;=0.5),"Pass","Fail")</f>
        <v>#DIV/0!</v>
      </c>
      <c r="S179" s="19" t="e">
        <f>IF(AND(L179&gt;=325,M179&gt;=0.5),"Pass","Fail")</f>
        <v>#DIV/0!</v>
      </c>
      <c r="U179" s="48"/>
      <c r="V179" s="47" t="s">
        <v>17</v>
      </c>
      <c r="W179" s="5" t="s">
        <v>58</v>
      </c>
      <c r="X179" s="25"/>
      <c r="Y179" s="25"/>
      <c r="Z179" s="25"/>
      <c r="AA179" s="25"/>
      <c r="AB179" s="25"/>
      <c r="AC179" s="25"/>
      <c r="AD179" s="25"/>
      <c r="AE179" s="25"/>
    </row>
    <row r="180" spans="1:31" ht="27" customHeight="1" outlineLevel="1" x14ac:dyDescent="0.15">
      <c r="A180" s="63"/>
      <c r="B180" s="48"/>
      <c r="C180" s="5" t="s">
        <v>63</v>
      </c>
      <c r="D180" s="14"/>
      <c r="E180" s="14"/>
      <c r="F180" s="14"/>
      <c r="G180" s="14"/>
      <c r="H180" s="14"/>
      <c r="I180" s="14"/>
      <c r="J180" s="14"/>
      <c r="K180" s="14"/>
      <c r="L180" s="17" t="e">
        <f t="shared" si="35"/>
        <v>#DIV/0!</v>
      </c>
      <c r="M180" s="18" t="e">
        <f t="shared" si="36"/>
        <v>#DIV/0!</v>
      </c>
      <c r="N180" s="48"/>
      <c r="O180" s="48"/>
      <c r="P180" s="48"/>
      <c r="Q180" s="19" t="e">
        <f t="shared" si="39"/>
        <v>#DIV/0!</v>
      </c>
      <c r="R180" s="19" t="e">
        <f>IF(AND(L180&gt;=200,M180&gt;=0.5),"Pass","Fail")</f>
        <v>#DIV/0!</v>
      </c>
      <c r="S180" s="19" t="e">
        <f>IF(AND(L180&gt;=222.8,M180&gt;=0.5),"Pass","Fail")</f>
        <v>#DIV/0!</v>
      </c>
      <c r="U180" s="48"/>
      <c r="V180" s="48"/>
      <c r="W180" s="5" t="s">
        <v>63</v>
      </c>
      <c r="X180" s="25"/>
      <c r="Y180" s="25"/>
      <c r="Z180" s="25"/>
      <c r="AA180" s="25"/>
      <c r="AB180" s="25"/>
      <c r="AC180" s="25"/>
      <c r="AD180" s="25"/>
      <c r="AE180" s="25"/>
    </row>
    <row r="181" spans="1:31" ht="27" customHeight="1" outlineLevel="1" x14ac:dyDescent="0.15">
      <c r="A181" s="63"/>
      <c r="B181" s="48"/>
      <c r="C181" s="7" t="s">
        <v>64</v>
      </c>
      <c r="D181" s="14"/>
      <c r="E181" s="14"/>
      <c r="F181" s="14"/>
      <c r="G181" s="14"/>
      <c r="H181" s="14"/>
      <c r="I181" s="14"/>
      <c r="J181" s="14"/>
      <c r="K181" s="14"/>
      <c r="L181" s="17" t="e">
        <f t="shared" si="35"/>
        <v>#DIV/0!</v>
      </c>
      <c r="M181" s="18" t="e">
        <f t="shared" si="36"/>
        <v>#DIV/0!</v>
      </c>
      <c r="N181" s="48"/>
      <c r="O181" s="48"/>
      <c r="P181" s="48"/>
      <c r="Q181" s="19" t="e">
        <f t="shared" si="39"/>
        <v>#DIV/0!</v>
      </c>
      <c r="R181" s="19" t="e">
        <f>IF(AND(L181&gt;=20),"Pass","Fail")</f>
        <v>#DIV/0!</v>
      </c>
      <c r="S181" s="19" t="e">
        <f>IF(AND(L181&gt;=20),"Pass","Fail")</f>
        <v>#DIV/0!</v>
      </c>
      <c r="U181" s="48"/>
      <c r="V181" s="48"/>
      <c r="W181" s="7" t="s">
        <v>64</v>
      </c>
      <c r="X181" s="25"/>
      <c r="Y181" s="25"/>
      <c r="Z181" s="25"/>
      <c r="AA181" s="25"/>
      <c r="AB181" s="25"/>
      <c r="AC181" s="25"/>
      <c r="AD181" s="25"/>
      <c r="AE181" s="25"/>
    </row>
    <row r="182" spans="1:31" ht="27" customHeight="1" outlineLevel="1" x14ac:dyDescent="0.15">
      <c r="A182" s="63"/>
      <c r="B182" s="46"/>
      <c r="C182" s="7" t="s">
        <v>65</v>
      </c>
      <c r="D182" s="14"/>
      <c r="E182" s="14"/>
      <c r="F182" s="14"/>
      <c r="G182" s="14"/>
      <c r="H182" s="14"/>
      <c r="I182" s="14"/>
      <c r="J182" s="14"/>
      <c r="K182" s="14"/>
      <c r="L182" s="17" t="e">
        <f t="shared" si="35"/>
        <v>#DIV/0!</v>
      </c>
      <c r="M182" s="18" t="e">
        <f t="shared" si="36"/>
        <v>#DIV/0!</v>
      </c>
      <c r="N182" s="46"/>
      <c r="O182" s="46"/>
      <c r="P182" s="46"/>
      <c r="Q182" s="19" t="str">
        <f>IF(AND(MIN(D182:K182)&gt;=0),"Pass","Fail")</f>
        <v>Pass</v>
      </c>
      <c r="R182" s="19" t="str">
        <f>IF(AND(MIN(D182:K182)&gt;=0),"Pass","Fail")</f>
        <v>Pass</v>
      </c>
      <c r="S182" s="19" t="str">
        <f>IF(AND(MIN(D182:K182)&gt;=0),"Pass","Fail")</f>
        <v>Pass</v>
      </c>
      <c r="U182" s="46"/>
      <c r="V182" s="46"/>
      <c r="W182" s="7" t="s">
        <v>65</v>
      </c>
      <c r="X182" s="25"/>
      <c r="Y182" s="25"/>
      <c r="Z182" s="25"/>
      <c r="AA182" s="25"/>
      <c r="AB182" s="25"/>
      <c r="AC182" s="25"/>
      <c r="AD182" s="25"/>
      <c r="AE182" s="25"/>
    </row>
    <row r="183" spans="1:31" ht="27" customHeight="1" outlineLevel="1" x14ac:dyDescent="0.15">
      <c r="A183" s="63"/>
      <c r="B183" s="15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21"/>
    </row>
    <row r="184" spans="1:31" ht="27" customHeight="1" outlineLevel="1" x14ac:dyDescent="0.15">
      <c r="A184" s="63"/>
      <c r="B184" s="11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22"/>
      <c r="U184" s="23"/>
      <c r="V184" s="23"/>
      <c r="W184" s="23"/>
      <c r="X184" s="23"/>
    </row>
    <row r="185" spans="1:31" ht="27" customHeight="1" outlineLevel="1" x14ac:dyDescent="0.15">
      <c r="A185" s="63"/>
      <c r="B185" s="11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22"/>
      <c r="U185" s="23"/>
      <c r="V185" s="23"/>
      <c r="W185" s="23"/>
      <c r="X185" s="23"/>
    </row>
    <row r="186" spans="1:31" ht="27" customHeight="1" outlineLevel="1" x14ac:dyDescent="0.15">
      <c r="A186" s="63"/>
      <c r="B186" s="11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22"/>
      <c r="U186" s="23"/>
      <c r="V186" s="23"/>
      <c r="W186" s="23"/>
      <c r="X186" s="23"/>
    </row>
    <row r="187" spans="1:31" ht="27" customHeight="1" outlineLevel="1" x14ac:dyDescent="0.15">
      <c r="A187" s="63"/>
      <c r="B187" s="11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22"/>
      <c r="U187" s="23"/>
      <c r="V187" s="23"/>
      <c r="W187" s="23"/>
      <c r="X187" s="23"/>
    </row>
    <row r="188" spans="1:31" ht="27" customHeight="1" outlineLevel="1" x14ac:dyDescent="0.15">
      <c r="A188" s="63"/>
      <c r="B188" s="11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22"/>
      <c r="U188" s="23"/>
      <c r="V188" s="23"/>
      <c r="W188" s="23"/>
      <c r="X188" s="23"/>
    </row>
    <row r="189" spans="1:31" ht="27" customHeight="1" outlineLevel="1" x14ac:dyDescent="0.15">
      <c r="A189" s="63"/>
      <c r="B189" s="11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22"/>
      <c r="U189" s="23"/>
      <c r="V189" s="23"/>
      <c r="W189" s="23"/>
      <c r="X189" s="23"/>
    </row>
    <row r="190" spans="1:31" ht="27" customHeight="1" outlineLevel="1" x14ac:dyDescent="0.15">
      <c r="A190" s="63"/>
      <c r="B190" s="11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22"/>
      <c r="U190" s="23"/>
      <c r="V190" s="23"/>
      <c r="W190" s="23"/>
      <c r="X190" s="23"/>
    </row>
    <row r="191" spans="1:31" ht="27" customHeight="1" outlineLevel="1" x14ac:dyDescent="0.15">
      <c r="A191" s="63"/>
      <c r="B191" s="11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22"/>
      <c r="U191" s="23"/>
      <c r="V191" s="23"/>
      <c r="W191" s="23"/>
      <c r="X191" s="23"/>
    </row>
    <row r="192" spans="1:31" ht="27" customHeight="1" x14ac:dyDescent="0.15">
      <c r="A192" s="66" t="s">
        <v>29</v>
      </c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8"/>
    </row>
    <row r="193" spans="1:31" ht="27" customHeight="1" x14ac:dyDescent="0.15">
      <c r="A193" s="66" t="s">
        <v>30</v>
      </c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8"/>
    </row>
    <row r="194" spans="1:31" ht="27" customHeight="1" outlineLevel="1" x14ac:dyDescent="0.15">
      <c r="A194" s="56" t="s">
        <v>2</v>
      </c>
      <c r="B194" s="53" t="s">
        <v>46</v>
      </c>
      <c r="C194" s="50" t="s">
        <v>47</v>
      </c>
      <c r="D194" s="60" t="s">
        <v>48</v>
      </c>
      <c r="E194" s="60"/>
      <c r="F194" s="60"/>
      <c r="G194" s="60"/>
      <c r="H194" s="60"/>
      <c r="I194" s="60"/>
      <c r="J194" s="60"/>
      <c r="K194" s="60"/>
      <c r="L194" s="53" t="s">
        <v>49</v>
      </c>
      <c r="M194" s="53" t="s">
        <v>50</v>
      </c>
      <c r="N194" s="53" t="s">
        <v>7</v>
      </c>
      <c r="O194" s="53" t="s">
        <v>8</v>
      </c>
      <c r="P194" s="53" t="s">
        <v>9</v>
      </c>
      <c r="Q194" s="56" t="s">
        <v>10</v>
      </c>
      <c r="R194" s="56" t="s">
        <v>11</v>
      </c>
      <c r="S194" s="56" t="s">
        <v>12</v>
      </c>
      <c r="T194" s="28"/>
      <c r="U194" s="56" t="s">
        <v>2</v>
      </c>
      <c r="V194" s="53" t="s">
        <v>46</v>
      </c>
      <c r="W194" s="50" t="s">
        <v>47</v>
      </c>
      <c r="X194" s="53" t="s">
        <v>13</v>
      </c>
      <c r="Y194" s="69"/>
      <c r="Z194" s="69"/>
      <c r="AA194" s="69"/>
      <c r="AB194" s="69"/>
      <c r="AC194" s="69"/>
      <c r="AD194" s="69"/>
      <c r="AE194" s="70"/>
    </row>
    <row r="195" spans="1:31" ht="27" customHeight="1" outlineLevel="1" x14ac:dyDescent="0.15">
      <c r="A195" s="46"/>
      <c r="B195" s="46"/>
      <c r="C195" s="46"/>
      <c r="D195" s="4" t="s">
        <v>19</v>
      </c>
      <c r="E195" s="4" t="s">
        <v>51</v>
      </c>
      <c r="F195" s="4" t="s">
        <v>52</v>
      </c>
      <c r="G195" s="4" t="s">
        <v>53</v>
      </c>
      <c r="H195" s="4" t="s">
        <v>54</v>
      </c>
      <c r="I195" s="4" t="s">
        <v>55</v>
      </c>
      <c r="J195" s="4" t="s">
        <v>56</v>
      </c>
      <c r="K195" s="4" t="s">
        <v>57</v>
      </c>
      <c r="L195" s="46"/>
      <c r="M195" s="46"/>
      <c r="N195" s="46"/>
      <c r="O195" s="46"/>
      <c r="P195" s="46"/>
      <c r="Q195" s="46"/>
      <c r="R195" s="46"/>
      <c r="S195" s="46"/>
      <c r="T195" s="28"/>
      <c r="U195" s="46"/>
      <c r="V195" s="46"/>
      <c r="W195" s="46"/>
      <c r="X195" s="4" t="s">
        <v>19</v>
      </c>
      <c r="Y195" s="4" t="s">
        <v>51</v>
      </c>
      <c r="Z195" s="4" t="s">
        <v>52</v>
      </c>
      <c r="AA195" s="4" t="s">
        <v>53</v>
      </c>
      <c r="AB195" s="4" t="s">
        <v>54</v>
      </c>
      <c r="AC195" s="4" t="s">
        <v>55</v>
      </c>
      <c r="AD195" s="4" t="s">
        <v>56</v>
      </c>
      <c r="AE195" s="4" t="s">
        <v>57</v>
      </c>
    </row>
    <row r="196" spans="1:31" ht="27" customHeight="1" outlineLevel="1" x14ac:dyDescent="0.15">
      <c r="A196" s="47" t="s">
        <v>35</v>
      </c>
      <c r="B196" s="61" t="s">
        <v>31</v>
      </c>
      <c r="C196" s="5" t="s">
        <v>80</v>
      </c>
      <c r="D196" s="6"/>
      <c r="E196" s="6"/>
      <c r="F196" s="6"/>
      <c r="G196" s="6"/>
      <c r="H196" s="6"/>
      <c r="I196" s="6"/>
      <c r="J196" s="6"/>
      <c r="K196" s="6"/>
      <c r="L196" s="17" t="e">
        <f t="shared" ref="L196:L211" si="40">AVERAGE(D196:K196)</f>
        <v>#DIV/0!</v>
      </c>
      <c r="M196" s="18" t="e">
        <f t="shared" ref="M196:M211" si="41">MIN(D196:K196)/L196</f>
        <v>#DIV/0!</v>
      </c>
      <c r="N196" s="57" t="s">
        <v>81</v>
      </c>
      <c r="O196" s="57" t="s">
        <v>82</v>
      </c>
      <c r="P196" s="57" t="s">
        <v>83</v>
      </c>
      <c r="Q196" s="19" t="e">
        <f t="shared" ref="Q196:Q198" si="42">IF(AND(L196&gt;=20,M196&gt;=0.5),"Pass","Fail")</f>
        <v>#DIV/0!</v>
      </c>
      <c r="R196" s="19" t="e">
        <f>IF(AND(L196&gt;=400,M196&gt;=0.5),"Pass","Fail")</f>
        <v>#DIV/0!</v>
      </c>
      <c r="S196" s="19" t="e">
        <f>IF(AND(L196&gt;=503.5,M196&gt;=0.5),"Pass","Fail")</f>
        <v>#DIV/0!</v>
      </c>
      <c r="U196" s="47" t="s">
        <v>84</v>
      </c>
      <c r="V196" s="47" t="s">
        <v>31</v>
      </c>
      <c r="W196" s="5" t="s">
        <v>80</v>
      </c>
      <c r="X196" s="20"/>
      <c r="Y196" s="20"/>
      <c r="Z196" s="20"/>
      <c r="AA196" s="20"/>
      <c r="AB196" s="20"/>
      <c r="AC196" s="20"/>
      <c r="AD196" s="20"/>
      <c r="AE196" s="20"/>
    </row>
    <row r="197" spans="1:31" ht="27" customHeight="1" outlineLevel="1" x14ac:dyDescent="0.15">
      <c r="A197" s="48"/>
      <c r="B197" s="48"/>
      <c r="C197" s="5" t="s">
        <v>85</v>
      </c>
      <c r="D197" s="6"/>
      <c r="E197" s="6"/>
      <c r="F197" s="6"/>
      <c r="G197" s="6"/>
      <c r="H197" s="6"/>
      <c r="I197" s="6"/>
      <c r="J197" s="6"/>
      <c r="K197" s="6"/>
      <c r="L197" s="17" t="e">
        <f t="shared" si="40"/>
        <v>#DIV/0!</v>
      </c>
      <c r="M197" s="18" t="e">
        <f t="shared" si="41"/>
        <v>#DIV/0!</v>
      </c>
      <c r="N197" s="48"/>
      <c r="O197" s="48"/>
      <c r="P197" s="48"/>
      <c r="Q197" s="19" t="e">
        <f t="shared" si="42"/>
        <v>#DIV/0!</v>
      </c>
      <c r="R197" s="19" t="e">
        <f>IF(AND(L197&gt;=320,M197&gt;=0.5),"Pass","Fail")</f>
        <v>#DIV/0!</v>
      </c>
      <c r="S197" s="19" t="e">
        <f>IF(AND(L197&gt;=320,M197&gt;=0.5),"Pass","Fail")</f>
        <v>#DIV/0!</v>
      </c>
      <c r="U197" s="48"/>
      <c r="V197" s="48"/>
      <c r="W197" s="5" t="s">
        <v>85</v>
      </c>
      <c r="X197" s="20"/>
      <c r="Y197" s="20"/>
      <c r="Z197" s="20"/>
      <c r="AA197" s="20"/>
      <c r="AB197" s="20"/>
      <c r="AC197" s="20"/>
      <c r="AD197" s="20"/>
      <c r="AE197" s="20"/>
    </row>
    <row r="198" spans="1:31" ht="27" customHeight="1" outlineLevel="1" x14ac:dyDescent="0.15">
      <c r="A198" s="48"/>
      <c r="B198" s="48"/>
      <c r="C198" s="7" t="s">
        <v>86</v>
      </c>
      <c r="D198" s="6"/>
      <c r="E198" s="6"/>
      <c r="F198" s="6"/>
      <c r="G198" s="6"/>
      <c r="H198" s="6"/>
      <c r="I198" s="6"/>
      <c r="J198" s="6"/>
      <c r="K198" s="6"/>
      <c r="L198" s="17" t="e">
        <f t="shared" si="40"/>
        <v>#DIV/0!</v>
      </c>
      <c r="M198" s="18" t="e">
        <f t="shared" si="41"/>
        <v>#DIV/0!</v>
      </c>
      <c r="N198" s="48"/>
      <c r="O198" s="48"/>
      <c r="P198" s="48"/>
      <c r="Q198" s="19" t="e">
        <f t="shared" si="42"/>
        <v>#DIV/0!</v>
      </c>
      <c r="R198" s="19" t="e">
        <f>IF(AND(L198&gt;=100),"Pass","Fail")</f>
        <v>#DIV/0!</v>
      </c>
      <c r="S198" s="19" t="e">
        <f>IF(AND(L198&gt;=100),"Pass","Fail")</f>
        <v>#DIV/0!</v>
      </c>
      <c r="U198" s="48"/>
      <c r="V198" s="48"/>
      <c r="W198" s="7" t="s">
        <v>86</v>
      </c>
      <c r="X198" s="20"/>
      <c r="Y198" s="20"/>
      <c r="Z198" s="20"/>
      <c r="AA198" s="20"/>
      <c r="AB198" s="20"/>
      <c r="AC198" s="20"/>
      <c r="AD198" s="20"/>
      <c r="AE198" s="20"/>
    </row>
    <row r="199" spans="1:31" ht="27" customHeight="1" outlineLevel="1" x14ac:dyDescent="0.15">
      <c r="A199" s="48"/>
      <c r="B199" s="48"/>
      <c r="C199" s="7" t="s">
        <v>87</v>
      </c>
      <c r="D199" s="6"/>
      <c r="E199" s="6"/>
      <c r="F199" s="6"/>
      <c r="G199" s="6"/>
      <c r="H199" s="6"/>
      <c r="I199" s="6"/>
      <c r="J199" s="6"/>
      <c r="K199" s="6"/>
      <c r="L199" s="17" t="e">
        <f t="shared" si="40"/>
        <v>#DIV/0!</v>
      </c>
      <c r="M199" s="18" t="e">
        <f t="shared" si="41"/>
        <v>#DIV/0!</v>
      </c>
      <c r="N199" s="48"/>
      <c r="O199" s="48"/>
      <c r="P199" s="48"/>
      <c r="Q199" s="19" t="str">
        <f>IF(AND(MIN(D199:K199)&gt;=0),"Pass","Fail")</f>
        <v>Pass</v>
      </c>
      <c r="R199" s="19" t="str">
        <f>IF(AND(MIN(D199:K199)&gt;=0),"Pass","Fail")</f>
        <v>Pass</v>
      </c>
      <c r="S199" s="19" t="str">
        <f>IF(AND(MIN(D199:K199)&gt;=0),"Pass","Fail")</f>
        <v>Pass</v>
      </c>
      <c r="U199" s="48"/>
      <c r="V199" s="46"/>
      <c r="W199" s="7" t="s">
        <v>87</v>
      </c>
      <c r="X199" s="20"/>
      <c r="Y199" s="20"/>
      <c r="Z199" s="20"/>
      <c r="AA199" s="20"/>
      <c r="AB199" s="20"/>
      <c r="AC199" s="20"/>
      <c r="AD199" s="20"/>
      <c r="AE199" s="20"/>
    </row>
    <row r="200" spans="1:31" ht="27" customHeight="1" outlineLevel="1" x14ac:dyDescent="0.15">
      <c r="A200" s="48"/>
      <c r="B200" s="61" t="s">
        <v>32</v>
      </c>
      <c r="C200" s="5" t="s">
        <v>80</v>
      </c>
      <c r="D200" s="6"/>
      <c r="E200" s="6"/>
      <c r="F200" s="6"/>
      <c r="G200" s="6"/>
      <c r="H200" s="6"/>
      <c r="I200" s="6"/>
      <c r="J200" s="6"/>
      <c r="K200" s="6"/>
      <c r="L200" s="17" t="e">
        <f t="shared" si="40"/>
        <v>#DIV/0!</v>
      </c>
      <c r="M200" s="18" t="e">
        <f t="shared" si="41"/>
        <v>#DIV/0!</v>
      </c>
      <c r="N200" s="48"/>
      <c r="O200" s="48"/>
      <c r="P200" s="48"/>
      <c r="Q200" s="19" t="e">
        <f t="shared" ref="Q200:Q202" si="43">IF(AND(L200&gt;=20,M200&gt;=0.5),"Pass","Fail")</f>
        <v>#DIV/0!</v>
      </c>
      <c r="R200" s="19" t="e">
        <f>IF(AND(L200&gt;=400,M200&gt;=0.5),"Pass","Fail")</f>
        <v>#DIV/0!</v>
      </c>
      <c r="S200" s="19" t="e">
        <f>IF(AND(L200&gt;=503.5,M200&gt;=0.5),"Pass","Fail")</f>
        <v>#DIV/0!</v>
      </c>
      <c r="U200" s="48"/>
      <c r="V200" s="47" t="s">
        <v>32</v>
      </c>
      <c r="W200" s="5" t="s">
        <v>80</v>
      </c>
      <c r="X200" s="20"/>
      <c r="Y200" s="20"/>
      <c r="Z200" s="20"/>
      <c r="AA200" s="20"/>
      <c r="AB200" s="20"/>
      <c r="AC200" s="20"/>
      <c r="AD200" s="20"/>
      <c r="AE200" s="20"/>
    </row>
    <row r="201" spans="1:31" ht="27" customHeight="1" outlineLevel="1" x14ac:dyDescent="0.15">
      <c r="A201" s="48"/>
      <c r="B201" s="48"/>
      <c r="C201" s="5" t="s">
        <v>85</v>
      </c>
      <c r="D201" s="6"/>
      <c r="E201" s="6"/>
      <c r="F201" s="6"/>
      <c r="G201" s="6"/>
      <c r="H201" s="6"/>
      <c r="I201" s="6"/>
      <c r="J201" s="6"/>
      <c r="K201" s="6"/>
      <c r="L201" s="17" t="e">
        <f t="shared" si="40"/>
        <v>#DIV/0!</v>
      </c>
      <c r="M201" s="18" t="e">
        <f t="shared" si="41"/>
        <v>#DIV/0!</v>
      </c>
      <c r="N201" s="48"/>
      <c r="O201" s="48"/>
      <c r="P201" s="48"/>
      <c r="Q201" s="19" t="e">
        <f t="shared" si="43"/>
        <v>#DIV/0!</v>
      </c>
      <c r="R201" s="19" t="e">
        <f>IF(AND(L201&gt;=320,M201&gt;=0.5),"Pass","Fail")</f>
        <v>#DIV/0!</v>
      </c>
      <c r="S201" s="19" t="e">
        <f>IF(AND(L201&gt;=320,M201&gt;=0.5),"Pass","Fail")</f>
        <v>#DIV/0!</v>
      </c>
      <c r="U201" s="48"/>
      <c r="V201" s="48"/>
      <c r="W201" s="5" t="s">
        <v>85</v>
      </c>
      <c r="X201" s="20"/>
      <c r="Y201" s="20"/>
      <c r="Z201" s="20"/>
      <c r="AA201" s="20"/>
      <c r="AB201" s="20"/>
      <c r="AC201" s="20"/>
      <c r="AD201" s="20"/>
      <c r="AE201" s="20"/>
    </row>
    <row r="202" spans="1:31" ht="27" customHeight="1" outlineLevel="1" x14ac:dyDescent="0.15">
      <c r="A202" s="48"/>
      <c r="B202" s="48"/>
      <c r="C202" s="7" t="s">
        <v>86</v>
      </c>
      <c r="D202" s="6"/>
      <c r="E202" s="6"/>
      <c r="F202" s="6"/>
      <c r="G202" s="6"/>
      <c r="H202" s="6"/>
      <c r="I202" s="6"/>
      <c r="J202" s="6"/>
      <c r="K202" s="6"/>
      <c r="L202" s="17" t="e">
        <f t="shared" si="40"/>
        <v>#DIV/0!</v>
      </c>
      <c r="M202" s="18" t="e">
        <f t="shared" si="41"/>
        <v>#DIV/0!</v>
      </c>
      <c r="N202" s="48"/>
      <c r="O202" s="48"/>
      <c r="P202" s="48"/>
      <c r="Q202" s="19" t="e">
        <f t="shared" si="43"/>
        <v>#DIV/0!</v>
      </c>
      <c r="R202" s="19" t="e">
        <f>IF(AND(L202&gt;=100),"Pass","Fail")</f>
        <v>#DIV/0!</v>
      </c>
      <c r="S202" s="19" t="e">
        <f>IF(AND(L202&gt;=100),"Pass","Fail")</f>
        <v>#DIV/0!</v>
      </c>
      <c r="U202" s="48"/>
      <c r="V202" s="48"/>
      <c r="W202" s="7" t="s">
        <v>86</v>
      </c>
      <c r="X202" s="20"/>
      <c r="Y202" s="20"/>
      <c r="Z202" s="20"/>
      <c r="AA202" s="20"/>
      <c r="AB202" s="20"/>
      <c r="AC202" s="20"/>
      <c r="AD202" s="20"/>
      <c r="AE202" s="20"/>
    </row>
    <row r="203" spans="1:31" ht="27" customHeight="1" outlineLevel="1" x14ac:dyDescent="0.15">
      <c r="A203" s="48"/>
      <c r="B203" s="48"/>
      <c r="C203" s="7" t="s">
        <v>87</v>
      </c>
      <c r="D203" s="6"/>
      <c r="E203" s="6"/>
      <c r="F203" s="6"/>
      <c r="G203" s="6"/>
      <c r="H203" s="6"/>
      <c r="I203" s="6"/>
      <c r="J203" s="6"/>
      <c r="K203" s="6"/>
      <c r="L203" s="17" t="e">
        <f t="shared" si="40"/>
        <v>#DIV/0!</v>
      </c>
      <c r="M203" s="18" t="e">
        <f t="shared" si="41"/>
        <v>#DIV/0!</v>
      </c>
      <c r="N203" s="48"/>
      <c r="O203" s="48"/>
      <c r="P203" s="48"/>
      <c r="Q203" s="19" t="str">
        <f>IF(AND(MIN(D203:K203)&gt;=0),"Pass","Fail")</f>
        <v>Pass</v>
      </c>
      <c r="R203" s="19" t="str">
        <f>IF(AND(MIN(D203:K203)&gt;=0),"Pass","Fail")</f>
        <v>Pass</v>
      </c>
      <c r="S203" s="19" t="str">
        <f>IF(AND(MIN(D203:K203)&gt;=0),"Pass","Fail")</f>
        <v>Pass</v>
      </c>
      <c r="U203" s="48"/>
      <c r="V203" s="46"/>
      <c r="W203" s="7" t="s">
        <v>87</v>
      </c>
      <c r="X203" s="20"/>
      <c r="Y203" s="20"/>
      <c r="Z203" s="20"/>
      <c r="AA203" s="20"/>
      <c r="AB203" s="20"/>
      <c r="AC203" s="20"/>
      <c r="AD203" s="20"/>
      <c r="AE203" s="20"/>
    </row>
    <row r="204" spans="1:31" ht="27" customHeight="1" outlineLevel="1" x14ac:dyDescent="0.15">
      <c r="A204" s="48"/>
      <c r="B204" s="61" t="s">
        <v>33</v>
      </c>
      <c r="C204" s="5" t="s">
        <v>80</v>
      </c>
      <c r="D204" s="8"/>
      <c r="E204" s="8"/>
      <c r="F204" s="6"/>
      <c r="G204" s="8"/>
      <c r="H204" s="8"/>
      <c r="I204" s="6"/>
      <c r="J204" s="6"/>
      <c r="K204" s="6"/>
      <c r="L204" s="17" t="e">
        <f t="shared" si="40"/>
        <v>#DIV/0!</v>
      </c>
      <c r="M204" s="18" t="e">
        <f t="shared" si="41"/>
        <v>#DIV/0!</v>
      </c>
      <c r="N204" s="48"/>
      <c r="O204" s="48"/>
      <c r="P204" s="48"/>
      <c r="Q204" s="19" t="e">
        <f t="shared" ref="Q204:Q206" si="44">IF(AND(L204&gt;=20,M204&gt;=0.5),"Pass","Fail")</f>
        <v>#DIV/0!</v>
      </c>
      <c r="R204" s="19" t="e">
        <f>IF(AND(L204&gt;=400,M204&gt;=0.5),"Pass","Fail")</f>
        <v>#DIV/0!</v>
      </c>
      <c r="S204" s="19" t="e">
        <f>IF(AND(L204&gt;=503.5,M204&gt;=0.5),"Pass","Fail")</f>
        <v>#DIV/0!</v>
      </c>
      <c r="U204" s="48"/>
      <c r="V204" s="47" t="s">
        <v>33</v>
      </c>
      <c r="W204" s="5" t="s">
        <v>80</v>
      </c>
      <c r="X204" s="20"/>
      <c r="Y204" s="20"/>
      <c r="Z204" s="20"/>
      <c r="AA204" s="20"/>
      <c r="AB204" s="20"/>
      <c r="AC204" s="20"/>
      <c r="AD204" s="20"/>
      <c r="AE204" s="20"/>
    </row>
    <row r="205" spans="1:31" ht="27" customHeight="1" outlineLevel="1" x14ac:dyDescent="0.15">
      <c r="A205" s="48"/>
      <c r="B205" s="48"/>
      <c r="C205" s="5" t="s">
        <v>85</v>
      </c>
      <c r="D205" s="8"/>
      <c r="E205" s="8"/>
      <c r="F205" s="6"/>
      <c r="G205" s="6"/>
      <c r="H205" s="6"/>
      <c r="I205" s="8"/>
      <c r="J205" s="6"/>
      <c r="K205" s="6"/>
      <c r="L205" s="17" t="e">
        <f t="shared" si="40"/>
        <v>#DIV/0!</v>
      </c>
      <c r="M205" s="18" t="e">
        <f t="shared" si="41"/>
        <v>#DIV/0!</v>
      </c>
      <c r="N205" s="48"/>
      <c r="O205" s="48"/>
      <c r="P205" s="48"/>
      <c r="Q205" s="19" t="e">
        <f t="shared" si="44"/>
        <v>#DIV/0!</v>
      </c>
      <c r="R205" s="19" t="e">
        <f>IF(AND(L205&gt;=320,M205&gt;=0.5),"Pass","Fail")</f>
        <v>#DIV/0!</v>
      </c>
      <c r="S205" s="19" t="e">
        <f>IF(AND(L205&gt;=320,M205&gt;=0.5),"Pass","Fail")</f>
        <v>#DIV/0!</v>
      </c>
      <c r="U205" s="48"/>
      <c r="V205" s="48"/>
      <c r="W205" s="5" t="s">
        <v>85</v>
      </c>
      <c r="X205" s="20"/>
      <c r="Y205" s="20"/>
      <c r="Z205" s="20"/>
      <c r="AA205" s="20"/>
      <c r="AB205" s="20"/>
      <c r="AC205" s="20"/>
      <c r="AD205" s="20"/>
      <c r="AE205" s="20"/>
    </row>
    <row r="206" spans="1:31" ht="27" customHeight="1" outlineLevel="1" x14ac:dyDescent="0.15">
      <c r="A206" s="48"/>
      <c r="B206" s="48"/>
      <c r="C206" s="7" t="s">
        <v>86</v>
      </c>
      <c r="D206" s="6"/>
      <c r="E206" s="6"/>
      <c r="F206" s="6"/>
      <c r="G206" s="6"/>
      <c r="H206" s="6"/>
      <c r="I206" s="6"/>
      <c r="J206" s="6"/>
      <c r="K206" s="6"/>
      <c r="L206" s="17" t="e">
        <f t="shared" si="40"/>
        <v>#DIV/0!</v>
      </c>
      <c r="M206" s="18" t="e">
        <f t="shared" si="41"/>
        <v>#DIV/0!</v>
      </c>
      <c r="N206" s="48"/>
      <c r="O206" s="48"/>
      <c r="P206" s="48"/>
      <c r="Q206" s="19" t="e">
        <f t="shared" si="44"/>
        <v>#DIV/0!</v>
      </c>
      <c r="R206" s="19" t="e">
        <f>IF(AND(L206&gt;=100),"Pass","Fail")</f>
        <v>#DIV/0!</v>
      </c>
      <c r="S206" s="19" t="e">
        <f>IF(AND(L206&gt;=100),"Pass","Fail")</f>
        <v>#DIV/0!</v>
      </c>
      <c r="U206" s="48"/>
      <c r="V206" s="48"/>
      <c r="W206" s="7" t="s">
        <v>86</v>
      </c>
      <c r="X206" s="20"/>
      <c r="Y206" s="20"/>
      <c r="Z206" s="20"/>
      <c r="AA206" s="20"/>
      <c r="AB206" s="20"/>
      <c r="AC206" s="20"/>
      <c r="AD206" s="20"/>
      <c r="AE206" s="20"/>
    </row>
    <row r="207" spans="1:31" ht="27" customHeight="1" outlineLevel="1" x14ac:dyDescent="0.15">
      <c r="A207" s="48"/>
      <c r="B207" s="48"/>
      <c r="C207" s="7" t="s">
        <v>87</v>
      </c>
      <c r="D207" s="6"/>
      <c r="E207" s="6"/>
      <c r="F207" s="6"/>
      <c r="G207" s="6"/>
      <c r="H207" s="6"/>
      <c r="I207" s="6"/>
      <c r="J207" s="6"/>
      <c r="K207" s="6"/>
      <c r="L207" s="17" t="e">
        <f t="shared" si="40"/>
        <v>#DIV/0!</v>
      </c>
      <c r="M207" s="18" t="e">
        <f t="shared" si="41"/>
        <v>#DIV/0!</v>
      </c>
      <c r="N207" s="48"/>
      <c r="O207" s="48"/>
      <c r="P207" s="48"/>
      <c r="Q207" s="19" t="str">
        <f>IF(AND(MIN(D207:K207)&gt;=0),"Pass","Fail")</f>
        <v>Pass</v>
      </c>
      <c r="R207" s="19" t="str">
        <f>IF(AND(MIN(D207:K207)&gt;=0),"Pass","Fail")</f>
        <v>Pass</v>
      </c>
      <c r="S207" s="19" t="str">
        <f>IF(AND(MIN(D207:K207)&gt;=0),"Pass","Fail")</f>
        <v>Pass</v>
      </c>
      <c r="U207" s="48"/>
      <c r="V207" s="46"/>
      <c r="W207" s="7" t="s">
        <v>87</v>
      </c>
      <c r="X207" s="20"/>
      <c r="Y207" s="20"/>
      <c r="Z207" s="20"/>
      <c r="AA207" s="20"/>
      <c r="AB207" s="20"/>
      <c r="AC207" s="20"/>
      <c r="AD207" s="20"/>
      <c r="AE207" s="20"/>
    </row>
    <row r="208" spans="1:31" ht="27" customHeight="1" outlineLevel="1" x14ac:dyDescent="0.15">
      <c r="A208" s="48"/>
      <c r="B208" s="62" t="s">
        <v>34</v>
      </c>
      <c r="C208" s="5" t="s">
        <v>80</v>
      </c>
      <c r="D208" s="6"/>
      <c r="E208" s="6"/>
      <c r="F208" s="6"/>
      <c r="G208" s="6"/>
      <c r="H208" s="6"/>
      <c r="I208" s="6"/>
      <c r="J208" s="6"/>
      <c r="K208" s="6"/>
      <c r="L208" s="17" t="e">
        <f t="shared" si="40"/>
        <v>#DIV/0!</v>
      </c>
      <c r="M208" s="18" t="e">
        <f t="shared" si="41"/>
        <v>#DIV/0!</v>
      </c>
      <c r="N208" s="48"/>
      <c r="O208" s="48"/>
      <c r="P208" s="48"/>
      <c r="Q208" s="19" t="e">
        <f t="shared" ref="Q208:Q210" si="45">IF(AND(L208&gt;=20,M208&gt;=0.5),"Pass","Fail")</f>
        <v>#DIV/0!</v>
      </c>
      <c r="R208" s="19" t="e">
        <f>IF(AND(L208&gt;=400,M208&gt;=0.5),"Pass","Fail")</f>
        <v>#DIV/0!</v>
      </c>
      <c r="S208" s="19" t="e">
        <f>IF(AND(L208&gt;=503.5,M208&gt;=0.5),"Pass","Fail")</f>
        <v>#DIV/0!</v>
      </c>
      <c r="U208" s="48"/>
      <c r="V208" s="47" t="s">
        <v>34</v>
      </c>
      <c r="W208" s="5" t="s">
        <v>80</v>
      </c>
      <c r="X208" s="20"/>
      <c r="Y208" s="20"/>
      <c r="Z208" s="20"/>
      <c r="AA208" s="20"/>
      <c r="AB208" s="20"/>
      <c r="AC208" s="20"/>
      <c r="AD208" s="20"/>
      <c r="AE208" s="20"/>
    </row>
    <row r="209" spans="1:31" ht="27" customHeight="1" outlineLevel="1" x14ac:dyDescent="0.15">
      <c r="A209" s="48"/>
      <c r="B209" s="63"/>
      <c r="C209" s="5" t="s">
        <v>85</v>
      </c>
      <c r="D209" s="6"/>
      <c r="E209" s="6"/>
      <c r="F209" s="6"/>
      <c r="G209" s="6"/>
      <c r="H209" s="6"/>
      <c r="I209" s="6"/>
      <c r="J209" s="6"/>
      <c r="K209" s="6"/>
      <c r="L209" s="17" t="e">
        <f t="shared" si="40"/>
        <v>#DIV/0!</v>
      </c>
      <c r="M209" s="18" t="e">
        <f t="shared" si="41"/>
        <v>#DIV/0!</v>
      </c>
      <c r="N209" s="48"/>
      <c r="O209" s="48"/>
      <c r="P209" s="48"/>
      <c r="Q209" s="19" t="e">
        <f t="shared" si="45"/>
        <v>#DIV/0!</v>
      </c>
      <c r="R209" s="19" t="e">
        <f>IF(AND(L209&gt;=320,M209&gt;=0.5),"Pass","Fail")</f>
        <v>#DIV/0!</v>
      </c>
      <c r="S209" s="19" t="e">
        <f>IF(AND(L209&gt;=320,M209&gt;=0.5),"Pass","Fail")</f>
        <v>#DIV/0!</v>
      </c>
      <c r="U209" s="48"/>
      <c r="V209" s="48"/>
      <c r="W209" s="5" t="s">
        <v>85</v>
      </c>
      <c r="X209" s="20"/>
      <c r="Y209" s="20"/>
      <c r="Z209" s="20"/>
      <c r="AA209" s="20"/>
      <c r="AB209" s="20"/>
      <c r="AC209" s="20"/>
      <c r="AD209" s="20"/>
      <c r="AE209" s="20"/>
    </row>
    <row r="210" spans="1:31" ht="27" customHeight="1" outlineLevel="1" x14ac:dyDescent="0.15">
      <c r="A210" s="48"/>
      <c r="B210" s="63"/>
      <c r="C210" s="7" t="s">
        <v>86</v>
      </c>
      <c r="D210" s="6"/>
      <c r="E210" s="6"/>
      <c r="F210" s="6"/>
      <c r="G210" s="6"/>
      <c r="H210" s="6"/>
      <c r="I210" s="6"/>
      <c r="J210" s="6"/>
      <c r="K210" s="6"/>
      <c r="L210" s="17" t="e">
        <f t="shared" si="40"/>
        <v>#DIV/0!</v>
      </c>
      <c r="M210" s="18" t="e">
        <f t="shared" si="41"/>
        <v>#DIV/0!</v>
      </c>
      <c r="N210" s="48"/>
      <c r="O210" s="48"/>
      <c r="P210" s="48"/>
      <c r="Q210" s="19" t="e">
        <f t="shared" si="45"/>
        <v>#DIV/0!</v>
      </c>
      <c r="R210" s="19" t="e">
        <f>IF(AND(L210&gt;=100),"Pass","Fail")</f>
        <v>#DIV/0!</v>
      </c>
      <c r="S210" s="19" t="e">
        <f>IF(AND(L210&gt;=100),"Pass","Fail")</f>
        <v>#DIV/0!</v>
      </c>
      <c r="U210" s="48"/>
      <c r="V210" s="48"/>
      <c r="W210" s="7" t="s">
        <v>86</v>
      </c>
      <c r="X210" s="20"/>
      <c r="Y210" s="20"/>
      <c r="Z210" s="20"/>
      <c r="AA210" s="20"/>
      <c r="AB210" s="20"/>
      <c r="AC210" s="20"/>
      <c r="AD210" s="20"/>
      <c r="AE210" s="20"/>
    </row>
    <row r="211" spans="1:31" ht="27" customHeight="1" outlineLevel="1" x14ac:dyDescent="0.15">
      <c r="A211" s="48"/>
      <c r="B211" s="63"/>
      <c r="C211" s="7" t="s">
        <v>87</v>
      </c>
      <c r="D211" s="6"/>
      <c r="E211" s="6"/>
      <c r="F211" s="6"/>
      <c r="G211" s="6"/>
      <c r="H211" s="6"/>
      <c r="I211" s="6"/>
      <c r="J211" s="6"/>
      <c r="K211" s="6"/>
      <c r="L211" s="17" t="e">
        <f t="shared" si="40"/>
        <v>#DIV/0!</v>
      </c>
      <c r="M211" s="18" t="e">
        <f t="shared" si="41"/>
        <v>#DIV/0!</v>
      </c>
      <c r="N211" s="46"/>
      <c r="O211" s="46"/>
      <c r="P211" s="46"/>
      <c r="Q211" s="19" t="str">
        <f>IF(AND(MIN(D211:K211)&gt;=0),"Pass","Fail")</f>
        <v>Pass</v>
      </c>
      <c r="R211" s="19" t="str">
        <f>IF(AND(MIN(D211:K211)&gt;=0),"Pass","Fail")</f>
        <v>Pass</v>
      </c>
      <c r="S211" s="19" t="str">
        <f>IF(AND(MIN(D211:K211)&gt;=0),"Pass","Fail")</f>
        <v>Pass</v>
      </c>
      <c r="U211" s="46"/>
      <c r="V211" s="46"/>
      <c r="W211" s="7" t="s">
        <v>87</v>
      </c>
      <c r="X211" s="20"/>
      <c r="Y211" s="20"/>
      <c r="Z211" s="20"/>
      <c r="AA211" s="20"/>
      <c r="AB211" s="20"/>
      <c r="AC211" s="20"/>
      <c r="AD211" s="20"/>
      <c r="AE211" s="20"/>
    </row>
    <row r="212" spans="1:31" ht="27" customHeight="1" outlineLevel="1" x14ac:dyDescent="0.15">
      <c r="A212" s="48"/>
      <c r="B212" s="9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21"/>
    </row>
    <row r="213" spans="1:31" ht="27" customHeight="1" outlineLevel="1" x14ac:dyDescent="0.15">
      <c r="A213" s="48"/>
      <c r="B213" s="11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22"/>
      <c r="U213" s="23"/>
      <c r="V213" s="23"/>
      <c r="W213" s="23"/>
      <c r="X213" s="23"/>
    </row>
    <row r="214" spans="1:31" ht="27" customHeight="1" outlineLevel="1" x14ac:dyDescent="0.15">
      <c r="A214" s="48"/>
      <c r="B214" s="1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22"/>
      <c r="U214" s="23"/>
      <c r="V214" s="23"/>
      <c r="W214" s="23"/>
      <c r="X214" s="23"/>
    </row>
    <row r="215" spans="1:31" ht="27" customHeight="1" outlineLevel="1" x14ac:dyDescent="0.15">
      <c r="A215" s="48"/>
      <c r="B215" s="1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22"/>
      <c r="U215" s="23"/>
      <c r="V215" s="23"/>
      <c r="W215" s="23"/>
      <c r="X215" s="23"/>
    </row>
    <row r="216" spans="1:31" ht="27" customHeight="1" outlineLevel="1" x14ac:dyDescent="0.15">
      <c r="A216" s="48"/>
      <c r="B216" s="1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22"/>
      <c r="U216" s="23"/>
      <c r="V216" s="23"/>
      <c r="W216" s="23"/>
      <c r="X216" s="23"/>
    </row>
    <row r="217" spans="1:31" ht="27" customHeight="1" outlineLevel="1" x14ac:dyDescent="0.15">
      <c r="A217" s="48"/>
      <c r="B217" s="1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22"/>
      <c r="U217" s="23"/>
      <c r="V217" s="23"/>
      <c r="W217" s="23"/>
      <c r="X217" s="23"/>
    </row>
    <row r="218" spans="1:31" ht="27" customHeight="1" outlineLevel="1" x14ac:dyDescent="0.15">
      <c r="A218" s="48"/>
      <c r="B218" s="1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22"/>
      <c r="U218" s="23"/>
      <c r="V218" s="23"/>
      <c r="W218" s="23"/>
      <c r="X218" s="23"/>
    </row>
    <row r="219" spans="1:31" ht="27" customHeight="1" outlineLevel="1" x14ac:dyDescent="0.15">
      <c r="A219" s="48"/>
      <c r="B219" s="1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22"/>
      <c r="U219" s="23"/>
      <c r="V219" s="23"/>
      <c r="W219" s="23"/>
      <c r="X219" s="23"/>
    </row>
    <row r="220" spans="1:31" ht="27" customHeight="1" outlineLevel="1" x14ac:dyDescent="0.15">
      <c r="A220" s="48"/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24"/>
      <c r="U220" s="23"/>
      <c r="V220" s="23"/>
      <c r="W220" s="23"/>
      <c r="X220" s="23"/>
    </row>
    <row r="221" spans="1:31" ht="27" customHeight="1" outlineLevel="1" x14ac:dyDescent="0.2">
      <c r="A221" s="48"/>
      <c r="B221" s="45" t="s">
        <v>46</v>
      </c>
      <c r="C221" s="51" t="s">
        <v>47</v>
      </c>
      <c r="D221" s="58" t="s">
        <v>72</v>
      </c>
      <c r="E221" s="59"/>
      <c r="F221" s="59"/>
      <c r="G221" s="59"/>
      <c r="H221" s="59"/>
      <c r="I221" s="59"/>
      <c r="J221" s="59"/>
      <c r="K221" s="59"/>
      <c r="L221" s="45" t="s">
        <v>49</v>
      </c>
      <c r="M221" s="45" t="s">
        <v>50</v>
      </c>
      <c r="N221" s="53" t="s">
        <v>7</v>
      </c>
      <c r="O221" s="53" t="s">
        <v>8</v>
      </c>
      <c r="P221" s="53" t="s">
        <v>9</v>
      </c>
      <c r="Q221" s="56" t="s">
        <v>10</v>
      </c>
      <c r="R221" s="56" t="s">
        <v>11</v>
      </c>
      <c r="S221" s="56" t="s">
        <v>12</v>
      </c>
      <c r="T221" s="28"/>
      <c r="U221" s="49" t="s">
        <v>2</v>
      </c>
      <c r="V221" s="45" t="s">
        <v>46</v>
      </c>
      <c r="W221" s="51" t="s">
        <v>47</v>
      </c>
      <c r="X221" s="45" t="s">
        <v>14</v>
      </c>
      <c r="Y221" s="64"/>
      <c r="Z221" s="64"/>
      <c r="AA221" s="64"/>
      <c r="AB221" s="64"/>
      <c r="AC221" s="64"/>
      <c r="AD221" s="64"/>
      <c r="AE221" s="65"/>
    </row>
    <row r="222" spans="1:31" ht="27" customHeight="1" outlineLevel="1" x14ac:dyDescent="0.15">
      <c r="A222" s="48"/>
      <c r="B222" s="46"/>
      <c r="C222" s="46"/>
      <c r="D222" s="4" t="s">
        <v>19</v>
      </c>
      <c r="E222" s="4" t="s">
        <v>51</v>
      </c>
      <c r="F222" s="4" t="s">
        <v>52</v>
      </c>
      <c r="G222" s="4" t="s">
        <v>53</v>
      </c>
      <c r="H222" s="4" t="s">
        <v>54</v>
      </c>
      <c r="I222" s="4" t="s">
        <v>55</v>
      </c>
      <c r="J222" s="4" t="s">
        <v>56</v>
      </c>
      <c r="K222" s="4" t="s">
        <v>57</v>
      </c>
      <c r="L222" s="46"/>
      <c r="M222" s="46"/>
      <c r="N222" s="46"/>
      <c r="O222" s="46"/>
      <c r="P222" s="46"/>
      <c r="Q222" s="46"/>
      <c r="R222" s="46"/>
      <c r="S222" s="46"/>
      <c r="T222" s="28"/>
      <c r="U222" s="46"/>
      <c r="V222" s="46"/>
      <c r="W222" s="46"/>
      <c r="X222" s="4" t="s">
        <v>19</v>
      </c>
      <c r="Y222" s="4" t="s">
        <v>51</v>
      </c>
      <c r="Z222" s="4" t="s">
        <v>52</v>
      </c>
      <c r="AA222" s="4" t="s">
        <v>53</v>
      </c>
      <c r="AB222" s="4" t="s">
        <v>54</v>
      </c>
      <c r="AC222" s="4" t="s">
        <v>55</v>
      </c>
      <c r="AD222" s="4" t="s">
        <v>56</v>
      </c>
      <c r="AE222" s="4" t="s">
        <v>57</v>
      </c>
    </row>
    <row r="223" spans="1:31" ht="27" customHeight="1" outlineLevel="1" x14ac:dyDescent="0.15">
      <c r="A223" s="48"/>
      <c r="B223" s="61" t="s">
        <v>31</v>
      </c>
      <c r="C223" s="5" t="s">
        <v>80</v>
      </c>
      <c r="D223" s="14"/>
      <c r="E223" s="14"/>
      <c r="F223" s="14"/>
      <c r="G223" s="14"/>
      <c r="H223" s="14"/>
      <c r="I223" s="14"/>
      <c r="J223" s="14"/>
      <c r="K223" s="14"/>
      <c r="L223" s="17" t="e">
        <f t="shared" ref="L223:L238" si="46">AVERAGE(D223:K223)</f>
        <v>#DIV/0!</v>
      </c>
      <c r="M223" s="18" t="e">
        <f t="shared" ref="M223:M238" si="47">MIN(D223:K223)/L223</f>
        <v>#DIV/0!</v>
      </c>
      <c r="N223" s="57" t="s">
        <v>81</v>
      </c>
      <c r="O223" s="57" t="s">
        <v>82</v>
      </c>
      <c r="P223" s="57" t="s">
        <v>83</v>
      </c>
      <c r="Q223" s="19" t="e">
        <f t="shared" ref="Q223:Q225" si="48">IF(AND(L223&gt;=20,M223&gt;=0.5),"Pass","Fail")</f>
        <v>#DIV/0!</v>
      </c>
      <c r="R223" s="19" t="e">
        <f>IF(AND(L223&gt;=300,M223&gt;=0.5),"Pass","Fail")</f>
        <v>#DIV/0!</v>
      </c>
      <c r="S223" s="19" t="e">
        <f>IF(AND(L223&gt;=475,M223&gt;=0.5),"Pass","Fail")</f>
        <v>#DIV/0!</v>
      </c>
      <c r="U223" s="47" t="s">
        <v>84</v>
      </c>
      <c r="V223" s="47" t="s">
        <v>31</v>
      </c>
      <c r="W223" s="5" t="s">
        <v>80</v>
      </c>
      <c r="X223" s="25"/>
      <c r="Y223" s="25"/>
      <c r="Z223" s="25"/>
      <c r="AA223" s="25"/>
      <c r="AB223" s="25"/>
      <c r="AC223" s="25"/>
      <c r="AD223" s="25"/>
      <c r="AE223" s="25"/>
    </row>
    <row r="224" spans="1:31" ht="27" customHeight="1" outlineLevel="1" x14ac:dyDescent="0.15">
      <c r="A224" s="48"/>
      <c r="B224" s="48"/>
      <c r="C224" s="5" t="s">
        <v>85</v>
      </c>
      <c r="D224" s="14"/>
      <c r="E224" s="14"/>
      <c r="F224" s="14"/>
      <c r="G224" s="14"/>
      <c r="H224" s="30"/>
      <c r="I224" s="14"/>
      <c r="J224" s="14"/>
      <c r="K224" s="14"/>
      <c r="L224" s="17" t="e">
        <f t="shared" si="46"/>
        <v>#DIV/0!</v>
      </c>
      <c r="M224" s="18" t="e">
        <f t="shared" si="47"/>
        <v>#DIV/0!</v>
      </c>
      <c r="N224" s="48"/>
      <c r="O224" s="48"/>
      <c r="P224" s="48"/>
      <c r="Q224" s="19" t="e">
        <f t="shared" si="48"/>
        <v>#DIV/0!</v>
      </c>
      <c r="R224" s="19" t="e">
        <f>IF(AND(L224&gt;=200,M224&gt;=0.5),"Pass","Fail")</f>
        <v>#DIV/0!</v>
      </c>
      <c r="S224" s="19" t="e">
        <f>IF(AND(L224&gt;=300,M224&gt;=0.5),"Pass","Fail")</f>
        <v>#DIV/0!</v>
      </c>
      <c r="U224" s="48"/>
      <c r="V224" s="48"/>
      <c r="W224" s="5" t="s">
        <v>85</v>
      </c>
      <c r="X224" s="25"/>
      <c r="Y224" s="25"/>
      <c r="Z224" s="25"/>
      <c r="AA224" s="25"/>
      <c r="AB224" s="25"/>
      <c r="AC224" s="25"/>
      <c r="AD224" s="25"/>
      <c r="AE224" s="25"/>
    </row>
    <row r="225" spans="1:31" ht="27" customHeight="1" outlineLevel="1" x14ac:dyDescent="0.15">
      <c r="A225" s="48"/>
      <c r="B225" s="48"/>
      <c r="C225" s="7" t="s">
        <v>86</v>
      </c>
      <c r="D225" s="14"/>
      <c r="E225" s="14"/>
      <c r="F225" s="14"/>
      <c r="G225" s="14"/>
      <c r="H225" s="14"/>
      <c r="I225" s="14"/>
      <c r="J225" s="8"/>
      <c r="K225" s="14"/>
      <c r="L225" s="17" t="e">
        <f t="shared" si="46"/>
        <v>#DIV/0!</v>
      </c>
      <c r="M225" s="18" t="e">
        <f t="shared" si="47"/>
        <v>#DIV/0!</v>
      </c>
      <c r="N225" s="48"/>
      <c r="O225" s="48"/>
      <c r="P225" s="48"/>
      <c r="Q225" s="19" t="e">
        <f t="shared" si="48"/>
        <v>#DIV/0!</v>
      </c>
      <c r="R225" s="19" t="e">
        <f>IF(AND(L225&gt;=80),"Pass","Fail")</f>
        <v>#DIV/0!</v>
      </c>
      <c r="S225" s="19" t="e">
        <f>IF(AND(L225&gt;=95),"Pass","Fail")</f>
        <v>#DIV/0!</v>
      </c>
      <c r="U225" s="48"/>
      <c r="V225" s="48"/>
      <c r="W225" s="7" t="s">
        <v>86</v>
      </c>
      <c r="X225" s="25"/>
      <c r="Y225" s="25"/>
      <c r="Z225" s="25"/>
      <c r="AA225" s="25"/>
      <c r="AB225" s="25"/>
      <c r="AC225" s="25"/>
      <c r="AD225" s="25"/>
      <c r="AE225" s="25"/>
    </row>
    <row r="226" spans="1:31" ht="27" customHeight="1" outlineLevel="1" x14ac:dyDescent="0.15">
      <c r="A226" s="48"/>
      <c r="B226" s="48"/>
      <c r="C226" s="7" t="s">
        <v>87</v>
      </c>
      <c r="D226" s="14"/>
      <c r="E226" s="14"/>
      <c r="F226" s="14"/>
      <c r="G226" s="14"/>
      <c r="H226" s="14"/>
      <c r="I226" s="14"/>
      <c r="J226" s="14"/>
      <c r="K226" s="14"/>
      <c r="L226" s="17" t="e">
        <f t="shared" si="46"/>
        <v>#DIV/0!</v>
      </c>
      <c r="M226" s="18" t="e">
        <f t="shared" si="47"/>
        <v>#DIV/0!</v>
      </c>
      <c r="N226" s="48"/>
      <c r="O226" s="48"/>
      <c r="P226" s="48"/>
      <c r="Q226" s="19" t="str">
        <f>IF(AND(MIN(D226:K226)&gt;=0),"Pass","Fail")</f>
        <v>Pass</v>
      </c>
      <c r="R226" s="19" t="str">
        <f>IF(AND(MIN(D226:K226)&gt;=0),"Pass","Fail")</f>
        <v>Pass</v>
      </c>
      <c r="S226" s="19" t="str">
        <f>IF(AND(MIN(D226:K226)&gt;=0),"Pass","Fail")</f>
        <v>Pass</v>
      </c>
      <c r="U226" s="48"/>
      <c r="V226" s="46"/>
      <c r="W226" s="7" t="s">
        <v>87</v>
      </c>
      <c r="X226" s="25"/>
      <c r="Y226" s="25"/>
      <c r="Z226" s="25"/>
      <c r="AA226" s="25"/>
      <c r="AB226" s="25"/>
      <c r="AC226" s="25"/>
      <c r="AD226" s="25"/>
      <c r="AE226" s="25"/>
    </row>
    <row r="227" spans="1:31" ht="27" customHeight="1" outlineLevel="1" x14ac:dyDescent="0.15">
      <c r="A227" s="48"/>
      <c r="B227" s="61" t="s">
        <v>32</v>
      </c>
      <c r="C227" s="5" t="s">
        <v>80</v>
      </c>
      <c r="D227" s="14"/>
      <c r="E227" s="14"/>
      <c r="F227" s="14"/>
      <c r="G227" s="14"/>
      <c r="H227" s="14"/>
      <c r="I227" s="14"/>
      <c r="J227" s="14"/>
      <c r="K227" s="14"/>
      <c r="L227" s="17" t="e">
        <f t="shared" si="46"/>
        <v>#DIV/0!</v>
      </c>
      <c r="M227" s="18" t="e">
        <f t="shared" si="47"/>
        <v>#DIV/0!</v>
      </c>
      <c r="N227" s="48"/>
      <c r="O227" s="48"/>
      <c r="P227" s="48"/>
      <c r="Q227" s="19" t="e">
        <f t="shared" ref="Q227:Q229" si="49">IF(AND(L227&gt;=20,M227&gt;=0.5),"Pass","Fail")</f>
        <v>#DIV/0!</v>
      </c>
      <c r="R227" s="19" t="e">
        <f>IF(AND(L227&gt;=300,M227&gt;=0.5),"Pass","Fail")</f>
        <v>#DIV/0!</v>
      </c>
      <c r="S227" s="19" t="e">
        <f>IF(AND(L227&gt;=475,M227&gt;=0.5),"Pass","Fail")</f>
        <v>#DIV/0!</v>
      </c>
      <c r="U227" s="48"/>
      <c r="V227" s="47" t="s">
        <v>32</v>
      </c>
      <c r="W227" s="5" t="s">
        <v>80</v>
      </c>
      <c r="X227" s="25"/>
      <c r="Y227" s="25"/>
      <c r="Z227" s="25"/>
      <c r="AA227" s="25"/>
      <c r="AB227" s="25"/>
      <c r="AC227" s="25"/>
      <c r="AD227" s="25"/>
      <c r="AE227" s="25"/>
    </row>
    <row r="228" spans="1:31" ht="27" customHeight="1" outlineLevel="1" x14ac:dyDescent="0.15">
      <c r="A228" s="48"/>
      <c r="B228" s="48"/>
      <c r="C228" s="5" t="s">
        <v>85</v>
      </c>
      <c r="D228" s="14"/>
      <c r="E228" s="14"/>
      <c r="F228" s="14"/>
      <c r="G228" s="14"/>
      <c r="H228" s="14"/>
      <c r="I228" s="14"/>
      <c r="J228" s="14"/>
      <c r="K228" s="14"/>
      <c r="L228" s="17" t="e">
        <f t="shared" si="46"/>
        <v>#DIV/0!</v>
      </c>
      <c r="M228" s="18" t="e">
        <f t="shared" si="47"/>
        <v>#DIV/0!</v>
      </c>
      <c r="N228" s="48"/>
      <c r="O228" s="48"/>
      <c r="P228" s="48"/>
      <c r="Q228" s="19" t="e">
        <f t="shared" si="49"/>
        <v>#DIV/0!</v>
      </c>
      <c r="R228" s="19" t="e">
        <f>IF(AND(L228&gt;=200,M228&gt;=0.5),"Pass","Fail")</f>
        <v>#DIV/0!</v>
      </c>
      <c r="S228" s="19" t="e">
        <f>IF(AND(L228&gt;=300,M228&gt;=0.5),"Pass","Fail")</f>
        <v>#DIV/0!</v>
      </c>
      <c r="U228" s="48"/>
      <c r="V228" s="48"/>
      <c r="W228" s="5" t="s">
        <v>85</v>
      </c>
      <c r="X228" s="25"/>
      <c r="Y228" s="25"/>
      <c r="Z228" s="25"/>
      <c r="AA228" s="25"/>
      <c r="AB228" s="25"/>
      <c r="AC228" s="25"/>
      <c r="AD228" s="25"/>
      <c r="AE228" s="25"/>
    </row>
    <row r="229" spans="1:31" ht="27" customHeight="1" outlineLevel="1" x14ac:dyDescent="0.15">
      <c r="A229" s="48"/>
      <c r="B229" s="48"/>
      <c r="C229" s="7" t="s">
        <v>86</v>
      </c>
      <c r="D229" s="14"/>
      <c r="E229" s="14"/>
      <c r="F229" s="14"/>
      <c r="G229" s="14"/>
      <c r="H229" s="14"/>
      <c r="I229" s="14"/>
      <c r="J229" s="14"/>
      <c r="K229" s="14"/>
      <c r="L229" s="17" t="e">
        <f t="shared" si="46"/>
        <v>#DIV/0!</v>
      </c>
      <c r="M229" s="18" t="e">
        <f t="shared" si="47"/>
        <v>#DIV/0!</v>
      </c>
      <c r="N229" s="48"/>
      <c r="O229" s="48"/>
      <c r="P229" s="48"/>
      <c r="Q229" s="19" t="e">
        <f t="shared" si="49"/>
        <v>#DIV/0!</v>
      </c>
      <c r="R229" s="19" t="e">
        <f>IF(AND(L229&gt;=80),"Pass","Fail")</f>
        <v>#DIV/0!</v>
      </c>
      <c r="S229" s="19" t="e">
        <f>IF(AND(L229&gt;=95),"Pass","Fail")</f>
        <v>#DIV/0!</v>
      </c>
      <c r="U229" s="48"/>
      <c r="V229" s="48"/>
      <c r="W229" s="7" t="s">
        <v>86</v>
      </c>
      <c r="X229" s="25"/>
      <c r="Y229" s="25"/>
      <c r="Z229" s="25"/>
      <c r="AA229" s="25"/>
      <c r="AB229" s="25"/>
      <c r="AC229" s="25"/>
      <c r="AD229" s="25"/>
      <c r="AE229" s="25"/>
    </row>
    <row r="230" spans="1:31" ht="27" customHeight="1" outlineLevel="1" x14ac:dyDescent="0.15">
      <c r="A230" s="48"/>
      <c r="B230" s="48"/>
      <c r="C230" s="7" t="s">
        <v>87</v>
      </c>
      <c r="D230" s="14"/>
      <c r="E230" s="14"/>
      <c r="F230" s="14"/>
      <c r="G230" s="14"/>
      <c r="H230" s="14"/>
      <c r="I230" s="14"/>
      <c r="J230" s="14"/>
      <c r="K230" s="14"/>
      <c r="L230" s="17" t="e">
        <f t="shared" si="46"/>
        <v>#DIV/0!</v>
      </c>
      <c r="M230" s="18" t="e">
        <f t="shared" si="47"/>
        <v>#DIV/0!</v>
      </c>
      <c r="N230" s="48"/>
      <c r="O230" s="48"/>
      <c r="P230" s="48"/>
      <c r="Q230" s="19" t="str">
        <f>IF(AND(MIN(D230:K230)&gt;=0),"Pass","Fail")</f>
        <v>Pass</v>
      </c>
      <c r="R230" s="19" t="str">
        <f>IF(AND(MIN(D230:K230)&gt;=0),"Pass","Fail")</f>
        <v>Pass</v>
      </c>
      <c r="S230" s="19" t="str">
        <f>IF(AND(MIN(D230:K230)&gt;=0),"Pass","Fail")</f>
        <v>Pass</v>
      </c>
      <c r="U230" s="48"/>
      <c r="V230" s="46"/>
      <c r="W230" s="7" t="s">
        <v>87</v>
      </c>
      <c r="X230" s="25"/>
      <c r="Y230" s="25"/>
      <c r="Z230" s="25"/>
      <c r="AA230" s="25"/>
      <c r="AB230" s="25"/>
      <c r="AC230" s="25"/>
      <c r="AD230" s="25"/>
      <c r="AE230" s="25"/>
    </row>
    <row r="231" spans="1:31" ht="27" customHeight="1" outlineLevel="1" x14ac:dyDescent="0.15">
      <c r="A231" s="48"/>
      <c r="B231" s="61" t="s">
        <v>33</v>
      </c>
      <c r="C231" s="5" t="s">
        <v>80</v>
      </c>
      <c r="D231" s="14"/>
      <c r="E231" s="14"/>
      <c r="F231" s="14"/>
      <c r="G231" s="14"/>
      <c r="H231" s="14"/>
      <c r="I231" s="14"/>
      <c r="J231" s="14"/>
      <c r="K231" s="14"/>
      <c r="L231" s="17" t="e">
        <f t="shared" si="46"/>
        <v>#DIV/0!</v>
      </c>
      <c r="M231" s="18" t="e">
        <f t="shared" si="47"/>
        <v>#DIV/0!</v>
      </c>
      <c r="N231" s="48"/>
      <c r="O231" s="48"/>
      <c r="P231" s="48"/>
      <c r="Q231" s="19" t="e">
        <f t="shared" ref="Q231:Q233" si="50">IF(AND(L231&gt;=20,M231&gt;=0.5),"Pass","Fail")</f>
        <v>#DIV/0!</v>
      </c>
      <c r="R231" s="19" t="e">
        <f>IF(AND(L231&gt;=300,M231&gt;=0.5),"Pass","Fail")</f>
        <v>#DIV/0!</v>
      </c>
      <c r="S231" s="19" t="e">
        <f>IF(AND(L231&gt;=475,M231&gt;=0.5),"Pass","Fail")</f>
        <v>#DIV/0!</v>
      </c>
      <c r="U231" s="48"/>
      <c r="V231" s="47" t="s">
        <v>33</v>
      </c>
      <c r="W231" s="5" t="s">
        <v>80</v>
      </c>
      <c r="X231" s="25"/>
      <c r="Y231" s="25"/>
      <c r="Z231" s="25"/>
      <c r="AA231" s="25"/>
      <c r="AB231" s="25"/>
      <c r="AC231" s="25"/>
      <c r="AD231" s="25"/>
      <c r="AE231" s="25"/>
    </row>
    <row r="232" spans="1:31" ht="27" customHeight="1" outlineLevel="1" x14ac:dyDescent="0.15">
      <c r="A232" s="48"/>
      <c r="B232" s="48"/>
      <c r="C232" s="5" t="s">
        <v>85</v>
      </c>
      <c r="D232" s="14"/>
      <c r="E232" s="14"/>
      <c r="F232" s="14"/>
      <c r="G232" s="14"/>
      <c r="H232" s="14"/>
      <c r="I232" s="8"/>
      <c r="J232" s="14"/>
      <c r="K232" s="14"/>
      <c r="L232" s="17" t="e">
        <f t="shared" si="46"/>
        <v>#DIV/0!</v>
      </c>
      <c r="M232" s="18" t="e">
        <f t="shared" si="47"/>
        <v>#DIV/0!</v>
      </c>
      <c r="N232" s="48"/>
      <c r="O232" s="48"/>
      <c r="P232" s="48"/>
      <c r="Q232" s="19" t="e">
        <f t="shared" si="50"/>
        <v>#DIV/0!</v>
      </c>
      <c r="R232" s="19" t="e">
        <f>IF(AND(L232&gt;=200,M232&gt;=0.5),"Pass","Fail")</f>
        <v>#DIV/0!</v>
      </c>
      <c r="S232" s="19" t="e">
        <f>IF(AND(L232&gt;=300,M232&gt;=0.5),"Pass","Fail")</f>
        <v>#DIV/0!</v>
      </c>
      <c r="U232" s="48"/>
      <c r="V232" s="48"/>
      <c r="W232" s="5" t="s">
        <v>85</v>
      </c>
      <c r="X232" s="25"/>
      <c r="Y232" s="25"/>
      <c r="Z232" s="25"/>
      <c r="AA232" s="25"/>
      <c r="AB232" s="25"/>
      <c r="AC232" s="25"/>
      <c r="AD232" s="25"/>
      <c r="AE232" s="25"/>
    </row>
    <row r="233" spans="1:31" ht="27" customHeight="1" outlineLevel="1" x14ac:dyDescent="0.15">
      <c r="A233" s="48"/>
      <c r="B233" s="48"/>
      <c r="C233" s="7" t="s">
        <v>86</v>
      </c>
      <c r="D233" s="14"/>
      <c r="E233" s="14"/>
      <c r="F233" s="14"/>
      <c r="G233" s="14"/>
      <c r="H233" s="14"/>
      <c r="I233" s="14"/>
      <c r="J233" s="14"/>
      <c r="K233" s="14"/>
      <c r="L233" s="17" t="e">
        <f t="shared" si="46"/>
        <v>#DIV/0!</v>
      </c>
      <c r="M233" s="18" t="e">
        <f t="shared" si="47"/>
        <v>#DIV/0!</v>
      </c>
      <c r="N233" s="48"/>
      <c r="O233" s="48"/>
      <c r="P233" s="48"/>
      <c r="Q233" s="19" t="e">
        <f t="shared" si="50"/>
        <v>#DIV/0!</v>
      </c>
      <c r="R233" s="19" t="e">
        <f>IF(AND(L233&gt;=80),"Pass","Fail")</f>
        <v>#DIV/0!</v>
      </c>
      <c r="S233" s="19" t="e">
        <f>IF(AND(L233&gt;=95),"Pass","Fail")</f>
        <v>#DIV/0!</v>
      </c>
      <c r="U233" s="48"/>
      <c r="V233" s="48"/>
      <c r="W233" s="7" t="s">
        <v>86</v>
      </c>
      <c r="X233" s="25"/>
      <c r="Y233" s="25"/>
      <c r="Z233" s="25"/>
      <c r="AA233" s="25"/>
      <c r="AB233" s="25"/>
      <c r="AC233" s="25"/>
      <c r="AD233" s="25"/>
      <c r="AE233" s="25"/>
    </row>
    <row r="234" spans="1:31" ht="27" customHeight="1" outlineLevel="1" x14ac:dyDescent="0.15">
      <c r="A234" s="48"/>
      <c r="B234" s="48"/>
      <c r="C234" s="7" t="s">
        <v>87</v>
      </c>
      <c r="D234" s="14"/>
      <c r="E234" s="14"/>
      <c r="F234" s="14"/>
      <c r="G234" s="14"/>
      <c r="H234" s="14"/>
      <c r="I234" s="14"/>
      <c r="J234" s="14"/>
      <c r="K234" s="14"/>
      <c r="L234" s="17" t="e">
        <f t="shared" si="46"/>
        <v>#DIV/0!</v>
      </c>
      <c r="M234" s="18" t="e">
        <f t="shared" si="47"/>
        <v>#DIV/0!</v>
      </c>
      <c r="N234" s="48"/>
      <c r="O234" s="48"/>
      <c r="P234" s="48"/>
      <c r="Q234" s="19" t="str">
        <f>IF(AND(MIN(D234:K234)&gt;=0),"Pass","Fail")</f>
        <v>Pass</v>
      </c>
      <c r="R234" s="19" t="str">
        <f>IF(AND(MIN(D234:K234)&gt;=0),"Pass","Fail")</f>
        <v>Pass</v>
      </c>
      <c r="S234" s="19" t="str">
        <f>IF(AND(MIN(D234:K234)&gt;=0),"Pass","Fail")</f>
        <v>Pass</v>
      </c>
      <c r="U234" s="48"/>
      <c r="V234" s="46"/>
      <c r="W234" s="7" t="s">
        <v>87</v>
      </c>
      <c r="X234" s="25"/>
      <c r="Y234" s="25"/>
      <c r="Z234" s="25"/>
      <c r="AA234" s="25"/>
      <c r="AB234" s="25"/>
      <c r="AC234" s="25"/>
      <c r="AD234" s="25"/>
      <c r="AE234" s="25"/>
    </row>
    <row r="235" spans="1:31" ht="27" customHeight="1" outlineLevel="1" x14ac:dyDescent="0.15">
      <c r="A235" s="48"/>
      <c r="B235" s="62" t="s">
        <v>34</v>
      </c>
      <c r="C235" s="5" t="s">
        <v>80</v>
      </c>
      <c r="D235" s="14"/>
      <c r="E235" s="14"/>
      <c r="F235" s="14"/>
      <c r="G235" s="14"/>
      <c r="H235" s="14"/>
      <c r="I235" s="14"/>
      <c r="J235" s="14"/>
      <c r="K235" s="14"/>
      <c r="L235" s="17" t="e">
        <f t="shared" si="46"/>
        <v>#DIV/0!</v>
      </c>
      <c r="M235" s="18" t="e">
        <f t="shared" si="47"/>
        <v>#DIV/0!</v>
      </c>
      <c r="N235" s="48"/>
      <c r="O235" s="48"/>
      <c r="P235" s="48"/>
      <c r="Q235" s="19" t="e">
        <f t="shared" ref="Q235:Q237" si="51">IF(AND(L235&gt;=20,M235&gt;=0.5),"Pass","Fail")</f>
        <v>#DIV/0!</v>
      </c>
      <c r="R235" s="19" t="e">
        <f>IF(AND(L235&gt;=300,M235&gt;=0.5),"Pass","Fail")</f>
        <v>#DIV/0!</v>
      </c>
      <c r="S235" s="19" t="e">
        <f>IF(AND(L235&gt;=475,M235&gt;=0.5),"Pass","Fail")</f>
        <v>#DIV/0!</v>
      </c>
      <c r="U235" s="48"/>
      <c r="V235" s="47" t="s">
        <v>34</v>
      </c>
      <c r="W235" s="5" t="s">
        <v>80</v>
      </c>
      <c r="X235" s="25"/>
      <c r="Y235" s="25"/>
      <c r="Z235" s="25"/>
      <c r="AA235" s="25"/>
      <c r="AB235" s="25"/>
      <c r="AC235" s="25"/>
      <c r="AD235" s="25"/>
      <c r="AE235" s="25"/>
    </row>
    <row r="236" spans="1:31" ht="27" customHeight="1" outlineLevel="1" x14ac:dyDescent="0.15">
      <c r="A236" s="48"/>
      <c r="B236" s="63"/>
      <c r="C236" s="5" t="s">
        <v>85</v>
      </c>
      <c r="D236" s="14"/>
      <c r="E236" s="14"/>
      <c r="F236" s="14"/>
      <c r="G236" s="14"/>
      <c r="H236" s="14"/>
      <c r="I236" s="14"/>
      <c r="J236" s="14"/>
      <c r="K236" s="14"/>
      <c r="L236" s="17" t="e">
        <f t="shared" si="46"/>
        <v>#DIV/0!</v>
      </c>
      <c r="M236" s="18" t="e">
        <f t="shared" si="47"/>
        <v>#DIV/0!</v>
      </c>
      <c r="N236" s="48"/>
      <c r="O236" s="48"/>
      <c r="P236" s="48"/>
      <c r="Q236" s="19" t="e">
        <f t="shared" si="51"/>
        <v>#DIV/0!</v>
      </c>
      <c r="R236" s="19" t="e">
        <f>IF(AND(L236&gt;=200,M236&gt;=0.5),"Pass","Fail")</f>
        <v>#DIV/0!</v>
      </c>
      <c r="S236" s="19" t="e">
        <f>IF(AND(L236&gt;=300,M236&gt;=0.5),"Pass","Fail")</f>
        <v>#DIV/0!</v>
      </c>
      <c r="U236" s="48"/>
      <c r="V236" s="48"/>
      <c r="W236" s="5" t="s">
        <v>85</v>
      </c>
      <c r="X236" s="25"/>
      <c r="Y236" s="25"/>
      <c r="Z236" s="25"/>
      <c r="AA236" s="25"/>
      <c r="AB236" s="25"/>
      <c r="AC236" s="25"/>
      <c r="AD236" s="25"/>
      <c r="AE236" s="25"/>
    </row>
    <row r="237" spans="1:31" ht="27" customHeight="1" outlineLevel="1" x14ac:dyDescent="0.15">
      <c r="A237" s="48"/>
      <c r="B237" s="63"/>
      <c r="C237" s="7" t="s">
        <v>86</v>
      </c>
      <c r="D237" s="14"/>
      <c r="E237" s="14"/>
      <c r="F237" s="14"/>
      <c r="G237" s="14"/>
      <c r="H237" s="14"/>
      <c r="I237" s="14"/>
      <c r="J237" s="14"/>
      <c r="K237" s="14"/>
      <c r="L237" s="17" t="e">
        <f t="shared" si="46"/>
        <v>#DIV/0!</v>
      </c>
      <c r="M237" s="18" t="e">
        <f t="shared" si="47"/>
        <v>#DIV/0!</v>
      </c>
      <c r="N237" s="48"/>
      <c r="O237" s="48"/>
      <c r="P237" s="48"/>
      <c r="Q237" s="19" t="e">
        <f t="shared" si="51"/>
        <v>#DIV/0!</v>
      </c>
      <c r="R237" s="19" t="e">
        <f>IF(AND(L237&gt;=80),"Pass","Fail")</f>
        <v>#DIV/0!</v>
      </c>
      <c r="S237" s="19" t="e">
        <f>IF(AND(L237&gt;=95),"Pass","Fail")</f>
        <v>#DIV/0!</v>
      </c>
      <c r="U237" s="48"/>
      <c r="V237" s="48"/>
      <c r="W237" s="7" t="s">
        <v>86</v>
      </c>
      <c r="X237" s="25"/>
      <c r="Y237" s="25"/>
      <c r="Z237" s="25"/>
      <c r="AA237" s="25"/>
      <c r="AB237" s="25"/>
      <c r="AC237" s="25"/>
      <c r="AD237" s="25"/>
      <c r="AE237" s="25"/>
    </row>
    <row r="238" spans="1:31" ht="27" customHeight="1" outlineLevel="1" x14ac:dyDescent="0.15">
      <c r="A238" s="48"/>
      <c r="B238" s="63"/>
      <c r="C238" s="7" t="s">
        <v>87</v>
      </c>
      <c r="D238" s="14"/>
      <c r="E238" s="14"/>
      <c r="F238" s="14"/>
      <c r="G238" s="14"/>
      <c r="H238" s="14"/>
      <c r="I238" s="14"/>
      <c r="J238" s="14"/>
      <c r="K238" s="14"/>
      <c r="L238" s="17" t="e">
        <f t="shared" si="46"/>
        <v>#DIV/0!</v>
      </c>
      <c r="M238" s="18" t="e">
        <f t="shared" si="47"/>
        <v>#DIV/0!</v>
      </c>
      <c r="N238" s="46"/>
      <c r="O238" s="46"/>
      <c r="P238" s="46"/>
      <c r="Q238" s="19" t="str">
        <f>IF(AND(MIN(D238:K238)&gt;=0),"Pass","Fail")</f>
        <v>Pass</v>
      </c>
      <c r="R238" s="19" t="str">
        <f>IF(AND(MIN(D238:K238)&gt;=0),"Pass","Fail")</f>
        <v>Pass</v>
      </c>
      <c r="S238" s="19" t="str">
        <f>IF(AND(MIN(D238:K238)&gt;=0),"Pass","Fail")</f>
        <v>Pass</v>
      </c>
      <c r="U238" s="46"/>
      <c r="V238" s="46"/>
      <c r="W238" s="7" t="s">
        <v>87</v>
      </c>
      <c r="X238" s="25"/>
      <c r="Y238" s="25"/>
      <c r="Z238" s="25"/>
      <c r="AA238" s="25"/>
      <c r="AB238" s="25"/>
      <c r="AC238" s="25"/>
      <c r="AD238" s="25"/>
      <c r="AE238" s="25"/>
    </row>
    <row r="239" spans="1:31" ht="27" customHeight="1" outlineLevel="1" x14ac:dyDescent="0.15">
      <c r="A239" s="48"/>
      <c r="B239" s="9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21"/>
    </row>
    <row r="240" spans="1:31" ht="27" customHeight="1" outlineLevel="1" x14ac:dyDescent="0.15">
      <c r="A240" s="48"/>
      <c r="B240" s="11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22"/>
    </row>
    <row r="241" spans="1:24" ht="27" customHeight="1" outlineLevel="1" x14ac:dyDescent="0.15">
      <c r="A241" s="48"/>
      <c r="B241" s="11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22"/>
    </row>
    <row r="242" spans="1:24" ht="27" customHeight="1" outlineLevel="1" x14ac:dyDescent="0.15">
      <c r="A242" s="48"/>
      <c r="B242" s="11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22"/>
      <c r="U242" s="23"/>
      <c r="V242" s="23"/>
      <c r="W242" s="23"/>
      <c r="X242" s="23"/>
    </row>
    <row r="243" spans="1:24" ht="27" customHeight="1" outlineLevel="1" x14ac:dyDescent="0.15">
      <c r="A243" s="48"/>
      <c r="B243" s="11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22"/>
      <c r="U243" s="23"/>
      <c r="V243" s="23"/>
      <c r="W243" s="23"/>
      <c r="X243" s="23"/>
    </row>
    <row r="244" spans="1:24" ht="27" customHeight="1" outlineLevel="1" x14ac:dyDescent="0.15">
      <c r="A244" s="48"/>
      <c r="B244" s="1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22"/>
      <c r="U244" s="23"/>
      <c r="V244" s="23"/>
      <c r="W244" s="23"/>
      <c r="X244" s="23"/>
    </row>
    <row r="245" spans="1:24" ht="27" customHeight="1" outlineLevel="1" x14ac:dyDescent="0.15">
      <c r="A245" s="48"/>
      <c r="B245" s="1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22"/>
      <c r="U245" s="23"/>
      <c r="V245" s="23"/>
      <c r="W245" s="23"/>
      <c r="X245" s="23"/>
    </row>
    <row r="246" spans="1:24" ht="27" customHeight="1" outlineLevel="1" x14ac:dyDescent="0.15">
      <c r="A246" s="48"/>
      <c r="B246" s="1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22"/>
      <c r="U246" s="23"/>
      <c r="V246" s="23"/>
      <c r="W246" s="23"/>
      <c r="X246" s="23"/>
    </row>
    <row r="247" spans="1:24" ht="27" customHeight="1" outlineLevel="1" x14ac:dyDescent="0.15">
      <c r="A247" s="46"/>
      <c r="B247" s="12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24"/>
      <c r="U247" s="23"/>
      <c r="V247" s="23"/>
      <c r="W247" s="23"/>
      <c r="X247" s="23"/>
    </row>
    <row r="248" spans="1:24" x14ac:dyDescent="0.15">
      <c r="U248" s="23"/>
      <c r="V248" s="23"/>
      <c r="W248" s="23"/>
      <c r="X248" s="23"/>
    </row>
    <row r="249" spans="1:24" x14ac:dyDescent="0.15">
      <c r="E249" s="23"/>
      <c r="F249" s="23"/>
      <c r="G249" s="23"/>
      <c r="H249" s="23"/>
      <c r="U249" s="23"/>
      <c r="V249" s="23"/>
      <c r="W249" s="23"/>
      <c r="X249" s="23"/>
    </row>
    <row r="250" spans="1:24" x14ac:dyDescent="0.15">
      <c r="E250" s="23"/>
      <c r="F250" s="23"/>
      <c r="G250" s="23"/>
      <c r="H250" s="23"/>
    </row>
    <row r="251" spans="1:24" x14ac:dyDescent="0.15">
      <c r="E251" s="23"/>
      <c r="F251" s="23"/>
      <c r="G251" s="23"/>
      <c r="H251" s="23"/>
    </row>
    <row r="252" spans="1:24" x14ac:dyDescent="0.15">
      <c r="E252" s="23"/>
      <c r="F252" s="23"/>
      <c r="G252" s="23"/>
      <c r="H252" s="23"/>
    </row>
    <row r="253" spans="1:24" x14ac:dyDescent="0.15">
      <c r="E253" s="23"/>
      <c r="F253" s="23"/>
      <c r="G253" s="23"/>
      <c r="H253" s="23"/>
    </row>
    <row r="254" spans="1:24" x14ac:dyDescent="0.15">
      <c r="E254" s="23"/>
      <c r="F254" s="23"/>
      <c r="G254" s="23"/>
      <c r="H254" s="23"/>
    </row>
    <row r="255" spans="1:24" x14ac:dyDescent="0.15">
      <c r="E255" s="23"/>
      <c r="F255" s="23"/>
      <c r="G255" s="23"/>
      <c r="H255" s="23"/>
    </row>
    <row r="256" spans="1:24" x14ac:dyDescent="0.15">
      <c r="E256" s="23"/>
      <c r="F256" s="23"/>
      <c r="G256" s="23"/>
      <c r="H256" s="23"/>
    </row>
    <row r="257" spans="5:8" x14ac:dyDescent="0.15">
      <c r="E257" s="23"/>
      <c r="F257" s="23"/>
      <c r="G257" s="23"/>
      <c r="H257" s="23"/>
    </row>
    <row r="258" spans="5:8" x14ac:dyDescent="0.15">
      <c r="E258" s="23"/>
      <c r="F258" s="23"/>
      <c r="G258" s="23"/>
      <c r="H258" s="23"/>
    </row>
    <row r="259" spans="5:8" x14ac:dyDescent="0.15">
      <c r="E259" s="23"/>
      <c r="F259" s="23"/>
      <c r="G259" s="23"/>
      <c r="H259" s="23"/>
    </row>
    <row r="260" spans="5:8" x14ac:dyDescent="0.15">
      <c r="E260" s="23"/>
      <c r="F260" s="23"/>
      <c r="G260" s="23"/>
      <c r="H260" s="23"/>
    </row>
  </sheetData>
  <mergeCells count="273">
    <mergeCell ref="A1:AE1"/>
    <mergeCell ref="A2:AE2"/>
    <mergeCell ref="A3:AE3"/>
    <mergeCell ref="A4:AE4"/>
    <mergeCell ref="D5:K5"/>
    <mergeCell ref="X5:AE5"/>
    <mergeCell ref="D28:K28"/>
    <mergeCell ref="X28:AE28"/>
    <mergeCell ref="A51:AE51"/>
    <mergeCell ref="C5:C6"/>
    <mergeCell ref="C28:C29"/>
    <mergeCell ref="M5:M6"/>
    <mergeCell ref="M28:M29"/>
    <mergeCell ref="P5:P6"/>
    <mergeCell ref="P7:P18"/>
    <mergeCell ref="P28:P29"/>
    <mergeCell ref="P30:P41"/>
    <mergeCell ref="R5:R6"/>
    <mergeCell ref="R28:R29"/>
    <mergeCell ref="U5:U6"/>
    <mergeCell ref="U7:U18"/>
    <mergeCell ref="U28:U29"/>
    <mergeCell ref="U30:U41"/>
    <mergeCell ref="V5:V6"/>
    <mergeCell ref="X52:AE52"/>
    <mergeCell ref="D75:K75"/>
    <mergeCell ref="X75:AE75"/>
    <mergeCell ref="A98:AE98"/>
    <mergeCell ref="D99:K99"/>
    <mergeCell ref="X99:AE99"/>
    <mergeCell ref="D122:K122"/>
    <mergeCell ref="X122:AE122"/>
    <mergeCell ref="B75:B76"/>
    <mergeCell ref="B77:B80"/>
    <mergeCell ref="B81:B84"/>
    <mergeCell ref="B85:B88"/>
    <mergeCell ref="B99:B100"/>
    <mergeCell ref="B101:B104"/>
    <mergeCell ref="B105:B108"/>
    <mergeCell ref="B109:B112"/>
    <mergeCell ref="B122:B123"/>
    <mergeCell ref="C52:C53"/>
    <mergeCell ref="C75:C76"/>
    <mergeCell ref="C99:C100"/>
    <mergeCell ref="C122:C123"/>
    <mergeCell ref="M52:M53"/>
    <mergeCell ref="M75:M76"/>
    <mergeCell ref="M99:M100"/>
    <mergeCell ref="X146:AE146"/>
    <mergeCell ref="D169:K169"/>
    <mergeCell ref="X169:AE169"/>
    <mergeCell ref="A192:AE192"/>
    <mergeCell ref="A193:AE193"/>
    <mergeCell ref="D194:K194"/>
    <mergeCell ref="X194:AE194"/>
    <mergeCell ref="B175:B178"/>
    <mergeCell ref="B179:B182"/>
    <mergeCell ref="B194:B195"/>
    <mergeCell ref="C146:C147"/>
    <mergeCell ref="C169:C170"/>
    <mergeCell ref="C194:C195"/>
    <mergeCell ref="P148:P159"/>
    <mergeCell ref="P169:P170"/>
    <mergeCell ref="P171:P182"/>
    <mergeCell ref="P194:P195"/>
    <mergeCell ref="U148:U159"/>
    <mergeCell ref="U169:U170"/>
    <mergeCell ref="U171:U182"/>
    <mergeCell ref="U194:U195"/>
    <mergeCell ref="V175:V178"/>
    <mergeCell ref="V148:V151"/>
    <mergeCell ref="V152:V155"/>
    <mergeCell ref="X221:AE221"/>
    <mergeCell ref="A5:A6"/>
    <mergeCell ref="A7:A50"/>
    <mergeCell ref="A52:A53"/>
    <mergeCell ref="A54:A97"/>
    <mergeCell ref="A99:A100"/>
    <mergeCell ref="A101:A144"/>
    <mergeCell ref="A146:A147"/>
    <mergeCell ref="A148:A191"/>
    <mergeCell ref="A194:A195"/>
    <mergeCell ref="A196:A247"/>
    <mergeCell ref="B5:B6"/>
    <mergeCell ref="B7:B10"/>
    <mergeCell ref="B11:B14"/>
    <mergeCell ref="B15:B18"/>
    <mergeCell ref="B28:B29"/>
    <mergeCell ref="B30:B33"/>
    <mergeCell ref="B34:B37"/>
    <mergeCell ref="B38:B41"/>
    <mergeCell ref="B52:B53"/>
    <mergeCell ref="B54:B57"/>
    <mergeCell ref="B58:B61"/>
    <mergeCell ref="B62:B65"/>
    <mergeCell ref="A145:AE145"/>
    <mergeCell ref="B124:B127"/>
    <mergeCell ref="B128:B131"/>
    <mergeCell ref="B132:B135"/>
    <mergeCell ref="B146:B147"/>
    <mergeCell ref="B148:B151"/>
    <mergeCell ref="B152:B155"/>
    <mergeCell ref="B156:B159"/>
    <mergeCell ref="B169:B170"/>
    <mergeCell ref="B171:B174"/>
    <mergeCell ref="B196:B199"/>
    <mergeCell ref="B200:B203"/>
    <mergeCell ref="B204:B207"/>
    <mergeCell ref="B208:B211"/>
    <mergeCell ref="B221:B222"/>
    <mergeCell ref="B223:B226"/>
    <mergeCell ref="B227:B230"/>
    <mergeCell ref="B231:B234"/>
    <mergeCell ref="B235:B238"/>
    <mergeCell ref="C221:C222"/>
    <mergeCell ref="L5:L6"/>
    <mergeCell ref="L28:L29"/>
    <mergeCell ref="L52:L53"/>
    <mergeCell ref="L75:L76"/>
    <mergeCell ref="L99:L100"/>
    <mergeCell ref="L122:L123"/>
    <mergeCell ref="L146:L147"/>
    <mergeCell ref="L169:L170"/>
    <mergeCell ref="L194:L195"/>
    <mergeCell ref="L221:L222"/>
    <mergeCell ref="D221:K221"/>
    <mergeCell ref="D146:K146"/>
    <mergeCell ref="D52:K52"/>
    <mergeCell ref="M122:M123"/>
    <mergeCell ref="M146:M147"/>
    <mergeCell ref="M169:M170"/>
    <mergeCell ref="M194:M195"/>
    <mergeCell ref="M221:M222"/>
    <mergeCell ref="N5:N6"/>
    <mergeCell ref="N7:N18"/>
    <mergeCell ref="N28:N29"/>
    <mergeCell ref="N30:N41"/>
    <mergeCell ref="N52:N53"/>
    <mergeCell ref="N54:N65"/>
    <mergeCell ref="N75:N76"/>
    <mergeCell ref="N77:N88"/>
    <mergeCell ref="N99:N100"/>
    <mergeCell ref="N101:N112"/>
    <mergeCell ref="N122:N123"/>
    <mergeCell ref="N124:N135"/>
    <mergeCell ref="N146:N147"/>
    <mergeCell ref="N148:N159"/>
    <mergeCell ref="N169:N170"/>
    <mergeCell ref="N171:N182"/>
    <mergeCell ref="N194:N195"/>
    <mergeCell ref="N196:N211"/>
    <mergeCell ref="N221:N222"/>
    <mergeCell ref="N223:N238"/>
    <mergeCell ref="O5:O6"/>
    <mergeCell ref="O7:O18"/>
    <mergeCell ref="O28:O29"/>
    <mergeCell ref="O30:O41"/>
    <mergeCell ref="O52:O53"/>
    <mergeCell ref="O54:O65"/>
    <mergeCell ref="O75:O76"/>
    <mergeCell ref="O77:O88"/>
    <mergeCell ref="O99:O100"/>
    <mergeCell ref="O101:O112"/>
    <mergeCell ref="O122:O123"/>
    <mergeCell ref="O124:O135"/>
    <mergeCell ref="O146:O147"/>
    <mergeCell ref="O148:O159"/>
    <mergeCell ref="O169:O170"/>
    <mergeCell ref="O171:O182"/>
    <mergeCell ref="O194:O195"/>
    <mergeCell ref="O196:O211"/>
    <mergeCell ref="O221:O222"/>
    <mergeCell ref="O223:O238"/>
    <mergeCell ref="P196:P211"/>
    <mergeCell ref="P221:P222"/>
    <mergeCell ref="P223:P238"/>
    <mergeCell ref="Q5:Q6"/>
    <mergeCell ref="Q28:Q29"/>
    <mergeCell ref="Q52:Q53"/>
    <mergeCell ref="Q75:Q76"/>
    <mergeCell ref="Q99:Q100"/>
    <mergeCell ref="Q122:Q123"/>
    <mergeCell ref="Q146:Q147"/>
    <mergeCell ref="Q169:Q170"/>
    <mergeCell ref="Q194:Q195"/>
    <mergeCell ref="Q221:Q222"/>
    <mergeCell ref="P52:P53"/>
    <mergeCell ref="P54:P65"/>
    <mergeCell ref="P75:P76"/>
    <mergeCell ref="P77:P88"/>
    <mergeCell ref="P99:P100"/>
    <mergeCell ref="P101:P112"/>
    <mergeCell ref="P122:P123"/>
    <mergeCell ref="P124:P135"/>
    <mergeCell ref="P146:P147"/>
    <mergeCell ref="R221:R222"/>
    <mergeCell ref="S5:S6"/>
    <mergeCell ref="S28:S29"/>
    <mergeCell ref="S52:S53"/>
    <mergeCell ref="S75:S76"/>
    <mergeCell ref="S99:S100"/>
    <mergeCell ref="S122:S123"/>
    <mergeCell ref="S146:S147"/>
    <mergeCell ref="S169:S170"/>
    <mergeCell ref="S194:S195"/>
    <mergeCell ref="S221:S222"/>
    <mergeCell ref="U124:U135"/>
    <mergeCell ref="U146:U147"/>
    <mergeCell ref="R52:R53"/>
    <mergeCell ref="R75:R76"/>
    <mergeCell ref="R99:R100"/>
    <mergeCell ref="R122:R123"/>
    <mergeCell ref="R146:R147"/>
    <mergeCell ref="R169:R170"/>
    <mergeCell ref="R194:R195"/>
    <mergeCell ref="U52:U53"/>
    <mergeCell ref="U54:U65"/>
    <mergeCell ref="U75:U76"/>
    <mergeCell ref="U77:U88"/>
    <mergeCell ref="U99:U100"/>
    <mergeCell ref="U101:U112"/>
    <mergeCell ref="U122:U123"/>
    <mergeCell ref="V54:V57"/>
    <mergeCell ref="V58:V61"/>
    <mergeCell ref="V62:V65"/>
    <mergeCell ref="V75:V76"/>
    <mergeCell ref="V77:V80"/>
    <mergeCell ref="V81:V84"/>
    <mergeCell ref="V85:V88"/>
    <mergeCell ref="V99:V100"/>
    <mergeCell ref="V101:V104"/>
    <mergeCell ref="V28:V29"/>
    <mergeCell ref="V30:V33"/>
    <mergeCell ref="V34:V37"/>
    <mergeCell ref="V38:V41"/>
    <mergeCell ref="V52:V53"/>
    <mergeCell ref="V146:V147"/>
    <mergeCell ref="V105:V108"/>
    <mergeCell ref="V109:V112"/>
    <mergeCell ref="V122:V123"/>
    <mergeCell ref="U196:U211"/>
    <mergeCell ref="U221:U222"/>
    <mergeCell ref="U223:U238"/>
    <mergeCell ref="V231:V234"/>
    <mergeCell ref="V235:V238"/>
    <mergeCell ref="W5:W6"/>
    <mergeCell ref="W28:W29"/>
    <mergeCell ref="W52:W53"/>
    <mergeCell ref="W75:W76"/>
    <mergeCell ref="W99:W100"/>
    <mergeCell ref="W122:W123"/>
    <mergeCell ref="W146:W147"/>
    <mergeCell ref="W169:W170"/>
    <mergeCell ref="W194:W195"/>
    <mergeCell ref="W221:W222"/>
    <mergeCell ref="V179:V182"/>
    <mergeCell ref="V194:V195"/>
    <mergeCell ref="V196:V199"/>
    <mergeCell ref="V200:V203"/>
    <mergeCell ref="V204:V207"/>
    <mergeCell ref="V208:V211"/>
    <mergeCell ref="V7:V10"/>
    <mergeCell ref="V11:V14"/>
    <mergeCell ref="V15:V18"/>
    <mergeCell ref="V221:V222"/>
    <mergeCell ref="V223:V226"/>
    <mergeCell ref="V227:V230"/>
    <mergeCell ref="V124:V127"/>
    <mergeCell ref="V128:V131"/>
    <mergeCell ref="V132:V135"/>
    <mergeCell ref="V156:V159"/>
    <mergeCell ref="V169:V170"/>
    <mergeCell ref="V171:V174"/>
  </mergeCells>
  <phoneticPr fontId="13" type="noConversion"/>
  <conditionalFormatting sqref="D7:L9">
    <cfRule type="cellIs" dxfId="116" priority="317" operator="lessThan">
      <formula>20</formula>
    </cfRule>
  </conditionalFormatting>
  <conditionalFormatting sqref="D11:L13">
    <cfRule type="cellIs" dxfId="115" priority="312" operator="lessThan">
      <formula>20</formula>
    </cfRule>
  </conditionalFormatting>
  <conditionalFormatting sqref="D15:L17">
    <cfRule type="cellIs" dxfId="114" priority="311" operator="lessThan">
      <formula>20</formula>
    </cfRule>
  </conditionalFormatting>
  <conditionalFormatting sqref="D30:L32">
    <cfRule type="cellIs" dxfId="113" priority="308" operator="lessThan">
      <formula>20</formula>
    </cfRule>
  </conditionalFormatting>
  <conditionalFormatting sqref="D34:L36">
    <cfRule type="cellIs" dxfId="112" priority="303" operator="lessThan">
      <formula>20</formula>
    </cfRule>
  </conditionalFormatting>
  <conditionalFormatting sqref="D38:L40">
    <cfRule type="cellIs" dxfId="111" priority="302" operator="lessThan">
      <formula>20</formula>
    </cfRule>
  </conditionalFormatting>
  <conditionalFormatting sqref="D54:L56">
    <cfRule type="cellIs" dxfId="110" priority="299" operator="lessThan">
      <formula>20</formula>
    </cfRule>
  </conditionalFormatting>
  <conditionalFormatting sqref="D58:L60">
    <cfRule type="cellIs" dxfId="109" priority="294" operator="lessThan">
      <formula>20</formula>
    </cfRule>
  </conditionalFormatting>
  <conditionalFormatting sqref="D62:L64">
    <cfRule type="cellIs" dxfId="108" priority="293" operator="lessThan">
      <formula>20</formula>
    </cfRule>
  </conditionalFormatting>
  <conditionalFormatting sqref="D77:L79">
    <cfRule type="cellIs" dxfId="107" priority="290" operator="lessThan">
      <formula>20</formula>
    </cfRule>
  </conditionalFormatting>
  <conditionalFormatting sqref="D81:L83">
    <cfRule type="cellIs" dxfId="106" priority="285" operator="lessThan">
      <formula>20</formula>
    </cfRule>
  </conditionalFormatting>
  <conditionalFormatting sqref="D85:L87">
    <cfRule type="cellIs" dxfId="105" priority="284" operator="lessThan">
      <formula>20</formula>
    </cfRule>
  </conditionalFormatting>
  <conditionalFormatting sqref="D101:L103">
    <cfRule type="cellIs" dxfId="104" priority="281" operator="lessThan">
      <formula>20</formula>
    </cfRule>
  </conditionalFormatting>
  <conditionalFormatting sqref="D105:L107">
    <cfRule type="cellIs" dxfId="103" priority="276" operator="lessThan">
      <formula>20</formula>
    </cfRule>
  </conditionalFormatting>
  <conditionalFormatting sqref="D109:L111">
    <cfRule type="cellIs" dxfId="102" priority="275" operator="lessThan">
      <formula>20</formula>
    </cfRule>
  </conditionalFormatting>
  <conditionalFormatting sqref="D124:L126">
    <cfRule type="cellIs" dxfId="101" priority="272" operator="lessThan">
      <formula>20</formula>
    </cfRule>
  </conditionalFormatting>
  <conditionalFormatting sqref="D128:L130">
    <cfRule type="cellIs" dxfId="100" priority="267" operator="lessThan">
      <formula>20</formula>
    </cfRule>
  </conditionalFormatting>
  <conditionalFormatting sqref="D132:L134">
    <cfRule type="cellIs" dxfId="99" priority="266" operator="lessThan">
      <formula>20</formula>
    </cfRule>
  </conditionalFormatting>
  <conditionalFormatting sqref="D148:L150">
    <cfRule type="cellIs" dxfId="98" priority="263" operator="lessThan">
      <formula>20</formula>
    </cfRule>
  </conditionalFormatting>
  <conditionalFormatting sqref="D152:L154">
    <cfRule type="cellIs" dxfId="97" priority="258" operator="lessThan">
      <formula>20</formula>
    </cfRule>
  </conditionalFormatting>
  <conditionalFormatting sqref="D156:L158">
    <cfRule type="cellIs" dxfId="96" priority="257" operator="lessThan">
      <formula>20</formula>
    </cfRule>
  </conditionalFormatting>
  <conditionalFormatting sqref="D171:L173">
    <cfRule type="cellIs" dxfId="95" priority="254" operator="lessThan">
      <formula>20</formula>
    </cfRule>
  </conditionalFormatting>
  <conditionalFormatting sqref="D175:L177">
    <cfRule type="cellIs" dxfId="94" priority="249" operator="lessThan">
      <formula>20</formula>
    </cfRule>
  </conditionalFormatting>
  <conditionalFormatting sqref="D179:L181">
    <cfRule type="cellIs" dxfId="93" priority="248" operator="lessThan">
      <formula>20</formula>
    </cfRule>
  </conditionalFormatting>
  <conditionalFormatting sqref="D196:L198">
    <cfRule type="cellIs" dxfId="92" priority="245" operator="lessThan">
      <formula>20</formula>
    </cfRule>
  </conditionalFormatting>
  <conditionalFormatting sqref="D200:L202">
    <cfRule type="cellIs" dxfId="91" priority="240" operator="lessThan">
      <formula>20</formula>
    </cfRule>
  </conditionalFormatting>
  <conditionalFormatting sqref="D204:L206">
    <cfRule type="cellIs" dxfId="90" priority="239" operator="lessThan">
      <formula>20</formula>
    </cfRule>
  </conditionalFormatting>
  <conditionalFormatting sqref="D208:L210">
    <cfRule type="cellIs" dxfId="89" priority="236" operator="lessThan">
      <formula>20</formula>
    </cfRule>
  </conditionalFormatting>
  <conditionalFormatting sqref="D223:L225">
    <cfRule type="cellIs" dxfId="88" priority="233" operator="lessThan">
      <formula>20</formula>
    </cfRule>
  </conditionalFormatting>
  <conditionalFormatting sqref="D227:L229">
    <cfRule type="cellIs" dxfId="87" priority="228" operator="lessThan">
      <formula>20</formula>
    </cfRule>
  </conditionalFormatting>
  <conditionalFormatting sqref="D231:L233">
    <cfRule type="cellIs" dxfId="86" priority="227" operator="lessThan">
      <formula>20</formula>
    </cfRule>
  </conditionalFormatting>
  <conditionalFormatting sqref="D235:L237">
    <cfRule type="cellIs" dxfId="85" priority="224" operator="lessThan">
      <formula>20</formula>
    </cfRule>
  </conditionalFormatting>
  <conditionalFormatting sqref="M7:M8">
    <cfRule type="expression" dxfId="84" priority="404">
      <formula>M7&lt;0.5</formula>
    </cfRule>
  </conditionalFormatting>
  <conditionalFormatting sqref="M7:M9">
    <cfRule type="cellIs" dxfId="83" priority="318" operator="lessThan">
      <formula>0.5</formula>
    </cfRule>
  </conditionalFormatting>
  <conditionalFormatting sqref="M11:M12">
    <cfRule type="expression" dxfId="82" priority="316">
      <formula>M11&lt;0.5</formula>
    </cfRule>
  </conditionalFormatting>
  <conditionalFormatting sqref="M11:M13">
    <cfRule type="cellIs" dxfId="81" priority="314" operator="lessThan">
      <formula>0.5</formula>
    </cfRule>
  </conditionalFormatting>
  <conditionalFormatting sqref="M15:M16">
    <cfRule type="expression" dxfId="80" priority="315">
      <formula>M15&lt;0.5</formula>
    </cfRule>
  </conditionalFormatting>
  <conditionalFormatting sqref="M15:M17">
    <cfRule type="cellIs" dxfId="79" priority="313" operator="lessThan">
      <formula>0.5</formula>
    </cfRule>
  </conditionalFormatting>
  <conditionalFormatting sqref="M30:M31">
    <cfRule type="expression" dxfId="78" priority="310">
      <formula>M30&lt;0.5</formula>
    </cfRule>
  </conditionalFormatting>
  <conditionalFormatting sqref="M30:M32">
    <cfRule type="cellIs" dxfId="77" priority="309" operator="lessThan">
      <formula>0.5</formula>
    </cfRule>
  </conditionalFormatting>
  <conditionalFormatting sqref="M34:M35">
    <cfRule type="expression" dxfId="76" priority="307">
      <formula>M34&lt;0.5</formula>
    </cfRule>
  </conditionalFormatting>
  <conditionalFormatting sqref="M34:M36">
    <cfRule type="cellIs" dxfId="75" priority="305" operator="lessThan">
      <formula>0.5</formula>
    </cfRule>
  </conditionalFormatting>
  <conditionalFormatting sqref="M38:M39">
    <cfRule type="expression" dxfId="74" priority="306">
      <formula>M38&lt;0.5</formula>
    </cfRule>
  </conditionalFormatting>
  <conditionalFormatting sqref="M38:M40">
    <cfRule type="cellIs" dxfId="73" priority="304" operator="lessThan">
      <formula>0.5</formula>
    </cfRule>
  </conditionalFormatting>
  <conditionalFormatting sqref="M54:M55">
    <cfRule type="expression" dxfId="72" priority="301">
      <formula>M54&lt;0.5</formula>
    </cfRule>
  </conditionalFormatting>
  <conditionalFormatting sqref="M54:M56">
    <cfRule type="cellIs" dxfId="71" priority="300" operator="lessThan">
      <formula>0.5</formula>
    </cfRule>
  </conditionalFormatting>
  <conditionalFormatting sqref="M58:M59">
    <cfRule type="expression" dxfId="70" priority="298">
      <formula>M58&lt;0.5</formula>
    </cfRule>
  </conditionalFormatting>
  <conditionalFormatting sqref="M58:M60">
    <cfRule type="cellIs" dxfId="69" priority="296" operator="lessThan">
      <formula>0.5</formula>
    </cfRule>
  </conditionalFormatting>
  <conditionalFormatting sqref="M62:M63">
    <cfRule type="expression" dxfId="68" priority="297">
      <formula>M62&lt;0.5</formula>
    </cfRule>
  </conditionalFormatting>
  <conditionalFormatting sqref="M62:M64">
    <cfRule type="cellIs" dxfId="67" priority="295" operator="lessThan">
      <formula>0.5</formula>
    </cfRule>
  </conditionalFormatting>
  <conditionalFormatting sqref="M77:M78">
    <cfRule type="expression" dxfId="66" priority="292">
      <formula>M77&lt;0.5</formula>
    </cfRule>
  </conditionalFormatting>
  <conditionalFormatting sqref="M77:M79">
    <cfRule type="cellIs" dxfId="65" priority="291" operator="lessThan">
      <formula>0.5</formula>
    </cfRule>
  </conditionalFormatting>
  <conditionalFormatting sqref="M81:M82">
    <cfRule type="expression" dxfId="64" priority="289">
      <formula>M81&lt;0.5</formula>
    </cfRule>
  </conditionalFormatting>
  <conditionalFormatting sqref="M81:M83">
    <cfRule type="cellIs" dxfId="63" priority="287" operator="lessThan">
      <formula>0.5</formula>
    </cfRule>
  </conditionalFormatting>
  <conditionalFormatting sqref="M85:M86">
    <cfRule type="expression" dxfId="62" priority="288">
      <formula>M85&lt;0.5</formula>
    </cfRule>
  </conditionalFormatting>
  <conditionalFormatting sqref="M85:M87">
    <cfRule type="cellIs" dxfId="61" priority="286" operator="lessThan">
      <formula>0.5</formula>
    </cfRule>
  </conditionalFormatting>
  <conditionalFormatting sqref="M101:M102">
    <cfRule type="expression" dxfId="60" priority="283">
      <formula>M101&lt;0.5</formula>
    </cfRule>
  </conditionalFormatting>
  <conditionalFormatting sqref="M101:M103">
    <cfRule type="cellIs" dxfId="59" priority="282" operator="lessThan">
      <formula>0.5</formula>
    </cfRule>
  </conditionalFormatting>
  <conditionalFormatting sqref="M105:M106">
    <cfRule type="expression" dxfId="58" priority="280">
      <formula>M105&lt;0.5</formula>
    </cfRule>
  </conditionalFormatting>
  <conditionalFormatting sqref="M105:M107">
    <cfRule type="cellIs" dxfId="57" priority="278" operator="lessThan">
      <formula>0.5</formula>
    </cfRule>
  </conditionalFormatting>
  <conditionalFormatting sqref="M109:M110">
    <cfRule type="expression" dxfId="56" priority="279">
      <formula>M109&lt;0.5</formula>
    </cfRule>
  </conditionalFormatting>
  <conditionalFormatting sqref="M109:M111">
    <cfRule type="cellIs" dxfId="55" priority="277" operator="lessThan">
      <formula>0.5</formula>
    </cfRule>
  </conditionalFormatting>
  <conditionalFormatting sqref="M124:M125">
    <cfRule type="expression" dxfId="54" priority="274">
      <formula>M124&lt;0.5</formula>
    </cfRule>
  </conditionalFormatting>
  <conditionalFormatting sqref="M124:M126">
    <cfRule type="cellIs" dxfId="53" priority="273" operator="lessThan">
      <formula>0.5</formula>
    </cfRule>
  </conditionalFormatting>
  <conditionalFormatting sqref="M128:M129">
    <cfRule type="expression" dxfId="52" priority="271">
      <formula>M128&lt;0.5</formula>
    </cfRule>
  </conditionalFormatting>
  <conditionalFormatting sqref="M128:M130">
    <cfRule type="cellIs" dxfId="51" priority="269" operator="lessThan">
      <formula>0.5</formula>
    </cfRule>
  </conditionalFormatting>
  <conditionalFormatting sqref="M132:M133">
    <cfRule type="expression" dxfId="50" priority="270">
      <formula>M132&lt;0.5</formula>
    </cfRule>
  </conditionalFormatting>
  <conditionalFormatting sqref="M132:M134">
    <cfRule type="cellIs" dxfId="49" priority="268" operator="lessThan">
      <formula>0.5</formula>
    </cfRule>
  </conditionalFormatting>
  <conditionalFormatting sqref="M148:M149">
    <cfRule type="expression" dxfId="48" priority="265">
      <formula>M148&lt;0.5</formula>
    </cfRule>
  </conditionalFormatting>
  <conditionalFormatting sqref="M148:M150">
    <cfRule type="cellIs" dxfId="47" priority="264" operator="lessThan">
      <formula>0.5</formula>
    </cfRule>
  </conditionalFormatting>
  <conditionalFormatting sqref="M152:M153">
    <cfRule type="expression" dxfId="46" priority="262">
      <formula>M152&lt;0.5</formula>
    </cfRule>
  </conditionalFormatting>
  <conditionalFormatting sqref="M152:M154">
    <cfRule type="cellIs" dxfId="45" priority="260" operator="lessThan">
      <formula>0.5</formula>
    </cfRule>
  </conditionalFormatting>
  <conditionalFormatting sqref="M156:M157">
    <cfRule type="expression" dxfId="44" priority="261">
      <formula>M156&lt;0.5</formula>
    </cfRule>
  </conditionalFormatting>
  <conditionalFormatting sqref="M156:M158">
    <cfRule type="cellIs" dxfId="43" priority="259" operator="lessThan">
      <formula>0.5</formula>
    </cfRule>
  </conditionalFormatting>
  <conditionalFormatting sqref="M171:M172">
    <cfRule type="expression" dxfId="42" priority="256">
      <formula>M171&lt;0.5</formula>
    </cfRule>
  </conditionalFormatting>
  <conditionalFormatting sqref="M171:M173">
    <cfRule type="cellIs" dxfId="41" priority="255" operator="lessThan">
      <formula>0.5</formula>
    </cfRule>
  </conditionalFormatting>
  <conditionalFormatting sqref="M175:M176">
    <cfRule type="expression" dxfId="40" priority="253">
      <formula>M175&lt;0.5</formula>
    </cfRule>
  </conditionalFormatting>
  <conditionalFormatting sqref="M175:M177">
    <cfRule type="cellIs" dxfId="39" priority="251" operator="lessThan">
      <formula>0.5</formula>
    </cfRule>
  </conditionalFormatting>
  <conditionalFormatting sqref="M179:M180">
    <cfRule type="expression" dxfId="38" priority="252">
      <formula>M179&lt;0.5</formula>
    </cfRule>
  </conditionalFormatting>
  <conditionalFormatting sqref="M179:M181">
    <cfRule type="cellIs" dxfId="37" priority="250" operator="lessThan">
      <formula>0.5</formula>
    </cfRule>
  </conditionalFormatting>
  <conditionalFormatting sqref="M196:M197">
    <cfRule type="expression" dxfId="36" priority="247">
      <formula>M196&lt;0.5</formula>
    </cfRule>
  </conditionalFormatting>
  <conditionalFormatting sqref="M196:M198">
    <cfRule type="cellIs" dxfId="35" priority="246" operator="lessThan">
      <formula>0.5</formula>
    </cfRule>
  </conditionalFormatting>
  <conditionalFormatting sqref="M200:M201">
    <cfRule type="expression" dxfId="34" priority="244">
      <formula>M200&lt;0.5</formula>
    </cfRule>
  </conditionalFormatting>
  <conditionalFormatting sqref="M200:M202">
    <cfRule type="cellIs" dxfId="33" priority="242" operator="lessThan">
      <formula>0.5</formula>
    </cfRule>
  </conditionalFormatting>
  <conditionalFormatting sqref="M204:M205">
    <cfRule type="expression" dxfId="32" priority="243">
      <formula>M204&lt;0.5</formula>
    </cfRule>
  </conditionalFormatting>
  <conditionalFormatting sqref="M204:M206">
    <cfRule type="cellIs" dxfId="31" priority="241" operator="lessThan">
      <formula>0.5</formula>
    </cfRule>
  </conditionalFormatting>
  <conditionalFormatting sqref="M208:M209">
    <cfRule type="expression" dxfId="30" priority="238">
      <formula>M208&lt;0.5</formula>
    </cfRule>
  </conditionalFormatting>
  <conditionalFormatting sqref="M208:M210">
    <cfRule type="cellIs" dxfId="29" priority="237" operator="lessThan">
      <formula>0.5</formula>
    </cfRule>
  </conditionalFormatting>
  <conditionalFormatting sqref="M223:M224">
    <cfRule type="expression" dxfId="28" priority="235">
      <formula>M223&lt;0.5</formula>
    </cfRule>
  </conditionalFormatting>
  <conditionalFormatting sqref="M223:M225">
    <cfRule type="cellIs" dxfId="27" priority="234" operator="lessThan">
      <formula>0.5</formula>
    </cfRule>
  </conditionalFormatting>
  <conditionalFormatting sqref="M227:M228">
    <cfRule type="expression" dxfId="26" priority="232">
      <formula>M227&lt;0.5</formula>
    </cfRule>
  </conditionalFormatting>
  <conditionalFormatting sqref="M227:M229">
    <cfRule type="cellIs" dxfId="25" priority="230" operator="lessThan">
      <formula>0.5</formula>
    </cfRule>
  </conditionalFormatting>
  <conditionalFormatting sqref="M231:M232">
    <cfRule type="expression" dxfId="24" priority="231">
      <formula>M231&lt;0.5</formula>
    </cfRule>
  </conditionalFormatting>
  <conditionalFormatting sqref="M231:M233">
    <cfRule type="cellIs" dxfId="23" priority="229" operator="lessThan">
      <formula>0.5</formula>
    </cfRule>
  </conditionalFormatting>
  <conditionalFormatting sqref="M235:M236">
    <cfRule type="expression" dxfId="22" priority="226">
      <formula>M235&lt;0.5</formula>
    </cfRule>
  </conditionalFormatting>
  <conditionalFormatting sqref="M235:M237">
    <cfRule type="cellIs" dxfId="21" priority="225" operator="lessThan">
      <formula>0.5</formula>
    </cfRule>
  </conditionalFormatting>
  <conditionalFormatting sqref="P7:P8 P11:P12 P15:P16">
    <cfRule type="expression" dxfId="20" priority="1">
      <formula>P7&lt;0.5</formula>
    </cfRule>
  </conditionalFormatting>
  <conditionalFormatting sqref="P30:P31 P34:P35 P38:P39">
    <cfRule type="expression" dxfId="19" priority="26">
      <formula>P30&lt;0.5</formula>
    </cfRule>
  </conditionalFormatting>
  <conditionalFormatting sqref="P54:P55 P58:P59 P62:P63">
    <cfRule type="expression" dxfId="18" priority="51">
      <formula>P54&lt;0.5</formula>
    </cfRule>
  </conditionalFormatting>
  <conditionalFormatting sqref="P77:P78 P81:P82 P85:P86">
    <cfRule type="expression" dxfId="17" priority="76">
      <formula>P77&lt;0.5</formula>
    </cfRule>
  </conditionalFormatting>
  <conditionalFormatting sqref="P101:P102 P105:P106 P109:P110">
    <cfRule type="expression" dxfId="16" priority="104">
      <formula>P101&lt;0.5</formula>
    </cfRule>
  </conditionalFormatting>
  <conditionalFormatting sqref="P124:P125 P128:P129 P132:P133">
    <cfRule type="expression" dxfId="15" priority="129">
      <formula>P124&lt;0.5</formula>
    </cfRule>
  </conditionalFormatting>
  <conditionalFormatting sqref="P148:P149 P152:P153 P156:P157">
    <cfRule type="expression" dxfId="14" priority="157">
      <formula>P148&lt;0.5</formula>
    </cfRule>
  </conditionalFormatting>
  <conditionalFormatting sqref="P171:P172 P175:P176 P179:P180">
    <cfRule type="expression" dxfId="13" priority="405">
      <formula>P171&lt;0.5</formula>
    </cfRule>
  </conditionalFormatting>
  <conditionalFormatting sqref="P196:P197 P200:P201 P204:P205 P208:P209">
    <cfRule type="expression" dxfId="12" priority="403">
      <formula>P196&lt;0.5</formula>
    </cfRule>
  </conditionalFormatting>
  <conditionalFormatting sqref="P223:P224 P227:P228 P231:P232 P235:P236">
    <cfRule type="expression" dxfId="11" priority="195">
      <formula>P223&lt;0.5</formula>
    </cfRule>
  </conditionalFormatting>
  <conditionalFormatting sqref="Q5:S18">
    <cfRule type="containsText" dxfId="10" priority="2" operator="containsText" text="Fail">
      <formula>NOT(ISERROR(SEARCH("Fail",Q5)))</formula>
    </cfRule>
  </conditionalFormatting>
  <conditionalFormatting sqref="Q28:S41">
    <cfRule type="containsText" dxfId="9" priority="27" operator="containsText" text="Fail">
      <formula>NOT(ISERROR(SEARCH("Fail",Q28)))</formula>
    </cfRule>
  </conditionalFormatting>
  <conditionalFormatting sqref="Q52:S65">
    <cfRule type="containsText" dxfId="8" priority="52" operator="containsText" text="Fail">
      <formula>NOT(ISERROR(SEARCH("Fail",Q52)))</formula>
    </cfRule>
  </conditionalFormatting>
  <conditionalFormatting sqref="Q75:S88">
    <cfRule type="containsText" dxfId="7" priority="77" operator="containsText" text="Fail">
      <formula>NOT(ISERROR(SEARCH("Fail",Q75)))</formula>
    </cfRule>
  </conditionalFormatting>
  <conditionalFormatting sqref="Q99:S112">
    <cfRule type="containsText" dxfId="6" priority="105" operator="containsText" text="Fail">
      <formula>NOT(ISERROR(SEARCH("Fail",Q99)))</formula>
    </cfRule>
  </conditionalFormatting>
  <conditionalFormatting sqref="Q122:S135">
    <cfRule type="containsText" dxfId="5" priority="130" operator="containsText" text="Fail">
      <formula>NOT(ISERROR(SEARCH("Fail",Q122)))</formula>
    </cfRule>
  </conditionalFormatting>
  <conditionalFormatting sqref="Q146:S159">
    <cfRule type="containsText" dxfId="4" priority="158" operator="containsText" text="Fail">
      <formula>NOT(ISERROR(SEARCH("Fail",Q146)))</formula>
    </cfRule>
  </conditionalFormatting>
  <conditionalFormatting sqref="Q169:S182">
    <cfRule type="containsText" dxfId="3" priority="215" operator="containsText" text="Fail">
      <formula>NOT(ISERROR(SEARCH("Fail",Q169)))</formula>
    </cfRule>
  </conditionalFormatting>
  <conditionalFormatting sqref="Q194:S211">
    <cfRule type="containsText" dxfId="2" priority="196" operator="containsText" text="Fail">
      <formula>NOT(ISERROR(SEARCH("Fail",Q194)))</formula>
    </cfRule>
  </conditionalFormatting>
  <conditionalFormatting sqref="Q221:S238">
    <cfRule type="containsText" dxfId="1" priority="182" operator="containsText" text="Fail">
      <formula>NOT(ISERROR(SEARCH("Fail",Q221)))</formula>
    </cfRule>
  </conditionalFormatting>
  <conditionalFormatting sqref="S248:S1048576">
    <cfRule type="containsText" dxfId="0" priority="406" operator="containsText" text="Fail">
      <formula>NOT(ISERROR(SEARCH("Fail",S248)))</formula>
    </cfRule>
  </conditionalFormatting>
  <pageMargins left="0.69930555555555596" right="0.69930555555555596" top="0.75" bottom="0.75" header="0.3" footer="0.3"/>
  <pageSetup paperSize="9" scale="44" orientation="portrait" horizontalDpi="200" verticalDpi="300"/>
  <ignoredErrors>
    <ignoredError sqref="A239:AE260 L223:W238 A223:C238 A212:AE222 L196:W211 A196:C211 A183:AE195 L171:W182 A171:C182 A160:AE170 L148:W159 A148:C159 A136:AE147 L125:W135 A124:C135 P124:W124 L124:N124 A113:AE123 L101:W112 A101:C112 A89:AE100 L77:W88 A77:C88 A66:AE76 L54:W65 A54:C65 A42:AE53 L30:W41 A30:C41 A19:AE29 L7:W18 A7:C18 A5:AE6 B4:AE4 A1:AE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Coffey RVR</vt:lpstr>
      <vt:lpstr>Coffey RVO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liulei</dc:creator>
  <cp:lastModifiedBy>Chao Li</cp:lastModifiedBy>
  <cp:lastPrinted>2024-03-28T07:41:00Z</cp:lastPrinted>
  <dcterms:created xsi:type="dcterms:W3CDTF">2006-09-13T11:21:00Z</dcterms:created>
  <dcterms:modified xsi:type="dcterms:W3CDTF">2025-10-27T06:19:21Z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03E5955DE1D242AB8EB368C9C6C5D8AB</vt:lpwstr>
  </property>
  <property fmtid="{D5CDD505-2E9C-101B-9397-08002B2CF9AE}" pid="4" name="KSOReadingLayout">
    <vt:bool>true</vt:bool>
  </property>
</Properties>
</file>