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降雨強度データ\"/>
    </mc:Choice>
  </mc:AlternateContent>
  <bookViews>
    <workbookView xWindow="0" yWindow="0" windowWidth="25125" windowHeight="12120" activeTab="2"/>
  </bookViews>
  <sheets>
    <sheet name="Sheet1" sheetId="1" r:id="rId1"/>
    <sheet name="計画降雨" sheetId="2" r:id="rId2"/>
    <sheet name="Sheet3" sheetId="3" r:id="rId3"/>
    <sheet name="Sheet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3" i="4"/>
  <c r="L29" i="4" s="1"/>
  <c r="L31" i="4" s="1"/>
  <c r="L33" i="4" s="1"/>
  <c r="H4" i="4"/>
  <c r="H5" i="4"/>
  <c r="H29" i="4" s="1"/>
  <c r="H31" i="4" s="1"/>
  <c r="H33" i="4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" i="4"/>
  <c r="C29" i="4" s="1"/>
  <c r="C31" i="4" s="1"/>
  <c r="C33" i="4" s="1"/>
  <c r="C48" i="2" l="1"/>
  <c r="D48" i="2" s="1"/>
  <c r="N6" i="2"/>
  <c r="N10" i="2"/>
  <c r="N14" i="2"/>
  <c r="O14" i="2" s="1"/>
  <c r="N18" i="2"/>
  <c r="N22" i="2"/>
  <c r="N26" i="2"/>
  <c r="I5" i="2"/>
  <c r="I9" i="2"/>
  <c r="I13" i="2"/>
  <c r="D4" i="2"/>
  <c r="E4" i="2" s="1"/>
  <c r="D8" i="2"/>
  <c r="D12" i="2"/>
  <c r="D3" i="2"/>
  <c r="E3" i="2" s="1"/>
  <c r="M27" i="2"/>
  <c r="N27" i="2" s="1"/>
  <c r="O27" i="2" s="1"/>
  <c r="L27" i="2"/>
  <c r="H27" i="2"/>
  <c r="I27" i="2" s="1"/>
  <c r="G27" i="2"/>
  <c r="C27" i="2"/>
  <c r="D27" i="2" s="1"/>
  <c r="B27" i="2"/>
  <c r="M15" i="2"/>
  <c r="N15" i="2" s="1"/>
  <c r="O15" i="2" s="1"/>
  <c r="M16" i="2"/>
  <c r="N16" i="2" s="1"/>
  <c r="M17" i="2"/>
  <c r="N17" i="2" s="1"/>
  <c r="O17" i="2" s="1"/>
  <c r="M18" i="2"/>
  <c r="M19" i="2"/>
  <c r="N19" i="2" s="1"/>
  <c r="O19" i="2" s="1"/>
  <c r="M20" i="2"/>
  <c r="N20" i="2" s="1"/>
  <c r="M21" i="2"/>
  <c r="N21" i="2" s="1"/>
  <c r="O21" i="2" s="1"/>
  <c r="M22" i="2"/>
  <c r="M23" i="2"/>
  <c r="N23" i="2" s="1"/>
  <c r="O23" i="2" s="1"/>
  <c r="M24" i="2"/>
  <c r="N24" i="2" s="1"/>
  <c r="M25" i="2"/>
  <c r="N25" i="2" s="1"/>
  <c r="O25" i="2" s="1"/>
  <c r="M26" i="2"/>
  <c r="L15" i="2"/>
  <c r="L16" i="2"/>
  <c r="L17" i="2"/>
  <c r="L18" i="2"/>
  <c r="L19" i="2"/>
  <c r="L20" i="2"/>
  <c r="L21" i="2"/>
  <c r="L22" i="2"/>
  <c r="L23" i="2"/>
  <c r="L24" i="2"/>
  <c r="L25" i="2"/>
  <c r="L26" i="2"/>
  <c r="H15" i="2"/>
  <c r="I15" i="2" s="1"/>
  <c r="J15" i="2" s="1"/>
  <c r="H16" i="2"/>
  <c r="I16" i="2" s="1"/>
  <c r="H17" i="2"/>
  <c r="I17" i="2" s="1"/>
  <c r="J17" i="2" s="1"/>
  <c r="H18" i="2"/>
  <c r="I18" i="2" s="1"/>
  <c r="J18" i="2" s="1"/>
  <c r="H19" i="2"/>
  <c r="I19" i="2" s="1"/>
  <c r="H20" i="2"/>
  <c r="I20" i="2" s="1"/>
  <c r="H21" i="2"/>
  <c r="I21" i="2" s="1"/>
  <c r="J21" i="2" s="1"/>
  <c r="H22" i="2"/>
  <c r="I22" i="2" s="1"/>
  <c r="J22" i="2" s="1"/>
  <c r="H23" i="2"/>
  <c r="I23" i="2" s="1"/>
  <c r="H24" i="2"/>
  <c r="I24" i="2" s="1"/>
  <c r="H25" i="2"/>
  <c r="I25" i="2" s="1"/>
  <c r="J25" i="2" s="1"/>
  <c r="H26" i="2"/>
  <c r="I26" i="2" s="1"/>
  <c r="J26" i="2" s="1"/>
  <c r="G15" i="2"/>
  <c r="G16" i="2"/>
  <c r="G17" i="2"/>
  <c r="G18" i="2"/>
  <c r="G19" i="2"/>
  <c r="G20" i="2"/>
  <c r="G21" i="2"/>
  <c r="G22" i="2"/>
  <c r="G23" i="2"/>
  <c r="G24" i="2"/>
  <c r="G25" i="2"/>
  <c r="G26" i="2"/>
  <c r="C15" i="2"/>
  <c r="D15" i="2" s="1"/>
  <c r="C16" i="2"/>
  <c r="D16" i="2" s="1"/>
  <c r="C17" i="2"/>
  <c r="D17" i="2" s="1"/>
  <c r="E17" i="2" s="1"/>
  <c r="C18" i="2"/>
  <c r="D18" i="2" s="1"/>
  <c r="E18" i="2" s="1"/>
  <c r="C19" i="2"/>
  <c r="D19" i="2" s="1"/>
  <c r="C20" i="2"/>
  <c r="D20" i="2" s="1"/>
  <c r="C21" i="2"/>
  <c r="D21" i="2" s="1"/>
  <c r="E21" i="2" s="1"/>
  <c r="C22" i="2"/>
  <c r="D22" i="2" s="1"/>
  <c r="E22" i="2" s="1"/>
  <c r="C23" i="2"/>
  <c r="D23" i="2" s="1"/>
  <c r="C24" i="2"/>
  <c r="D24" i="2" s="1"/>
  <c r="C25" i="2"/>
  <c r="D25" i="2" s="1"/>
  <c r="E25" i="2" s="1"/>
  <c r="C26" i="2"/>
  <c r="D26" i="2" s="1"/>
  <c r="E26" i="2" s="1"/>
  <c r="B15" i="2"/>
  <c r="B16" i="2"/>
  <c r="B17" i="2"/>
  <c r="B18" i="2"/>
  <c r="B19" i="2"/>
  <c r="B20" i="2"/>
  <c r="B21" i="2"/>
  <c r="B22" i="2"/>
  <c r="B23" i="2"/>
  <c r="B24" i="2"/>
  <c r="B25" i="2"/>
  <c r="B26" i="2"/>
  <c r="M3" i="2"/>
  <c r="N3" i="2" s="1"/>
  <c r="O3" i="2" s="1"/>
  <c r="M4" i="2"/>
  <c r="N4" i="2" s="1"/>
  <c r="M5" i="2"/>
  <c r="N5" i="2" s="1"/>
  <c r="O5" i="2" s="1"/>
  <c r="M6" i="2"/>
  <c r="M7" i="2"/>
  <c r="N7" i="2" s="1"/>
  <c r="O7" i="2" s="1"/>
  <c r="M8" i="2"/>
  <c r="N8" i="2" s="1"/>
  <c r="M9" i="2"/>
  <c r="N9" i="2" s="1"/>
  <c r="O9" i="2" s="1"/>
  <c r="M10" i="2"/>
  <c r="M11" i="2"/>
  <c r="N11" i="2" s="1"/>
  <c r="O11" i="2" s="1"/>
  <c r="M12" i="2"/>
  <c r="N12" i="2" s="1"/>
  <c r="M13" i="2"/>
  <c r="N13" i="2" s="1"/>
  <c r="O13" i="2" s="1"/>
  <c r="M14" i="2"/>
  <c r="M2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H3" i="2"/>
  <c r="I3" i="2" s="1"/>
  <c r="J3" i="2" s="1"/>
  <c r="H4" i="2"/>
  <c r="I4" i="2" s="1"/>
  <c r="J4" i="2" s="1"/>
  <c r="H5" i="2"/>
  <c r="H6" i="2"/>
  <c r="I6" i="2" s="1"/>
  <c r="J6" i="2" s="1"/>
  <c r="H7" i="2"/>
  <c r="I7" i="2" s="1"/>
  <c r="J7" i="2" s="1"/>
  <c r="H8" i="2"/>
  <c r="I8" i="2" s="1"/>
  <c r="J8" i="2" s="1"/>
  <c r="H9" i="2"/>
  <c r="H10" i="2"/>
  <c r="I10" i="2" s="1"/>
  <c r="J10" i="2" s="1"/>
  <c r="H11" i="2"/>
  <c r="I11" i="2" s="1"/>
  <c r="J11" i="2" s="1"/>
  <c r="H12" i="2"/>
  <c r="I12" i="2" s="1"/>
  <c r="J12" i="2" s="1"/>
  <c r="H13" i="2"/>
  <c r="H14" i="2"/>
  <c r="I14" i="2" s="1"/>
  <c r="J14" i="2" s="1"/>
  <c r="H2" i="2"/>
  <c r="C3" i="2"/>
  <c r="C4" i="2"/>
  <c r="C5" i="2"/>
  <c r="D5" i="2" s="1"/>
  <c r="E5" i="2" s="1"/>
  <c r="C6" i="2"/>
  <c r="D6" i="2" s="1"/>
  <c r="E6" i="2" s="1"/>
  <c r="C7" i="2"/>
  <c r="D7" i="2" s="1"/>
  <c r="E7" i="2" s="1"/>
  <c r="C8" i="2"/>
  <c r="C9" i="2"/>
  <c r="D9" i="2" s="1"/>
  <c r="E9" i="2" s="1"/>
  <c r="C10" i="2"/>
  <c r="D10" i="2" s="1"/>
  <c r="E10" i="2" s="1"/>
  <c r="C11" i="2"/>
  <c r="D11" i="2" s="1"/>
  <c r="E11" i="2" s="1"/>
  <c r="C12" i="2"/>
  <c r="C13" i="2"/>
  <c r="D13" i="2" s="1"/>
  <c r="E13" i="2" s="1"/>
  <c r="C14" i="2"/>
  <c r="D14" i="2" s="1"/>
  <c r="E14" i="2" s="1"/>
  <c r="C2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W17" i="1"/>
  <c r="U17" i="1"/>
  <c r="U16" i="1"/>
  <c r="W16" i="1" s="1"/>
  <c r="V3" i="1"/>
  <c r="V4" i="1"/>
  <c r="V5" i="1"/>
  <c r="V6" i="1"/>
  <c r="V7" i="1"/>
  <c r="V8" i="1"/>
  <c r="V9" i="1"/>
  <c r="V10" i="1"/>
  <c r="V11" i="1"/>
  <c r="V12" i="1"/>
  <c r="V13" i="1"/>
  <c r="V14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O16" i="1" s="1"/>
  <c r="O17" i="1" s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J5" i="2" l="1"/>
  <c r="C62" i="2"/>
  <c r="E27" i="2"/>
  <c r="O26" i="2"/>
  <c r="O10" i="2"/>
  <c r="O12" i="2"/>
  <c r="O8" i="2"/>
  <c r="O4" i="2"/>
  <c r="E24" i="2"/>
  <c r="E20" i="2"/>
  <c r="E16" i="2"/>
  <c r="J24" i="2"/>
  <c r="J20" i="2"/>
  <c r="J16" i="2"/>
  <c r="O24" i="2"/>
  <c r="O20" i="2"/>
  <c r="O16" i="2"/>
  <c r="J13" i="2"/>
  <c r="O22" i="2"/>
  <c r="O6" i="2"/>
  <c r="E8" i="2"/>
  <c r="E23" i="2"/>
  <c r="E19" i="2"/>
  <c r="E15" i="2"/>
  <c r="J23" i="2"/>
  <c r="J19" i="2"/>
  <c r="J27" i="2"/>
  <c r="E12" i="2"/>
  <c r="J9" i="2"/>
  <c r="O18" i="2"/>
  <c r="B62" i="2"/>
  <c r="F61" i="2"/>
</calcChain>
</file>

<file path=xl/sharedStrings.xml><?xml version="1.0" encoding="utf-8"?>
<sst xmlns="http://schemas.openxmlformats.org/spreadsheetml/2006/main" count="47" uniqueCount="24">
  <si>
    <t>2年</t>
    <rPh sb="1" eb="2">
      <t>ネン</t>
    </rPh>
    <phoneticPr fontId="1"/>
  </si>
  <si>
    <t>3年</t>
    <rPh sb="1" eb="2">
      <t>ネン</t>
    </rPh>
    <phoneticPr fontId="1"/>
  </si>
  <si>
    <t>5年</t>
    <rPh sb="1" eb="2">
      <t>ネン</t>
    </rPh>
    <phoneticPr fontId="1"/>
  </si>
  <si>
    <t>10年</t>
    <rPh sb="2" eb="3">
      <t>ネン</t>
    </rPh>
    <phoneticPr fontId="1"/>
  </si>
  <si>
    <t>20年</t>
    <rPh sb="2" eb="3">
      <t>ネン</t>
    </rPh>
    <phoneticPr fontId="1"/>
  </si>
  <si>
    <t>50年</t>
    <rPh sb="2" eb="3">
      <t>ネン</t>
    </rPh>
    <phoneticPr fontId="1"/>
  </si>
  <si>
    <t>100年</t>
    <rPh sb="3" eb="4">
      <t>ネン</t>
    </rPh>
    <phoneticPr fontId="1"/>
  </si>
  <si>
    <t>60mm</t>
  </si>
  <si>
    <t>60mm</t>
    <phoneticPr fontId="1"/>
  </si>
  <si>
    <t>120mm</t>
  </si>
  <si>
    <t>120mm</t>
    <phoneticPr fontId="1"/>
  </si>
  <si>
    <t>180mm</t>
  </si>
  <si>
    <t>180mm</t>
    <phoneticPr fontId="1"/>
  </si>
  <si>
    <t>a</t>
  </si>
  <si>
    <t>a</t>
    <phoneticPr fontId="1"/>
  </si>
  <si>
    <t>a</t>
    <phoneticPr fontId="1"/>
  </si>
  <si>
    <t>時間(分)</t>
    <rPh sb="0" eb="2">
      <t>ジカン</t>
    </rPh>
    <rPh sb="3" eb="4">
      <t>フン</t>
    </rPh>
    <phoneticPr fontId="1"/>
  </si>
  <si>
    <t>降雨強度(mm/hr)</t>
  </si>
  <si>
    <t>降雨強度(mm/hr)</t>
    <rPh sb="0" eb="2">
      <t>コウウ</t>
    </rPh>
    <rPh sb="2" eb="4">
      <t>キョウド</t>
    </rPh>
    <phoneticPr fontId="1"/>
  </si>
  <si>
    <t>海老江面積</t>
    <rPh sb="0" eb="3">
      <t>エビエ</t>
    </rPh>
    <rPh sb="3" eb="5">
      <t>メンセキ</t>
    </rPh>
    <phoneticPr fontId="1"/>
  </si>
  <si>
    <t>12.15平方キロメートル</t>
    <rPh sb="5" eb="7">
      <t>ヘイホウ</t>
    </rPh>
    <phoneticPr fontId="1"/>
  </si>
  <si>
    <t>総降雨量</t>
    <rPh sb="0" eb="1">
      <t>ソウ</t>
    </rPh>
    <rPh sb="1" eb="3">
      <t>コウウ</t>
    </rPh>
    <rPh sb="3" eb="4">
      <t>リョウ</t>
    </rPh>
    <phoneticPr fontId="1"/>
  </si>
  <si>
    <t>時間</t>
    <rPh sb="0" eb="2">
      <t>ジカン</t>
    </rPh>
    <phoneticPr fontId="1"/>
  </si>
  <si>
    <t>安全箇所</t>
    <rPh sb="0" eb="2">
      <t>アンゼン</t>
    </rPh>
    <rPh sb="2" eb="4">
      <t>カショ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</si>
</sst>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0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計画降雨!$B$36:$B$60</c:f>
              <c:numCache>
                <c:formatCode>General</c:formatCode>
                <c:ptCount val="25"/>
                <c:pt idx="0">
                  <c:v>17.786523339174039</c:v>
                </c:pt>
                <c:pt idx="1">
                  <c:v>18.942400315371742</c:v>
                </c:pt>
                <c:pt idx="2">
                  <c:v>20.286012908503835</c:v>
                </c:pt>
                <c:pt idx="3">
                  <c:v>21.869305022390222</c:v>
                </c:pt>
                <c:pt idx="4">
                  <c:v>23.76581321053618</c:v>
                </c:pt>
                <c:pt idx="5">
                  <c:v>26.083398744523777</c:v>
                </c:pt>
                <c:pt idx="6">
                  <c:v>28.987348110155324</c:v>
                </c:pt>
                <c:pt idx="7">
                  <c:v>32.745418289138769</c:v>
                </c:pt>
                <c:pt idx="8">
                  <c:v>37.824294618100936</c:v>
                </c:pt>
                <c:pt idx="9">
                  <c:v>45.124271999987315</c:v>
                </c:pt>
                <c:pt idx="10">
                  <c:v>56.66824195961695</c:v>
                </c:pt>
                <c:pt idx="11">
                  <c:v>78.382493595782719</c:v>
                </c:pt>
                <c:pt idx="12">
                  <c:v>147.17046176947682</c:v>
                </c:pt>
                <c:pt idx="13">
                  <c:v>99.493821697484833</c:v>
                </c:pt>
                <c:pt idx="14">
                  <c:v>65.512576245199782</c:v>
                </c:pt>
                <c:pt idx="15">
                  <c:v>50.152689566783778</c:v>
                </c:pt>
                <c:pt idx="16">
                  <c:v>41.110796318357046</c:v>
                </c:pt>
                <c:pt idx="17">
                  <c:v>35.078102798614594</c:v>
                </c:pt>
                <c:pt idx="18">
                  <c:v>30.736831141456463</c:v>
                </c:pt>
                <c:pt idx="19">
                  <c:v>27.448509872406476</c:v>
                </c:pt>
                <c:pt idx="20">
                  <c:v>24.863364664917526</c:v>
                </c:pt>
                <c:pt idx="21">
                  <c:v>22.772672264274831</c:v>
                </c:pt>
                <c:pt idx="22">
                  <c:v>21.043724043826558</c:v>
                </c:pt>
                <c:pt idx="23">
                  <c:v>19.587893911037042</c:v>
                </c:pt>
                <c:pt idx="24">
                  <c:v>18.343624680704181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CA-49AB-AC87-E4A46071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81964584"/>
        <c:axId val="281964976"/>
      </c:barChart>
      <c:catAx>
        <c:axId val="28196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64976"/>
        <c:crosses val="autoZero"/>
        <c:auto val="1"/>
        <c:lblAlgn val="ctr"/>
        <c:lblOffset val="100"/>
        <c:noMultiLvlLbl val="0"/>
      </c:catAx>
      <c:valAx>
        <c:axId val="2819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6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120mm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計画降雨!$F$36:$F$60</c:f>
              <c:numCache>
                <c:formatCode>General</c:formatCode>
                <c:ptCount val="25"/>
                <c:pt idx="0">
                  <c:v>38.382141999952864</c:v>
                </c:pt>
                <c:pt idx="1">
                  <c:v>40.83059906628057</c:v>
                </c:pt>
                <c:pt idx="2">
                  <c:v>43.666135658669418</c:v>
                </c:pt>
                <c:pt idx="3">
                  <c:v>46.99271790631667</c:v>
                </c:pt>
                <c:pt idx="4">
                  <c:v>50.956212595087209</c:v>
                </c:pt>
                <c:pt idx="5">
                  <c:v>55.768320207846273</c:v>
                </c:pt>
                <c:pt idx="6">
                  <c:v>61.749371774314454</c:v>
                </c:pt>
                <c:pt idx="7">
                  <c:v>69.410353172949158</c:v>
                </c:pt>
                <c:pt idx="8">
                  <c:v>79.624906756097005</c:v>
                </c:pt>
                <c:pt idx="9">
                  <c:v>94.037001684013035</c:v>
                </c:pt>
                <c:pt idx="10">
                  <c:v>116.21761314138305</c:v>
                </c:pt>
                <c:pt idx="11">
                  <c:v>156.11317702278103</c:v>
                </c:pt>
                <c:pt idx="12">
                  <c:v>269.5812117397341</c:v>
                </c:pt>
                <c:pt idx="13">
                  <c:v>192.88754898386389</c:v>
                </c:pt>
                <c:pt idx="14">
                  <c:v>132.74057646176243</c:v>
                </c:pt>
                <c:pt idx="15">
                  <c:v>103.78756861510578</c:v>
                </c:pt>
                <c:pt idx="16">
                  <c:v>86.151857433895145</c:v>
                </c:pt>
                <c:pt idx="17">
                  <c:v>74.121383041670299</c:v>
                </c:pt>
                <c:pt idx="18">
                  <c:v>65.326801946744922</c:v>
                </c:pt>
                <c:pt idx="19">
                  <c:v>58.586641052858965</c:v>
                </c:pt>
                <c:pt idx="20">
                  <c:v>53.239409967792426</c:v>
                </c:pt>
                <c:pt idx="21">
                  <c:v>48.88354014870697</c:v>
                </c:pt>
                <c:pt idx="22">
                  <c:v>45.260129030000485</c:v>
                </c:pt>
                <c:pt idx="23">
                  <c:v>42.194266863168536</c:v>
                </c:pt>
                <c:pt idx="24">
                  <c:v>39.56327743650877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26-4B6C-97A0-0EE9B3C2C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965760"/>
        <c:axId val="284625920"/>
      </c:barChart>
      <c:catAx>
        <c:axId val="28196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625920"/>
        <c:crosses val="autoZero"/>
        <c:auto val="1"/>
        <c:lblAlgn val="ctr"/>
        <c:lblOffset val="100"/>
        <c:noMultiLvlLbl val="0"/>
      </c:catAx>
      <c:valAx>
        <c:axId val="2846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6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180mm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計画降雨!$J$36:$J$60</c:f>
              <c:numCache>
                <c:formatCode>General</c:formatCode>
                <c:ptCount val="25"/>
                <c:pt idx="0">
                  <c:v>57.573212999928955</c:v>
                </c:pt>
                <c:pt idx="1">
                  <c:v>61.245898599421366</c:v>
                </c:pt>
                <c:pt idx="2">
                  <c:v>65.499203488004468</c:v>
                </c:pt>
                <c:pt idx="3">
                  <c:v>70.489076859475176</c:v>
                </c:pt>
                <c:pt idx="4">
                  <c:v>76.434318892630472</c:v>
                </c:pt>
                <c:pt idx="5">
                  <c:v>83.65248031176975</c:v>
                </c:pt>
                <c:pt idx="6">
                  <c:v>92.624057661471511</c:v>
                </c:pt>
                <c:pt idx="7">
                  <c:v>104.11552975942425</c:v>
                </c:pt>
                <c:pt idx="8">
                  <c:v>119.43736013414593</c:v>
                </c:pt>
                <c:pt idx="9">
                  <c:v>141.05550252601921</c:v>
                </c:pt>
                <c:pt idx="10">
                  <c:v>174.32641971207454</c:v>
                </c:pt>
                <c:pt idx="11">
                  <c:v>234.16976553417155</c:v>
                </c:pt>
                <c:pt idx="12">
                  <c:v>404.37181760960118</c:v>
                </c:pt>
                <c:pt idx="13">
                  <c:v>289.33132347579584</c:v>
                </c:pt>
                <c:pt idx="14">
                  <c:v>199.11086469264364</c:v>
                </c:pt>
                <c:pt idx="15">
                  <c:v>155.6813529226585</c:v>
                </c:pt>
                <c:pt idx="16">
                  <c:v>129.2277861508428</c:v>
                </c:pt>
                <c:pt idx="17">
                  <c:v>111.18207456250536</c:v>
                </c:pt>
                <c:pt idx="18">
                  <c:v>97.990202920116872</c:v>
                </c:pt>
                <c:pt idx="19">
                  <c:v>87.879961579288533</c:v>
                </c:pt>
                <c:pt idx="20">
                  <c:v>79.859114951688639</c:v>
                </c:pt>
                <c:pt idx="21">
                  <c:v>73.325310223060455</c:v>
                </c:pt>
                <c:pt idx="22">
                  <c:v>67.890193545000898</c:v>
                </c:pt>
                <c:pt idx="23">
                  <c:v>63.291400294751952</c:v>
                </c:pt>
                <c:pt idx="24">
                  <c:v>59.344916154763155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54-4854-B7D9-2A8233FFC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626704"/>
        <c:axId val="284627096"/>
      </c:barChart>
      <c:catAx>
        <c:axId val="28462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627096"/>
        <c:crosses val="autoZero"/>
        <c:auto val="1"/>
        <c:lblAlgn val="ctr"/>
        <c:lblOffset val="100"/>
        <c:noMultiLvlLbl val="0"/>
      </c:catAx>
      <c:valAx>
        <c:axId val="28462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6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時間降雨</a:t>
            </a:r>
            <a:r>
              <a:rPr lang="en-US" altLang="ja-JP"/>
              <a:t>60mm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Sheet3!$A$3:$A$27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Sheet3!$B$3:$B$27</c:f>
              <c:numCache>
                <c:formatCode>0.0</c:formatCode>
                <c:ptCount val="25"/>
                <c:pt idx="0">
                  <c:v>17.786523339174039</c:v>
                </c:pt>
                <c:pt idx="1">
                  <c:v>18.942400315371742</c:v>
                </c:pt>
                <c:pt idx="2">
                  <c:v>20.286012908503835</c:v>
                </c:pt>
                <c:pt idx="3">
                  <c:v>21.869305022390222</c:v>
                </c:pt>
                <c:pt idx="4">
                  <c:v>23.76581321053618</c:v>
                </c:pt>
                <c:pt idx="5">
                  <c:v>26.083398744523777</c:v>
                </c:pt>
                <c:pt idx="6">
                  <c:v>28.987348110155324</c:v>
                </c:pt>
                <c:pt idx="7">
                  <c:v>32.745418289138769</c:v>
                </c:pt>
                <c:pt idx="8">
                  <c:v>37.824294618100936</c:v>
                </c:pt>
                <c:pt idx="9">
                  <c:v>45.124271999987315</c:v>
                </c:pt>
                <c:pt idx="10">
                  <c:v>56.66824195961695</c:v>
                </c:pt>
                <c:pt idx="11">
                  <c:v>78.382493595782719</c:v>
                </c:pt>
                <c:pt idx="12">
                  <c:v>147.17046176947682</c:v>
                </c:pt>
                <c:pt idx="13">
                  <c:v>99.493821697484833</c:v>
                </c:pt>
                <c:pt idx="14">
                  <c:v>65.512576245199782</c:v>
                </c:pt>
                <c:pt idx="15">
                  <c:v>50.152689566783778</c:v>
                </c:pt>
                <c:pt idx="16">
                  <c:v>41.110796318357046</c:v>
                </c:pt>
                <c:pt idx="17">
                  <c:v>35.078102798614594</c:v>
                </c:pt>
                <c:pt idx="18">
                  <c:v>30.736831141456463</c:v>
                </c:pt>
                <c:pt idx="19">
                  <c:v>27.448509872406476</c:v>
                </c:pt>
                <c:pt idx="20">
                  <c:v>24.863364664917526</c:v>
                </c:pt>
                <c:pt idx="21">
                  <c:v>22.772672264274831</c:v>
                </c:pt>
                <c:pt idx="22">
                  <c:v>21.043724043826558</c:v>
                </c:pt>
                <c:pt idx="23">
                  <c:v>19.587893911037042</c:v>
                </c:pt>
                <c:pt idx="24">
                  <c:v>18.343624680704181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E4-4B85-BC7C-8C0599DD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84629448"/>
        <c:axId val="284629840"/>
      </c:barChart>
      <c:catAx>
        <c:axId val="28462944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降雨継続時間</a:t>
                </a:r>
                <a:r>
                  <a:rPr lang="en-US" altLang="ja-JP"/>
                  <a:t>(</a:t>
                </a:r>
                <a:r>
                  <a:rPr lang="ja-JP" altLang="en-US"/>
                  <a:t>分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629840"/>
        <c:crosses val="autoZero"/>
        <c:auto val="1"/>
        <c:lblAlgn val="ctr"/>
        <c:lblOffset val="100"/>
        <c:noMultiLvlLbl val="0"/>
      </c:catAx>
      <c:valAx>
        <c:axId val="284629840"/>
        <c:scaling>
          <c:orientation val="maxMin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降雨強度</a:t>
                </a:r>
                <a:r>
                  <a:rPr lang="en-US" altLang="ja-JP"/>
                  <a:t>(mm/h)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62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時間降雨</a:t>
            </a:r>
            <a:r>
              <a:rPr lang="en-US" altLang="ja-JP"/>
              <a:t>120mm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Sheet3!$A$3:$A$27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Sheet3!$D$3:$D$27</c:f>
              <c:numCache>
                <c:formatCode>0.0</c:formatCode>
                <c:ptCount val="25"/>
                <c:pt idx="0">
                  <c:v>38.382141999952864</c:v>
                </c:pt>
                <c:pt idx="1">
                  <c:v>40.83059906628057</c:v>
                </c:pt>
                <c:pt idx="2">
                  <c:v>43.666135658669418</c:v>
                </c:pt>
                <c:pt idx="3">
                  <c:v>46.99271790631667</c:v>
                </c:pt>
                <c:pt idx="4">
                  <c:v>50.956212595087209</c:v>
                </c:pt>
                <c:pt idx="5">
                  <c:v>55.768320207846273</c:v>
                </c:pt>
                <c:pt idx="6">
                  <c:v>61.749371774314454</c:v>
                </c:pt>
                <c:pt idx="7">
                  <c:v>69.410353172949158</c:v>
                </c:pt>
                <c:pt idx="8">
                  <c:v>79.624906756097005</c:v>
                </c:pt>
                <c:pt idx="9">
                  <c:v>94.037001684013035</c:v>
                </c:pt>
                <c:pt idx="10">
                  <c:v>116.21761314138305</c:v>
                </c:pt>
                <c:pt idx="11">
                  <c:v>156.11317702278103</c:v>
                </c:pt>
                <c:pt idx="12">
                  <c:v>269.5812117397341</c:v>
                </c:pt>
                <c:pt idx="13">
                  <c:v>192.88754898386389</c:v>
                </c:pt>
                <c:pt idx="14">
                  <c:v>132.74057646176243</c:v>
                </c:pt>
                <c:pt idx="15">
                  <c:v>103.78756861510578</c:v>
                </c:pt>
                <c:pt idx="16">
                  <c:v>86.151857433895145</c:v>
                </c:pt>
                <c:pt idx="17">
                  <c:v>74.121383041670299</c:v>
                </c:pt>
                <c:pt idx="18">
                  <c:v>65.326801946744922</c:v>
                </c:pt>
                <c:pt idx="19">
                  <c:v>58.586641052858965</c:v>
                </c:pt>
                <c:pt idx="20">
                  <c:v>53.239409967792426</c:v>
                </c:pt>
                <c:pt idx="21">
                  <c:v>48.88354014870697</c:v>
                </c:pt>
                <c:pt idx="22">
                  <c:v>45.260129030000485</c:v>
                </c:pt>
                <c:pt idx="23">
                  <c:v>42.194266863168536</c:v>
                </c:pt>
                <c:pt idx="24">
                  <c:v>39.56327743650877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64-4722-8731-3650DC149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84631016"/>
        <c:axId val="284631408"/>
      </c:barChart>
      <c:catAx>
        <c:axId val="2846310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降雨継続時間</a:t>
                </a:r>
                <a:r>
                  <a:rPr lang="en-US" altLang="ja-JP"/>
                  <a:t>(</a:t>
                </a:r>
                <a:r>
                  <a:rPr lang="ja-JP" altLang="en-US"/>
                  <a:t>分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631408"/>
        <c:crosses val="autoZero"/>
        <c:auto val="1"/>
        <c:lblAlgn val="ctr"/>
        <c:lblOffset val="100"/>
        <c:noMultiLvlLbl val="0"/>
      </c:catAx>
      <c:valAx>
        <c:axId val="284631408"/>
        <c:scaling>
          <c:orientation val="maxMin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降雨強度</a:t>
                </a:r>
                <a:r>
                  <a:rPr lang="en-US" altLang="ja-JP"/>
                  <a:t>(mm/h)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63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時間降雨</a:t>
            </a:r>
            <a:r>
              <a:rPr lang="en-US" altLang="ja-JP"/>
              <a:t>180mm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Sheet3!$A$3:$A$27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cat>
          <c:val>
            <c:numRef>
              <c:f>Sheet3!$E$3:$E$27</c:f>
              <c:numCache>
                <c:formatCode>0.0</c:formatCode>
                <c:ptCount val="25"/>
                <c:pt idx="0">
                  <c:v>57.573212999928955</c:v>
                </c:pt>
                <c:pt idx="1">
                  <c:v>61.245898599421366</c:v>
                </c:pt>
                <c:pt idx="2">
                  <c:v>65.499203488004468</c:v>
                </c:pt>
                <c:pt idx="3">
                  <c:v>70.489076859475176</c:v>
                </c:pt>
                <c:pt idx="4">
                  <c:v>76.434318892630472</c:v>
                </c:pt>
                <c:pt idx="5">
                  <c:v>83.65248031176975</c:v>
                </c:pt>
                <c:pt idx="6">
                  <c:v>92.624057661471511</c:v>
                </c:pt>
                <c:pt idx="7">
                  <c:v>104.11552975942425</c:v>
                </c:pt>
                <c:pt idx="8">
                  <c:v>119.43736013414593</c:v>
                </c:pt>
                <c:pt idx="9">
                  <c:v>141.05550252601921</c:v>
                </c:pt>
                <c:pt idx="10">
                  <c:v>174.32641971207454</c:v>
                </c:pt>
                <c:pt idx="11">
                  <c:v>234.16976553417155</c:v>
                </c:pt>
                <c:pt idx="12">
                  <c:v>404.37181760960118</c:v>
                </c:pt>
                <c:pt idx="13">
                  <c:v>289.33132347579584</c:v>
                </c:pt>
                <c:pt idx="14">
                  <c:v>199.11086469264364</c:v>
                </c:pt>
                <c:pt idx="15">
                  <c:v>155.6813529226585</c:v>
                </c:pt>
                <c:pt idx="16">
                  <c:v>129.2277861508428</c:v>
                </c:pt>
                <c:pt idx="17">
                  <c:v>111.18207456250536</c:v>
                </c:pt>
                <c:pt idx="18">
                  <c:v>97.990202920116872</c:v>
                </c:pt>
                <c:pt idx="19">
                  <c:v>87.879961579288533</c:v>
                </c:pt>
                <c:pt idx="20">
                  <c:v>79.859114951688639</c:v>
                </c:pt>
                <c:pt idx="21">
                  <c:v>73.325310223060455</c:v>
                </c:pt>
                <c:pt idx="22">
                  <c:v>67.890193545000898</c:v>
                </c:pt>
                <c:pt idx="23">
                  <c:v>63.291400294751952</c:v>
                </c:pt>
                <c:pt idx="24">
                  <c:v>59.344916154763155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4E-47EE-8618-DDD85E7E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84632192"/>
        <c:axId val="284632584"/>
      </c:barChart>
      <c:catAx>
        <c:axId val="28463219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降雨継続時間</a:t>
                </a:r>
                <a:r>
                  <a:rPr lang="en-US" altLang="ja-JP"/>
                  <a:t>(</a:t>
                </a:r>
                <a:r>
                  <a:rPr lang="ja-JP" altLang="en-US"/>
                  <a:t>分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632584"/>
        <c:crosses val="autoZero"/>
        <c:auto val="1"/>
        <c:lblAlgn val="ctr"/>
        <c:lblOffset val="100"/>
        <c:noMultiLvlLbl val="0"/>
      </c:catAx>
      <c:valAx>
        <c:axId val="284632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降雨強度</a:t>
                </a:r>
                <a:r>
                  <a:rPr lang="en-US" altLang="ja-JP"/>
                  <a:t>(mm/h)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6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323849</xdr:colOff>
      <xdr:row>28</xdr:row>
      <xdr:rowOff>228600</xdr:rowOff>
    </xdr:from>
    <xdr:to>
      <xdr:col>21</xdr:col>
      <xdr:colOff>161924</xdr:colOff>
      <xdr:row>40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671512</xdr:colOff>
      <xdr:row>42</xdr:row>
      <xdr:rowOff>85725</xdr:rowOff>
    </xdr:from>
    <xdr:to>
      <xdr:col>20</xdr:col>
      <xdr:colOff>442912</xdr:colOff>
      <xdr:row>53</xdr:row>
      <xdr:rowOff>209550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80962</xdr:colOff>
      <xdr:row>54</xdr:row>
      <xdr:rowOff>228600</xdr:rowOff>
    </xdr:from>
    <xdr:to>
      <xdr:col>18</xdr:col>
      <xdr:colOff>538162</xdr:colOff>
      <xdr:row>66</xdr:row>
      <xdr:rowOff>114300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471486</xdr:colOff>
      <xdr:row>2</xdr:row>
      <xdr:rowOff>161925</xdr:rowOff>
    </xdr:from>
    <xdr:to>
      <xdr:col>13</xdr:col>
      <xdr:colOff>638175</xdr:colOff>
      <xdr:row>19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414336</xdr:colOff>
      <xdr:row>23</xdr:row>
      <xdr:rowOff>57149</xdr:rowOff>
    </xdr:from>
    <xdr:to>
      <xdr:col>13</xdr:col>
      <xdr:colOff>590550</xdr:colOff>
      <xdr:row>38</xdr:row>
      <xdr:rowOff>104775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557211</xdr:colOff>
      <xdr:row>41</xdr:row>
      <xdr:rowOff>57149</xdr:rowOff>
    </xdr:from>
    <xdr:to>
      <xdr:col>13</xdr:col>
      <xdr:colOff>600074</xdr:colOff>
      <xdr:row>56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B2" sqref="B2"/>
    </sheetView>
  </sheetViews>
  <sheetFormatPr defaultRowHeight="13.5"/>
  <sheetData>
    <row r="1" spans="1:23">
      <c r="A1" t="s">
        <v>0</v>
      </c>
      <c r="E1" t="s">
        <v>1</v>
      </c>
      <c r="I1" t="s">
        <v>2</v>
      </c>
      <c r="L1" t="s">
        <v>3</v>
      </c>
      <c r="O1" t="s">
        <v>4</v>
      </c>
      <c r="R1" t="s">
        <v>5</v>
      </c>
      <c r="U1" t="s">
        <v>6</v>
      </c>
    </row>
    <row r="2" spans="1:23">
      <c r="A2">
        <v>0</v>
      </c>
      <c r="B2">
        <f>753/(A2^0.7+2.599)</f>
        <v>289.72681800692573</v>
      </c>
      <c r="E2">
        <v>0</v>
      </c>
      <c r="F2">
        <f>874/(E2^0.7+3.463)</f>
        <v>252.38232746173838</v>
      </c>
      <c r="I2">
        <v>0</v>
      </c>
      <c r="J2">
        <f>1039/(I2^0.7+4.79)</f>
        <v>216.91022964509395</v>
      </c>
      <c r="L2">
        <v>0</v>
      </c>
      <c r="M2">
        <f>1257/(L2^0.7+5.956)</f>
        <v>211.04768300873067</v>
      </c>
      <c r="O2">
        <v>0</v>
      </c>
      <c r="P2">
        <f>1457/(O2^0.7+6.883)</f>
        <v>211.68095307278801</v>
      </c>
      <c r="R2">
        <v>0</v>
      </c>
      <c r="S2">
        <f>1762/(R2^0.7+7.735)</f>
        <v>227.79573367808661</v>
      </c>
      <c r="U2">
        <v>0</v>
      </c>
      <c r="V2">
        <f>1993/(U2^0.7+8.533)</f>
        <v>233.56381108637058</v>
      </c>
    </row>
    <row r="3" spans="1:23">
      <c r="A3">
        <v>5</v>
      </c>
      <c r="B3">
        <f t="shared" ref="B3:B14" si="0">753/(A3^0.7+2.599)</f>
        <v>132.4731827038224</v>
      </c>
      <c r="E3">
        <v>5</v>
      </c>
      <c r="F3">
        <f t="shared" ref="F3:F14" si="1">874/(E3^0.7+3.463)</f>
        <v>133.47241925842826</v>
      </c>
      <c r="I3">
        <v>5</v>
      </c>
      <c r="J3">
        <f t="shared" ref="J3:J14" si="2">1039/(I3^0.7+4.79)</f>
        <v>131.93367134414441</v>
      </c>
      <c r="L3">
        <v>5</v>
      </c>
      <c r="M3">
        <f t="shared" ref="M3:M14" si="3">1257/(L3^0.7+5.956)</f>
        <v>139.03068910668182</v>
      </c>
      <c r="O3">
        <v>5</v>
      </c>
      <c r="P3">
        <f t="shared" ref="P3:P14" si="4">1457/(O3^0.7+6.883)</f>
        <v>146.16525403638016</v>
      </c>
      <c r="R3">
        <v>5</v>
      </c>
      <c r="S3">
        <f t="shared" ref="S3:S14" si="5">1762/(R3^0.7+7.735)</f>
        <v>162.84403218952531</v>
      </c>
      <c r="U3">
        <v>5</v>
      </c>
      <c r="V3">
        <f t="shared" ref="V3:V14" si="6">1993/(U3^0.7+8.533)</f>
        <v>171.54165567780333</v>
      </c>
    </row>
    <row r="4" spans="1:23">
      <c r="A4">
        <v>10</v>
      </c>
      <c r="B4">
        <f t="shared" si="0"/>
        <v>98.937410421571613</v>
      </c>
      <c r="E4">
        <v>10</v>
      </c>
      <c r="F4">
        <f t="shared" si="1"/>
        <v>103.12839713929993</v>
      </c>
      <c r="I4">
        <v>10</v>
      </c>
      <c r="J4">
        <f t="shared" si="2"/>
        <v>106.00015633289628</v>
      </c>
      <c r="L4">
        <v>10</v>
      </c>
      <c r="M4">
        <f t="shared" si="3"/>
        <v>114.60746090587463</v>
      </c>
      <c r="O4">
        <v>10</v>
      </c>
      <c r="P4">
        <f t="shared" si="4"/>
        <v>122.4897551491127</v>
      </c>
      <c r="R4">
        <v>10</v>
      </c>
      <c r="S4">
        <f t="shared" si="5"/>
        <v>138.22998720917772</v>
      </c>
      <c r="U4">
        <v>10</v>
      </c>
      <c r="V4">
        <f t="shared" si="6"/>
        <v>147.14055256636209</v>
      </c>
    </row>
    <row r="5" spans="1:23">
      <c r="A5">
        <v>15</v>
      </c>
      <c r="B5">
        <f t="shared" si="0"/>
        <v>81.354613288704741</v>
      </c>
      <c r="E5">
        <v>15</v>
      </c>
      <c r="F5">
        <f t="shared" si="1"/>
        <v>86.365556107158739</v>
      </c>
      <c r="I5">
        <v>15</v>
      </c>
      <c r="J5">
        <f t="shared" si="2"/>
        <v>90.767923308330055</v>
      </c>
      <c r="L5">
        <v>15</v>
      </c>
      <c r="M5">
        <f t="shared" si="3"/>
        <v>99.660859316839051</v>
      </c>
      <c r="O5">
        <v>15</v>
      </c>
      <c r="P5">
        <f t="shared" si="4"/>
        <v>107.60887787727783</v>
      </c>
      <c r="R5">
        <v>15</v>
      </c>
      <c r="S5">
        <f t="shared" si="5"/>
        <v>122.43104090342204</v>
      </c>
      <c r="U5">
        <v>15</v>
      </c>
      <c r="V5">
        <f t="shared" si="6"/>
        <v>131.20668299866981</v>
      </c>
    </row>
    <row r="6" spans="1:23">
      <c r="A6">
        <v>20</v>
      </c>
      <c r="B6">
        <f t="shared" si="0"/>
        <v>70.106440369133992</v>
      </c>
      <c r="E6">
        <v>20</v>
      </c>
      <c r="F6">
        <f t="shared" si="1"/>
        <v>75.313594319669861</v>
      </c>
      <c r="I6">
        <v>20</v>
      </c>
      <c r="J6">
        <f t="shared" si="2"/>
        <v>80.344510886229926</v>
      </c>
      <c r="L6">
        <v>20</v>
      </c>
      <c r="M6">
        <f t="shared" si="3"/>
        <v>89.162780868917821</v>
      </c>
      <c r="O6">
        <v>20</v>
      </c>
      <c r="P6">
        <f t="shared" si="4"/>
        <v>96.972936019522123</v>
      </c>
      <c r="R6">
        <v>20</v>
      </c>
      <c r="S6">
        <f t="shared" si="5"/>
        <v>110.97946816778828</v>
      </c>
      <c r="U6">
        <v>20</v>
      </c>
      <c r="V6">
        <f t="shared" si="6"/>
        <v>119.52159722438678</v>
      </c>
    </row>
    <row r="7" spans="1:23">
      <c r="A7">
        <v>25</v>
      </c>
      <c r="B7">
        <f t="shared" si="0"/>
        <v>62.142711934438005</v>
      </c>
      <c r="E7">
        <v>25</v>
      </c>
      <c r="F7">
        <f t="shared" si="1"/>
        <v>67.327774603765093</v>
      </c>
      <c r="I7">
        <v>25</v>
      </c>
      <c r="J7">
        <f t="shared" si="2"/>
        <v>72.61534918273415</v>
      </c>
      <c r="L7">
        <v>25</v>
      </c>
      <c r="M7">
        <f t="shared" si="3"/>
        <v>81.231620289102011</v>
      </c>
      <c r="O7">
        <v>25</v>
      </c>
      <c r="P7">
        <f t="shared" si="4"/>
        <v>88.834585810778549</v>
      </c>
      <c r="R7">
        <v>25</v>
      </c>
      <c r="S7">
        <f t="shared" si="5"/>
        <v>102.12556989448257</v>
      </c>
      <c r="U7">
        <v>25</v>
      </c>
      <c r="V7">
        <f t="shared" si="6"/>
        <v>110.40774603843434</v>
      </c>
    </row>
    <row r="8" spans="1:23">
      <c r="A8">
        <v>30</v>
      </c>
      <c r="B8">
        <f t="shared" si="0"/>
        <v>56.13972105911175</v>
      </c>
      <c r="E8">
        <v>30</v>
      </c>
      <c r="F8">
        <f t="shared" si="1"/>
        <v>61.217501335716165</v>
      </c>
      <c r="I8">
        <v>30</v>
      </c>
      <c r="J8">
        <f t="shared" si="2"/>
        <v>66.585648892911081</v>
      </c>
      <c r="L8">
        <v>30</v>
      </c>
      <c r="M8">
        <f t="shared" si="3"/>
        <v>74.95544276777062</v>
      </c>
      <c r="O8">
        <v>30</v>
      </c>
      <c r="P8">
        <f t="shared" si="4"/>
        <v>82.330510723650605</v>
      </c>
      <c r="R8">
        <v>30</v>
      </c>
      <c r="S8">
        <f t="shared" si="5"/>
        <v>94.991833363538063</v>
      </c>
      <c r="U8">
        <v>30</v>
      </c>
      <c r="V8">
        <f t="shared" si="6"/>
        <v>103.01358422828083</v>
      </c>
    </row>
    <row r="9" spans="1:23">
      <c r="A9">
        <v>35</v>
      </c>
      <c r="B9">
        <f t="shared" si="0"/>
        <v>51.416401102937378</v>
      </c>
      <c r="E9">
        <v>35</v>
      </c>
      <c r="F9">
        <f t="shared" si="1"/>
        <v>56.35389390613107</v>
      </c>
      <c r="I9">
        <v>35</v>
      </c>
      <c r="J9">
        <f t="shared" si="2"/>
        <v>61.712510767689665</v>
      </c>
      <c r="L9">
        <v>35</v>
      </c>
      <c r="M9">
        <f t="shared" si="3"/>
        <v>69.825061518098622</v>
      </c>
      <c r="O9">
        <v>35</v>
      </c>
      <c r="P9">
        <f t="shared" si="4"/>
        <v>76.971303899856224</v>
      </c>
      <c r="R9">
        <v>35</v>
      </c>
      <c r="S9">
        <f t="shared" si="5"/>
        <v>89.074779304213948</v>
      </c>
      <c r="U9">
        <v>35</v>
      </c>
      <c r="V9">
        <f t="shared" si="6"/>
        <v>96.845676699759878</v>
      </c>
    </row>
    <row r="10" spans="1:23">
      <c r="A10">
        <v>40</v>
      </c>
      <c r="B10">
        <f t="shared" si="0"/>
        <v>47.581704448476493</v>
      </c>
      <c r="E10">
        <v>40</v>
      </c>
      <c r="F10">
        <f t="shared" si="1"/>
        <v>52.368536666326392</v>
      </c>
      <c r="I10">
        <v>40</v>
      </c>
      <c r="J10">
        <f t="shared" si="2"/>
        <v>57.66964547607801</v>
      </c>
      <c r="L10">
        <v>40</v>
      </c>
      <c r="M10">
        <f t="shared" si="3"/>
        <v>65.528782586693325</v>
      </c>
      <c r="O10">
        <v>40</v>
      </c>
      <c r="P10">
        <f t="shared" si="4"/>
        <v>72.453640940795978</v>
      </c>
      <c r="R10">
        <v>40</v>
      </c>
      <c r="S10">
        <f t="shared" si="5"/>
        <v>84.059229180363687</v>
      </c>
      <c r="U10">
        <v>40</v>
      </c>
      <c r="V10">
        <f t="shared" si="6"/>
        <v>91.592555321495482</v>
      </c>
    </row>
    <row r="11" spans="1:23">
      <c r="A11">
        <v>45</v>
      </c>
      <c r="B11">
        <f t="shared" si="0"/>
        <v>44.393038308920822</v>
      </c>
      <c r="E11">
        <v>45</v>
      </c>
      <c r="F11">
        <f t="shared" si="1"/>
        <v>49.029180070988488</v>
      </c>
      <c r="I11">
        <v>45</v>
      </c>
      <c r="J11">
        <f t="shared" si="2"/>
        <v>54.247039255042139</v>
      </c>
      <c r="L11">
        <v>45</v>
      </c>
      <c r="M11">
        <f t="shared" si="3"/>
        <v>61.862918269425727</v>
      </c>
      <c r="O11">
        <v>45</v>
      </c>
      <c r="P11">
        <f t="shared" si="4"/>
        <v>68.577230400859094</v>
      </c>
      <c r="R11">
        <v>45</v>
      </c>
      <c r="S11">
        <f t="shared" si="5"/>
        <v>79.735293190656122</v>
      </c>
      <c r="U11">
        <v>45</v>
      </c>
      <c r="V11">
        <f t="shared" si="6"/>
        <v>87.04531965400426</v>
      </c>
    </row>
    <row r="12" spans="1:23">
      <c r="A12">
        <v>50</v>
      </c>
      <c r="B12">
        <f t="shared" si="0"/>
        <v>41.690947778361874</v>
      </c>
      <c r="E12">
        <v>50</v>
      </c>
      <c r="F12">
        <f t="shared" si="1"/>
        <v>46.181140088300118</v>
      </c>
      <c r="I12">
        <v>50</v>
      </c>
      <c r="J12">
        <f t="shared" si="2"/>
        <v>51.302372355326142</v>
      </c>
      <c r="L12">
        <v>50</v>
      </c>
      <c r="M12">
        <f t="shared" si="3"/>
        <v>58.687652389816463</v>
      </c>
      <c r="O12">
        <v>50</v>
      </c>
      <c r="P12">
        <f t="shared" si="4"/>
        <v>65.203358498445667</v>
      </c>
      <c r="R12">
        <v>50</v>
      </c>
      <c r="S12">
        <f t="shared" si="5"/>
        <v>75.956543549965659</v>
      </c>
      <c r="U12">
        <v>50</v>
      </c>
      <c r="V12">
        <f t="shared" si="6"/>
        <v>83.057327348783247</v>
      </c>
    </row>
    <row r="13" spans="1:23">
      <c r="A13">
        <v>55</v>
      </c>
      <c r="B13">
        <f t="shared" si="0"/>
        <v>39.365801876577187</v>
      </c>
      <c r="E13">
        <v>55</v>
      </c>
      <c r="F13">
        <f t="shared" si="1"/>
        <v>43.716879197449757</v>
      </c>
      <c r="I13">
        <v>55</v>
      </c>
      <c r="J13">
        <f t="shared" si="2"/>
        <v>48.735234019710909</v>
      </c>
      <c r="L13">
        <v>55</v>
      </c>
      <c r="M13">
        <f t="shared" si="3"/>
        <v>55.903244906435233</v>
      </c>
      <c r="O13">
        <v>55</v>
      </c>
      <c r="P13">
        <f t="shared" si="4"/>
        <v>62.232304056141679</v>
      </c>
      <c r="R13">
        <v>55</v>
      </c>
      <c r="S13">
        <f t="shared" si="5"/>
        <v>72.617038251349427</v>
      </c>
      <c r="U13">
        <v>55</v>
      </c>
      <c r="V13">
        <f t="shared" si="6"/>
        <v>79.521901561226514</v>
      </c>
    </row>
    <row r="14" spans="1:23">
      <c r="A14">
        <v>60</v>
      </c>
      <c r="B14">
        <f t="shared" si="0"/>
        <v>37.339457660480079</v>
      </c>
      <c r="E14">
        <v>60</v>
      </c>
      <c r="F14">
        <f t="shared" si="1"/>
        <v>41.559015262679885</v>
      </c>
      <c r="I14">
        <v>60</v>
      </c>
      <c r="J14">
        <f t="shared" si="2"/>
        <v>46.472444717141443</v>
      </c>
      <c r="L14">
        <v>60</v>
      </c>
      <c r="M14">
        <f t="shared" si="3"/>
        <v>53.436301316518012</v>
      </c>
      <c r="O14">
        <v>60</v>
      </c>
      <c r="P14">
        <f t="shared" si="4"/>
        <v>59.590186350843474</v>
      </c>
      <c r="R14">
        <v>60</v>
      </c>
      <c r="S14">
        <f t="shared" si="5"/>
        <v>69.637842601981063</v>
      </c>
      <c r="U14">
        <v>60</v>
      </c>
      <c r="V14">
        <f t="shared" si="6"/>
        <v>76.35917410004852</v>
      </c>
    </row>
    <row r="16" spans="1:23">
      <c r="N16" s="1" t="s">
        <v>8</v>
      </c>
      <c r="O16" s="1">
        <f>60/P14</f>
        <v>1.0068772003286532</v>
      </c>
      <c r="T16" s="1" t="s">
        <v>10</v>
      </c>
      <c r="U16" s="1">
        <f>120/V14</f>
        <v>1.5715204022868516</v>
      </c>
      <c r="V16" s="1" t="s">
        <v>15</v>
      </c>
      <c r="W16" s="1">
        <f>1993*U16</f>
        <v>3132.0401617576954</v>
      </c>
    </row>
    <row r="17" spans="14:23">
      <c r="N17" s="1" t="s">
        <v>14</v>
      </c>
      <c r="O17" s="1">
        <f>1457*O16</f>
        <v>1467.0200808788477</v>
      </c>
      <c r="T17" s="1" t="s">
        <v>12</v>
      </c>
      <c r="U17" s="1">
        <f>180/V14</f>
        <v>2.3572806034302776</v>
      </c>
      <c r="V17" s="1" t="s">
        <v>15</v>
      </c>
      <c r="W17" s="1">
        <f>1993*U17</f>
        <v>4698.0602426365431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13" workbookViewId="0">
      <selection activeCell="I27" sqref="I27"/>
    </sheetView>
  </sheetViews>
  <sheetFormatPr defaultRowHeight="13.5"/>
  <sheetData>
    <row r="1" spans="1:15">
      <c r="A1" t="s">
        <v>4</v>
      </c>
      <c r="F1" t="s">
        <v>6</v>
      </c>
      <c r="K1" t="s">
        <v>6</v>
      </c>
    </row>
    <row r="2" spans="1:15">
      <c r="A2">
        <v>0</v>
      </c>
      <c r="B2">
        <f>1457/(A2^0.7+6.883)</f>
        <v>211.68095307278801</v>
      </c>
      <c r="C2">
        <f>$B$30/(A2^0.7+6.883)</f>
        <v>213.13672539282982</v>
      </c>
      <c r="F2">
        <v>0</v>
      </c>
      <c r="G2">
        <f>1993/(F2^0.7+8.533)</f>
        <v>233.56381108637058</v>
      </c>
      <c r="H2">
        <f>$I$29/(F2^0.7+8.533)</f>
        <v>367.05029435810332</v>
      </c>
      <c r="K2">
        <v>0</v>
      </c>
      <c r="L2">
        <f>1993/(K2^0.7+8.533)</f>
        <v>233.56381108637058</v>
      </c>
      <c r="M2">
        <f>$I$30/(K2^0.7+8.533)</f>
        <v>550.57544153715492</v>
      </c>
    </row>
    <row r="3" spans="1:15">
      <c r="A3">
        <v>5</v>
      </c>
      <c r="B3">
        <f t="shared" ref="B3:B14" si="0">1457/(A3^0.7+6.883)</f>
        <v>146.16525403638016</v>
      </c>
      <c r="C3">
        <f t="shared" ref="C3:C27" si="1">$B$30/(A3^0.7+6.883)</f>
        <v>147.17046176947682</v>
      </c>
      <c r="D3">
        <f>C3*A3/60</f>
        <v>12.264205147456401</v>
      </c>
      <c r="E3">
        <f>D3*12</f>
        <v>147.17046176947682</v>
      </c>
      <c r="F3">
        <v>5</v>
      </c>
      <c r="G3">
        <f t="shared" ref="G3:G27" si="2">1993/(F3^0.7+8.533)</f>
        <v>171.54165567780333</v>
      </c>
      <c r="H3">
        <f t="shared" ref="H3:H27" si="3">$I$29/(F3^0.7+8.533)</f>
        <v>269.5812117397341</v>
      </c>
      <c r="I3">
        <f>H3*F3/60</f>
        <v>22.465100978311174</v>
      </c>
      <c r="J3">
        <f>I3*12</f>
        <v>269.5812117397341</v>
      </c>
      <c r="K3">
        <v>5</v>
      </c>
      <c r="L3">
        <f t="shared" ref="L3:L27" si="4">1993/(K3^0.7+8.533)</f>
        <v>171.54165567780333</v>
      </c>
      <c r="M3">
        <f t="shared" ref="M3:M27" si="5">$I$30/(K3^0.7+8.533)</f>
        <v>404.37181760960112</v>
      </c>
      <c r="N3">
        <f>M3*K3/60</f>
        <v>33.697651467466763</v>
      </c>
      <c r="O3">
        <f>N3*12</f>
        <v>404.37181760960118</v>
      </c>
    </row>
    <row r="4" spans="1:15">
      <c r="A4">
        <v>10</v>
      </c>
      <c r="B4">
        <f t="shared" si="0"/>
        <v>122.4897551491127</v>
      </c>
      <c r="C4">
        <f t="shared" si="1"/>
        <v>123.33214173348082</v>
      </c>
      <c r="D4">
        <f t="shared" ref="D4:D27" si="6">C4*A4/60</f>
        <v>20.555356955580137</v>
      </c>
      <c r="E4">
        <f>(D4-D3)*12</f>
        <v>99.493821697484833</v>
      </c>
      <c r="F4">
        <v>10</v>
      </c>
      <c r="G4">
        <f t="shared" si="2"/>
        <v>147.14055256636209</v>
      </c>
      <c r="H4">
        <f t="shared" si="3"/>
        <v>231.234380361799</v>
      </c>
      <c r="I4">
        <f t="shared" ref="I4:I27" si="7">H4*F4/60</f>
        <v>38.539063393633164</v>
      </c>
      <c r="J4">
        <f>(I4-I3)*12</f>
        <v>192.88754898386389</v>
      </c>
      <c r="K4">
        <v>10</v>
      </c>
      <c r="L4">
        <f t="shared" si="4"/>
        <v>147.14055256636209</v>
      </c>
      <c r="M4">
        <f t="shared" si="5"/>
        <v>346.85157054269848</v>
      </c>
      <c r="N4">
        <f t="shared" ref="N4:N27" si="8">M4*K4/60</f>
        <v>57.808595090449749</v>
      </c>
      <c r="O4">
        <f>(N4-N3)*12</f>
        <v>289.33132347579584</v>
      </c>
    </row>
    <row r="5" spans="1:15">
      <c r="A5">
        <v>15</v>
      </c>
      <c r="B5">
        <f t="shared" si="0"/>
        <v>107.60887787727783</v>
      </c>
      <c r="C5">
        <f t="shared" si="1"/>
        <v>108.34892568758146</v>
      </c>
      <c r="D5">
        <f t="shared" si="6"/>
        <v>27.087231421895364</v>
      </c>
      <c r="E5">
        <f t="shared" ref="E5:E27" si="9">(D5-D4)*12</f>
        <v>78.382493595782719</v>
      </c>
      <c r="F5">
        <v>15</v>
      </c>
      <c r="G5">
        <f t="shared" si="2"/>
        <v>131.20668299866981</v>
      </c>
      <c r="H5">
        <f t="shared" si="3"/>
        <v>206.193979248793</v>
      </c>
      <c r="I5">
        <f t="shared" si="7"/>
        <v>51.54849481219825</v>
      </c>
      <c r="J5">
        <f t="shared" ref="J5:J27" si="10">(I5-I4)*12</f>
        <v>156.11317702278103</v>
      </c>
      <c r="K5">
        <v>15</v>
      </c>
      <c r="L5">
        <f t="shared" si="4"/>
        <v>131.20668299866981</v>
      </c>
      <c r="M5">
        <f t="shared" si="5"/>
        <v>309.29096887318951</v>
      </c>
      <c r="N5">
        <f t="shared" si="8"/>
        <v>77.322742218297378</v>
      </c>
      <c r="O5">
        <f t="shared" ref="O5:O27" si="11">(N5-N4)*12</f>
        <v>234.16976553417155</v>
      </c>
    </row>
    <row r="6" spans="1:15">
      <c r="A6">
        <v>20</v>
      </c>
      <c r="B6">
        <f t="shared" si="0"/>
        <v>96.972936019522123</v>
      </c>
      <c r="C6">
        <f t="shared" si="1"/>
        <v>97.639838326986037</v>
      </c>
      <c r="D6">
        <f t="shared" si="6"/>
        <v>32.546612775662012</v>
      </c>
      <c r="E6">
        <f t="shared" si="9"/>
        <v>65.512576245199782</v>
      </c>
      <c r="F6">
        <v>20</v>
      </c>
      <c r="G6">
        <f t="shared" si="2"/>
        <v>119.52159722438678</v>
      </c>
      <c r="H6">
        <f t="shared" si="3"/>
        <v>187.83062855203536</v>
      </c>
      <c r="I6">
        <f t="shared" si="7"/>
        <v>62.610209517345119</v>
      </c>
      <c r="J6">
        <f t="shared" si="10"/>
        <v>132.74057646176243</v>
      </c>
      <c r="K6">
        <v>20</v>
      </c>
      <c r="L6">
        <f t="shared" si="4"/>
        <v>119.52159722438678</v>
      </c>
      <c r="M6">
        <f t="shared" si="5"/>
        <v>281.74594282805305</v>
      </c>
      <c r="N6">
        <f t="shared" si="8"/>
        <v>93.915314276017682</v>
      </c>
      <c r="O6">
        <f t="shared" si="11"/>
        <v>199.11086469264364</v>
      </c>
    </row>
    <row r="7" spans="1:15">
      <c r="A7">
        <v>25</v>
      </c>
      <c r="B7">
        <f t="shared" si="0"/>
        <v>88.834585810778549</v>
      </c>
      <c r="C7">
        <f t="shared" si="1"/>
        <v>89.445519053512214</v>
      </c>
      <c r="D7">
        <f t="shared" si="6"/>
        <v>37.268966272296758</v>
      </c>
      <c r="E7">
        <f t="shared" si="9"/>
        <v>56.66824195961695</v>
      </c>
      <c r="F7">
        <v>25</v>
      </c>
      <c r="G7">
        <f t="shared" si="2"/>
        <v>110.40774603843434</v>
      </c>
      <c r="H7">
        <f t="shared" si="3"/>
        <v>173.50802546990488</v>
      </c>
      <c r="I7">
        <f t="shared" si="7"/>
        <v>72.295010612460374</v>
      </c>
      <c r="J7">
        <f t="shared" si="10"/>
        <v>116.21761314138305</v>
      </c>
      <c r="K7">
        <v>25</v>
      </c>
      <c r="L7">
        <f t="shared" si="4"/>
        <v>110.40774603843434</v>
      </c>
      <c r="M7">
        <f t="shared" si="5"/>
        <v>260.26203820485733</v>
      </c>
      <c r="N7">
        <f t="shared" si="8"/>
        <v>108.44251591869056</v>
      </c>
      <c r="O7">
        <f t="shared" si="11"/>
        <v>174.32641971207454</v>
      </c>
    </row>
    <row r="8" spans="1:15">
      <c r="A8">
        <v>30</v>
      </c>
      <c r="B8">
        <f t="shared" si="0"/>
        <v>82.330510723650605</v>
      </c>
      <c r="C8">
        <f t="shared" si="1"/>
        <v>82.89671413905748</v>
      </c>
      <c r="D8">
        <f t="shared" si="6"/>
        <v>41.44835706952874</v>
      </c>
      <c r="E8">
        <f t="shared" si="9"/>
        <v>50.152689566783778</v>
      </c>
      <c r="F8">
        <v>30</v>
      </c>
      <c r="G8">
        <f t="shared" si="2"/>
        <v>103.01358422828083</v>
      </c>
      <c r="H8">
        <f t="shared" si="3"/>
        <v>161.88794932743838</v>
      </c>
      <c r="I8">
        <f t="shared" si="7"/>
        <v>80.943974663719189</v>
      </c>
      <c r="J8">
        <f t="shared" si="10"/>
        <v>103.78756861510578</v>
      </c>
      <c r="K8">
        <v>30</v>
      </c>
      <c r="L8">
        <f t="shared" si="4"/>
        <v>103.01358422828083</v>
      </c>
      <c r="M8">
        <f t="shared" si="5"/>
        <v>242.83192399115754</v>
      </c>
      <c r="N8">
        <f t="shared" si="8"/>
        <v>121.41596199557877</v>
      </c>
      <c r="O8">
        <f t="shared" si="11"/>
        <v>155.6813529226585</v>
      </c>
    </row>
    <row r="9" spans="1:15">
      <c r="A9">
        <v>35</v>
      </c>
      <c r="B9">
        <f t="shared" si="0"/>
        <v>76.971303899856224</v>
      </c>
      <c r="C9">
        <f t="shared" si="1"/>
        <v>77.500650976333176</v>
      </c>
      <c r="D9">
        <f t="shared" si="6"/>
        <v>45.208713069527683</v>
      </c>
      <c r="E9">
        <f t="shared" si="9"/>
        <v>45.124271999987315</v>
      </c>
      <c r="F9">
        <v>35</v>
      </c>
      <c r="G9">
        <f t="shared" si="2"/>
        <v>96.845676699759878</v>
      </c>
      <c r="H9">
        <f t="shared" si="3"/>
        <v>152.19495680694902</v>
      </c>
      <c r="I9">
        <f t="shared" si="7"/>
        <v>88.780391470720275</v>
      </c>
      <c r="J9">
        <f t="shared" si="10"/>
        <v>94.037001684013035</v>
      </c>
      <c r="K9">
        <v>35</v>
      </c>
      <c r="L9">
        <f t="shared" si="4"/>
        <v>96.845676699759878</v>
      </c>
      <c r="M9">
        <f t="shared" si="5"/>
        <v>228.29243521042352</v>
      </c>
      <c r="N9">
        <f t="shared" si="8"/>
        <v>133.17058720608037</v>
      </c>
      <c r="O9">
        <f t="shared" si="11"/>
        <v>141.05550252601921</v>
      </c>
    </row>
    <row r="10" spans="1:15">
      <c r="A10">
        <v>40</v>
      </c>
      <c r="B10">
        <f t="shared" si="0"/>
        <v>72.453640940795978</v>
      </c>
      <c r="C10">
        <f t="shared" si="1"/>
        <v>72.951919144086148</v>
      </c>
      <c r="D10">
        <f t="shared" si="6"/>
        <v>48.634612762724103</v>
      </c>
      <c r="E10">
        <f t="shared" si="9"/>
        <v>41.110796318357046</v>
      </c>
      <c r="F10">
        <v>40</v>
      </c>
      <c r="G10">
        <f t="shared" si="2"/>
        <v>91.592555321495482</v>
      </c>
      <c r="H10">
        <f t="shared" si="3"/>
        <v>143.9395693853173</v>
      </c>
      <c r="I10">
        <f t="shared" si="7"/>
        <v>95.95971292354487</v>
      </c>
      <c r="J10">
        <f t="shared" si="10"/>
        <v>86.151857433895145</v>
      </c>
      <c r="K10">
        <v>40</v>
      </c>
      <c r="L10">
        <f t="shared" si="4"/>
        <v>91.592555321495482</v>
      </c>
      <c r="M10">
        <f t="shared" si="5"/>
        <v>215.90935407797593</v>
      </c>
      <c r="N10">
        <f t="shared" si="8"/>
        <v>143.93956938531727</v>
      </c>
      <c r="O10">
        <f t="shared" si="11"/>
        <v>129.2277861508428</v>
      </c>
    </row>
    <row r="11" spans="1:15">
      <c r="A11">
        <v>45</v>
      </c>
      <c r="B11">
        <f t="shared" si="0"/>
        <v>68.577230400859094</v>
      </c>
      <c r="C11">
        <f t="shared" si="1"/>
        <v>69.048849752310019</v>
      </c>
      <c r="D11">
        <f t="shared" si="6"/>
        <v>51.786637314232514</v>
      </c>
      <c r="E11">
        <f t="shared" si="9"/>
        <v>37.824294618100936</v>
      </c>
      <c r="F11">
        <v>45</v>
      </c>
      <c r="G11">
        <f t="shared" si="2"/>
        <v>87.04531965400426</v>
      </c>
      <c r="H11">
        <f t="shared" si="3"/>
        <v>136.79349575984838</v>
      </c>
      <c r="I11">
        <f t="shared" si="7"/>
        <v>102.59512181988629</v>
      </c>
      <c r="J11">
        <f t="shared" si="10"/>
        <v>79.624906756097005</v>
      </c>
      <c r="K11">
        <v>45</v>
      </c>
      <c r="L11">
        <f t="shared" si="4"/>
        <v>87.04531965400426</v>
      </c>
      <c r="M11">
        <f t="shared" si="5"/>
        <v>205.19024363977258</v>
      </c>
      <c r="N11">
        <f t="shared" si="8"/>
        <v>153.89268272982943</v>
      </c>
      <c r="O11">
        <f t="shared" si="11"/>
        <v>119.43736013414593</v>
      </c>
    </row>
    <row r="12" spans="1:15">
      <c r="A12">
        <v>50</v>
      </c>
      <c r="B12">
        <f t="shared" si="0"/>
        <v>65.203358498445667</v>
      </c>
      <c r="C12">
        <f t="shared" si="1"/>
        <v>65.65177505694048</v>
      </c>
      <c r="D12">
        <f t="shared" si="6"/>
        <v>54.709812547450397</v>
      </c>
      <c r="E12">
        <f t="shared" si="9"/>
        <v>35.078102798614594</v>
      </c>
      <c r="F12">
        <v>50</v>
      </c>
      <c r="G12">
        <f t="shared" si="2"/>
        <v>83.057327348783247</v>
      </c>
      <c r="H12">
        <f t="shared" si="3"/>
        <v>130.52628448803057</v>
      </c>
      <c r="I12">
        <f t="shared" si="7"/>
        <v>108.77190374002548</v>
      </c>
      <c r="J12">
        <f t="shared" si="10"/>
        <v>74.121383041670299</v>
      </c>
      <c r="K12">
        <v>50</v>
      </c>
      <c r="L12">
        <f t="shared" si="4"/>
        <v>83.057327348783247</v>
      </c>
      <c r="M12">
        <f t="shared" si="5"/>
        <v>195.78942673204585</v>
      </c>
      <c r="N12">
        <f t="shared" si="8"/>
        <v>163.15785561003821</v>
      </c>
      <c r="O12">
        <f t="shared" si="11"/>
        <v>111.18207456250536</v>
      </c>
    </row>
    <row r="13" spans="1:15">
      <c r="A13">
        <v>55</v>
      </c>
      <c r="B13">
        <f t="shared" si="0"/>
        <v>62.232304056141679</v>
      </c>
      <c r="C13">
        <f t="shared" si="1"/>
        <v>62.660288078049419</v>
      </c>
      <c r="D13">
        <f t="shared" si="6"/>
        <v>57.438597404878628</v>
      </c>
      <c r="E13">
        <f t="shared" si="9"/>
        <v>32.745418289138769</v>
      </c>
      <c r="F13">
        <v>55</v>
      </c>
      <c r="G13">
        <f t="shared" si="2"/>
        <v>79.521901561226514</v>
      </c>
      <c r="H13">
        <f t="shared" si="3"/>
        <v>124.97029073211409</v>
      </c>
      <c r="I13">
        <f t="shared" si="7"/>
        <v>114.55609983777124</v>
      </c>
      <c r="J13">
        <f t="shared" si="10"/>
        <v>69.410353172949158</v>
      </c>
      <c r="K13">
        <v>55</v>
      </c>
      <c r="L13">
        <f t="shared" si="4"/>
        <v>79.521901561226514</v>
      </c>
      <c r="M13">
        <f t="shared" si="5"/>
        <v>187.45543609817116</v>
      </c>
      <c r="N13">
        <f t="shared" si="8"/>
        <v>171.8341497566569</v>
      </c>
      <c r="O13">
        <f t="shared" si="11"/>
        <v>104.11552975942425</v>
      </c>
    </row>
    <row r="14" spans="1:15">
      <c r="A14">
        <v>60</v>
      </c>
      <c r="B14">
        <f t="shared" si="0"/>
        <v>59.590186350843474</v>
      </c>
      <c r="C14">
        <f t="shared" si="1"/>
        <v>60</v>
      </c>
      <c r="D14">
        <f t="shared" si="6"/>
        <v>60</v>
      </c>
      <c r="E14">
        <f t="shared" si="9"/>
        <v>30.736831141456463</v>
      </c>
      <c r="F14">
        <v>60</v>
      </c>
      <c r="G14">
        <f t="shared" si="2"/>
        <v>76.35917410004852</v>
      </c>
      <c r="H14">
        <f t="shared" si="3"/>
        <v>119.99999999999999</v>
      </c>
      <c r="I14">
        <f t="shared" si="7"/>
        <v>119.99999999999999</v>
      </c>
      <c r="J14">
        <f t="shared" si="10"/>
        <v>65.326801946744922</v>
      </c>
      <c r="K14">
        <v>60</v>
      </c>
      <c r="L14">
        <f t="shared" si="4"/>
        <v>76.35917410004852</v>
      </c>
      <c r="M14">
        <f t="shared" si="5"/>
        <v>179.99999999999997</v>
      </c>
      <c r="N14">
        <f t="shared" si="8"/>
        <v>179.99999999999997</v>
      </c>
      <c r="O14">
        <f t="shared" si="11"/>
        <v>97.990202920116872</v>
      </c>
    </row>
    <row r="15" spans="1:15">
      <c r="A15">
        <v>65</v>
      </c>
      <c r="B15">
        <f t="shared" ref="B15" si="12">1457/(A15^0.7+6.883)</f>
        <v>57.220891856805409</v>
      </c>
      <c r="C15">
        <f t="shared" si="1"/>
        <v>57.614411393088865</v>
      </c>
      <c r="D15">
        <f t="shared" si="6"/>
        <v>62.415612342512944</v>
      </c>
      <c r="E15">
        <f t="shared" si="9"/>
        <v>28.987348110155324</v>
      </c>
      <c r="F15">
        <v>65</v>
      </c>
      <c r="G15">
        <f t="shared" si="2"/>
        <v>73.507911367918823</v>
      </c>
      <c r="H15">
        <f t="shared" si="3"/>
        <v>115.51918244417801</v>
      </c>
      <c r="I15">
        <f t="shared" si="7"/>
        <v>125.14578098119286</v>
      </c>
      <c r="J15">
        <f t="shared" si="10"/>
        <v>61.749371774314454</v>
      </c>
      <c r="K15">
        <v>65</v>
      </c>
      <c r="L15">
        <f t="shared" si="4"/>
        <v>73.507911367918823</v>
      </c>
      <c r="M15">
        <f t="shared" si="5"/>
        <v>173.27877366626703</v>
      </c>
      <c r="N15">
        <f t="shared" si="8"/>
        <v>187.71867147178926</v>
      </c>
      <c r="O15">
        <f t="shared" si="11"/>
        <v>92.624057661471511</v>
      </c>
    </row>
    <row r="16" spans="1:15">
      <c r="A16">
        <v>70</v>
      </c>
      <c r="B16">
        <f t="shared" ref="B16" si="13">1457/(A16^0.7+6.883)</f>
        <v>55.080901746021304</v>
      </c>
      <c r="C16">
        <f t="shared" si="1"/>
        <v>55.45970414161156</v>
      </c>
      <c r="D16">
        <f t="shared" si="6"/>
        <v>64.702988165213483</v>
      </c>
      <c r="E16">
        <f t="shared" si="9"/>
        <v>27.448509872406476</v>
      </c>
      <c r="F16">
        <v>70</v>
      </c>
      <c r="G16">
        <f t="shared" si="2"/>
        <v>70.920219796455754</v>
      </c>
      <c r="H16">
        <f t="shared" si="3"/>
        <v>111.45257234479809</v>
      </c>
      <c r="I16">
        <f t="shared" si="7"/>
        <v>130.0280010689311</v>
      </c>
      <c r="J16">
        <f t="shared" si="10"/>
        <v>58.586641052858965</v>
      </c>
      <c r="K16">
        <v>70</v>
      </c>
      <c r="L16">
        <f t="shared" si="4"/>
        <v>70.920219796455754</v>
      </c>
      <c r="M16">
        <f t="shared" si="5"/>
        <v>167.17885851719711</v>
      </c>
      <c r="N16">
        <f t="shared" si="8"/>
        <v>195.04200160339664</v>
      </c>
      <c r="O16">
        <f t="shared" si="11"/>
        <v>87.879961579288533</v>
      </c>
    </row>
    <row r="17" spans="1:15">
      <c r="A17">
        <v>75</v>
      </c>
      <c r="B17">
        <f t="shared" ref="B17" si="14">1457/(A17^0.7+6.883)</f>
        <v>53.135857842786024</v>
      </c>
      <c r="C17">
        <f t="shared" si="1"/>
        <v>53.501283781805704</v>
      </c>
      <c r="D17">
        <f t="shared" si="6"/>
        <v>66.876604727257131</v>
      </c>
      <c r="E17">
        <f t="shared" si="9"/>
        <v>26.083398744523777</v>
      </c>
      <c r="F17">
        <v>75</v>
      </c>
      <c r="G17">
        <f t="shared" si="2"/>
        <v>68.557995627813256</v>
      </c>
      <c r="H17">
        <f t="shared" si="3"/>
        <v>107.7402888690013</v>
      </c>
      <c r="I17">
        <f t="shared" si="7"/>
        <v>134.67536108625163</v>
      </c>
      <c r="J17">
        <f t="shared" si="10"/>
        <v>55.768320207846273</v>
      </c>
      <c r="K17">
        <v>75</v>
      </c>
      <c r="L17">
        <f t="shared" si="4"/>
        <v>68.557995627813256</v>
      </c>
      <c r="M17">
        <f t="shared" si="5"/>
        <v>161.61043330350196</v>
      </c>
      <c r="N17">
        <f t="shared" si="8"/>
        <v>202.01304162937745</v>
      </c>
      <c r="O17">
        <f t="shared" si="11"/>
        <v>83.65248031176975</v>
      </c>
    </row>
    <row r="18" spans="1:15">
      <c r="A18">
        <v>80</v>
      </c>
      <c r="B18">
        <f t="shared" ref="B18" si="15">1457/(A18^0.7+6.883)</f>
        <v>51.358213116873792</v>
      </c>
      <c r="C18">
        <f t="shared" si="1"/>
        <v>51.711413837000194</v>
      </c>
      <c r="D18">
        <f t="shared" si="6"/>
        <v>68.948551782666925</v>
      </c>
      <c r="E18">
        <f t="shared" si="9"/>
        <v>24.863364664917526</v>
      </c>
      <c r="F18">
        <v>80</v>
      </c>
      <c r="G18">
        <f t="shared" si="2"/>
        <v>66.390473700405408</v>
      </c>
      <c r="H18">
        <f t="shared" si="3"/>
        <v>104.33398393767574</v>
      </c>
      <c r="I18">
        <f t="shared" si="7"/>
        <v>139.11197858356766</v>
      </c>
      <c r="J18">
        <f t="shared" si="10"/>
        <v>53.239409967792426</v>
      </c>
      <c r="K18">
        <v>80</v>
      </c>
      <c r="L18">
        <f t="shared" si="4"/>
        <v>66.390473700405408</v>
      </c>
      <c r="M18">
        <f t="shared" si="5"/>
        <v>156.50097590651362</v>
      </c>
      <c r="N18">
        <f t="shared" si="8"/>
        <v>208.66796787535151</v>
      </c>
      <c r="O18">
        <f t="shared" si="11"/>
        <v>79.859114951688639</v>
      </c>
    </row>
    <row r="19" spans="1:15">
      <c r="A19">
        <v>85</v>
      </c>
      <c r="B19">
        <f t="shared" ref="B19" si="16">1457/(A19^0.7+6.883)</f>
        <v>49.725582186464734</v>
      </c>
      <c r="C19">
        <f t="shared" si="1"/>
        <v>50.067554976619959</v>
      </c>
      <c r="D19">
        <f t="shared" si="6"/>
        <v>70.929036216878274</v>
      </c>
      <c r="E19">
        <f t="shared" si="9"/>
        <v>23.76581321053618</v>
      </c>
      <c r="F19">
        <v>85</v>
      </c>
      <c r="G19">
        <f t="shared" si="2"/>
        <v>64.392492065591043</v>
      </c>
      <c r="H19">
        <f t="shared" si="3"/>
        <v>101.19411503517054</v>
      </c>
      <c r="I19">
        <f t="shared" si="7"/>
        <v>143.35832963315826</v>
      </c>
      <c r="J19">
        <f t="shared" si="10"/>
        <v>50.956212595087209</v>
      </c>
      <c r="K19">
        <v>85</v>
      </c>
      <c r="L19">
        <f t="shared" si="4"/>
        <v>64.392492065591043</v>
      </c>
      <c r="M19">
        <f t="shared" si="5"/>
        <v>151.7911725527558</v>
      </c>
      <c r="N19">
        <f t="shared" si="8"/>
        <v>215.03749444973738</v>
      </c>
      <c r="O19">
        <f t="shared" si="11"/>
        <v>76.434318892630472</v>
      </c>
    </row>
    <row r="20" spans="1:15">
      <c r="A20">
        <v>90</v>
      </c>
      <c r="B20">
        <f t="shared" ref="B20" si="17">1457/(A20^0.7+6.883)</f>
        <v>48.219557050119306</v>
      </c>
      <c r="C20">
        <f t="shared" si="1"/>
        <v>48.551172603711898</v>
      </c>
      <c r="D20">
        <f t="shared" si="6"/>
        <v>72.826758905567843</v>
      </c>
      <c r="E20">
        <f t="shared" si="9"/>
        <v>22.772672264274831</v>
      </c>
      <c r="F20">
        <v>90</v>
      </c>
      <c r="G20">
        <f t="shared" si="2"/>
        <v>62.54323637344794</v>
      </c>
      <c r="H20">
        <f t="shared" si="3"/>
        <v>98.287971985922553</v>
      </c>
      <c r="I20">
        <f t="shared" si="7"/>
        <v>147.43195797888384</v>
      </c>
      <c r="J20">
        <f t="shared" si="10"/>
        <v>48.88354014870697</v>
      </c>
      <c r="K20">
        <v>90</v>
      </c>
      <c r="L20">
        <f t="shared" si="4"/>
        <v>62.54323637344794</v>
      </c>
      <c r="M20">
        <f t="shared" si="5"/>
        <v>147.43195797888384</v>
      </c>
      <c r="N20">
        <f t="shared" si="8"/>
        <v>221.14793696832575</v>
      </c>
      <c r="O20">
        <f t="shared" si="11"/>
        <v>73.325310223060455</v>
      </c>
    </row>
    <row r="21" spans="1:15">
      <c r="A21">
        <v>95</v>
      </c>
      <c r="B21">
        <f t="shared" ref="B21" si="18">1457/(A21^0.7+6.883)</f>
        <v>46.824839978751335</v>
      </c>
      <c r="C21">
        <f t="shared" si="1"/>
        <v>47.146863783642338</v>
      </c>
      <c r="D21">
        <f t="shared" si="6"/>
        <v>74.649200990767028</v>
      </c>
      <c r="E21">
        <f t="shared" si="9"/>
        <v>21.869305022390222</v>
      </c>
      <c r="F21">
        <v>95</v>
      </c>
      <c r="G21">
        <f t="shared" si="2"/>
        <v>60.825313901180024</v>
      </c>
      <c r="H21">
        <f t="shared" si="3"/>
        <v>95.588221771206463</v>
      </c>
      <c r="I21">
        <f t="shared" si="7"/>
        <v>151.34801780441023</v>
      </c>
      <c r="J21">
        <f t="shared" si="10"/>
        <v>46.99271790631667</v>
      </c>
      <c r="K21">
        <v>95</v>
      </c>
      <c r="L21">
        <f t="shared" si="4"/>
        <v>60.825313901180024</v>
      </c>
      <c r="M21">
        <f t="shared" si="5"/>
        <v>143.38233265680969</v>
      </c>
      <c r="N21">
        <f t="shared" si="8"/>
        <v>227.02202670661535</v>
      </c>
      <c r="O21">
        <f t="shared" si="11"/>
        <v>70.489076859475176</v>
      </c>
    </row>
    <row r="22" spans="1:15">
      <c r="A22">
        <v>100</v>
      </c>
      <c r="B22">
        <f t="shared" ref="B22" si="19">1457/(A22^0.7+6.883)</f>
        <v>45.528597510886556</v>
      </c>
      <c r="C22">
        <f t="shared" si="1"/>
        <v>45.841706796651543</v>
      </c>
      <c r="D22">
        <f t="shared" si="6"/>
        <v>76.402844661085908</v>
      </c>
      <c r="E22">
        <f t="shared" si="9"/>
        <v>21.043724043826558</v>
      </c>
      <c r="F22">
        <v>100</v>
      </c>
      <c r="G22">
        <f t="shared" si="2"/>
        <v>59.224059069617887</v>
      </c>
      <c r="H22">
        <f t="shared" si="3"/>
        <v>93.071817134146173</v>
      </c>
      <c r="I22">
        <f t="shared" si="7"/>
        <v>155.11969522357694</v>
      </c>
      <c r="J22">
        <f t="shared" si="10"/>
        <v>45.260129030000485</v>
      </c>
      <c r="K22">
        <v>100</v>
      </c>
      <c r="L22">
        <f t="shared" si="4"/>
        <v>59.224059069617887</v>
      </c>
      <c r="M22">
        <f t="shared" si="5"/>
        <v>139.60772570121927</v>
      </c>
      <c r="N22">
        <f t="shared" si="8"/>
        <v>232.67954283536542</v>
      </c>
      <c r="O22">
        <f t="shared" si="11"/>
        <v>67.890193545000898</v>
      </c>
    </row>
    <row r="23" spans="1:15">
      <c r="A23">
        <v>105</v>
      </c>
      <c r="B23">
        <f t="shared" ref="B23" si="20">1457/(A23^0.7+6.883)</f>
        <v>44.319971668727959</v>
      </c>
      <c r="C23">
        <f t="shared" si="1"/>
        <v>44.624768992454037</v>
      </c>
      <c r="D23">
        <f t="shared" si="6"/>
        <v>78.093345736794561</v>
      </c>
      <c r="E23">
        <f t="shared" si="9"/>
        <v>20.286012908503835</v>
      </c>
      <c r="F23">
        <v>105</v>
      </c>
      <c r="G23">
        <f t="shared" si="2"/>
        <v>57.727004691317305</v>
      </c>
      <c r="H23">
        <f t="shared" si="3"/>
        <v>90.719165635313942</v>
      </c>
      <c r="I23">
        <f t="shared" si="7"/>
        <v>158.75853986179939</v>
      </c>
      <c r="J23">
        <f t="shared" si="10"/>
        <v>43.666135658669418</v>
      </c>
      <c r="K23">
        <v>105</v>
      </c>
      <c r="L23">
        <f t="shared" si="4"/>
        <v>57.727004691317305</v>
      </c>
      <c r="M23">
        <f t="shared" si="5"/>
        <v>136.07874845297093</v>
      </c>
      <c r="N23">
        <f t="shared" si="8"/>
        <v>238.13780979269913</v>
      </c>
      <c r="O23">
        <f t="shared" si="11"/>
        <v>65.499203488004468</v>
      </c>
    </row>
    <row r="24" spans="1:15">
      <c r="A24">
        <v>110</v>
      </c>
      <c r="B24">
        <f t="shared" ref="B24" si="21">1457/(A24^0.7+6.883)</f>
        <v>43.189704962860972</v>
      </c>
      <c r="C24">
        <f t="shared" si="1"/>
        <v>43.486729216025992</v>
      </c>
      <c r="D24">
        <f t="shared" si="6"/>
        <v>79.725670229380981</v>
      </c>
      <c r="E24">
        <f t="shared" si="9"/>
        <v>19.587893911037042</v>
      </c>
      <c r="F24">
        <v>110</v>
      </c>
      <c r="G24">
        <f t="shared" si="2"/>
        <v>56.323473936192499</v>
      </c>
      <c r="H24">
        <f t="shared" si="3"/>
        <v>88.513488418398239</v>
      </c>
      <c r="I24">
        <f t="shared" si="7"/>
        <v>162.27472876706344</v>
      </c>
      <c r="J24">
        <f t="shared" si="10"/>
        <v>42.194266863168536</v>
      </c>
      <c r="K24">
        <v>110</v>
      </c>
      <c r="L24">
        <f t="shared" si="4"/>
        <v>56.323473936192499</v>
      </c>
      <c r="M24">
        <f t="shared" si="5"/>
        <v>132.77023262759735</v>
      </c>
      <c r="N24">
        <f t="shared" si="8"/>
        <v>243.41209315059513</v>
      </c>
      <c r="O24">
        <f t="shared" si="11"/>
        <v>63.291400294751952</v>
      </c>
    </row>
    <row r="25" spans="1:15">
      <c r="A25">
        <v>115</v>
      </c>
      <c r="B25">
        <f t="shared" ref="B25" si="22">1457/(A25^0.7+6.883)</f>
        <v>42.129849069349099</v>
      </c>
      <c r="C25">
        <f t="shared" si="1"/>
        <v>42.419584481214933</v>
      </c>
      <c r="D25">
        <f t="shared" si="6"/>
        <v>81.304203588995293</v>
      </c>
      <c r="E25">
        <f t="shared" si="9"/>
        <v>18.942400315371742</v>
      </c>
      <c r="F25">
        <v>115</v>
      </c>
      <c r="G25">
        <f t="shared" si="2"/>
        <v>55.004261599369421</v>
      </c>
      <c r="H25">
        <f t="shared" si="3"/>
        <v>86.44031931613226</v>
      </c>
      <c r="I25">
        <f t="shared" si="7"/>
        <v>165.67727868925348</v>
      </c>
      <c r="J25">
        <f t="shared" si="10"/>
        <v>40.83059906628057</v>
      </c>
      <c r="K25">
        <v>115</v>
      </c>
      <c r="L25">
        <f t="shared" si="4"/>
        <v>55.004261599369421</v>
      </c>
      <c r="M25">
        <f t="shared" si="5"/>
        <v>129.66047897419838</v>
      </c>
      <c r="N25">
        <f t="shared" si="8"/>
        <v>248.51591803388024</v>
      </c>
      <c r="O25">
        <f t="shared" si="11"/>
        <v>61.245898599421366</v>
      </c>
    </row>
    <row r="26" spans="1:15">
      <c r="A26">
        <v>120</v>
      </c>
      <c r="B26">
        <f t="shared" ref="B26:B27" si="23">1457/(A26^0.7+6.883)</f>
        <v>41.133535922760316</v>
      </c>
      <c r="C26">
        <f t="shared" si="1"/>
        <v>41.416419489526987</v>
      </c>
      <c r="D26">
        <f t="shared" si="6"/>
        <v>82.832838979053975</v>
      </c>
      <c r="E26">
        <f t="shared" si="9"/>
        <v>18.343624680704181</v>
      </c>
      <c r="F26">
        <v>120</v>
      </c>
      <c r="G26">
        <f t="shared" si="2"/>
        <v>53.761382362500868</v>
      </c>
      <c r="H26">
        <f t="shared" si="3"/>
        <v>84.487109237814607</v>
      </c>
      <c r="I26">
        <f t="shared" si="7"/>
        <v>168.97421847562921</v>
      </c>
      <c r="J26">
        <f t="shared" si="10"/>
        <v>39.56327743650877</v>
      </c>
      <c r="K26">
        <v>120</v>
      </c>
      <c r="L26">
        <f t="shared" si="4"/>
        <v>53.761382362500868</v>
      </c>
      <c r="M26">
        <f t="shared" si="5"/>
        <v>126.73066385672192</v>
      </c>
      <c r="N26">
        <f t="shared" si="8"/>
        <v>253.46132771344384</v>
      </c>
      <c r="O26">
        <f t="shared" si="11"/>
        <v>59.344916154763155</v>
      </c>
    </row>
    <row r="27" spans="1:15">
      <c r="A27">
        <v>125</v>
      </c>
      <c r="B27">
        <f t="shared" si="23"/>
        <v>40.194795979393241</v>
      </c>
      <c r="C27">
        <f t="shared" si="1"/>
        <v>40.471223643512872</v>
      </c>
      <c r="D27">
        <f t="shared" si="6"/>
        <v>84.315049257318478</v>
      </c>
      <c r="E27">
        <f t="shared" si="9"/>
        <v>17.786523339174039</v>
      </c>
      <c r="F27">
        <v>125</v>
      </c>
      <c r="G27">
        <f t="shared" si="2"/>
        <v>52.587869955769889</v>
      </c>
      <c r="H27">
        <f t="shared" si="3"/>
        <v>82.642910548300136</v>
      </c>
      <c r="I27">
        <f t="shared" si="7"/>
        <v>172.17273030895862</v>
      </c>
      <c r="J27">
        <f t="shared" si="10"/>
        <v>38.382141999952864</v>
      </c>
      <c r="K27">
        <v>125</v>
      </c>
      <c r="L27">
        <f t="shared" si="4"/>
        <v>52.587869955769889</v>
      </c>
      <c r="M27">
        <f t="shared" si="5"/>
        <v>123.9643658224502</v>
      </c>
      <c r="N27">
        <f t="shared" si="8"/>
        <v>258.25909546343792</v>
      </c>
      <c r="O27">
        <f t="shared" si="11"/>
        <v>57.573212999928955</v>
      </c>
    </row>
    <row r="29" spans="1:15">
      <c r="A29" s="1" t="s">
        <v>7</v>
      </c>
      <c r="B29" s="1">
        <v>1.0068772003286532</v>
      </c>
      <c r="F29" s="1" t="s">
        <v>9</v>
      </c>
      <c r="G29" s="1">
        <v>1.5715204022868516</v>
      </c>
      <c r="H29" s="1" t="s">
        <v>13</v>
      </c>
      <c r="I29" s="1">
        <v>3132.0401617576954</v>
      </c>
    </row>
    <row r="30" spans="1:15">
      <c r="A30" s="1" t="s">
        <v>13</v>
      </c>
      <c r="B30" s="1">
        <v>1467.0200808788477</v>
      </c>
      <c r="F30" s="1" t="s">
        <v>11</v>
      </c>
      <c r="G30" s="1">
        <v>2.3572806034302776</v>
      </c>
      <c r="H30" s="1" t="s">
        <v>13</v>
      </c>
      <c r="I30" s="1">
        <v>4698.0602426365431</v>
      </c>
    </row>
    <row r="36" spans="1:10">
      <c r="A36">
        <v>25</v>
      </c>
      <c r="B36">
        <v>17.786523339174039</v>
      </c>
      <c r="E36">
        <v>25</v>
      </c>
      <c r="F36">
        <v>38.382141999952864</v>
      </c>
      <c r="I36">
        <v>25</v>
      </c>
      <c r="J36">
        <v>57.573212999928955</v>
      </c>
    </row>
    <row r="37" spans="1:10">
      <c r="A37">
        <v>24</v>
      </c>
      <c r="B37">
        <v>18.942400315371742</v>
      </c>
      <c r="E37">
        <v>24</v>
      </c>
      <c r="F37">
        <v>40.83059906628057</v>
      </c>
      <c r="I37">
        <v>24</v>
      </c>
      <c r="J37">
        <v>61.245898599421366</v>
      </c>
    </row>
    <row r="38" spans="1:10">
      <c r="A38">
        <v>23</v>
      </c>
      <c r="B38">
        <v>20.286012908503835</v>
      </c>
      <c r="E38">
        <v>23</v>
      </c>
      <c r="F38">
        <v>43.666135658669418</v>
      </c>
      <c r="I38">
        <v>23</v>
      </c>
      <c r="J38">
        <v>65.499203488004468</v>
      </c>
    </row>
    <row r="39" spans="1:10">
      <c r="A39">
        <v>22</v>
      </c>
      <c r="B39">
        <v>21.869305022390222</v>
      </c>
      <c r="E39">
        <v>22</v>
      </c>
      <c r="F39">
        <v>46.99271790631667</v>
      </c>
      <c r="I39">
        <v>22</v>
      </c>
      <c r="J39">
        <v>70.489076859475176</v>
      </c>
    </row>
    <row r="40" spans="1:10">
      <c r="A40">
        <v>21</v>
      </c>
      <c r="B40">
        <v>23.76581321053618</v>
      </c>
      <c r="E40">
        <v>21</v>
      </c>
      <c r="F40">
        <v>50.956212595087209</v>
      </c>
      <c r="I40">
        <v>21</v>
      </c>
      <c r="J40">
        <v>76.434318892630472</v>
      </c>
    </row>
    <row r="41" spans="1:10">
      <c r="A41">
        <v>20</v>
      </c>
      <c r="B41">
        <v>26.083398744523777</v>
      </c>
      <c r="E41">
        <v>20</v>
      </c>
      <c r="F41">
        <v>55.768320207846273</v>
      </c>
      <c r="I41">
        <v>20</v>
      </c>
      <c r="J41">
        <v>83.65248031176975</v>
      </c>
    </row>
    <row r="42" spans="1:10">
      <c r="A42">
        <v>19</v>
      </c>
      <c r="B42">
        <v>28.987348110155324</v>
      </c>
      <c r="E42">
        <v>19</v>
      </c>
      <c r="F42">
        <v>61.749371774314454</v>
      </c>
      <c r="I42">
        <v>19</v>
      </c>
      <c r="J42">
        <v>92.624057661471511</v>
      </c>
    </row>
    <row r="43" spans="1:10">
      <c r="A43">
        <v>18</v>
      </c>
      <c r="B43">
        <v>32.745418289138769</v>
      </c>
      <c r="E43">
        <v>18</v>
      </c>
      <c r="F43">
        <v>69.410353172949158</v>
      </c>
      <c r="I43">
        <v>18</v>
      </c>
      <c r="J43">
        <v>104.11552975942425</v>
      </c>
    </row>
    <row r="44" spans="1:10">
      <c r="A44">
        <v>17</v>
      </c>
      <c r="B44">
        <v>37.824294618100936</v>
      </c>
      <c r="E44">
        <v>17</v>
      </c>
      <c r="F44">
        <v>79.624906756097005</v>
      </c>
      <c r="I44">
        <v>17</v>
      </c>
      <c r="J44">
        <v>119.43736013414593</v>
      </c>
    </row>
    <row r="45" spans="1:10">
      <c r="A45">
        <v>16</v>
      </c>
      <c r="B45">
        <v>45.124271999987315</v>
      </c>
      <c r="E45">
        <v>16</v>
      </c>
      <c r="F45">
        <v>94.037001684013035</v>
      </c>
      <c r="I45">
        <v>16</v>
      </c>
      <c r="J45">
        <v>141.05550252601921</v>
      </c>
    </row>
    <row r="46" spans="1:10">
      <c r="A46">
        <v>15</v>
      </c>
      <c r="B46">
        <v>56.66824195961695</v>
      </c>
      <c r="E46">
        <v>15</v>
      </c>
      <c r="F46">
        <v>116.21761314138305</v>
      </c>
      <c r="I46">
        <v>15</v>
      </c>
      <c r="J46">
        <v>174.32641971207454</v>
      </c>
    </row>
    <row r="47" spans="1:10" ht="14.25" thickBot="1">
      <c r="A47">
        <v>14</v>
      </c>
      <c r="B47">
        <v>78.382493595782719</v>
      </c>
      <c r="E47">
        <v>14</v>
      </c>
      <c r="F47">
        <v>156.11317702278103</v>
      </c>
      <c r="I47">
        <v>14</v>
      </c>
      <c r="J47">
        <v>234.16976553417155</v>
      </c>
    </row>
    <row r="48" spans="1:10" ht="14.25" thickBot="1">
      <c r="A48">
        <v>13</v>
      </c>
      <c r="B48">
        <v>147.17046176947682</v>
      </c>
      <c r="C48">
        <f>SUM(B47:B49)</f>
        <v>325.04677706274435</v>
      </c>
      <c r="D48">
        <f>C48*10/60</f>
        <v>54.174462843790721</v>
      </c>
      <c r="E48">
        <v>13</v>
      </c>
      <c r="F48" s="2">
        <v>269.5812117397341</v>
      </c>
      <c r="I48">
        <v>13</v>
      </c>
      <c r="J48" s="2">
        <v>404.37181760960118</v>
      </c>
    </row>
    <row r="49" spans="1:10">
      <c r="A49">
        <v>12</v>
      </c>
      <c r="B49">
        <v>99.493821697484833</v>
      </c>
      <c r="E49">
        <v>12</v>
      </c>
      <c r="F49">
        <v>192.88754898386389</v>
      </c>
      <c r="I49">
        <v>12</v>
      </c>
      <c r="J49">
        <v>289.33132347579584</v>
      </c>
    </row>
    <row r="50" spans="1:10">
      <c r="A50">
        <v>11</v>
      </c>
      <c r="B50">
        <v>65.512576245199782</v>
      </c>
      <c r="E50">
        <v>11</v>
      </c>
      <c r="F50">
        <v>132.74057646176243</v>
      </c>
      <c r="I50">
        <v>11</v>
      </c>
      <c r="J50">
        <v>199.11086469264364</v>
      </c>
    </row>
    <row r="51" spans="1:10">
      <c r="A51">
        <v>10</v>
      </c>
      <c r="B51">
        <v>50.152689566783778</v>
      </c>
      <c r="E51">
        <v>10</v>
      </c>
      <c r="F51">
        <v>103.78756861510578</v>
      </c>
      <c r="I51">
        <v>10</v>
      </c>
      <c r="J51">
        <v>155.6813529226585</v>
      </c>
    </row>
    <row r="52" spans="1:10">
      <c r="A52">
        <v>9</v>
      </c>
      <c r="B52">
        <v>41.110796318357046</v>
      </c>
      <c r="E52">
        <v>9</v>
      </c>
      <c r="F52">
        <v>86.151857433895145</v>
      </c>
      <c r="I52">
        <v>9</v>
      </c>
      <c r="J52">
        <v>129.2277861508428</v>
      </c>
    </row>
    <row r="53" spans="1:10">
      <c r="A53">
        <v>8</v>
      </c>
      <c r="B53">
        <v>35.078102798614594</v>
      </c>
      <c r="E53">
        <v>8</v>
      </c>
      <c r="F53">
        <v>74.121383041670299</v>
      </c>
      <c r="I53">
        <v>8</v>
      </c>
      <c r="J53">
        <v>111.18207456250536</v>
      </c>
    </row>
    <row r="54" spans="1:10">
      <c r="A54">
        <v>7</v>
      </c>
      <c r="B54">
        <v>30.736831141456463</v>
      </c>
      <c r="E54">
        <v>7</v>
      </c>
      <c r="F54">
        <v>65.326801946744922</v>
      </c>
      <c r="I54">
        <v>7</v>
      </c>
      <c r="J54">
        <v>97.990202920116872</v>
      </c>
    </row>
    <row r="55" spans="1:10">
      <c r="A55">
        <v>6</v>
      </c>
      <c r="B55">
        <v>27.448509872406476</v>
      </c>
      <c r="E55">
        <v>6</v>
      </c>
      <c r="F55">
        <v>58.586641052858965</v>
      </c>
      <c r="I55">
        <v>6</v>
      </c>
      <c r="J55">
        <v>87.879961579288533</v>
      </c>
    </row>
    <row r="56" spans="1:10">
      <c r="A56">
        <v>5</v>
      </c>
      <c r="B56">
        <v>24.863364664917526</v>
      </c>
      <c r="E56">
        <v>5</v>
      </c>
      <c r="F56">
        <v>53.239409967792426</v>
      </c>
      <c r="I56">
        <v>5</v>
      </c>
      <c r="J56">
        <v>79.859114951688639</v>
      </c>
    </row>
    <row r="57" spans="1:10">
      <c r="A57">
        <v>4</v>
      </c>
      <c r="B57">
        <v>22.772672264274831</v>
      </c>
      <c r="E57">
        <v>4</v>
      </c>
      <c r="F57">
        <v>48.88354014870697</v>
      </c>
      <c r="I57">
        <v>4</v>
      </c>
      <c r="J57">
        <v>73.325310223060455</v>
      </c>
    </row>
    <row r="58" spans="1:10">
      <c r="A58">
        <v>3</v>
      </c>
      <c r="B58">
        <v>21.043724043826558</v>
      </c>
      <c r="E58">
        <v>3</v>
      </c>
      <c r="F58">
        <v>45.260129030000485</v>
      </c>
      <c r="I58">
        <v>3</v>
      </c>
      <c r="J58">
        <v>67.890193545000898</v>
      </c>
    </row>
    <row r="59" spans="1:10">
      <c r="A59">
        <v>2</v>
      </c>
      <c r="B59">
        <v>19.587893911037042</v>
      </c>
      <c r="E59">
        <v>2</v>
      </c>
      <c r="F59">
        <v>42.194266863168536</v>
      </c>
      <c r="I59">
        <v>2</v>
      </c>
      <c r="J59">
        <v>63.291400294751952</v>
      </c>
    </row>
    <row r="60" spans="1:10">
      <c r="A60">
        <v>1</v>
      </c>
      <c r="B60">
        <v>18.343624680704181</v>
      </c>
      <c r="E60">
        <v>1</v>
      </c>
      <c r="F60">
        <v>39.56327743650877</v>
      </c>
      <c r="I60">
        <v>1</v>
      </c>
      <c r="J60">
        <v>59.344916154763155</v>
      </c>
    </row>
    <row r="61" spans="1:10">
      <c r="E61">
        <v>60</v>
      </c>
      <c r="F61">
        <f>E61-D48</f>
        <v>5.825537156209279</v>
      </c>
    </row>
    <row r="62" spans="1:10">
      <c r="B62">
        <f>D27-D48</f>
        <v>30.140586413527757</v>
      </c>
      <c r="C62">
        <f>D27-E61</f>
        <v>24.315049257318478</v>
      </c>
    </row>
  </sheetData>
  <sortState ref="E36:F60">
    <sortCondition descending="1" ref="E36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topLeftCell="A7" workbookViewId="0">
      <selection activeCell="O23" sqref="O23"/>
    </sheetView>
  </sheetViews>
  <sheetFormatPr defaultRowHeight="13.5"/>
  <cols>
    <col min="2" max="2" width="15.75" customWidth="1"/>
    <col min="3" max="3" width="8.625" customWidth="1"/>
    <col min="4" max="5" width="15.5" customWidth="1"/>
  </cols>
  <sheetData>
    <row r="1" spans="1:5">
      <c r="B1" t="s">
        <v>8</v>
      </c>
      <c r="D1" t="s">
        <v>10</v>
      </c>
      <c r="E1" t="s">
        <v>12</v>
      </c>
    </row>
    <row r="2" spans="1:5">
      <c r="A2" t="s">
        <v>16</v>
      </c>
      <c r="B2" t="s">
        <v>18</v>
      </c>
      <c r="C2" t="s">
        <v>16</v>
      </c>
      <c r="D2" t="s">
        <v>17</v>
      </c>
      <c r="E2" t="s">
        <v>17</v>
      </c>
    </row>
    <row r="3" spans="1:5">
      <c r="A3">
        <v>0</v>
      </c>
      <c r="B3" s="3">
        <v>17.786523339174039</v>
      </c>
      <c r="C3">
        <v>0</v>
      </c>
      <c r="D3" s="3">
        <v>38.382141999952864</v>
      </c>
      <c r="E3" s="3">
        <v>57.573212999928955</v>
      </c>
    </row>
    <row r="4" spans="1:5">
      <c r="A4">
        <v>5</v>
      </c>
      <c r="B4" s="3">
        <v>18.942400315371742</v>
      </c>
      <c r="C4">
        <v>5</v>
      </c>
      <c r="D4" s="3">
        <v>40.83059906628057</v>
      </c>
      <c r="E4" s="3">
        <v>61.245898599421366</v>
      </c>
    </row>
    <row r="5" spans="1:5">
      <c r="A5">
        <v>10</v>
      </c>
      <c r="B5" s="3">
        <v>20.286012908503835</v>
      </c>
      <c r="C5">
        <v>10</v>
      </c>
      <c r="D5" s="3">
        <v>43.666135658669418</v>
      </c>
      <c r="E5" s="3">
        <v>65.499203488004468</v>
      </c>
    </row>
    <row r="6" spans="1:5">
      <c r="A6">
        <v>15</v>
      </c>
      <c r="B6" s="3">
        <v>21.869305022390222</v>
      </c>
      <c r="C6">
        <v>15</v>
      </c>
      <c r="D6" s="3">
        <v>46.99271790631667</v>
      </c>
      <c r="E6" s="3">
        <v>70.489076859475176</v>
      </c>
    </row>
    <row r="7" spans="1:5">
      <c r="A7">
        <v>20</v>
      </c>
      <c r="B7" s="3">
        <v>23.76581321053618</v>
      </c>
      <c r="C7">
        <v>20</v>
      </c>
      <c r="D7" s="3">
        <v>50.956212595087209</v>
      </c>
      <c r="E7" s="3">
        <v>76.434318892630472</v>
      </c>
    </row>
    <row r="8" spans="1:5">
      <c r="A8">
        <v>25</v>
      </c>
      <c r="B8" s="3">
        <v>26.083398744523777</v>
      </c>
      <c r="C8">
        <v>25</v>
      </c>
      <c r="D8" s="3">
        <v>55.768320207846273</v>
      </c>
      <c r="E8" s="3">
        <v>83.65248031176975</v>
      </c>
    </row>
    <row r="9" spans="1:5">
      <c r="A9">
        <v>30</v>
      </c>
      <c r="B9" s="3">
        <v>28.987348110155324</v>
      </c>
      <c r="C9">
        <v>30</v>
      </c>
      <c r="D9" s="3">
        <v>61.749371774314454</v>
      </c>
      <c r="E9" s="3">
        <v>92.624057661471511</v>
      </c>
    </row>
    <row r="10" spans="1:5">
      <c r="A10">
        <v>35</v>
      </c>
      <c r="B10" s="3">
        <v>32.745418289138769</v>
      </c>
      <c r="C10">
        <v>35</v>
      </c>
      <c r="D10" s="3">
        <v>69.410353172949158</v>
      </c>
      <c r="E10" s="3">
        <v>104.11552975942425</v>
      </c>
    </row>
    <row r="11" spans="1:5">
      <c r="A11">
        <v>40</v>
      </c>
      <c r="B11" s="3">
        <v>37.824294618100936</v>
      </c>
      <c r="C11">
        <v>40</v>
      </c>
      <c r="D11" s="3">
        <v>79.624906756097005</v>
      </c>
      <c r="E11" s="3">
        <v>119.43736013414593</v>
      </c>
    </row>
    <row r="12" spans="1:5">
      <c r="A12">
        <v>45</v>
      </c>
      <c r="B12" s="3">
        <v>45.124271999987315</v>
      </c>
      <c r="C12">
        <v>45</v>
      </c>
      <c r="D12" s="3">
        <v>94.037001684013035</v>
      </c>
      <c r="E12" s="3">
        <v>141.05550252601921</v>
      </c>
    </row>
    <row r="13" spans="1:5">
      <c r="A13">
        <v>50</v>
      </c>
      <c r="B13" s="3">
        <v>56.66824195961695</v>
      </c>
      <c r="C13">
        <v>50</v>
      </c>
      <c r="D13" s="3">
        <v>116.21761314138305</v>
      </c>
      <c r="E13" s="3">
        <v>174.32641971207454</v>
      </c>
    </row>
    <row r="14" spans="1:5">
      <c r="A14">
        <v>55</v>
      </c>
      <c r="B14" s="3">
        <v>78.382493595782719</v>
      </c>
      <c r="C14">
        <v>55</v>
      </c>
      <c r="D14" s="3">
        <v>156.11317702278103</v>
      </c>
      <c r="E14" s="3">
        <v>234.16976553417155</v>
      </c>
    </row>
    <row r="15" spans="1:5">
      <c r="A15">
        <v>60</v>
      </c>
      <c r="B15" s="3">
        <v>147.17046176947682</v>
      </c>
      <c r="C15">
        <v>60</v>
      </c>
      <c r="D15" s="4">
        <v>269.5812117397341</v>
      </c>
      <c r="E15" s="4">
        <v>404.37181760960118</v>
      </c>
    </row>
    <row r="16" spans="1:5">
      <c r="A16">
        <v>65</v>
      </c>
      <c r="B16" s="3">
        <v>99.493821697484833</v>
      </c>
      <c r="C16">
        <v>65</v>
      </c>
      <c r="D16" s="3">
        <v>192.88754898386389</v>
      </c>
      <c r="E16" s="3">
        <v>289.33132347579584</v>
      </c>
    </row>
    <row r="17" spans="1:18">
      <c r="A17">
        <v>70</v>
      </c>
      <c r="B17" s="3">
        <v>65.512576245199782</v>
      </c>
      <c r="C17">
        <v>70</v>
      </c>
      <c r="D17" s="3">
        <v>132.74057646176243</v>
      </c>
      <c r="E17" s="3">
        <v>199.11086469264364</v>
      </c>
    </row>
    <row r="18" spans="1:18">
      <c r="A18">
        <v>75</v>
      </c>
      <c r="B18" s="3">
        <v>50.152689566783778</v>
      </c>
      <c r="C18">
        <v>75</v>
      </c>
      <c r="D18" s="3">
        <v>103.78756861510578</v>
      </c>
      <c r="E18" s="3">
        <v>155.6813529226585</v>
      </c>
    </row>
    <row r="19" spans="1:18">
      <c r="A19">
        <v>80</v>
      </c>
      <c r="B19" s="3">
        <v>41.110796318357046</v>
      </c>
      <c r="C19">
        <v>80</v>
      </c>
      <c r="D19" s="3">
        <v>86.151857433895145</v>
      </c>
      <c r="E19" s="3">
        <v>129.2277861508428</v>
      </c>
    </row>
    <row r="20" spans="1:18">
      <c r="A20">
        <v>85</v>
      </c>
      <c r="B20" s="3">
        <v>35.078102798614594</v>
      </c>
      <c r="C20">
        <v>85</v>
      </c>
      <c r="D20" s="3">
        <v>74.121383041670299</v>
      </c>
      <c r="E20" s="3">
        <v>111.18207456250536</v>
      </c>
    </row>
    <row r="21" spans="1:18">
      <c r="A21">
        <v>90</v>
      </c>
      <c r="B21" s="3">
        <v>30.736831141456463</v>
      </c>
      <c r="C21">
        <v>90</v>
      </c>
      <c r="D21" s="3">
        <v>65.326801946744922</v>
      </c>
      <c r="E21" s="3">
        <v>97.990202920116872</v>
      </c>
    </row>
    <row r="22" spans="1:18">
      <c r="A22">
        <v>95</v>
      </c>
      <c r="B22" s="3">
        <v>27.448509872406476</v>
      </c>
      <c r="C22">
        <v>95</v>
      </c>
      <c r="D22" s="3">
        <v>58.586641052858965</v>
      </c>
      <c r="E22" s="3">
        <v>87.879961579288533</v>
      </c>
    </row>
    <row r="23" spans="1:18">
      <c r="A23">
        <v>100</v>
      </c>
      <c r="B23" s="3">
        <v>24.863364664917526</v>
      </c>
      <c r="C23">
        <v>100</v>
      </c>
      <c r="D23" s="3">
        <v>53.239409967792426</v>
      </c>
      <c r="E23" s="3">
        <v>79.859114951688639</v>
      </c>
    </row>
    <row r="24" spans="1:18">
      <c r="A24">
        <v>105</v>
      </c>
      <c r="B24" s="3">
        <v>22.772672264274831</v>
      </c>
      <c r="C24">
        <v>105</v>
      </c>
      <c r="D24" s="3">
        <v>48.88354014870697</v>
      </c>
      <c r="E24" s="3">
        <v>73.325310223060455</v>
      </c>
      <c r="Q24" t="s">
        <v>22</v>
      </c>
      <c r="R24" t="s">
        <v>23</v>
      </c>
    </row>
    <row r="25" spans="1:18">
      <c r="A25">
        <v>110</v>
      </c>
      <c r="B25" s="3">
        <v>21.043724043826558</v>
      </c>
      <c r="C25">
        <v>110</v>
      </c>
      <c r="D25" s="3">
        <v>45.260129030000485</v>
      </c>
      <c r="E25" s="3">
        <v>67.890193545000898</v>
      </c>
      <c r="Q25" s="7">
        <v>0</v>
      </c>
      <c r="R25">
        <v>100</v>
      </c>
    </row>
    <row r="26" spans="1:18">
      <c r="A26">
        <v>115</v>
      </c>
      <c r="B26" s="3">
        <v>19.587893911037042</v>
      </c>
      <c r="C26">
        <v>115</v>
      </c>
      <c r="D26" s="3">
        <v>42.194266863168536</v>
      </c>
      <c r="E26" s="3">
        <v>63.291400294751952</v>
      </c>
      <c r="Q26" s="7">
        <v>4.1666666666666664E-2</v>
      </c>
      <c r="R26">
        <v>100</v>
      </c>
    </row>
    <row r="27" spans="1:18">
      <c r="A27">
        <v>120</v>
      </c>
      <c r="B27" s="3">
        <v>18.343624680704181</v>
      </c>
      <c r="C27">
        <v>120</v>
      </c>
      <c r="D27" s="3">
        <v>39.56327743650877</v>
      </c>
      <c r="E27" s="3">
        <v>59.344916154763155</v>
      </c>
      <c r="Q27" s="7">
        <v>8.3333333333333301E-2</v>
      </c>
      <c r="R27">
        <v>95</v>
      </c>
    </row>
    <row r="28" spans="1:18">
      <c r="A28" t="s">
        <v>16</v>
      </c>
      <c r="B28" t="s">
        <v>17</v>
      </c>
      <c r="Q28" s="7">
        <v>0.125</v>
      </c>
      <c r="R28">
        <v>60</v>
      </c>
    </row>
    <row r="29" spans="1:18">
      <c r="A29">
        <v>0</v>
      </c>
      <c r="B29" s="3">
        <v>38.382141999952864</v>
      </c>
      <c r="Q29" s="7">
        <v>0.16666666666666699</v>
      </c>
      <c r="R29">
        <v>50</v>
      </c>
    </row>
    <row r="30" spans="1:18">
      <c r="A30">
        <v>5</v>
      </c>
      <c r="B30" s="3">
        <v>40.83059906628057</v>
      </c>
      <c r="Q30" s="7">
        <v>0.20833333333333301</v>
      </c>
      <c r="R30">
        <v>40</v>
      </c>
    </row>
    <row r="31" spans="1:18">
      <c r="A31">
        <v>10</v>
      </c>
      <c r="B31" s="3">
        <v>43.666135658669418</v>
      </c>
      <c r="Q31" s="7">
        <v>0.25</v>
      </c>
      <c r="R31">
        <v>35</v>
      </c>
    </row>
    <row r="32" spans="1:18">
      <c r="A32">
        <v>15</v>
      </c>
      <c r="B32" s="3">
        <v>46.99271790631667</v>
      </c>
      <c r="Q32" s="7"/>
    </row>
    <row r="33" spans="1:17">
      <c r="A33">
        <v>20</v>
      </c>
      <c r="B33" s="3">
        <v>50.956212595087209</v>
      </c>
      <c r="Q33" s="7"/>
    </row>
    <row r="34" spans="1:17">
      <c r="A34">
        <v>25</v>
      </c>
      <c r="B34" s="3">
        <v>55.768320207846273</v>
      </c>
      <c r="Q34" s="7"/>
    </row>
    <row r="35" spans="1:17">
      <c r="A35">
        <v>30</v>
      </c>
      <c r="B35" s="3">
        <v>61.749371774314454</v>
      </c>
      <c r="Q35" s="7"/>
    </row>
    <row r="36" spans="1:17">
      <c r="A36">
        <v>35</v>
      </c>
      <c r="B36" s="3">
        <v>69.410353172949158</v>
      </c>
      <c r="Q36" s="7"/>
    </row>
    <row r="37" spans="1:17">
      <c r="A37">
        <v>40</v>
      </c>
      <c r="B37" s="3">
        <v>79.624906756097005</v>
      </c>
      <c r="Q37" s="7"/>
    </row>
    <row r="38" spans="1:17">
      <c r="A38">
        <v>45</v>
      </c>
      <c r="B38" s="3">
        <v>94.037001684013035</v>
      </c>
    </row>
    <row r="39" spans="1:17">
      <c r="A39">
        <v>50</v>
      </c>
      <c r="B39" s="3">
        <v>116.21761314138305</v>
      </c>
    </row>
    <row r="40" spans="1:17">
      <c r="A40">
        <v>55</v>
      </c>
      <c r="B40" s="3">
        <v>156.11317702278103</v>
      </c>
    </row>
    <row r="41" spans="1:17">
      <c r="A41">
        <v>60</v>
      </c>
      <c r="B41" s="4">
        <v>269.5812117397341</v>
      </c>
    </row>
    <row r="42" spans="1:17">
      <c r="A42">
        <v>65</v>
      </c>
      <c r="B42" s="3">
        <v>192.88754898386389</v>
      </c>
    </row>
    <row r="43" spans="1:17">
      <c r="A43">
        <v>70</v>
      </c>
      <c r="B43" s="3">
        <v>132.74057646176243</v>
      </c>
    </row>
    <row r="44" spans="1:17">
      <c r="A44">
        <v>75</v>
      </c>
      <c r="B44" s="3">
        <v>103.78756861510578</v>
      </c>
    </row>
    <row r="45" spans="1:17">
      <c r="A45">
        <v>80</v>
      </c>
      <c r="B45" s="3">
        <v>86.151857433895145</v>
      </c>
    </row>
    <row r="46" spans="1:17">
      <c r="A46">
        <v>85</v>
      </c>
      <c r="B46" s="3">
        <v>74.121383041670299</v>
      </c>
    </row>
    <row r="47" spans="1:17">
      <c r="A47">
        <v>90</v>
      </c>
      <c r="B47" s="3">
        <v>65.326801946744922</v>
      </c>
    </row>
    <row r="48" spans="1:17">
      <c r="A48">
        <v>95</v>
      </c>
      <c r="B48" s="3">
        <v>58.586641052858965</v>
      </c>
    </row>
    <row r="49" spans="1:2">
      <c r="A49">
        <v>100</v>
      </c>
      <c r="B49" s="3">
        <v>53.239409967792426</v>
      </c>
    </row>
    <row r="50" spans="1:2">
      <c r="A50">
        <v>105</v>
      </c>
      <c r="B50" s="3">
        <v>48.88354014870697</v>
      </c>
    </row>
    <row r="51" spans="1:2">
      <c r="A51">
        <v>110</v>
      </c>
      <c r="B51" s="3">
        <v>45.260129030000485</v>
      </c>
    </row>
    <row r="52" spans="1:2">
      <c r="A52">
        <v>115</v>
      </c>
      <c r="B52" s="3">
        <v>42.194266863168536</v>
      </c>
    </row>
    <row r="53" spans="1:2">
      <c r="A53">
        <v>120</v>
      </c>
      <c r="B53" s="3">
        <v>39.56327743650877</v>
      </c>
    </row>
    <row r="54" spans="1:2">
      <c r="A54" t="s">
        <v>16</v>
      </c>
      <c r="B54" t="s">
        <v>17</v>
      </c>
    </row>
    <row r="55" spans="1:2">
      <c r="A55">
        <v>0</v>
      </c>
      <c r="B55" s="3">
        <v>57.573212999928955</v>
      </c>
    </row>
    <row r="56" spans="1:2">
      <c r="A56">
        <v>5</v>
      </c>
      <c r="B56" s="3">
        <v>61.245898599421366</v>
      </c>
    </row>
    <row r="57" spans="1:2">
      <c r="A57">
        <v>10</v>
      </c>
      <c r="B57" s="3">
        <v>65.499203488004468</v>
      </c>
    </row>
    <row r="58" spans="1:2">
      <c r="A58">
        <v>15</v>
      </c>
      <c r="B58" s="3">
        <v>70.489076859475176</v>
      </c>
    </row>
    <row r="59" spans="1:2">
      <c r="A59">
        <v>20</v>
      </c>
      <c r="B59" s="3">
        <v>76.434318892630472</v>
      </c>
    </row>
    <row r="60" spans="1:2">
      <c r="A60">
        <v>25</v>
      </c>
      <c r="B60" s="3">
        <v>83.65248031176975</v>
      </c>
    </row>
    <row r="61" spans="1:2">
      <c r="A61">
        <v>30</v>
      </c>
      <c r="B61" s="3">
        <v>92.624057661471511</v>
      </c>
    </row>
    <row r="62" spans="1:2">
      <c r="A62">
        <v>35</v>
      </c>
      <c r="B62" s="3">
        <v>104.11552975942425</v>
      </c>
    </row>
    <row r="63" spans="1:2">
      <c r="A63">
        <v>40</v>
      </c>
      <c r="B63" s="3">
        <v>119.43736013414593</v>
      </c>
    </row>
    <row r="64" spans="1:2">
      <c r="A64">
        <v>45</v>
      </c>
      <c r="B64" s="3">
        <v>141.05550252601921</v>
      </c>
    </row>
    <row r="65" spans="1:2">
      <c r="A65">
        <v>50</v>
      </c>
      <c r="B65" s="3">
        <v>174.32641971207454</v>
      </c>
    </row>
    <row r="66" spans="1:2">
      <c r="A66">
        <v>55</v>
      </c>
      <c r="B66" s="3">
        <v>234.16976553417155</v>
      </c>
    </row>
    <row r="67" spans="1:2">
      <c r="A67">
        <v>60</v>
      </c>
      <c r="B67" s="4">
        <v>404.37181760960118</v>
      </c>
    </row>
    <row r="68" spans="1:2">
      <c r="A68">
        <v>65</v>
      </c>
      <c r="B68" s="3">
        <v>289.33132347579584</v>
      </c>
    </row>
    <row r="69" spans="1:2">
      <c r="A69">
        <v>70</v>
      </c>
      <c r="B69" s="3">
        <v>199.11086469264364</v>
      </c>
    </row>
    <row r="70" spans="1:2">
      <c r="A70">
        <v>75</v>
      </c>
      <c r="B70" s="3">
        <v>155.6813529226585</v>
      </c>
    </row>
    <row r="71" spans="1:2">
      <c r="A71">
        <v>80</v>
      </c>
      <c r="B71" s="3">
        <v>129.2277861508428</v>
      </c>
    </row>
    <row r="72" spans="1:2">
      <c r="A72">
        <v>85</v>
      </c>
      <c r="B72" s="3">
        <v>111.18207456250536</v>
      </c>
    </row>
    <row r="73" spans="1:2">
      <c r="A73">
        <v>90</v>
      </c>
      <c r="B73" s="3">
        <v>97.990202920116872</v>
      </c>
    </row>
    <row r="74" spans="1:2">
      <c r="A74">
        <v>95</v>
      </c>
      <c r="B74" s="3">
        <v>87.879961579288533</v>
      </c>
    </row>
    <row r="75" spans="1:2">
      <c r="A75">
        <v>100</v>
      </c>
      <c r="B75" s="3">
        <v>79.859114951688639</v>
      </c>
    </row>
    <row r="76" spans="1:2">
      <c r="A76">
        <v>105</v>
      </c>
      <c r="B76" s="3">
        <v>73.325310223060455</v>
      </c>
    </row>
    <row r="77" spans="1:2">
      <c r="A77">
        <v>110</v>
      </c>
      <c r="B77" s="3">
        <v>67.890193545000898</v>
      </c>
    </row>
    <row r="78" spans="1:2">
      <c r="A78">
        <v>115</v>
      </c>
      <c r="B78" s="3">
        <v>63.291400294751952</v>
      </c>
    </row>
    <row r="79" spans="1:2">
      <c r="A79">
        <v>120</v>
      </c>
      <c r="B79" s="3">
        <v>59.344916154763155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L33" sqref="L33"/>
    </sheetView>
  </sheetViews>
  <sheetFormatPr defaultRowHeight="13.5"/>
  <cols>
    <col min="12" max="12" width="12.125" bestFit="1" customWidth="1"/>
    <col min="17" max="17" width="9.5" bestFit="1" customWidth="1"/>
  </cols>
  <sheetData>
    <row r="1" spans="1:12">
      <c r="B1" t="s">
        <v>8</v>
      </c>
      <c r="G1" t="s">
        <v>10</v>
      </c>
      <c r="K1" t="s">
        <v>12</v>
      </c>
    </row>
    <row r="2" spans="1:12">
      <c r="A2" t="s">
        <v>16</v>
      </c>
      <c r="B2" t="s">
        <v>18</v>
      </c>
      <c r="F2" t="s">
        <v>16</v>
      </c>
      <c r="G2" t="s">
        <v>17</v>
      </c>
      <c r="K2" t="s">
        <v>17</v>
      </c>
    </row>
    <row r="3" spans="1:12">
      <c r="A3">
        <v>0</v>
      </c>
      <c r="B3" s="3">
        <v>17.786523339174039</v>
      </c>
      <c r="C3" s="3">
        <f>B3*5/60</f>
        <v>1.4822102782645032</v>
      </c>
      <c r="D3" s="3"/>
      <c r="E3" s="3"/>
      <c r="F3">
        <v>0</v>
      </c>
      <c r="G3" s="3">
        <v>38.382141999952864</v>
      </c>
      <c r="H3" s="3">
        <f>G3*5/60</f>
        <v>3.1985118333294054</v>
      </c>
      <c r="I3" s="3"/>
      <c r="J3" s="3"/>
      <c r="K3" s="3">
        <v>57.573212999928955</v>
      </c>
      <c r="L3" s="3">
        <f>K3*5/60</f>
        <v>4.7977677499940796</v>
      </c>
    </row>
    <row r="4" spans="1:12">
      <c r="A4">
        <v>5</v>
      </c>
      <c r="B4" s="3">
        <v>18.942400315371742</v>
      </c>
      <c r="C4" s="3">
        <f t="shared" ref="C4:C27" si="0">B4*5/60</f>
        <v>1.5785333596143118</v>
      </c>
      <c r="D4" s="3"/>
      <c r="E4" s="3"/>
      <c r="F4">
        <v>5</v>
      </c>
      <c r="G4" s="3">
        <v>40.83059906628057</v>
      </c>
      <c r="H4" s="3">
        <f t="shared" ref="H4:H27" si="1">G4*5/60</f>
        <v>3.4025499221900475</v>
      </c>
      <c r="I4" s="3"/>
      <c r="J4" s="3"/>
      <c r="K4" s="3">
        <v>61.245898599421366</v>
      </c>
      <c r="L4" s="3">
        <f t="shared" ref="L4:L27" si="2">K4*5/60</f>
        <v>5.1038248832851139</v>
      </c>
    </row>
    <row r="5" spans="1:12">
      <c r="A5">
        <v>10</v>
      </c>
      <c r="B5" s="3">
        <v>20.286012908503835</v>
      </c>
      <c r="C5" s="3">
        <f t="shared" si="0"/>
        <v>1.6905010757086529</v>
      </c>
      <c r="D5" s="3"/>
      <c r="E5" s="3"/>
      <c r="F5">
        <v>10</v>
      </c>
      <c r="G5" s="3">
        <v>43.666135658669418</v>
      </c>
      <c r="H5" s="3">
        <f t="shared" si="1"/>
        <v>3.6388446382224515</v>
      </c>
      <c r="I5" s="3"/>
      <c r="J5" s="3"/>
      <c r="K5" s="3">
        <v>65.499203488004468</v>
      </c>
      <c r="L5" s="3">
        <f t="shared" si="2"/>
        <v>5.4582669573337057</v>
      </c>
    </row>
    <row r="6" spans="1:12">
      <c r="A6">
        <v>15</v>
      </c>
      <c r="B6" s="3">
        <v>21.869305022390222</v>
      </c>
      <c r="C6" s="3">
        <f t="shared" si="0"/>
        <v>1.8224420851991852</v>
      </c>
      <c r="D6" s="3"/>
      <c r="E6" s="3"/>
      <c r="F6">
        <v>15</v>
      </c>
      <c r="G6" s="3">
        <v>46.99271790631667</v>
      </c>
      <c r="H6" s="3">
        <f t="shared" si="1"/>
        <v>3.9160598255263892</v>
      </c>
      <c r="I6" s="3"/>
      <c r="J6" s="3"/>
      <c r="K6" s="3">
        <v>70.489076859475176</v>
      </c>
      <c r="L6" s="3">
        <f t="shared" si="2"/>
        <v>5.874089738289598</v>
      </c>
    </row>
    <row r="7" spans="1:12">
      <c r="A7">
        <v>20</v>
      </c>
      <c r="B7" s="3">
        <v>23.76581321053618</v>
      </c>
      <c r="C7" s="3">
        <f t="shared" si="0"/>
        <v>1.9804844342113483</v>
      </c>
      <c r="D7" s="3"/>
      <c r="E7" s="3"/>
      <c r="F7">
        <v>20</v>
      </c>
      <c r="G7" s="3">
        <v>50.956212595087209</v>
      </c>
      <c r="H7" s="3">
        <f t="shared" si="1"/>
        <v>4.2463510495906007</v>
      </c>
      <c r="I7" s="3"/>
      <c r="J7" s="3"/>
      <c r="K7" s="3">
        <v>76.434318892630472</v>
      </c>
      <c r="L7" s="3">
        <f t="shared" si="2"/>
        <v>6.3695265743858727</v>
      </c>
    </row>
    <row r="8" spans="1:12">
      <c r="A8">
        <v>25</v>
      </c>
      <c r="B8" s="3">
        <v>26.083398744523777</v>
      </c>
      <c r="C8" s="3">
        <f t="shared" si="0"/>
        <v>2.1736165620436481</v>
      </c>
      <c r="D8" s="3"/>
      <c r="E8" s="3"/>
      <c r="F8">
        <v>25</v>
      </c>
      <c r="G8" s="3">
        <v>55.768320207846273</v>
      </c>
      <c r="H8" s="3">
        <f t="shared" si="1"/>
        <v>4.6473600173205227</v>
      </c>
      <c r="I8" s="3"/>
      <c r="J8" s="3"/>
      <c r="K8" s="3">
        <v>83.65248031176975</v>
      </c>
      <c r="L8" s="3">
        <f t="shared" si="2"/>
        <v>6.9710400259808125</v>
      </c>
    </row>
    <row r="9" spans="1:12">
      <c r="A9">
        <v>30</v>
      </c>
      <c r="B9" s="3">
        <v>28.987348110155324</v>
      </c>
      <c r="C9" s="3">
        <f t="shared" si="0"/>
        <v>2.4156123425129437</v>
      </c>
      <c r="D9" s="3"/>
      <c r="E9" s="3"/>
      <c r="F9">
        <v>30</v>
      </c>
      <c r="G9" s="3">
        <v>61.749371774314454</v>
      </c>
      <c r="H9" s="3">
        <f t="shared" si="1"/>
        <v>5.1457809811928712</v>
      </c>
      <c r="I9" s="3"/>
      <c r="J9" s="3"/>
      <c r="K9" s="3">
        <v>92.624057661471511</v>
      </c>
      <c r="L9" s="3">
        <f t="shared" si="2"/>
        <v>7.7186714717892926</v>
      </c>
    </row>
    <row r="10" spans="1:12">
      <c r="A10">
        <v>35</v>
      </c>
      <c r="B10" s="3">
        <v>32.745418289138769</v>
      </c>
      <c r="C10" s="3">
        <f t="shared" si="0"/>
        <v>2.7287848574282307</v>
      </c>
      <c r="D10" s="3"/>
      <c r="E10" s="3"/>
      <c r="F10">
        <v>35</v>
      </c>
      <c r="G10" s="3">
        <v>69.410353172949158</v>
      </c>
      <c r="H10" s="3">
        <f t="shared" si="1"/>
        <v>5.7841960977457632</v>
      </c>
      <c r="I10" s="3"/>
      <c r="J10" s="3"/>
      <c r="K10" s="3">
        <v>104.11552975942425</v>
      </c>
      <c r="L10" s="3">
        <f t="shared" si="2"/>
        <v>8.6762941466186874</v>
      </c>
    </row>
    <row r="11" spans="1:12">
      <c r="A11">
        <v>40</v>
      </c>
      <c r="B11" s="3">
        <v>37.824294618100936</v>
      </c>
      <c r="C11" s="3">
        <f t="shared" si="0"/>
        <v>3.1520245515084113</v>
      </c>
      <c r="D11" s="3"/>
      <c r="E11" s="3"/>
      <c r="F11">
        <v>40</v>
      </c>
      <c r="G11" s="3">
        <v>79.624906756097005</v>
      </c>
      <c r="H11" s="3">
        <f t="shared" si="1"/>
        <v>6.6354088963414171</v>
      </c>
      <c r="I11" s="3"/>
      <c r="J11" s="3"/>
      <c r="K11" s="3">
        <v>119.43736013414593</v>
      </c>
      <c r="L11" s="3">
        <f t="shared" si="2"/>
        <v>9.9531133445121611</v>
      </c>
    </row>
    <row r="12" spans="1:12">
      <c r="A12">
        <v>45</v>
      </c>
      <c r="B12" s="3">
        <v>45.124271999987315</v>
      </c>
      <c r="C12" s="3">
        <f t="shared" si="0"/>
        <v>3.7603559999989429</v>
      </c>
      <c r="D12" s="3"/>
      <c r="E12" s="3"/>
      <c r="F12">
        <v>45</v>
      </c>
      <c r="G12" s="3">
        <v>94.037001684013035</v>
      </c>
      <c r="H12" s="3">
        <f t="shared" si="1"/>
        <v>7.8364168070010862</v>
      </c>
      <c r="I12" s="3"/>
      <c r="J12" s="3"/>
      <c r="K12" s="3">
        <v>141.05550252601921</v>
      </c>
      <c r="L12" s="3">
        <f t="shared" si="2"/>
        <v>11.754625210501599</v>
      </c>
    </row>
    <row r="13" spans="1:12">
      <c r="A13">
        <v>50</v>
      </c>
      <c r="B13" s="3">
        <v>56.66824195961695</v>
      </c>
      <c r="C13" s="3">
        <f t="shared" si="0"/>
        <v>4.7223534966347449</v>
      </c>
      <c r="D13" s="3"/>
      <c r="E13" s="3"/>
      <c r="F13">
        <v>50</v>
      </c>
      <c r="G13" s="3">
        <v>116.21761314138305</v>
      </c>
      <c r="H13" s="3">
        <f t="shared" si="1"/>
        <v>9.6848010951152546</v>
      </c>
      <c r="I13" s="3"/>
      <c r="J13" s="3"/>
      <c r="K13" s="3">
        <v>174.32641971207454</v>
      </c>
      <c r="L13" s="3">
        <f t="shared" si="2"/>
        <v>14.527201642672878</v>
      </c>
    </row>
    <row r="14" spans="1:12">
      <c r="A14">
        <v>55</v>
      </c>
      <c r="B14" s="3">
        <v>78.382493595782719</v>
      </c>
      <c r="C14" s="3">
        <f t="shared" si="0"/>
        <v>6.5318744663152266</v>
      </c>
      <c r="D14" s="3"/>
      <c r="E14" s="3"/>
      <c r="F14">
        <v>55</v>
      </c>
      <c r="G14" s="3">
        <v>156.11317702278103</v>
      </c>
      <c r="H14" s="3">
        <f t="shared" si="1"/>
        <v>13.009431418565084</v>
      </c>
      <c r="I14" s="3"/>
      <c r="J14" s="3"/>
      <c r="K14" s="3">
        <v>234.16976553417155</v>
      </c>
      <c r="L14" s="3">
        <f t="shared" si="2"/>
        <v>19.514147127847629</v>
      </c>
    </row>
    <row r="15" spans="1:12">
      <c r="A15">
        <v>60</v>
      </c>
      <c r="B15" s="3">
        <v>147.17046176947682</v>
      </c>
      <c r="C15" s="3">
        <f t="shared" si="0"/>
        <v>12.264205147456401</v>
      </c>
      <c r="D15" s="3"/>
      <c r="E15" s="3"/>
      <c r="F15">
        <v>60</v>
      </c>
      <c r="G15" s="4">
        <v>269.5812117397341</v>
      </c>
      <c r="H15" s="3">
        <f t="shared" si="1"/>
        <v>22.465100978311174</v>
      </c>
      <c r="I15" s="4"/>
      <c r="J15" s="4"/>
      <c r="K15" s="4">
        <v>404.37181760960118</v>
      </c>
      <c r="L15" s="3">
        <f t="shared" si="2"/>
        <v>33.69765146746677</v>
      </c>
    </row>
    <row r="16" spans="1:12">
      <c r="A16">
        <v>65</v>
      </c>
      <c r="B16" s="3">
        <v>99.493821697484833</v>
      </c>
      <c r="C16" s="3">
        <f t="shared" si="0"/>
        <v>8.2911518081237361</v>
      </c>
      <c r="D16" s="3"/>
      <c r="E16" s="3"/>
      <c r="F16">
        <v>65</v>
      </c>
      <c r="G16" s="3">
        <v>192.88754898386389</v>
      </c>
      <c r="H16" s="3">
        <f t="shared" si="1"/>
        <v>16.07396241532199</v>
      </c>
      <c r="I16" s="3"/>
      <c r="J16" s="3"/>
      <c r="K16" s="3">
        <v>289.33132347579584</v>
      </c>
      <c r="L16" s="3">
        <f t="shared" si="2"/>
        <v>24.110943622982987</v>
      </c>
    </row>
    <row r="17" spans="1:17">
      <c r="A17">
        <v>70</v>
      </c>
      <c r="B17" s="3">
        <v>65.512576245199782</v>
      </c>
      <c r="C17" s="3">
        <f t="shared" si="0"/>
        <v>5.4593813537666485</v>
      </c>
      <c r="D17" s="3"/>
      <c r="E17" s="3"/>
      <c r="F17">
        <v>70</v>
      </c>
      <c r="G17" s="3">
        <v>132.74057646176243</v>
      </c>
      <c r="H17" s="3">
        <f t="shared" si="1"/>
        <v>11.061714705146869</v>
      </c>
      <c r="I17" s="3"/>
      <c r="J17" s="3"/>
      <c r="K17" s="3">
        <v>199.11086469264364</v>
      </c>
      <c r="L17" s="3">
        <f t="shared" si="2"/>
        <v>16.592572057720304</v>
      </c>
      <c r="P17" t="s">
        <v>19</v>
      </c>
      <c r="Q17" t="s">
        <v>20</v>
      </c>
    </row>
    <row r="18" spans="1:17">
      <c r="A18">
        <v>75</v>
      </c>
      <c r="B18" s="3">
        <v>50.152689566783778</v>
      </c>
      <c r="C18" s="3">
        <f t="shared" si="0"/>
        <v>4.1793907972319815</v>
      </c>
      <c r="D18" s="3"/>
      <c r="E18" s="3"/>
      <c r="F18">
        <v>75</v>
      </c>
      <c r="G18" s="3">
        <v>103.78756861510578</v>
      </c>
      <c r="H18" s="3">
        <f t="shared" si="1"/>
        <v>8.6489640512588153</v>
      </c>
      <c r="I18" s="3"/>
      <c r="J18" s="3"/>
      <c r="K18" s="3">
        <v>155.6813529226585</v>
      </c>
      <c r="L18" s="3">
        <f t="shared" si="2"/>
        <v>12.97344607688821</v>
      </c>
      <c r="Q18">
        <v>12.15</v>
      </c>
    </row>
    <row r="19" spans="1:17">
      <c r="A19">
        <v>80</v>
      </c>
      <c r="B19" s="3">
        <v>41.110796318357046</v>
      </c>
      <c r="C19" s="3">
        <f t="shared" si="0"/>
        <v>3.4258996931964205</v>
      </c>
      <c r="D19" s="3"/>
      <c r="E19" s="3"/>
      <c r="F19">
        <v>80</v>
      </c>
      <c r="G19" s="3">
        <v>86.151857433895145</v>
      </c>
      <c r="H19" s="3">
        <f t="shared" si="1"/>
        <v>7.1793214528245954</v>
      </c>
      <c r="I19" s="3"/>
      <c r="J19" s="3"/>
      <c r="K19" s="3">
        <v>129.2277861508428</v>
      </c>
      <c r="L19" s="3">
        <f t="shared" si="2"/>
        <v>10.7689821792369</v>
      </c>
      <c r="Q19">
        <f>Q18*10^6</f>
        <v>12150000</v>
      </c>
    </row>
    <row r="20" spans="1:17">
      <c r="A20">
        <v>85</v>
      </c>
      <c r="B20" s="3">
        <v>35.078102798614594</v>
      </c>
      <c r="C20" s="3">
        <f t="shared" si="0"/>
        <v>2.9231752332178829</v>
      </c>
      <c r="D20" s="3"/>
      <c r="E20" s="3"/>
      <c r="F20">
        <v>85</v>
      </c>
      <c r="G20" s="3">
        <v>74.121383041670299</v>
      </c>
      <c r="H20" s="3">
        <f t="shared" si="1"/>
        <v>6.1767819201391916</v>
      </c>
      <c r="I20" s="3"/>
      <c r="J20" s="3"/>
      <c r="K20" s="3">
        <v>111.18207456250536</v>
      </c>
      <c r="L20" s="3">
        <f t="shared" si="2"/>
        <v>9.2651728802087803</v>
      </c>
    </row>
    <row r="21" spans="1:17">
      <c r="A21">
        <v>90</v>
      </c>
      <c r="B21" s="3">
        <v>30.736831141456463</v>
      </c>
      <c r="C21" s="3">
        <f t="shared" si="0"/>
        <v>2.5614025951213719</v>
      </c>
      <c r="D21" s="3"/>
      <c r="E21" s="3"/>
      <c r="F21">
        <v>90</v>
      </c>
      <c r="G21" s="3">
        <v>65.326801946744922</v>
      </c>
      <c r="H21" s="3">
        <f t="shared" si="1"/>
        <v>5.4439001622287435</v>
      </c>
      <c r="I21" s="3"/>
      <c r="J21" s="3"/>
      <c r="K21" s="3">
        <v>97.990202920116872</v>
      </c>
      <c r="L21" s="3">
        <f t="shared" si="2"/>
        <v>8.1658502433430726</v>
      </c>
    </row>
    <row r="22" spans="1:17">
      <c r="A22">
        <v>95</v>
      </c>
      <c r="B22" s="3">
        <v>27.448509872406476</v>
      </c>
      <c r="C22" s="3">
        <f t="shared" si="0"/>
        <v>2.2873758227005396</v>
      </c>
      <c r="D22" s="3"/>
      <c r="E22" s="3"/>
      <c r="F22">
        <v>95</v>
      </c>
      <c r="G22" s="3">
        <v>58.586641052858965</v>
      </c>
      <c r="H22" s="3">
        <f t="shared" si="1"/>
        <v>4.8822200877382471</v>
      </c>
      <c r="I22" s="3"/>
      <c r="J22" s="3"/>
      <c r="K22" s="3">
        <v>87.879961579288533</v>
      </c>
      <c r="L22" s="3">
        <f t="shared" si="2"/>
        <v>7.3233301316073778</v>
      </c>
    </row>
    <row r="23" spans="1:17">
      <c r="A23">
        <v>100</v>
      </c>
      <c r="B23" s="3">
        <v>24.863364664917526</v>
      </c>
      <c r="C23" s="3">
        <f t="shared" si="0"/>
        <v>2.0719470554097938</v>
      </c>
      <c r="D23" s="3"/>
      <c r="E23" s="3"/>
      <c r="F23">
        <v>100</v>
      </c>
      <c r="G23" s="3">
        <v>53.239409967792426</v>
      </c>
      <c r="H23" s="3">
        <f t="shared" si="1"/>
        <v>4.4366174973160355</v>
      </c>
      <c r="I23" s="3"/>
      <c r="J23" s="3"/>
      <c r="K23" s="3">
        <v>79.859114951688639</v>
      </c>
      <c r="L23" s="3">
        <f t="shared" si="2"/>
        <v>6.6549262459740532</v>
      </c>
    </row>
    <row r="24" spans="1:17">
      <c r="A24">
        <v>105</v>
      </c>
      <c r="B24" s="3">
        <v>22.772672264274831</v>
      </c>
      <c r="C24" s="3">
        <f t="shared" si="0"/>
        <v>1.8977226886895693</v>
      </c>
      <c r="D24" s="3"/>
      <c r="E24" s="3"/>
      <c r="F24">
        <v>105</v>
      </c>
      <c r="G24" s="3">
        <v>48.88354014870697</v>
      </c>
      <c r="H24" s="3">
        <f t="shared" si="1"/>
        <v>4.0736283457255809</v>
      </c>
      <c r="I24" s="3"/>
      <c r="J24" s="3"/>
      <c r="K24" s="3">
        <v>73.325310223060455</v>
      </c>
      <c r="L24" s="3">
        <f t="shared" si="2"/>
        <v>6.1104425185883713</v>
      </c>
    </row>
    <row r="25" spans="1:17">
      <c r="A25">
        <v>110</v>
      </c>
      <c r="B25" s="3">
        <v>21.043724043826558</v>
      </c>
      <c r="C25" s="3">
        <f t="shared" si="0"/>
        <v>1.7536436703188798</v>
      </c>
      <c r="D25" s="3"/>
      <c r="E25" s="3"/>
      <c r="F25">
        <v>110</v>
      </c>
      <c r="G25" s="3">
        <v>45.260129030000485</v>
      </c>
      <c r="H25" s="3">
        <f t="shared" si="1"/>
        <v>3.7716774191667071</v>
      </c>
      <c r="I25" s="3"/>
      <c r="J25" s="3"/>
      <c r="K25" s="3">
        <v>67.890193545000898</v>
      </c>
      <c r="L25" s="3">
        <f t="shared" si="2"/>
        <v>5.6575161287500748</v>
      </c>
    </row>
    <row r="26" spans="1:17">
      <c r="A26">
        <v>115</v>
      </c>
      <c r="B26" s="3">
        <v>19.587893911037042</v>
      </c>
      <c r="C26" s="3">
        <f t="shared" si="0"/>
        <v>1.6323244925864202</v>
      </c>
      <c r="D26" s="3"/>
      <c r="E26" s="3"/>
      <c r="F26">
        <v>115</v>
      </c>
      <c r="G26" s="3">
        <v>42.194266863168536</v>
      </c>
      <c r="H26" s="3">
        <f t="shared" si="1"/>
        <v>3.5161889052640447</v>
      </c>
      <c r="I26" s="3"/>
      <c r="J26" s="3"/>
      <c r="K26" s="3">
        <v>63.291400294751952</v>
      </c>
      <c r="L26" s="3">
        <f t="shared" si="2"/>
        <v>5.274283357895996</v>
      </c>
    </row>
    <row r="27" spans="1:17">
      <c r="A27">
        <v>120</v>
      </c>
      <c r="B27" s="3">
        <v>18.343624680704181</v>
      </c>
      <c r="C27" s="3">
        <f t="shared" si="0"/>
        <v>1.5286353900586818</v>
      </c>
      <c r="D27" s="3"/>
      <c r="E27" s="3"/>
      <c r="F27">
        <v>120</v>
      </c>
      <c r="G27" s="3">
        <v>39.56327743650877</v>
      </c>
      <c r="H27" s="3">
        <f t="shared" si="1"/>
        <v>3.2969397863757308</v>
      </c>
      <c r="I27" s="3"/>
      <c r="J27" s="3"/>
      <c r="K27" s="3">
        <v>59.344916154763155</v>
      </c>
      <c r="L27" s="3">
        <f t="shared" si="2"/>
        <v>4.9454096795635962</v>
      </c>
    </row>
    <row r="28" spans="1:17">
      <c r="L28" s="3"/>
    </row>
    <row r="29" spans="1:17">
      <c r="C29" s="3">
        <f>SUM(C3:C27)</f>
        <v>84.315049257318464</v>
      </c>
      <c r="H29" s="3">
        <f>SUM(H3:H27)</f>
        <v>172.17273030895865</v>
      </c>
      <c r="L29" s="3">
        <f>SUM(L3:L27)</f>
        <v>258.25909546343792</v>
      </c>
    </row>
    <row r="31" spans="1:17">
      <c r="C31" s="5">
        <f>C29*10^-3</f>
        <v>8.4315049257318461E-2</v>
      </c>
      <c r="D31" s="5"/>
      <c r="E31" s="5"/>
      <c r="F31" s="5"/>
      <c r="G31" s="5"/>
      <c r="H31" s="5">
        <f>H29*10^-3</f>
        <v>0.17217273030895866</v>
      </c>
      <c r="I31" s="5"/>
      <c r="J31" s="5"/>
      <c r="K31" s="5"/>
      <c r="L31" s="5">
        <f>L29*10^-3</f>
        <v>0.25825909546343795</v>
      </c>
    </row>
    <row r="33" spans="1:12">
      <c r="A33" t="s">
        <v>21</v>
      </c>
      <c r="C33">
        <f>C31*Q19</f>
        <v>1024427.8484764193</v>
      </c>
      <c r="H33">
        <f>H31*Q19</f>
        <v>2091898.6732538478</v>
      </c>
      <c r="L33" s="6">
        <f>L31*Q19</f>
        <v>3137848.0098807709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計画降雨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suikouken</dc:creator>
  <cp:lastModifiedBy>suikouken</cp:lastModifiedBy>
  <dcterms:created xsi:type="dcterms:W3CDTF">2016-09-19T04:11:24Z</dcterms:created>
  <dcterms:modified xsi:type="dcterms:W3CDTF">2017-01-16T05:27:46Z</dcterms:modified>
</cp:coreProperties>
</file>