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Lektionen\DA_HS2023\data_analytics\Week_08\"/>
    </mc:Choice>
  </mc:AlternateContent>
  <xr:revisionPtr revIDLastSave="0" documentId="13_ncr:1_{D5321063-7EE5-4440-A4BA-AE7B1A6AC55F}" xr6:coauthVersionLast="47" xr6:coauthVersionMax="47" xr10:uidLastSave="{00000000-0000-0000-0000-000000000000}"/>
  <bookViews>
    <workbookView xWindow="-108" yWindow="-108" windowWidth="30936" windowHeight="16776" xr2:uid="{467AFB14-9292-40BF-89F0-0A20ACE56EF3}"/>
  </bookViews>
  <sheets>
    <sheet name="Example" sheetId="2" r:id="rId1"/>
    <sheet name="Calcul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P12" i="1"/>
  <c r="R6" i="1" l="1"/>
  <c r="R5" i="1"/>
  <c r="R10" i="1"/>
  <c r="R9" i="1"/>
  <c r="R8" i="1"/>
  <c r="R7" i="1"/>
  <c r="G13" i="1"/>
  <c r="R11" i="1" l="1"/>
  <c r="P15" i="1" s="1"/>
  <c r="D11" i="1"/>
  <c r="C11" i="1"/>
  <c r="E7" i="1" l="1"/>
  <c r="E8" i="1"/>
  <c r="E9" i="1"/>
  <c r="E4" i="1"/>
  <c r="E5" i="1"/>
  <c r="E6" i="1"/>
  <c r="F5" i="1"/>
  <c r="F6" i="1"/>
  <c r="G6" i="1" s="1"/>
  <c r="F7" i="1"/>
  <c r="G7" i="1" s="1"/>
  <c r="F9" i="1"/>
  <c r="G9" i="1" s="1"/>
  <c r="F4" i="1"/>
  <c r="G4" i="1" s="1"/>
  <c r="F8" i="1"/>
  <c r="G8" i="1" s="1"/>
  <c r="H4" i="1" l="1"/>
  <c r="H9" i="1"/>
  <c r="H8" i="1"/>
  <c r="H6" i="1"/>
  <c r="H7" i="1"/>
  <c r="H5" i="1"/>
  <c r="G5" i="1"/>
  <c r="G10" i="1" s="1"/>
  <c r="G15" i="1" s="1"/>
  <c r="H10" i="1" l="1"/>
  <c r="G14" i="1" l="1"/>
  <c r="Q5" i="1" s="1"/>
  <c r="S5" i="1" l="1"/>
  <c r="T5" i="1"/>
  <c r="Q8" i="1"/>
  <c r="Q7" i="1"/>
  <c r="Q10" i="1"/>
  <c r="Q9" i="1"/>
  <c r="Q6" i="1"/>
  <c r="S6" i="1" l="1"/>
  <c r="S11" i="1" s="1"/>
  <c r="P14" i="1" s="1"/>
  <c r="P18" i="1" s="1"/>
  <c r="T6" i="1"/>
  <c r="S9" i="1"/>
  <c r="T9" i="1"/>
  <c r="S10" i="1"/>
  <c r="T10" i="1"/>
  <c r="S7" i="1"/>
  <c r="T7" i="1"/>
  <c r="T11" i="1" s="1"/>
  <c r="S8" i="1"/>
  <c r="T8" i="1"/>
  <c r="T18" i="1" l="1"/>
  <c r="P16" i="1"/>
</calcChain>
</file>

<file path=xl/sharedStrings.xml><?xml version="1.0" encoding="utf-8"?>
<sst xmlns="http://schemas.openxmlformats.org/spreadsheetml/2006/main" count="56" uniqueCount="50">
  <si>
    <t>Sample Covariance (x,y)</t>
  </si>
  <si>
    <t>Sample Variance (x)</t>
  </si>
  <si>
    <t>COV(X,Y) =</t>
  </si>
  <si>
    <t>VAR(X) =</t>
  </si>
  <si>
    <t>β = COV(X,Y) / VAR(X)</t>
  </si>
  <si>
    <r>
      <rPr>
        <sz val="12"/>
        <color theme="1"/>
        <rFont val="Arial"/>
        <family val="2"/>
      </rPr>
      <t>α</t>
    </r>
    <r>
      <rPr>
        <sz val="12"/>
        <color theme="1"/>
        <rFont val="Tahoma"/>
        <family val="2"/>
      </rPr>
      <t xml:space="preserve"> = Y̅ - (</t>
    </r>
    <r>
      <rPr>
        <sz val="12"/>
        <color theme="1"/>
        <rFont val="Arial"/>
        <family val="2"/>
      </rPr>
      <t xml:space="preserve">β </t>
    </r>
    <r>
      <rPr>
        <sz val="12"/>
        <color theme="1"/>
        <rFont val="Tahoma"/>
        <family val="2"/>
      </rPr>
      <t>* X̅)</t>
    </r>
  </si>
  <si>
    <t>Y</t>
  </si>
  <si>
    <t>X</t>
  </si>
  <si>
    <t>Sample-Covariance (X,Y)</t>
  </si>
  <si>
    <t>Sample Variance (X)</t>
  </si>
  <si>
    <t>=ANZAHL(C4:C9)</t>
  </si>
  <si>
    <t>=H10/(G13-1)</t>
  </si>
  <si>
    <t>=G10/(G13-1)</t>
  </si>
  <si>
    <t>=G14/G15</t>
  </si>
  <si>
    <t>=C11-(G17*D11)</t>
  </si>
  <si>
    <t>SSR =</t>
  </si>
  <si>
    <t>SST =</t>
  </si>
  <si>
    <t>Modell-Vorhersage (Ŷ)</t>
  </si>
  <si>
    <t>Yi-Y_MEAN</t>
  </si>
  <si>
    <t>Xi-X_MEAN</t>
  </si>
  <si>
    <t>(Xi-X_MEAN)^2</t>
  </si>
  <si>
    <t>(Yi-Y_MEAN)*(Xi-X_MEAN)</t>
  </si>
  <si>
    <t>(Yi-Y_MEAN)^2</t>
  </si>
  <si>
    <t>(Ŷi-Y_MEAN)^2</t>
  </si>
  <si>
    <r>
      <t>R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= SSR/SST =</t>
    </r>
  </si>
  <si>
    <t>SSR = Regression Sum of Squares</t>
  </si>
  <si>
    <t>SST = Total Sum of Squares</t>
  </si>
  <si>
    <t>(Ŷi-Yi)^2</t>
  </si>
  <si>
    <t xml:space="preserve">SSRES = </t>
  </si>
  <si>
    <t>SSRES = Residual Sum of Squares</t>
  </si>
  <si>
    <r>
      <t>R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= 1-(SSRES/SST) =</t>
    </r>
  </si>
  <si>
    <t>ist das gleich wie …</t>
  </si>
  <si>
    <t>Note: Excel uses by default the first column in the table as the X-value in the graph (must be changed in the graph below)</t>
  </si>
  <si>
    <t>(via: right mouse button on graphic -&gt; select data -&gt; edit ...)</t>
  </si>
  <si>
    <t>Rental price</t>
  </si>
  <si>
    <t>Living area (m2)</t>
  </si>
  <si>
    <r>
      <t>Calculation of R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(= coefficient of determination)</t>
    </r>
  </si>
  <si>
    <t>Rental price (CHF)</t>
  </si>
  <si>
    <t>Number of observations (n)</t>
  </si>
  <si>
    <t>Slope of the regression line (β)</t>
  </si>
  <si>
    <t>Intercept with the y-axis (α)</t>
  </si>
  <si>
    <t>Yi = Single value of Y</t>
  </si>
  <si>
    <t>Xi = Single value of X</t>
  </si>
  <si>
    <t>Y̅ = Mean of all Yi</t>
  </si>
  <si>
    <t>X̅ = Mean of all Xi</t>
  </si>
  <si>
    <t>n = Number of observations</t>
  </si>
  <si>
    <t>Slope of regression line</t>
  </si>
  <si>
    <t>Intercept with the y-axis (= Intercept)</t>
  </si>
  <si>
    <t>Sum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</si>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</sst>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Tahoma"/>
      <family val="2"/>
    </font>
    <font>
      <sz val="9"/>
      <color theme="1"/>
      <name val="Arial"/>
      <family val="2"/>
    </font>
    <font>
      <b/>
      <vertAlign val="superscript"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right"/>
    </xf>
    <xf numFmtId="164" fontId="0" fillId="2" borderId="0" xfId="0" applyNumberFormat="1" applyFill="1"/>
    <xf numFmtId="0" fontId="0" fillId="2" borderId="0" xfId="0" applyFill="1" applyBorder="1" applyAlignment="1"/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164" fontId="0" fillId="2" borderId="1" xfId="0" applyNumberFormat="1" applyFill="1" applyBorder="1"/>
    <xf numFmtId="0" fontId="0" fillId="2" borderId="0" xfId="0" quotePrefix="1" applyFill="1"/>
    <xf numFmtId="1" fontId="0" fillId="2" borderId="0" xfId="0" applyNumberFormat="1" applyFill="1"/>
    <xf numFmtId="1" fontId="0" fillId="2" borderId="1" xfId="0" applyNumberFormat="1" applyFill="1" applyBorder="1"/>
    <xf numFmtId="0" fontId="1" fillId="3" borderId="0" xfId="0" applyFont="1" applyFill="1"/>
    <xf numFmtId="0" fontId="0" fillId="3" borderId="0" xfId="0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0" fillId="3" borderId="1" xfId="0" applyFill="1" applyBorder="1"/>
    <xf numFmtId="0" fontId="1" fillId="2" borderId="0" xfId="0" applyFont="1" applyFill="1" applyBorder="1"/>
    <xf numFmtId="164" fontId="1" fillId="2" borderId="0" xfId="0" applyNumberFormat="1" applyFont="1" applyFill="1" applyBorder="1"/>
    <xf numFmtId="0" fontId="1" fillId="2" borderId="0" xfId="0" applyFont="1" applyFill="1" applyBorder="1" applyAlignment="1">
      <alignment horizontal="right"/>
    </xf>
    <xf numFmtId="165" fontId="0" fillId="2" borderId="0" xfId="0" applyNumberFormat="1" applyFill="1" applyBorder="1"/>
    <xf numFmtId="166" fontId="1" fillId="2" borderId="0" xfId="0" applyNumberFormat="1" applyFont="1" applyFill="1" applyBorder="1"/>
    <xf numFmtId="0" fontId="3" fillId="2" borderId="0" xfId="0" applyFont="1" applyFill="1"/>
    <xf numFmtId="0" fontId="1" fillId="2" borderId="0" xfId="0" quotePrefix="1" applyFont="1" applyFill="1"/>
    <xf numFmtId="0" fontId="4" fillId="2" borderId="0" xfId="0" applyFont="1" applyFill="1"/>
    <xf numFmtId="0" fontId="4" fillId="2" borderId="0" xfId="0" quotePrefix="1" applyFont="1" applyFill="1"/>
    <xf numFmtId="0" fontId="0" fillId="2" borderId="0" xfId="0" applyFont="1" applyFill="1"/>
    <xf numFmtId="0" fontId="5" fillId="2" borderId="0" xfId="0" applyFont="1" applyFill="1"/>
    <xf numFmtId="0" fontId="6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" fontId="1" fillId="2" borderId="0" xfId="0" applyNumberFormat="1" applyFont="1" applyFill="1"/>
    <xf numFmtId="164" fontId="1" fillId="2" borderId="0" xfId="0" applyNumberFormat="1" applyFont="1" applyFill="1"/>
    <xf numFmtId="164" fontId="0" fillId="2" borderId="0" xfId="0" applyNumberFormat="1" applyFill="1" applyBorder="1"/>
    <xf numFmtId="1" fontId="0" fillId="2" borderId="0" xfId="0" applyNumberFormat="1" applyFill="1" applyBorder="1"/>
    <xf numFmtId="165" fontId="1" fillId="2" borderId="0" xfId="0" applyNumberFormat="1" applyFont="1" applyFill="1"/>
    <xf numFmtId="0" fontId="1" fillId="2" borderId="0" xfId="0" applyFont="1" applyFill="1" applyBorder="1" applyAlignment="1">
      <alignment horizontal="left"/>
    </xf>
    <xf numFmtId="164" fontId="1" fillId="4" borderId="0" xfId="0" applyNumberFormat="1" applyFont="1" applyFill="1"/>
    <xf numFmtId="164" fontId="1" fillId="5" borderId="0" xfId="0" applyNumberFormat="1" applyFont="1" applyFill="1"/>
    <xf numFmtId="164" fontId="1" fillId="5" borderId="0" xfId="0" applyNumberFormat="1" applyFont="1" applyFill="1" applyBorder="1" applyAlignment="1">
      <alignment horizontal="right"/>
    </xf>
    <xf numFmtId="164" fontId="1" fillId="4" borderId="0" xfId="0" applyNumberFormat="1" applyFont="1" applyFill="1" applyBorder="1" applyAlignment="1">
      <alignment horizontal="right"/>
    </xf>
    <xf numFmtId="0" fontId="1" fillId="4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164" fontId="1" fillId="6" borderId="0" xfId="0" applyNumberFormat="1" applyFont="1" applyFill="1"/>
    <xf numFmtId="164" fontId="1" fillId="2" borderId="0" xfId="0" applyNumberFormat="1" applyFont="1" applyFill="1" applyAlignment="1">
      <alignment horizontal="right"/>
    </xf>
    <xf numFmtId="0" fontId="1" fillId="6" borderId="0" xfId="0" applyFont="1" applyFill="1"/>
    <xf numFmtId="0" fontId="1" fillId="2" borderId="0" xfId="0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Simple Linear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462054564890959"/>
          <c:y val="0.14784252787016655"/>
          <c:w val="0.79770908985029798"/>
          <c:h val="0.6492737998301572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Calculation!$D$3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803740157480315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Calculation!$D$4:$D$9</c:f>
              <c:numCache>
                <c:formatCode>General</c:formatCode>
                <c:ptCount val="6"/>
                <c:pt idx="0">
                  <c:v>45</c:v>
                </c:pt>
                <c:pt idx="1">
                  <c:v>120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</c:numCache>
            </c:numRef>
          </c:xVal>
          <c:yVal>
            <c:numRef>
              <c:f>Calculation!$C$4:$C$9</c:f>
              <c:numCache>
                <c:formatCode>General</c:formatCode>
                <c:ptCount val="6"/>
                <c:pt idx="0">
                  <c:v>1550</c:v>
                </c:pt>
                <c:pt idx="1">
                  <c:v>3800</c:v>
                </c:pt>
                <c:pt idx="2">
                  <c:v>2450</c:v>
                </c:pt>
                <c:pt idx="3">
                  <c:v>2700</c:v>
                </c:pt>
                <c:pt idx="4">
                  <c:v>3200</c:v>
                </c:pt>
                <c:pt idx="5">
                  <c:v>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8-454C-A422-792C062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0432"/>
        <c:axId val="196271088"/>
      </c:scatterChart>
      <c:valAx>
        <c:axId val="19627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71088"/>
        <c:crosses val="autoZero"/>
        <c:crossBetween val="midCat"/>
      </c:valAx>
      <c:valAx>
        <c:axId val="1962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Y</a:t>
                </a:r>
              </a:p>
            </c:rich>
          </c:tx>
          <c:layout>
            <c:manualLayout>
              <c:xMode val="edge"/>
              <c:yMode val="edge"/>
              <c:x val="2.233658193676662E-2"/>
              <c:y val="0.45134202583520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7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Simple Linear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462054564890959"/>
          <c:y val="0.14784252787016655"/>
          <c:w val="0.79770908985029798"/>
          <c:h val="0.6492737998301572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Calculation!$D$3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803740157480315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Calculation!$D$4:$D$9</c:f>
              <c:numCache>
                <c:formatCode>General</c:formatCode>
                <c:ptCount val="6"/>
                <c:pt idx="0">
                  <c:v>45</c:v>
                </c:pt>
                <c:pt idx="1">
                  <c:v>120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</c:numCache>
            </c:numRef>
          </c:xVal>
          <c:yVal>
            <c:numRef>
              <c:f>Calculation!$C$4:$C$9</c:f>
              <c:numCache>
                <c:formatCode>General</c:formatCode>
                <c:ptCount val="6"/>
                <c:pt idx="0">
                  <c:v>1550</c:v>
                </c:pt>
                <c:pt idx="1">
                  <c:v>3800</c:v>
                </c:pt>
                <c:pt idx="2">
                  <c:v>2450</c:v>
                </c:pt>
                <c:pt idx="3">
                  <c:v>2700</c:v>
                </c:pt>
                <c:pt idx="4">
                  <c:v>3200</c:v>
                </c:pt>
                <c:pt idx="5">
                  <c:v>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9-40A5-B58B-10CC2E2D6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0432"/>
        <c:axId val="196271088"/>
      </c:scatterChart>
      <c:valAx>
        <c:axId val="19627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71088"/>
        <c:crosses val="autoZero"/>
        <c:crossBetween val="midCat"/>
      </c:valAx>
      <c:valAx>
        <c:axId val="1962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Y</a:t>
                </a:r>
              </a:p>
            </c:rich>
          </c:tx>
          <c:layout>
            <c:manualLayout>
              <c:xMode val="edge"/>
              <c:yMode val="edge"/>
              <c:x val="2.233658193676662E-2"/>
              <c:y val="0.45134202583520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7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42863</xdr:rowOff>
    </xdr:from>
    <xdr:to>
      <xdr:col>6</xdr:col>
      <xdr:colOff>1628775</xdr:colOff>
      <xdr:row>29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FCEAE4-D19B-43D1-BFD3-FE0F639A1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249383</xdr:colOff>
      <xdr:row>19</xdr:row>
      <xdr:rowOff>61393</xdr:rowOff>
    </xdr:from>
    <xdr:to>
      <xdr:col>7</xdr:col>
      <xdr:colOff>2588560</xdr:colOff>
      <xdr:row>42</xdr:row>
      <xdr:rowOff>68036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5AD2DB5-477D-4025-9A56-8E80A8889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733424</xdr:colOff>
      <xdr:row>3</xdr:row>
      <xdr:rowOff>123826</xdr:rowOff>
    </xdr:from>
    <xdr:to>
      <xdr:col>13</xdr:col>
      <xdr:colOff>146226</xdr:colOff>
      <xdr:row>8</xdr:row>
      <xdr:rowOff>66675</xdr:rowOff>
    </xdr:to>
    <xdr:pic>
      <xdr:nvPicPr>
        <xdr:cNvPr id="5" name="Grafik 4" descr="Bildergebnis für sample covariance">
          <a:extLst>
            <a:ext uri="{FF2B5EF4-FFF2-40B4-BE49-F238E27FC236}">
              <a16:creationId xmlns:a16="http://schemas.microsoft.com/office/drawing/2014/main" id="{3CC278BA-FF56-41B9-ABE0-04FC0C84F3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86"/>
        <a:stretch/>
      </xdr:blipFill>
      <xdr:spPr bwMode="auto">
        <a:xfrm>
          <a:off x="8629649" y="647701"/>
          <a:ext cx="1752145" cy="752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609600</xdr:colOff>
      <xdr:row>10</xdr:row>
      <xdr:rowOff>43455</xdr:rowOff>
    </xdr:from>
    <xdr:to>
      <xdr:col>12</xdr:col>
      <xdr:colOff>279813</xdr:colOff>
      <xdr:row>14</xdr:row>
      <xdr:rowOff>9417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A754386-BF8B-4AAD-9D44-F1ED69F0E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81975" y="1738905"/>
          <a:ext cx="1247555" cy="6136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4109B-CD9E-4F5C-A75A-5AD5E40E653D}">
  <dimension ref="A2:M40"/>
  <sheetViews>
    <sheetView tabSelected="1" workbookViewId="0">
      <selection activeCell="H23" sqref="H23"/>
    </sheetView>
  </sheetViews>
  <sheetFormatPr baseColWidth="10" defaultColWidth="11.44140625" defaultRowHeight="13.2" x14ac:dyDescent="0.25"/>
  <cols>
    <col min="1" max="1" width="10" style="1" bestFit="1" customWidth="1"/>
    <col min="2" max="2" width="12.44140625" style="1" customWidth="1"/>
    <col min="3" max="3" width="15.33203125" style="1" customWidth="1"/>
    <col min="4" max="4" width="11.5546875" style="1" customWidth="1"/>
    <col min="5" max="5" width="11.6640625" style="1" customWidth="1"/>
    <col min="6" max="6" width="15.109375" style="1" customWidth="1"/>
    <col min="7" max="7" width="35.109375" style="1" bestFit="1" customWidth="1"/>
    <col min="8" max="8" width="21.6640625" style="1" customWidth="1"/>
    <col min="9" max="9" width="16.88671875" style="1" customWidth="1"/>
    <col min="10" max="16384" width="11.44140625" style="1"/>
  </cols>
  <sheetData>
    <row r="2" spans="2:10" x14ac:dyDescent="0.25">
      <c r="B2" s="2" t="s">
        <v>34</v>
      </c>
      <c r="C2" s="2" t="s">
        <v>35</v>
      </c>
    </row>
    <row r="3" spans="2:10" ht="15.6" x14ac:dyDescent="0.3">
      <c r="B3" s="5" t="s">
        <v>6</v>
      </c>
      <c r="C3" s="5" t="s">
        <v>7</v>
      </c>
      <c r="D3" s="23"/>
      <c r="E3" s="39" t="s">
        <v>32</v>
      </c>
      <c r="F3" s="23"/>
      <c r="G3" s="23"/>
      <c r="J3" s="26"/>
    </row>
    <row r="4" spans="2:10" x14ac:dyDescent="0.25">
      <c r="B4" s="1">
        <v>1550</v>
      </c>
      <c r="C4" s="1">
        <v>45</v>
      </c>
      <c r="D4" s="36"/>
      <c r="E4" s="22" t="s">
        <v>33</v>
      </c>
      <c r="F4" s="37"/>
      <c r="G4" s="37"/>
    </row>
    <row r="5" spans="2:10" x14ac:dyDescent="0.25">
      <c r="B5" s="1">
        <v>3800</v>
      </c>
      <c r="C5" s="1">
        <v>120</v>
      </c>
      <c r="D5" s="36"/>
      <c r="E5" s="36"/>
      <c r="F5" s="37"/>
      <c r="G5" s="37"/>
    </row>
    <row r="6" spans="2:10" x14ac:dyDescent="0.25">
      <c r="B6" s="1">
        <v>2450</v>
      </c>
      <c r="C6" s="1">
        <v>70</v>
      </c>
      <c r="D6" s="36"/>
      <c r="E6" s="36"/>
      <c r="F6" s="37"/>
      <c r="G6" s="37"/>
    </row>
    <row r="7" spans="2:10" x14ac:dyDescent="0.25">
      <c r="B7" s="1">
        <v>2700</v>
      </c>
      <c r="C7" s="1">
        <v>90</v>
      </c>
      <c r="D7" s="36"/>
      <c r="E7" s="36"/>
      <c r="F7" s="37"/>
      <c r="G7" s="37"/>
      <c r="J7" s="27"/>
    </row>
    <row r="8" spans="2:10" x14ac:dyDescent="0.25">
      <c r="B8" s="1">
        <v>3200</v>
      </c>
      <c r="C8" s="1">
        <v>100</v>
      </c>
      <c r="D8" s="36"/>
      <c r="E8" s="36"/>
      <c r="F8" s="37"/>
      <c r="G8" s="37"/>
    </row>
    <row r="9" spans="2:10" x14ac:dyDescent="0.25">
      <c r="B9" s="3">
        <v>3800</v>
      </c>
      <c r="C9" s="3">
        <v>110</v>
      </c>
      <c r="D9" s="36"/>
      <c r="E9" s="36"/>
      <c r="F9" s="37"/>
      <c r="G9" s="37"/>
    </row>
    <row r="10" spans="2:10" ht="15.6" x14ac:dyDescent="0.3">
      <c r="D10" s="2"/>
      <c r="E10" s="2"/>
      <c r="F10" s="34"/>
      <c r="G10" s="35"/>
      <c r="J10" s="26"/>
    </row>
    <row r="11" spans="2:10" x14ac:dyDescent="0.25">
      <c r="B11" s="22"/>
      <c r="C11" s="22"/>
      <c r="D11" s="21"/>
      <c r="E11" s="8"/>
      <c r="F11" s="8"/>
      <c r="G11" s="8"/>
    </row>
    <row r="12" spans="2:10" x14ac:dyDescent="0.25">
      <c r="B12" s="22"/>
      <c r="C12" s="22"/>
      <c r="D12" s="21"/>
      <c r="E12" s="8"/>
      <c r="F12" s="8"/>
      <c r="G12" s="8"/>
      <c r="J12"/>
    </row>
    <row r="13" spans="2:10" x14ac:dyDescent="0.25">
      <c r="B13" s="22"/>
      <c r="C13" s="22"/>
      <c r="D13" s="21"/>
      <c r="E13" s="8"/>
      <c r="F13" s="21"/>
      <c r="G13" s="23"/>
      <c r="H13" s="32"/>
      <c r="I13" s="32"/>
      <c r="J13" s="27"/>
    </row>
    <row r="14" spans="2:10" x14ac:dyDescent="0.25">
      <c r="B14" s="8"/>
      <c r="C14" s="8"/>
      <c r="D14" s="8"/>
      <c r="E14" s="8"/>
      <c r="F14" s="22"/>
      <c r="G14" s="23"/>
      <c r="H14" s="32"/>
      <c r="I14" s="11"/>
      <c r="J14"/>
    </row>
    <row r="15" spans="2:10" x14ac:dyDescent="0.25">
      <c r="B15" s="8"/>
      <c r="C15" s="8"/>
      <c r="D15" s="8"/>
      <c r="E15" s="8"/>
      <c r="F15" s="22"/>
      <c r="G15" s="23"/>
      <c r="H15" s="32"/>
      <c r="I15" s="11"/>
    </row>
    <row r="16" spans="2:10" ht="15" x14ac:dyDescent="0.25">
      <c r="B16" s="8"/>
      <c r="C16" s="24"/>
      <c r="D16" s="8"/>
      <c r="E16" s="8"/>
      <c r="F16" s="8"/>
      <c r="G16" s="8"/>
      <c r="H16" s="33"/>
      <c r="J16" s="28"/>
    </row>
    <row r="17" spans="1:13" ht="15" x14ac:dyDescent="0.25">
      <c r="B17" s="8"/>
      <c r="C17" s="8"/>
      <c r="D17" s="8"/>
      <c r="E17" s="8"/>
      <c r="F17" s="25"/>
      <c r="G17" s="23"/>
      <c r="H17" s="32"/>
      <c r="I17" s="11"/>
      <c r="J17" s="28"/>
    </row>
    <row r="18" spans="1:13" ht="15" x14ac:dyDescent="0.25">
      <c r="B18" s="8"/>
      <c r="C18" s="8"/>
      <c r="D18" s="8"/>
      <c r="E18" s="8"/>
      <c r="F18" s="25"/>
      <c r="G18" s="23"/>
      <c r="H18" s="32"/>
      <c r="I18" s="11"/>
      <c r="J18" s="31"/>
    </row>
    <row r="19" spans="1:13" ht="15" x14ac:dyDescent="0.25">
      <c r="B19" s="8"/>
      <c r="C19" s="8"/>
      <c r="J19" s="28"/>
      <c r="M19" s="31"/>
    </row>
    <row r="20" spans="1:13" ht="15" x14ac:dyDescent="0.25">
      <c r="B20" s="8"/>
      <c r="C20" s="8"/>
      <c r="J20" s="28"/>
    </row>
    <row r="21" spans="1:13" x14ac:dyDescent="0.25">
      <c r="B21" s="9"/>
      <c r="C21" s="9"/>
      <c r="D21" s="8"/>
      <c r="E21" s="8"/>
      <c r="F21" s="8"/>
      <c r="G21" s="8"/>
    </row>
    <row r="22" spans="1:13" ht="15.6" x14ac:dyDescent="0.3">
      <c r="A22" s="8"/>
      <c r="B22" s="7"/>
      <c r="C22" s="7"/>
      <c r="D22" s="8"/>
      <c r="E22" s="8"/>
      <c r="F22" s="8"/>
      <c r="G22" s="8"/>
      <c r="J22" s="26"/>
    </row>
    <row r="23" spans="1:13" x14ac:dyDescent="0.25">
      <c r="A23" s="8"/>
      <c r="B23" s="7"/>
      <c r="C23" s="7"/>
      <c r="D23" s="8"/>
      <c r="E23" s="8"/>
      <c r="F23" s="8"/>
      <c r="G23" s="8"/>
    </row>
    <row r="24" spans="1:13" ht="15" x14ac:dyDescent="0.25">
      <c r="A24" s="8"/>
      <c r="B24" s="7"/>
      <c r="C24" s="7"/>
      <c r="D24" s="8"/>
      <c r="E24" s="8"/>
      <c r="F24" s="8"/>
      <c r="G24" s="8"/>
      <c r="J24" s="29"/>
      <c r="K24" s="30"/>
      <c r="L24" s="30"/>
    </row>
    <row r="25" spans="1:13" x14ac:dyDescent="0.25">
      <c r="A25" s="8"/>
      <c r="B25" s="9"/>
      <c r="C25" s="9"/>
      <c r="D25" s="8"/>
      <c r="E25" s="8"/>
      <c r="F25" s="8"/>
      <c r="G25" s="8"/>
    </row>
    <row r="26" spans="1:13" x14ac:dyDescent="0.25">
      <c r="A26" s="8"/>
      <c r="B26" s="7"/>
      <c r="C26" s="7"/>
      <c r="D26" s="8"/>
      <c r="E26" s="8"/>
      <c r="F26" s="8"/>
      <c r="G26" s="8"/>
    </row>
    <row r="27" spans="1:13" ht="15.6" x14ac:dyDescent="0.3">
      <c r="A27" s="8"/>
      <c r="B27" s="7"/>
      <c r="C27" s="7"/>
      <c r="D27" s="8"/>
      <c r="E27" s="8"/>
      <c r="F27" s="8"/>
      <c r="G27" s="8"/>
      <c r="J27" s="26"/>
    </row>
    <row r="28" spans="1:13" x14ac:dyDescent="0.25">
      <c r="A28" s="8"/>
      <c r="B28" s="8"/>
      <c r="C28" s="8"/>
      <c r="D28" s="8"/>
      <c r="E28" s="8"/>
      <c r="F28" s="8"/>
      <c r="G28" s="8"/>
    </row>
    <row r="29" spans="1:13" ht="15" x14ac:dyDescent="0.25">
      <c r="A29" s="8"/>
      <c r="B29" s="8"/>
      <c r="C29" s="8"/>
      <c r="D29" s="8"/>
      <c r="E29" s="8"/>
      <c r="F29" s="8"/>
      <c r="G29" s="8"/>
      <c r="J29" s="31"/>
      <c r="K29" s="30"/>
      <c r="L29" s="30"/>
    </row>
    <row r="30" spans="1:13" x14ac:dyDescent="0.25">
      <c r="A30" s="8"/>
      <c r="B30" s="8"/>
      <c r="C30" s="8"/>
      <c r="D30" s="8"/>
      <c r="E30" s="8"/>
      <c r="F30" s="8"/>
      <c r="G30" s="8"/>
    </row>
    <row r="31" spans="1:13" x14ac:dyDescent="0.25">
      <c r="B31" s="9"/>
      <c r="C31" s="9"/>
      <c r="D31" s="9"/>
      <c r="E31" s="8"/>
      <c r="F31" s="8"/>
      <c r="G31" s="8"/>
    </row>
    <row r="32" spans="1:13" x14ac:dyDescent="0.25">
      <c r="B32" s="7"/>
      <c r="C32" s="7"/>
      <c r="D32" s="7"/>
      <c r="E32" s="8"/>
      <c r="F32" s="8"/>
      <c r="G32" s="8"/>
    </row>
    <row r="33" spans="2:7" x14ac:dyDescent="0.25">
      <c r="B33" s="7"/>
      <c r="C33" s="7"/>
      <c r="D33" s="7"/>
      <c r="E33" s="8"/>
      <c r="F33" s="8"/>
      <c r="G33" s="8"/>
    </row>
    <row r="34" spans="2:7" x14ac:dyDescent="0.25">
      <c r="B34" s="7"/>
      <c r="C34" s="7"/>
      <c r="D34" s="7"/>
      <c r="E34" s="8"/>
      <c r="F34" s="8"/>
      <c r="G34" s="8"/>
    </row>
    <row r="35" spans="2:7" x14ac:dyDescent="0.25">
      <c r="B35" s="8"/>
      <c r="C35" s="8"/>
      <c r="D35" s="8"/>
      <c r="E35" s="8"/>
      <c r="F35" s="8"/>
      <c r="G35" s="8"/>
    </row>
    <row r="36" spans="2:7" x14ac:dyDescent="0.25">
      <c r="B36" s="9"/>
      <c r="C36" s="9"/>
      <c r="D36" s="9"/>
      <c r="E36" s="9"/>
      <c r="F36" s="9"/>
      <c r="G36" s="9"/>
    </row>
    <row r="37" spans="2:7" x14ac:dyDescent="0.25">
      <c r="B37" s="7"/>
      <c r="C37" s="7"/>
      <c r="D37" s="7"/>
      <c r="E37" s="7"/>
      <c r="F37" s="7"/>
      <c r="G37" s="7"/>
    </row>
    <row r="38" spans="2:7" x14ac:dyDescent="0.25">
      <c r="B38" s="7"/>
      <c r="C38" s="7"/>
      <c r="D38" s="7"/>
      <c r="E38" s="7"/>
      <c r="F38" s="7"/>
      <c r="G38" s="7"/>
    </row>
    <row r="39" spans="2:7" x14ac:dyDescent="0.25">
      <c r="B39" s="8"/>
      <c r="C39" s="8"/>
      <c r="D39" s="8"/>
      <c r="E39" s="8"/>
      <c r="F39" s="8"/>
      <c r="G39" s="8"/>
    </row>
    <row r="40" spans="2:7" x14ac:dyDescent="0.25">
      <c r="B40" s="8"/>
      <c r="C40" s="8"/>
      <c r="D40" s="8"/>
      <c r="E40" s="8"/>
      <c r="F40" s="8"/>
      <c r="G40" s="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10459-7F77-40DB-8174-3F9A26AE6E07}">
  <dimension ref="A2:T40"/>
  <sheetViews>
    <sheetView zoomScale="85" zoomScaleNormal="85" workbookViewId="0">
      <selection activeCell="G19" sqref="G19"/>
    </sheetView>
  </sheetViews>
  <sheetFormatPr baseColWidth="10" defaultColWidth="11.44140625" defaultRowHeight="13.2" x14ac:dyDescent="0.25"/>
  <cols>
    <col min="1" max="1" width="4.6640625" style="1" customWidth="1"/>
    <col min="2" max="2" width="7.6640625" style="1" customWidth="1"/>
    <col min="3" max="3" width="17" style="1" customWidth="1"/>
    <col min="4" max="4" width="16.33203125" style="1" customWidth="1"/>
    <col min="5" max="6" width="13.33203125" style="1" bestFit="1" customWidth="1"/>
    <col min="7" max="7" width="16.5546875" style="1" customWidth="1"/>
    <col min="8" max="8" width="29.5546875" style="1" customWidth="1"/>
    <col min="9" max="9" width="18.88671875" style="1" customWidth="1"/>
    <col min="10" max="10" width="3.33203125" style="1" customWidth="1"/>
    <col min="11" max="11" width="11.44140625" style="1"/>
    <col min="12" max="12" width="12.33203125" style="1" customWidth="1"/>
    <col min="13" max="13" width="11.44140625" style="1"/>
    <col min="14" max="14" width="8.33203125" style="1" customWidth="1"/>
    <col min="15" max="15" width="46" style="1" bestFit="1" customWidth="1"/>
    <col min="16" max="16" width="14.33203125" style="1" customWidth="1"/>
    <col min="17" max="17" width="39.44140625" style="1" customWidth="1"/>
    <col min="18" max="18" width="17.44140625" style="1" customWidth="1"/>
    <col min="19" max="19" width="17.88671875" style="1" customWidth="1"/>
    <col min="20" max="20" width="13.5546875" style="1" customWidth="1"/>
    <col min="21" max="16384" width="11.44140625" style="1"/>
  </cols>
  <sheetData>
    <row r="2" spans="2:20" x14ac:dyDescent="0.25">
      <c r="B2" s="2"/>
      <c r="C2" s="2" t="s">
        <v>37</v>
      </c>
      <c r="D2" s="2" t="s">
        <v>35</v>
      </c>
    </row>
    <row r="3" spans="2:20" ht="16.2" x14ac:dyDescent="0.3">
      <c r="B3" s="4"/>
      <c r="C3" s="5" t="s">
        <v>6</v>
      </c>
      <c r="D3" s="5" t="s">
        <v>7</v>
      </c>
      <c r="E3" s="5" t="s">
        <v>18</v>
      </c>
      <c r="F3" s="5" t="s">
        <v>19</v>
      </c>
      <c r="G3" s="5" t="s">
        <v>20</v>
      </c>
      <c r="H3" s="5" t="s">
        <v>21</v>
      </c>
      <c r="K3" s="26" t="s">
        <v>8</v>
      </c>
      <c r="O3" s="2" t="s">
        <v>36</v>
      </c>
    </row>
    <row r="4" spans="2:20" x14ac:dyDescent="0.25">
      <c r="C4" s="1">
        <v>1550</v>
      </c>
      <c r="D4" s="1">
        <v>45</v>
      </c>
      <c r="E4" s="6">
        <f t="shared" ref="E4:E9" si="0">C4-$C$11</f>
        <v>-1366.6666666666665</v>
      </c>
      <c r="F4" s="6">
        <f t="shared" ref="F4:F9" si="1">D4-$D$11</f>
        <v>-44.166666666666671</v>
      </c>
      <c r="G4" s="12">
        <f>F4^2</f>
        <v>1950.6944444444448</v>
      </c>
      <c r="H4" s="12">
        <f t="shared" ref="H4:H9" si="2">E4*F4</f>
        <v>60361.111111111109</v>
      </c>
      <c r="O4" s="5"/>
      <c r="P4" s="5" t="s">
        <v>6</v>
      </c>
      <c r="Q4" s="5" t="s">
        <v>17</v>
      </c>
      <c r="R4" s="5" t="s">
        <v>22</v>
      </c>
      <c r="S4" s="5" t="s">
        <v>23</v>
      </c>
      <c r="T4" s="5" t="s">
        <v>27</v>
      </c>
    </row>
    <row r="5" spans="2:20" x14ac:dyDescent="0.25">
      <c r="C5" s="1">
        <v>3800</v>
      </c>
      <c r="D5" s="1">
        <v>120</v>
      </c>
      <c r="E5" s="6">
        <f t="shared" si="0"/>
        <v>883.33333333333348</v>
      </c>
      <c r="F5" s="6">
        <f t="shared" si="1"/>
        <v>30.833333333333329</v>
      </c>
      <c r="G5" s="12">
        <f>F5^2</f>
        <v>950.69444444444412</v>
      </c>
      <c r="H5" s="12">
        <f t="shared" si="2"/>
        <v>27236.111111111113</v>
      </c>
      <c r="O5" s="12"/>
      <c r="P5" s="1">
        <v>1550</v>
      </c>
      <c r="Q5" s="12">
        <f t="shared" ref="Q5:Q10" si="3">($G$17*D4)+$G$18</f>
        <v>1554.5801526717555</v>
      </c>
      <c r="R5" s="12">
        <f>(P5-$P$12)^2</f>
        <v>1867777.7777777773</v>
      </c>
      <c r="S5" s="12">
        <f>(Q5-$P$12)^2</f>
        <v>1855279.6716068089</v>
      </c>
      <c r="T5" s="12">
        <f>(Q5-P5)^2</f>
        <v>20.97779849658917</v>
      </c>
    </row>
    <row r="6" spans="2:20" x14ac:dyDescent="0.25">
      <c r="C6" s="1">
        <v>2450</v>
      </c>
      <c r="D6" s="1">
        <v>70</v>
      </c>
      <c r="E6" s="6">
        <f t="shared" si="0"/>
        <v>-466.66666666666652</v>
      </c>
      <c r="F6" s="6">
        <f t="shared" si="1"/>
        <v>-19.166666666666671</v>
      </c>
      <c r="G6" s="12">
        <f t="shared" ref="G6:G9" si="4">F6^2</f>
        <v>367.36111111111131</v>
      </c>
      <c r="H6" s="12">
        <f t="shared" si="2"/>
        <v>8944.4444444444434</v>
      </c>
      <c r="O6" s="12"/>
      <c r="P6" s="1">
        <v>3800</v>
      </c>
      <c r="Q6" s="12">
        <f t="shared" si="3"/>
        <v>3867.5572519083967</v>
      </c>
      <c r="R6" s="12">
        <f>(P6-$P$12)^2</f>
        <v>780277.7777777781</v>
      </c>
      <c r="S6" s="12">
        <f t="shared" ref="S6:S10" si="5">(Q6-$P$12)^2</f>
        <v>904192.90510136005</v>
      </c>
      <c r="T6" s="12">
        <f t="shared" ref="T6:T10" si="6">(Q6-P6)^2</f>
        <v>4563.982285414565</v>
      </c>
    </row>
    <row r="7" spans="2:20" x14ac:dyDescent="0.25">
      <c r="C7" s="1">
        <v>2700</v>
      </c>
      <c r="D7" s="1">
        <v>90</v>
      </c>
      <c r="E7" s="6">
        <f t="shared" si="0"/>
        <v>-216.66666666666652</v>
      </c>
      <c r="F7" s="6">
        <f t="shared" si="1"/>
        <v>0.8333333333333286</v>
      </c>
      <c r="G7" s="12">
        <f t="shared" si="4"/>
        <v>0.69444444444443654</v>
      </c>
      <c r="H7" s="12">
        <f t="shared" si="2"/>
        <v>-180.55555555555441</v>
      </c>
      <c r="K7" s="27" t="s">
        <v>2</v>
      </c>
      <c r="O7" s="12"/>
      <c r="P7" s="1">
        <v>2450</v>
      </c>
      <c r="Q7" s="12">
        <f t="shared" si="3"/>
        <v>2325.5725190839689</v>
      </c>
      <c r="R7" s="12">
        <f>(P7-$P$12)^2</f>
        <v>217777.77777777764</v>
      </c>
      <c r="S7" s="12">
        <f t="shared" si="5"/>
        <v>349392.29130651586</v>
      </c>
      <c r="T7" s="12">
        <f t="shared" si="6"/>
        <v>15482.198007109277</v>
      </c>
    </row>
    <row r="8" spans="2:20" x14ac:dyDescent="0.25">
      <c r="C8" s="1">
        <v>3200</v>
      </c>
      <c r="D8" s="1">
        <v>100</v>
      </c>
      <c r="E8" s="6">
        <f t="shared" si="0"/>
        <v>283.33333333333348</v>
      </c>
      <c r="F8" s="6">
        <f t="shared" si="1"/>
        <v>10.833333333333329</v>
      </c>
      <c r="G8" s="12">
        <f t="shared" si="4"/>
        <v>117.36111111111101</v>
      </c>
      <c r="H8" s="12">
        <f t="shared" si="2"/>
        <v>3069.4444444444448</v>
      </c>
      <c r="O8" s="12"/>
      <c r="P8" s="1">
        <v>2700</v>
      </c>
      <c r="Q8" s="12">
        <f t="shared" si="3"/>
        <v>2942.3664122137402</v>
      </c>
      <c r="R8" s="12">
        <f>(P8-$P$12)^2</f>
        <v>46944.44444444438</v>
      </c>
      <c r="S8" s="12">
        <f t="shared" si="5"/>
        <v>660.47692118433395</v>
      </c>
      <c r="T8" s="12">
        <f t="shared" si="6"/>
        <v>58741.477769360637</v>
      </c>
    </row>
    <row r="9" spans="2:20" x14ac:dyDescent="0.25">
      <c r="B9" s="3"/>
      <c r="C9" s="3">
        <v>3800</v>
      </c>
      <c r="D9" s="3">
        <v>110</v>
      </c>
      <c r="E9" s="10">
        <f t="shared" si="0"/>
        <v>883.33333333333348</v>
      </c>
      <c r="F9" s="10">
        <f t="shared" si="1"/>
        <v>20.833333333333329</v>
      </c>
      <c r="G9" s="13">
        <f t="shared" si="4"/>
        <v>434.0277777777776</v>
      </c>
      <c r="H9" s="13">
        <f t="shared" si="2"/>
        <v>18402.777777777777</v>
      </c>
      <c r="O9" s="12"/>
      <c r="P9" s="1">
        <v>3200</v>
      </c>
      <c r="Q9" s="12">
        <f t="shared" si="3"/>
        <v>3250.7633587786254</v>
      </c>
      <c r="R9" s="12">
        <f>(P9-$P$12)^2</f>
        <v>80277.777777777868</v>
      </c>
      <c r="S9" s="12">
        <f t="shared" si="5"/>
        <v>111620.59968015304</v>
      </c>
      <c r="T9" s="12">
        <f t="shared" si="6"/>
        <v>2576.9185944874434</v>
      </c>
    </row>
    <row r="10" spans="2:20" ht="15.6" x14ac:dyDescent="0.3">
      <c r="B10" s="14" t="s">
        <v>48</v>
      </c>
      <c r="C10" s="15"/>
      <c r="D10" s="15"/>
      <c r="E10" s="14"/>
      <c r="F10" s="14"/>
      <c r="G10" s="16">
        <f>SUM(G4:G9)</f>
        <v>3820.833333333333</v>
      </c>
      <c r="H10" s="17">
        <f>SUM(H4:H9)</f>
        <v>117833.33333333333</v>
      </c>
      <c r="K10" s="26" t="s">
        <v>9</v>
      </c>
      <c r="O10" s="13"/>
      <c r="P10" s="3">
        <v>3800</v>
      </c>
      <c r="Q10" s="13">
        <f t="shared" si="3"/>
        <v>3559.160305343511</v>
      </c>
      <c r="R10" s="13">
        <f>(P10-$P$12)^2</f>
        <v>780277.7777777781</v>
      </c>
      <c r="S10" s="13">
        <f t="shared" si="5"/>
        <v>412798.07574021164</v>
      </c>
      <c r="T10" s="13">
        <f t="shared" si="6"/>
        <v>58003.758522230841</v>
      </c>
    </row>
    <row r="11" spans="2:20" x14ac:dyDescent="0.25">
      <c r="B11" s="18" t="s">
        <v>49</v>
      </c>
      <c r="C11" s="19">
        <f>AVERAGE(C4:C9)</f>
        <v>2916.6666666666665</v>
      </c>
      <c r="D11" s="19">
        <f>AVERAGE(D4:D9)</f>
        <v>89.166666666666671</v>
      </c>
      <c r="E11" s="18"/>
      <c r="F11" s="20"/>
      <c r="G11" s="20"/>
      <c r="H11" s="20"/>
      <c r="O11" s="14" t="s">
        <v>48</v>
      </c>
      <c r="P11" s="15"/>
      <c r="Q11" s="17"/>
      <c r="R11" s="40">
        <f>SUM(R5:R10)</f>
        <v>3773333.3333333335</v>
      </c>
      <c r="S11" s="41">
        <f>SUM(S5:S10)</f>
        <v>3633944.0203562337</v>
      </c>
      <c r="T11" s="46">
        <f>SUM(T5:T10)</f>
        <v>139389.31297709935</v>
      </c>
    </row>
    <row r="12" spans="2:20" x14ac:dyDescent="0.25">
      <c r="B12" s="21"/>
      <c r="C12" s="22"/>
      <c r="D12" s="22"/>
      <c r="E12" s="21"/>
      <c r="F12" s="8"/>
      <c r="G12" s="8"/>
      <c r="H12" s="8"/>
      <c r="K12"/>
      <c r="O12" s="18" t="s">
        <v>49</v>
      </c>
      <c r="P12" s="19">
        <f>AVERAGE(P5:P10)</f>
        <v>2916.6666666666665</v>
      </c>
      <c r="Q12" s="19"/>
      <c r="R12" s="19"/>
      <c r="S12" s="19"/>
      <c r="T12" s="19"/>
    </row>
    <row r="13" spans="2:20" x14ac:dyDescent="0.25">
      <c r="B13" s="21"/>
      <c r="C13" s="22"/>
      <c r="D13" s="22"/>
      <c r="E13" s="21"/>
      <c r="F13" s="8"/>
      <c r="G13" s="21">
        <f>COUNT(C4:C9)</f>
        <v>6</v>
      </c>
      <c r="H13" s="23" t="s">
        <v>38</v>
      </c>
      <c r="I13" s="32" t="s">
        <v>10</v>
      </c>
      <c r="J13" s="32"/>
      <c r="K13" s="27" t="s">
        <v>3</v>
      </c>
    </row>
    <row r="14" spans="2:20" x14ac:dyDescent="0.25">
      <c r="B14" s="8"/>
      <c r="C14" s="8"/>
      <c r="D14" s="8"/>
      <c r="E14" s="8"/>
      <c r="F14" s="8"/>
      <c r="G14" s="22">
        <f>H10/(G13-1)</f>
        <v>23566.666666666664</v>
      </c>
      <c r="H14" s="23" t="s">
        <v>0</v>
      </c>
      <c r="I14" s="32" t="s">
        <v>11</v>
      </c>
      <c r="J14" s="11"/>
      <c r="K14"/>
      <c r="O14" s="45" t="s">
        <v>15</v>
      </c>
      <c r="P14" s="42">
        <f>S11</f>
        <v>3633944.0203562337</v>
      </c>
      <c r="Q14" s="47" t="s">
        <v>25</v>
      </c>
    </row>
    <row r="15" spans="2:20" x14ac:dyDescent="0.25">
      <c r="B15" s="8"/>
      <c r="C15" s="8"/>
      <c r="D15" s="8"/>
      <c r="E15" s="8"/>
      <c r="F15" s="8"/>
      <c r="G15" s="22">
        <f>G10/(G13-1)</f>
        <v>764.16666666666663</v>
      </c>
      <c r="H15" s="23" t="s">
        <v>1</v>
      </c>
      <c r="I15" s="32" t="s">
        <v>12</v>
      </c>
      <c r="J15" s="11"/>
      <c r="O15" s="44" t="s">
        <v>16</v>
      </c>
      <c r="P15" s="43">
        <f>R11</f>
        <v>3773333.3333333335</v>
      </c>
      <c r="Q15" s="47" t="s">
        <v>26</v>
      </c>
    </row>
    <row r="16" spans="2:20" ht="15" x14ac:dyDescent="0.25">
      <c r="B16" s="8"/>
      <c r="C16" s="8"/>
      <c r="D16" s="24"/>
      <c r="E16" s="8"/>
      <c r="F16" s="8"/>
      <c r="G16" s="8"/>
      <c r="H16" s="8"/>
      <c r="I16" s="33"/>
      <c r="K16" s="28" t="s">
        <v>41</v>
      </c>
      <c r="O16" s="48" t="s">
        <v>28</v>
      </c>
      <c r="P16" s="46">
        <f>T11</f>
        <v>139389.31297709935</v>
      </c>
      <c r="Q16" s="49" t="s">
        <v>29</v>
      </c>
    </row>
    <row r="17" spans="1:20" ht="15" x14ac:dyDescent="0.25">
      <c r="B17" s="8"/>
      <c r="C17" s="8"/>
      <c r="D17" s="8"/>
      <c r="E17" s="8"/>
      <c r="F17" s="8"/>
      <c r="G17" s="25">
        <f>G14/G15</f>
        <v>30.839694656488547</v>
      </c>
      <c r="H17" s="23" t="s">
        <v>39</v>
      </c>
      <c r="I17" s="32" t="s">
        <v>13</v>
      </c>
      <c r="J17" s="11"/>
      <c r="K17" s="28" t="s">
        <v>42</v>
      </c>
    </row>
    <row r="18" spans="1:20" ht="15.6" x14ac:dyDescent="0.25">
      <c r="B18" s="8"/>
      <c r="C18" s="8"/>
      <c r="D18" s="8"/>
      <c r="E18" s="8"/>
      <c r="F18" s="8"/>
      <c r="G18" s="25">
        <f>C11-(G17*D11)</f>
        <v>166.79389312977082</v>
      </c>
      <c r="H18" s="23" t="s">
        <v>40</v>
      </c>
      <c r="I18" s="32" t="s">
        <v>14</v>
      </c>
      <c r="J18" s="11"/>
      <c r="K18" s="31" t="s">
        <v>43</v>
      </c>
      <c r="O18" s="39" t="s">
        <v>24</v>
      </c>
      <c r="P18" s="38">
        <f>P14/P15</f>
        <v>0.9630593693523587</v>
      </c>
      <c r="Q18" s="49" t="s">
        <v>31</v>
      </c>
      <c r="S18" s="2" t="s">
        <v>30</v>
      </c>
      <c r="T18" s="38">
        <f>1-(T11/R11)</f>
        <v>0.96305936935235881</v>
      </c>
    </row>
    <row r="19" spans="1:20" ht="15" x14ac:dyDescent="0.25">
      <c r="B19" s="8"/>
      <c r="C19" s="8"/>
      <c r="D19" s="8"/>
      <c r="K19" s="28" t="s">
        <v>44</v>
      </c>
      <c r="N19" s="31"/>
    </row>
    <row r="20" spans="1:20" ht="15" x14ac:dyDescent="0.25">
      <c r="B20" s="8"/>
      <c r="C20" s="8"/>
      <c r="D20" s="8"/>
      <c r="K20" s="28" t="s">
        <v>45</v>
      </c>
      <c r="O20" s="28"/>
    </row>
    <row r="21" spans="1:20" ht="15" x14ac:dyDescent="0.25">
      <c r="B21" s="9"/>
      <c r="C21" s="9"/>
      <c r="D21" s="9"/>
      <c r="E21" s="8"/>
      <c r="F21" s="8"/>
      <c r="O21" s="31"/>
    </row>
    <row r="22" spans="1:20" ht="15.6" x14ac:dyDescent="0.3">
      <c r="A22" s="8"/>
      <c r="B22" s="7"/>
      <c r="C22" s="7"/>
      <c r="D22" s="7"/>
      <c r="E22" s="8"/>
      <c r="F22" s="8"/>
      <c r="K22" s="26" t="s">
        <v>46</v>
      </c>
      <c r="O22" s="28"/>
    </row>
    <row r="23" spans="1:20" ht="15" x14ac:dyDescent="0.25">
      <c r="A23" s="8"/>
      <c r="B23" s="7"/>
      <c r="C23" s="7"/>
      <c r="D23" s="7"/>
      <c r="E23" s="8"/>
      <c r="F23" s="8"/>
      <c r="G23" s="8"/>
      <c r="H23" s="8"/>
      <c r="O23" s="28"/>
    </row>
    <row r="24" spans="1:20" ht="15" x14ac:dyDescent="0.25">
      <c r="A24" s="8"/>
      <c r="B24" s="8"/>
      <c r="C24" s="7"/>
      <c r="D24" s="7"/>
      <c r="E24" s="8"/>
      <c r="F24" s="8"/>
      <c r="G24" s="8"/>
      <c r="H24" s="8"/>
      <c r="K24" s="29" t="s">
        <v>4</v>
      </c>
      <c r="L24" s="30"/>
      <c r="M24" s="30"/>
    </row>
    <row r="25" spans="1:20" x14ac:dyDescent="0.25">
      <c r="A25" s="8"/>
      <c r="B25" s="9"/>
      <c r="C25" s="9"/>
      <c r="D25" s="9"/>
      <c r="E25" s="8"/>
      <c r="F25" s="8"/>
      <c r="G25" s="8"/>
      <c r="H25" s="8"/>
      <c r="Q25"/>
    </row>
    <row r="26" spans="1:20" x14ac:dyDescent="0.25">
      <c r="A26" s="8"/>
      <c r="B26" s="7"/>
      <c r="C26" s="7"/>
      <c r="D26" s="7"/>
      <c r="E26" s="8"/>
      <c r="F26" s="8"/>
      <c r="G26" s="8"/>
      <c r="H26" s="8"/>
    </row>
    <row r="27" spans="1:20" ht="15.6" x14ac:dyDescent="0.3">
      <c r="A27" s="8"/>
      <c r="B27" s="7"/>
      <c r="C27" s="7"/>
      <c r="D27" s="7"/>
      <c r="E27" s="8"/>
      <c r="F27" s="8"/>
      <c r="G27" s="8"/>
      <c r="H27" s="8"/>
      <c r="K27" s="26" t="s">
        <v>47</v>
      </c>
    </row>
    <row r="28" spans="1:20" x14ac:dyDescent="0.25">
      <c r="A28" s="8"/>
      <c r="B28" s="8"/>
      <c r="C28" s="8"/>
      <c r="D28" s="8"/>
      <c r="E28" s="8"/>
      <c r="F28" s="8"/>
      <c r="G28" s="8"/>
      <c r="H28" s="8"/>
    </row>
    <row r="29" spans="1:20" ht="15" x14ac:dyDescent="0.25">
      <c r="A29" s="8"/>
      <c r="B29" s="8"/>
      <c r="C29" s="8"/>
      <c r="D29" s="8"/>
      <c r="E29" s="8"/>
      <c r="F29" s="8"/>
      <c r="G29" s="8"/>
      <c r="H29" s="8"/>
      <c r="K29" s="31" t="s">
        <v>5</v>
      </c>
      <c r="L29" s="30"/>
      <c r="M29" s="30"/>
    </row>
    <row r="30" spans="1:20" x14ac:dyDescent="0.25">
      <c r="A30" s="8"/>
      <c r="B30" s="8"/>
      <c r="C30" s="8"/>
      <c r="D30" s="8"/>
      <c r="E30" s="8"/>
      <c r="F30" s="8"/>
      <c r="G30" s="8"/>
      <c r="H30" s="8"/>
    </row>
    <row r="31" spans="1:20" x14ac:dyDescent="0.25">
      <c r="B31" s="8"/>
      <c r="C31" s="9"/>
      <c r="D31" s="9"/>
      <c r="E31" s="9"/>
      <c r="F31" s="8"/>
      <c r="G31" s="8"/>
      <c r="H31" s="8"/>
    </row>
    <row r="32" spans="1:20" x14ac:dyDescent="0.25">
      <c r="C32" s="7"/>
      <c r="D32" s="7"/>
      <c r="E32" s="7"/>
      <c r="F32" s="8"/>
      <c r="G32" s="8"/>
      <c r="H32" s="8"/>
    </row>
    <row r="33" spans="3:8" x14ac:dyDescent="0.25">
      <c r="C33" s="7"/>
      <c r="D33" s="7"/>
      <c r="E33" s="7"/>
      <c r="F33" s="8"/>
      <c r="G33" s="8"/>
      <c r="H33" s="8"/>
    </row>
    <row r="34" spans="3:8" x14ac:dyDescent="0.25">
      <c r="C34" s="7"/>
      <c r="D34" s="7"/>
      <c r="E34" s="7"/>
      <c r="F34" s="8"/>
      <c r="G34" s="8"/>
      <c r="H34" s="8"/>
    </row>
    <row r="35" spans="3:8" x14ac:dyDescent="0.25">
      <c r="C35" s="8"/>
      <c r="D35" s="8"/>
      <c r="E35" s="8"/>
      <c r="F35" s="8"/>
      <c r="G35" s="8"/>
      <c r="H35" s="8"/>
    </row>
    <row r="36" spans="3:8" x14ac:dyDescent="0.25">
      <c r="C36" s="9"/>
      <c r="D36" s="9"/>
      <c r="E36" s="9"/>
      <c r="F36" s="9"/>
      <c r="G36" s="9"/>
      <c r="H36" s="9"/>
    </row>
    <row r="37" spans="3:8" x14ac:dyDescent="0.25">
      <c r="C37" s="7"/>
      <c r="D37" s="7"/>
      <c r="E37" s="7"/>
      <c r="F37" s="7"/>
      <c r="G37" s="7"/>
      <c r="H37" s="7"/>
    </row>
    <row r="38" spans="3:8" x14ac:dyDescent="0.25">
      <c r="C38" s="7"/>
      <c r="D38" s="7"/>
      <c r="E38" s="7"/>
      <c r="F38" s="7"/>
      <c r="G38" s="7"/>
      <c r="H38" s="7"/>
    </row>
    <row r="39" spans="3:8" x14ac:dyDescent="0.25">
      <c r="C39" s="8"/>
      <c r="D39" s="8"/>
      <c r="E39" s="8"/>
      <c r="F39" s="8"/>
      <c r="G39" s="8"/>
      <c r="H39" s="8"/>
    </row>
    <row r="40" spans="3:8" x14ac:dyDescent="0.25">
      <c r="C40" s="8"/>
      <c r="D40" s="8"/>
      <c r="E40" s="8"/>
      <c r="F40" s="8"/>
      <c r="G40" s="8"/>
      <c r="H40" s="8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Example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Gellrich Mario (gell)</dc:creator>
  <cp:lastModifiedBy>Gellrich Mario (gell)</cp:lastModifiedBy>
  <dcterms:created xsi:type="dcterms:W3CDTF">2019-10-10T08:04:35Z</dcterms:created>
  <dcterms:modified xsi:type="dcterms:W3CDTF">2023-08-24T06:24:12Z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2021-12-09T07:38:07Z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d1fc270a-cf39-4c57-b865-6b8d6c83f5ad</vt:lpwstr>
  </property>
  <property fmtid="{D5CDD505-2E9C-101B-9397-08002B2CF9AE}" pid="8" name="MSIP_Label_10d9bad3-6dac-4e9a-89a3-89f3b8d247b2_ContentBits">
    <vt:lpwstr>0</vt:lpwstr>
  </property>
</Properties>
</file>