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Учеба\MDS (Аналитик данных)\Excel\"/>
    </mc:Choice>
  </mc:AlternateContent>
  <xr:revisionPtr revIDLastSave="0" documentId="13_ncr:1_{EA60B326-CE83-4E5F-AD7A-95C239A7C749}" xr6:coauthVersionLast="47" xr6:coauthVersionMax="47" xr10:uidLastSave="{00000000-0000-0000-0000-000000000000}"/>
  <bookViews>
    <workbookView xWindow="-108" yWindow="-108" windowWidth="30936" windowHeight="16896" tabRatio="803" xr2:uid="{00000000-000D-0000-FFFF-FFFF00000000}"/>
  </bookViews>
  <sheets>
    <sheet name="1. Текстовые функции" sheetId="62" r:id="rId1"/>
    <sheet name="Текст по столбцам" sheetId="72" r:id="rId2"/>
    <sheet name="2. ВПР (0)" sheetId="24" r:id="rId3"/>
    <sheet name="3. ВПР (1)" sheetId="22" r:id="rId4"/>
    <sheet name="4. ВПР по 2 столбцам" sheetId="61" r:id="rId5"/>
    <sheet name="5. ГПР" sheetId="60" r:id="rId6"/>
    <sheet name="6. ИНДЕКС + ПОИСКПОЗ" sheetId="25" r:id="rId7"/>
    <sheet name="7. ДВССЫЛ" sheetId="63" r:id="rId8"/>
    <sheet name="8. Логические функции" sheetId="27" r:id="rId9"/>
    <sheet name="Январь" sheetId="65" r:id="rId10"/>
    <sheet name="Февраль" sheetId="66" r:id="rId11"/>
    <sheet name="Март" sheetId="67" r:id="rId12"/>
    <sheet name="Апрель" sheetId="68" r:id="rId13"/>
  </sheets>
  <definedNames>
    <definedName name="_xlnm._FilterDatabase" localSheetId="4" hidden="1">'4. ВПР по 2 столбцам'!$A$1:$C$1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62" l="1"/>
  <c r="H4" i="62"/>
  <c r="H5" i="62"/>
  <c r="H6" i="62"/>
  <c r="H7" i="62"/>
  <c r="H8" i="62"/>
  <c r="H9" i="62"/>
  <c r="H10" i="62"/>
  <c r="H11" i="62"/>
  <c r="H12" i="62"/>
  <c r="H13" i="62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2" i="62"/>
  <c r="G3" i="27" l="1"/>
  <c r="G4" i="27"/>
  <c r="G5" i="27"/>
  <c r="G6" i="27"/>
  <c r="G7" i="27"/>
  <c r="G8" i="27"/>
  <c r="G9" i="27"/>
  <c r="G10" i="27"/>
  <c r="G11" i="27"/>
  <c r="G12" i="27"/>
  <c r="G13" i="27"/>
  <c r="G2" i="27"/>
  <c r="F3" i="27"/>
  <c r="F4" i="27"/>
  <c r="F5" i="27"/>
  <c r="F6" i="27"/>
  <c r="F7" i="27"/>
  <c r="F8" i="27"/>
  <c r="F9" i="27"/>
  <c r="F10" i="27"/>
  <c r="F11" i="27"/>
  <c r="F12" i="27"/>
  <c r="F13" i="27"/>
  <c r="F2" i="27"/>
  <c r="E3" i="27"/>
  <c r="E4" i="27"/>
  <c r="E5" i="27"/>
  <c r="E6" i="27"/>
  <c r="E7" i="27"/>
  <c r="E8" i="27"/>
  <c r="E9" i="27"/>
  <c r="E10" i="27"/>
  <c r="E11" i="27"/>
  <c r="E12" i="27"/>
  <c r="E13" i="27"/>
  <c r="E2" i="27"/>
  <c r="A10" i="63"/>
  <c r="A9" i="63"/>
  <c r="B6" i="63"/>
  <c r="B5" i="63"/>
  <c r="E3" i="63" a="1"/>
  <c r="C2" i="63" a="1"/>
  <c r="C3" i="63" a="1"/>
  <c r="B2" i="63" a="1"/>
  <c r="B3" i="63" a="1"/>
  <c r="D3" i="63" a="1"/>
  <c r="C3" i="63" l="1"/>
  <c r="E3" i="63"/>
  <c r="D3" i="63"/>
  <c r="B3" i="63"/>
  <c r="B2" i="63"/>
  <c r="C2" i="63"/>
  <c r="D2" i="63" a="1"/>
  <c r="D2" i="63" l="1"/>
  <c r="F30" i="25"/>
  <c r="F29" i="25"/>
  <c r="F28" i="25"/>
  <c r="F27" i="25"/>
  <c r="F26" i="25"/>
  <c r="F25" i="25"/>
  <c r="F24" i="25"/>
  <c r="F23" i="25"/>
  <c r="F22" i="25"/>
  <c r="F21" i="25"/>
  <c r="F20" i="25"/>
  <c r="F19" i="25"/>
  <c r="F18" i="25"/>
  <c r="F17" i="25"/>
  <c r="F16" i="25"/>
  <c r="F15" i="25"/>
  <c r="F14" i="25"/>
  <c r="F13" i="25"/>
  <c r="F12" i="25"/>
  <c r="F11" i="25"/>
  <c r="F10" i="25"/>
  <c r="F9" i="25"/>
  <c r="F8" i="25"/>
  <c r="F7" i="25"/>
  <c r="F6" i="25"/>
  <c r="F5" i="25"/>
  <c r="F4" i="25"/>
  <c r="E2" i="63" a="1"/>
  <c r="E2" i="63" l="1"/>
  <c r="F3" i="25"/>
  <c r="D27" i="24"/>
  <c r="D26" i="24"/>
  <c r="D25" i="24"/>
  <c r="D24" i="24"/>
  <c r="D23" i="24"/>
  <c r="D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4" i="24"/>
  <c r="D3" i="24"/>
  <c r="D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" i="24"/>
  <c r="K26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" i="25"/>
  <c r="K27" i="25"/>
  <c r="C3" i="60"/>
  <c r="C4" i="60"/>
  <c r="C5" i="60"/>
  <c r="C6" i="60"/>
  <c r="C7" i="60"/>
  <c r="C8" i="60"/>
  <c r="C9" i="60"/>
  <c r="C10" i="60"/>
  <c r="C11" i="60"/>
  <c r="C12" i="60"/>
  <c r="C13" i="60"/>
  <c r="C2" i="60"/>
  <c r="B2" i="60"/>
  <c r="D70" i="61"/>
  <c r="D69" i="61"/>
  <c r="D68" i="61"/>
  <c r="D67" i="61"/>
  <c r="D66" i="61"/>
  <c r="D65" i="61"/>
  <c r="D64" i="61"/>
  <c r="D63" i="61"/>
  <c r="D62" i="61"/>
  <c r="D61" i="61"/>
  <c r="D60" i="61"/>
  <c r="D59" i="61"/>
  <c r="D58" i="61"/>
  <c r="D57" i="61"/>
  <c r="D56" i="61"/>
  <c r="D55" i="61"/>
  <c r="D54" i="61"/>
  <c r="D53" i="61"/>
  <c r="D52" i="61"/>
  <c r="D51" i="61"/>
  <c r="D50" i="61"/>
  <c r="D49" i="61"/>
  <c r="D48" i="61"/>
  <c r="D47" i="61"/>
  <c r="D46" i="61"/>
  <c r="D45" i="61"/>
  <c r="D44" i="61"/>
  <c r="D43" i="61"/>
  <c r="D42" i="61"/>
  <c r="D41" i="61"/>
  <c r="D40" i="61"/>
  <c r="D39" i="61"/>
  <c r="D38" i="61"/>
  <c r="D37" i="61"/>
  <c r="D36" i="61"/>
  <c r="D35" i="61"/>
  <c r="D34" i="61"/>
  <c r="D33" i="61"/>
  <c r="D32" i="61"/>
  <c r="D31" i="61"/>
  <c r="D30" i="61"/>
  <c r="D29" i="61"/>
  <c r="D28" i="61"/>
  <c r="D27" i="61"/>
  <c r="D26" i="61"/>
  <c r="D25" i="61"/>
  <c r="D24" i="61"/>
  <c r="D23" i="61"/>
  <c r="D22" i="61"/>
  <c r="D21" i="61"/>
  <c r="D20" i="61"/>
  <c r="D19" i="61"/>
  <c r="D18" i="61"/>
  <c r="D17" i="61"/>
  <c r="D16" i="61"/>
  <c r="D15" i="61"/>
  <c r="D14" i="61"/>
  <c r="D13" i="61"/>
  <c r="D12" i="61"/>
  <c r="D11" i="61"/>
  <c r="D10" i="61"/>
  <c r="D9" i="61"/>
  <c r="D8" i="61"/>
  <c r="D7" i="61"/>
  <c r="D6" i="61"/>
  <c r="D5" i="61"/>
  <c r="D4" i="61"/>
  <c r="D3" i="61"/>
  <c r="D2" i="61"/>
  <c r="G3" i="61"/>
  <c r="G4" i="61"/>
  <c r="G5" i="61"/>
  <c r="G6" i="61"/>
  <c r="G7" i="61"/>
  <c r="G8" i="61"/>
  <c r="G9" i="61"/>
  <c r="G10" i="61"/>
  <c r="G11" i="61"/>
  <c r="G12" i="61"/>
  <c r="G13" i="61"/>
  <c r="G14" i="61"/>
  <c r="G15" i="61"/>
  <c r="G16" i="61"/>
  <c r="G17" i="61"/>
  <c r="G18" i="61"/>
  <c r="G19" i="61"/>
  <c r="G20" i="61"/>
  <c r="G21" i="61"/>
  <c r="G22" i="61"/>
  <c r="G23" i="61"/>
  <c r="G24" i="61"/>
  <c r="G25" i="61"/>
  <c r="G26" i="61"/>
  <c r="G27" i="61"/>
  <c r="G28" i="61"/>
  <c r="G29" i="61"/>
  <c r="G30" i="61"/>
  <c r="G31" i="61"/>
  <c r="G32" i="61"/>
  <c r="G33" i="61"/>
  <c r="G34" i="61"/>
  <c r="G35" i="61"/>
  <c r="G36" i="61"/>
  <c r="G37" i="61"/>
  <c r="G38" i="61"/>
  <c r="G39" i="61"/>
  <c r="G40" i="61"/>
  <c r="G41" i="61"/>
  <c r="G42" i="61"/>
  <c r="G43" i="61"/>
  <c r="G44" i="61"/>
  <c r="G45" i="61"/>
  <c r="G46" i="61"/>
  <c r="G47" i="61"/>
  <c r="G48" i="61"/>
  <c r="G49" i="61"/>
  <c r="G50" i="61"/>
  <c r="G51" i="61"/>
  <c r="G52" i="61"/>
  <c r="G53" i="61"/>
  <c r="G54" i="61"/>
  <c r="G55" i="61"/>
  <c r="G56" i="61"/>
  <c r="G57" i="61"/>
  <c r="G58" i="61"/>
  <c r="G59" i="61"/>
  <c r="G60" i="61"/>
  <c r="G61" i="61"/>
  <c r="G62" i="61"/>
  <c r="G63" i="61"/>
  <c r="G64" i="61"/>
  <c r="G65" i="61"/>
  <c r="G66" i="61"/>
  <c r="G67" i="61"/>
  <c r="G68" i="61"/>
  <c r="G69" i="61"/>
  <c r="G70" i="61"/>
  <c r="G2" i="61"/>
  <c r="E11" i="22"/>
  <c r="E10" i="22"/>
  <c r="E9" i="22"/>
  <c r="E8" i="22"/>
  <c r="E7" i="22"/>
  <c r="E6" i="22"/>
  <c r="E5" i="22"/>
  <c r="E4" i="22"/>
  <c r="E3" i="22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" i="24"/>
  <c r="L3" i="62"/>
  <c r="L4" i="62"/>
  <c r="L5" i="62"/>
  <c r="L6" i="62"/>
  <c r="L7" i="62"/>
  <c r="L8" i="62"/>
  <c r="L9" i="62"/>
  <c r="L10" i="62"/>
  <c r="L11" i="62"/>
  <c r="L2" i="62"/>
  <c r="E20" i="62"/>
  <c r="I17" i="62" l="1"/>
  <c r="J17" i="62" s="1"/>
  <c r="I18" i="62"/>
  <c r="J18" i="62" s="1"/>
  <c r="I19" i="62"/>
  <c r="J19" i="62" s="1"/>
  <c r="G3" i="62"/>
  <c r="I3" i="62" s="1"/>
  <c r="J3" i="62" s="1"/>
  <c r="G4" i="62"/>
  <c r="I4" i="62" s="1"/>
  <c r="J4" i="62" s="1"/>
  <c r="G5" i="62"/>
  <c r="I5" i="62" s="1"/>
  <c r="J5" i="62" s="1"/>
  <c r="G6" i="62"/>
  <c r="I6" i="62" s="1"/>
  <c r="J6" i="62" s="1"/>
  <c r="G7" i="62"/>
  <c r="I7" i="62" s="1"/>
  <c r="J7" i="62" s="1"/>
  <c r="G8" i="62"/>
  <c r="G9" i="62"/>
  <c r="I9" i="62" s="1"/>
  <c r="J9" i="62" s="1"/>
  <c r="G10" i="62"/>
  <c r="G11" i="62"/>
  <c r="I11" i="62" s="1"/>
  <c r="J11" i="62" s="1"/>
  <c r="G12" i="62"/>
  <c r="I12" i="62" s="1"/>
  <c r="J12" i="62" s="1"/>
  <c r="G13" i="62"/>
  <c r="I13" i="62" s="1"/>
  <c r="J13" i="62" s="1"/>
  <c r="G14" i="62"/>
  <c r="G15" i="62"/>
  <c r="I15" i="62" s="1"/>
  <c r="J15" i="62" s="1"/>
  <c r="G16" i="62"/>
  <c r="G17" i="62"/>
  <c r="G18" i="62"/>
  <c r="G19" i="62"/>
  <c r="G20" i="62"/>
  <c r="I20" i="62" s="1"/>
  <c r="J20" i="62" s="1"/>
  <c r="G21" i="62"/>
  <c r="I21" i="62" s="1"/>
  <c r="J21" i="62" s="1"/>
  <c r="G22" i="62"/>
  <c r="I22" i="62" s="1"/>
  <c r="J22" i="62" s="1"/>
  <c r="G23" i="62"/>
  <c r="I23" i="62" s="1"/>
  <c r="J23" i="62" s="1"/>
  <c r="G24" i="62"/>
  <c r="G25" i="62"/>
  <c r="G26" i="62"/>
  <c r="G27" i="62"/>
  <c r="I27" i="62" s="1"/>
  <c r="J27" i="62" s="1"/>
  <c r="G28" i="62"/>
  <c r="I28" i="62" s="1"/>
  <c r="J28" i="62" s="1"/>
  <c r="G29" i="62"/>
  <c r="I29" i="62" s="1"/>
  <c r="J29" i="62" s="1"/>
  <c r="G30" i="62"/>
  <c r="I30" i="62" s="1"/>
  <c r="J30" i="62" s="1"/>
  <c r="G2" i="62"/>
  <c r="I2" i="62" s="1"/>
  <c r="J2" i="62" s="1"/>
  <c r="D53" i="62"/>
  <c r="D52" i="62"/>
  <c r="D51" i="62"/>
  <c r="D50" i="62"/>
  <c r="D41" i="62"/>
  <c r="D42" i="62"/>
  <c r="D40" i="62"/>
  <c r="D37" i="62"/>
  <c r="D36" i="62"/>
  <c r="D35" i="62"/>
  <c r="D31" i="62"/>
  <c r="D32" i="62"/>
  <c r="D30" i="62"/>
  <c r="E26" i="62"/>
  <c r="E25" i="62"/>
  <c r="D25" i="62"/>
  <c r="D26" i="62"/>
  <c r="D27" i="62"/>
  <c r="D21" i="62"/>
  <c r="D22" i="62"/>
  <c r="D20" i="62"/>
  <c r="B18" i="62"/>
  <c r="B15" i="62"/>
  <c r="B16" i="62"/>
  <c r="B17" i="62"/>
  <c r="E16" i="62"/>
  <c r="E17" i="62"/>
  <c r="E15" i="62"/>
  <c r="D16" i="62"/>
  <c r="D17" i="62"/>
  <c r="D15" i="62"/>
  <c r="E11" i="62"/>
  <c r="E10" i="62"/>
  <c r="E12" i="62"/>
  <c r="D12" i="62"/>
  <c r="D11" i="62"/>
  <c r="D10" i="62"/>
  <c r="D7" i="62"/>
  <c r="E7" i="62" s="1"/>
  <c r="D6" i="62"/>
  <c r="E6" i="62" s="1"/>
  <c r="D3" i="62"/>
  <c r="D2" i="62"/>
  <c r="L11" i="27"/>
  <c r="J5" i="27" s="1"/>
  <c r="I13" i="27"/>
  <c r="J4" i="27" s="1"/>
  <c r="I14" i="62" l="1"/>
  <c r="J14" i="62" s="1"/>
  <c r="I25" i="62"/>
  <c r="J25" i="62" s="1"/>
  <c r="I10" i="62"/>
  <c r="J10" i="62" s="1"/>
  <c r="I16" i="62"/>
  <c r="J16" i="62" s="1"/>
  <c r="I26" i="62"/>
  <c r="J26" i="62" s="1"/>
  <c r="I24" i="62"/>
  <c r="J24" i="62" s="1"/>
  <c r="I8" i="62"/>
  <c r="J8" i="62" s="1"/>
  <c r="B1" i="68"/>
  <c r="B2" i="68"/>
  <c r="B2" i="67"/>
  <c r="B1" i="67"/>
  <c r="B2" i="66"/>
  <c r="B1" i="66"/>
  <c r="B2" i="65"/>
  <c r="B1" i="65"/>
  <c r="A3" i="60" l="1"/>
  <c r="G1" i="60"/>
  <c r="H1" i="60" s="1"/>
  <c r="I1" i="60" s="1"/>
  <c r="J1" i="60" s="1"/>
  <c r="K1" i="60" s="1"/>
  <c r="L1" i="60" s="1"/>
  <c r="M1" i="60" s="1"/>
  <c r="N1" i="60" s="1"/>
  <c r="O1" i="60" s="1"/>
  <c r="P1" i="60" s="1"/>
  <c r="Q1" i="60" s="1"/>
  <c r="A4" i="60" l="1"/>
  <c r="B3" i="60"/>
  <c r="D4" i="22"/>
  <c r="D5" i="22"/>
  <c r="D6" i="22"/>
  <c r="D7" i="22"/>
  <c r="D8" i="22"/>
  <c r="D9" i="22"/>
  <c r="D10" i="22"/>
  <c r="D11" i="22"/>
  <c r="D3" i="22"/>
  <c r="A5" i="60" l="1"/>
  <c r="B4" i="60"/>
  <c r="A6" i="60" l="1"/>
  <c r="B5" i="60"/>
  <c r="A7" i="60" l="1"/>
  <c r="B6" i="60"/>
  <c r="A8" i="60" l="1"/>
  <c r="B7" i="60"/>
  <c r="A9" i="60" l="1"/>
  <c r="B8" i="60"/>
  <c r="A10" i="60" l="1"/>
  <c r="B9" i="60"/>
  <c r="A11" i="60" l="1"/>
  <c r="B10" i="60"/>
  <c r="A12" i="60" l="1"/>
  <c r="B11" i="60"/>
  <c r="A13" i="60" l="1"/>
  <c r="B13" i="60" s="1"/>
  <c r="B12" i="6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kshikalova\Documents\Мои источники данных\bidb.o3.ru zzzTemp ksh_ozon_masters.odc" keepAlive="1" name="bidb.o3.ru zzzTemp ksh_ozon_masters" type="5" refreshedVersion="6">
    <dbPr connection="Provider=SQLOLEDB.1;Integrated Security=SSPI;Persist Security Info=True;Initial Catalog=zzzTemp;Data Source=bidb.o3.ru;Use Procedure for Prepare=1;Auto Translate=True;Packet Size=4096;Workstation ID=ANALYTIC42NBMSK;Use Encryption for Data=False;Tag with column collation when possible=False" command="&quot;zzzTemp&quot;.&quot;dbo&quot;.&quot;ksh_ozon_masters&quot;" commandType="3"/>
  </connection>
  <connection id="2" xr16:uid="{00000000-0015-0000-FFFF-FFFF01000000}" odcFile="C:\Users\kshikalova\Documents\Мои источники данных\bissas01z20.o3.ru BeeEye IPS by Fact Date.odc" keepAlive="1" name="bissas01z20.o3.ru BeeEye IPS by Fact Date" type="5" refreshedVersion="6" background="1">
    <dbPr connection="Provider=MSOLAP.8;Integrated Security=SSPI;Persist Security Info=True;Initial Catalog=BeeEye;Data Source=bissas01z20.o3.ru;MDX Compatibility=1;Safety Options=2;MDX Missing Member Mode=Error;Update Isolation Level=2" command="IPS by Fact Date" commandType="1"/>
    <olapPr sendLocale="1" rowDrillCount="1000"/>
  </connection>
  <connection id="3" xr16:uid="{00000000-0015-0000-FFFF-FFFF02000000}" odcFile="C:\Users\kshikalova\Documents\Мои источники данных\bissas01z20.o3.ru BeeEye OrderItemEventNew.odc" keepAlive="1" name="bissas01z20.o3.ru BeeEye OrderItemEventNew" type="5" refreshedVersion="6" background="1">
    <dbPr connection="Provider=MSOLAP.8;Integrated Security=SSPI;Persist Security Info=True;Initial Catalog=BeeEye;Data Source=bissas01z20.o3.ru;MDX Compatibility=1;Safety Options=2;MDX Missing Member Mode=Error;Update Isolation Level=2" command="OrderItemEventNew" commandType="1"/>
    <olapPr sendLocale="1" rowDrillCount="1000"/>
  </connection>
  <connection id="4" xr16:uid="{00000000-0015-0000-FFFF-FFFF03000000}" odcFile="C:\Users\kshikalova\Documents\Мои источники данных\bissas01z20.o3.ru BeeEye OrderItemEventNew.odc" keepAlive="1" name="bissas01z20.o3.ru BeeEye OrderItemEventNew1" type="5" refreshedVersion="6" background="1">
    <dbPr connection="Provider=MSOLAP.8;Integrated Security=SSPI;Persist Security Info=True;Initial Catalog=BeeEye;Data Source=bissas01z20.o3.ru;MDX Compatibility=1;Safety Options=2;MDX Missing Member Mode=Error;Update Isolation Level=2" command="OrderItemEventNew" commandType="1"/>
    <olapPr sendLocale="1" rowDrillCount="1000"/>
  </connection>
  <connection id="5" xr16:uid="{00000000-0015-0000-FFFF-FFFF04000000}" odcFile="C:\Users\kshikalova\Documents\Мои источники данных\bissas01z20.o3.ru BeeEye OrderItemEventNew.odc" keepAlive="1" name="bissas01z20.o3.ru BeeEye OrderItemEventNew2" type="5" refreshedVersion="6" background="1">
    <dbPr connection="Provider=MSOLAP.8;Integrated Security=SSPI;Persist Security Info=True;Initial Catalog=BeeEye;Data Source=bissas01z20.o3.ru;MDX Compatibility=1;Safety Options=2;MDX Missing Member Mode=Error;Update Isolation Level=2" command="OrderItemEventNew" commandType="1"/>
    <olapPr sendLocale="1" rowDrillCount="1000"/>
  </connection>
  <connection id="6" xr16:uid="{00000000-0015-0000-FFFF-FFFF05000000}" odcFile="C:\Users\kshikalova\Documents\Мои источники данных\bissas01z20.o3.ru BeeEye Куб товарных движений.odc" keepAlive="1" name="bissas01z20.o3.ru BeeEye Куб товарных движений" type="5" refreshedVersion="6" background="1">
    <dbPr connection="Provider=MSOLAP.8;Integrated Security=SSPI;Persist Security Info=True;Initial Catalog=BeeEye;Data Source=bissas01z20.o3.ru;MDX Compatibility=1;Safety Options=2;MDX Missing Member Mode=Error;Update Isolation Level=2" command="Куб товарных движений" commandType="1"/>
    <olapPr sendLocale="1" rowDrillCount="1000"/>
  </connection>
  <connection id="7" xr16:uid="{00000000-0015-0000-FFFF-FFFF06000000}" odcFile="C:\Users\kshikalova\Documents\Мои источники данных\bissas01z20.o3.ru BeeEye Куб товарных движений.odc" keepAlive="1" name="bissas01z20.o3.ru BeeEye Куб товарных движений1" type="5" refreshedVersion="6" background="1">
    <dbPr connection="Provider=MSOLAP.8;Integrated Security=SSPI;Persist Security Info=True;Initial Catalog=BeeEye;Data Source=bissas01z20.o3.ru;MDX Compatibility=1;Safety Options=2;MDX Missing Member Mode=Error;Update Isolation Level=2" command="Куб товарных движений" commandType="1"/>
    <olapPr sendLocale="1" rowDrillCount="1000"/>
  </connection>
  <connection id="8" xr16:uid="{00000000-0015-0000-FFFF-FFFF07000000}" odcFile="C:\Users\kshikalova\Documents\Мои источники данных\bissas02z1.o3.ru StudentCUBE OrderItemEventNew.odc" keepAlive="1" name="bissas02z1.o3.ru StudentCUBE OrderItemEventNew" type="5" refreshedVersion="6" background="1">
    <dbPr connection="Provider=MSOLAP.8;Integrated Security=SSPI;Persist Security Info=True;Initial Catalog=StudentCUBE;Data Source=bissas02z1.o3.ru;MDX Compatibility=1;Safety Options=2;MDX Missing Member Mode=Error;Update Isolation Level=2" command="OrderItemEventNew" commandType="1"/>
    <olapPr sendLocale="1" rowDrillCount="1000"/>
  </connection>
  <connection id="9" xr16:uid="{00000000-0015-0000-FFFF-FFFF08000000}" odcFile="C:\Users\kshikalova\Documents\Мои источники данных\bissas02z1.o3.ru StudentCUBE OrderItemEventNew.odc" keepAlive="1" name="bissas02z1.o3.ru StudentCUBE OrderItemEventNew1" type="5" refreshedVersion="6" background="1">
    <dbPr connection="Provider=MSOLAP.8;Integrated Security=SSPI;Persist Security Info=True;Initial Catalog=StudentCUBE;Data Source=bissas02z1.o3.ru;MDX Compatibility=1;Safety Options=2;MDX Missing Member Mode=Error;Update Isolation Level=2" command="OrderItemEventNew" commandType="1"/>
    <olapPr sendLocale="1" rowDrillCount="1000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<sst xmlns="http://schemas.openxmlformats.org/spreadsheetml/2006/main" count="1173" uniqueCount="437">
  <si>
    <t>ДЛСТР</t>
  </si>
  <si>
    <t>Товар</t>
  </si>
  <si>
    <t>Посчитать кол-во слов, разделённых пробелами</t>
  </si>
  <si>
    <t>Тема пюре говядина, 100 г</t>
  </si>
  <si>
    <t>Дмитриев Роман Константинович</t>
  </si>
  <si>
    <t xml:space="preserve">Тема пюре говядина, 100 г </t>
  </si>
  <si>
    <t>Gerber Индейка пюре с 6 месяцев, 80 г</t>
  </si>
  <si>
    <t>Смирнова Алёна Ивановна</t>
  </si>
  <si>
    <t>Gerber пюре тыква, 80 г</t>
  </si>
  <si>
    <t>Москвин Михаил Фёдорович</t>
  </si>
  <si>
    <t>СЖПРОБЕЛЫ</t>
  </si>
  <si>
    <t>Тема пюре индейка, 100 г</t>
  </si>
  <si>
    <t>Зубков Роберт Матвеевич</t>
  </si>
  <si>
    <t xml:space="preserve"> Gerber  пюре чернослив, 80 г</t>
  </si>
  <si>
    <t>Тема пюре говядина с языком, 100 г</t>
  </si>
  <si>
    <t>Старостина Полина Артёмовна</t>
  </si>
  <si>
    <t xml:space="preserve">Gerber пюре чернослив, 80 г </t>
  </si>
  <si>
    <t>Gerber пюре брокколи, 80 г</t>
  </si>
  <si>
    <t>Акимова Валерия Даниэльевна</t>
  </si>
  <si>
    <t>Gerber пюре цветная капуста, 80 г</t>
  </si>
  <si>
    <t>Рудакова Мирослава Владиславовна</t>
  </si>
  <si>
    <t>ПОИСК / НАЙТИ</t>
  </si>
  <si>
    <t>ПОИСК</t>
  </si>
  <si>
    <t>НАЙТИ</t>
  </si>
  <si>
    <t>ФрутоНяня пюре из кролика с 6 месяцев, 80 г</t>
  </si>
  <si>
    <t>Воронин Алексей Тимофеевич</t>
  </si>
  <si>
    <r>
      <t xml:space="preserve">ФрутоНяня пюре из </t>
    </r>
    <r>
      <rPr>
        <b/>
        <sz val="11"/>
        <color theme="8"/>
        <rFont val="Calibri"/>
        <family val="2"/>
        <charset val="204"/>
        <scheme val="minor"/>
      </rPr>
      <t>яблок</t>
    </r>
    <r>
      <rPr>
        <sz val="11"/>
        <color theme="1"/>
        <rFont val="Calibri"/>
        <family val="2"/>
        <charset val="204"/>
        <scheme val="minor"/>
      </rPr>
      <t xml:space="preserve"> и бананов с 6 месяцев, 250 г</t>
    </r>
  </si>
  <si>
    <t>ФрутоНяня пюре из говядины с 6 месяцев, 80 г</t>
  </si>
  <si>
    <t>Ковалева Надежда Максимовна</t>
  </si>
  <si>
    <r>
      <t xml:space="preserve">Бабушкино Лукошко Кабачок </t>
    </r>
    <r>
      <rPr>
        <b/>
        <sz val="11"/>
        <color theme="8"/>
        <rFont val="Calibri"/>
        <family val="2"/>
        <charset val="204"/>
        <scheme val="minor"/>
      </rPr>
      <t>Яблоко</t>
    </r>
    <r>
      <rPr>
        <sz val="11"/>
        <color theme="1"/>
        <rFont val="Calibri"/>
        <family val="2"/>
        <charset val="204"/>
        <scheme val="minor"/>
      </rPr>
      <t xml:space="preserve"> пюре с 5 месяцев, 100 г Яблок</t>
    </r>
  </si>
  <si>
    <t>Gerber пюре чернослив, 80 г</t>
  </si>
  <si>
    <t>Исакова Анна Игоревна</t>
  </si>
  <si>
    <t>Флёр Альпин Органик пюре манго с 6 месяцев, 90 г</t>
  </si>
  <si>
    <t>Fleur Alpine Organic пюре яблоко-груша-банан с 6 месяцев, 120 г</t>
  </si>
  <si>
    <t>ЛЕВСИМВ (ПРАВСИМВ)</t>
  </si>
  <si>
    <t>ФрутоНяня пюре из индейки с 6 месяцев, 80 г</t>
  </si>
  <si>
    <t>ФрутоНяня пюре</t>
  </si>
  <si>
    <t>Fleur Alpine Organic пюре груша с 4 месяцев, 90 г</t>
  </si>
  <si>
    <t>Gerber пюре</t>
  </si>
  <si>
    <t>Fleur Alpine Organic пюре чернослив с 4 месяцев, 90 г</t>
  </si>
  <si>
    <t>Тема пюре</t>
  </si>
  <si>
    <t>Gerber пюре морковь, 80 г</t>
  </si>
  <si>
    <t>Heinz пюре овощи с форелькой с 8 месяцев, 120 г</t>
  </si>
  <si>
    <t>ПСТР</t>
  </si>
  <si>
    <t>ФрутоНяня пюре из телятины с 6 месяцев, 80 г</t>
  </si>
  <si>
    <t>Fleur Alpine Organic пюре яблоко с 4 месяцев, 90 г</t>
  </si>
  <si>
    <t>ФрутоНяня пюре из яблок и бананов с 6 месяцев, 250 г</t>
  </si>
  <si>
    <t>Бабушкино Лукошко Кабачок Яблоко пюре с 5 месяцев, 100 г</t>
  </si>
  <si>
    <t>Пюре Heinz нежная крольчатинка с 6 месяцев, 80 г</t>
  </si>
  <si>
    <t>СЦЕПИТЬ</t>
  </si>
  <si>
    <t>Gerber Нежные овощи с кроликом пюре, 130 г</t>
  </si>
  <si>
    <t>ФрутоНяня</t>
  </si>
  <si>
    <t>пюре</t>
  </si>
  <si>
    <t>ФрутоНяня пюре из кролика риса и брокколи с 8 месяцев, 100 г</t>
  </si>
  <si>
    <t>Gerber</t>
  </si>
  <si>
    <t>Тема пюре кролик, 100 г</t>
  </si>
  <si>
    <t>Тема</t>
  </si>
  <si>
    <t>Hipp пюре кабачок мое первое пюре с 4 месяцев, 80 г</t>
  </si>
  <si>
    <t>Gerber пюре груши Вильямс, 80 г</t>
  </si>
  <si>
    <t>СТРОЧН</t>
  </si>
  <si>
    <t>Gerber DoReMi пюре овощи с фрикадельками из говядины с 12 месяцев, 200 г</t>
  </si>
  <si>
    <t>ПЮРЕ</t>
  </si>
  <si>
    <t>Fleur Alpine Organic пюре яблоко-чернослив с 5 месяцев, 90 г</t>
  </si>
  <si>
    <t>СоК</t>
  </si>
  <si>
    <t>МОЛОКО</t>
  </si>
  <si>
    <t>ПРОПИСН</t>
  </si>
  <si>
    <t>ПРОПНАЧ</t>
  </si>
  <si>
    <t>фрутоняня</t>
  </si>
  <si>
    <t>gerber</t>
  </si>
  <si>
    <t>тема</t>
  </si>
  <si>
    <t>ЗАМЕНИТЬ</t>
  </si>
  <si>
    <t>каша</t>
  </si>
  <si>
    <t>Gerber сок</t>
  </si>
  <si>
    <t>сок</t>
  </si>
  <si>
    <t>Тема молоко</t>
  </si>
  <si>
    <t>молоко</t>
  </si>
  <si>
    <t>ПОДСТАВИТЬ</t>
  </si>
  <si>
    <t>Замена всех вхождений "пюре"</t>
  </si>
  <si>
    <t>Замена только 1 вхождения "пюре"</t>
  </si>
  <si>
    <t>Замена только 2 вхождения "пюре"</t>
  </si>
  <si>
    <t>Замена только 3 вхождения "пюре"</t>
  </si>
  <si>
    <t>Дмитриев</t>
  </si>
  <si>
    <t>Роман</t>
  </si>
  <si>
    <t>Константинович</t>
  </si>
  <si>
    <t>Смирнова</t>
  </si>
  <si>
    <t>Алёна</t>
  </si>
  <si>
    <t>Ивановна</t>
  </si>
  <si>
    <t>Москвин</t>
  </si>
  <si>
    <t>Михаил</t>
  </si>
  <si>
    <t>Фёдорович</t>
  </si>
  <si>
    <t>Зубков</t>
  </si>
  <si>
    <t>Роберт</t>
  </si>
  <si>
    <t>Матвеевич</t>
  </si>
  <si>
    <t>Старостина</t>
  </si>
  <si>
    <t>Полина</t>
  </si>
  <si>
    <t>Артёмовна</t>
  </si>
  <si>
    <t>Акимова</t>
  </si>
  <si>
    <t>Валерия</t>
  </si>
  <si>
    <t>Даниэльевна</t>
  </si>
  <si>
    <t>Рудакова</t>
  </si>
  <si>
    <t>Мирослава</t>
  </si>
  <si>
    <t>Владиславовна</t>
  </si>
  <si>
    <t>Воронин</t>
  </si>
  <si>
    <t>Алексей</t>
  </si>
  <si>
    <t>Тимофеевич</t>
  </si>
  <si>
    <t>Ковалева</t>
  </si>
  <si>
    <t>Надежда</t>
  </si>
  <si>
    <t>Максимовна</t>
  </si>
  <si>
    <t>Исакова</t>
  </si>
  <si>
    <t>Анна</t>
  </si>
  <si>
    <t>Игоревна</t>
  </si>
  <si>
    <t>ID Бренда</t>
  </si>
  <si>
    <t>Brand</t>
  </si>
  <si>
    <t>BrandID</t>
  </si>
  <si>
    <t>Джинсы женские Lee Emlyn, цвет: синий. L370BCQD. Размер 27-33 (42/44-33)</t>
  </si>
  <si>
    <t>Lee</t>
  </si>
  <si>
    <t>Брюки женские 12102079/45785/7900W</t>
  </si>
  <si>
    <t>Levi's</t>
  </si>
  <si>
    <t>Джинсы мужские Calvin Klein Jeans, цвет: черный. J30J304308_9014. Размер 31 (46/48)</t>
  </si>
  <si>
    <t>Montana</t>
  </si>
  <si>
    <t>Джинсы женские oodji Ultra, цвет: темно-синий джинс. 12104065B/46253/7900W. Размер 26-32 (42-32)</t>
  </si>
  <si>
    <t>oodji</t>
  </si>
  <si>
    <t>Джинсы женские oodji Ultra, цвет: синий джинс. 12104043-6B/46260/7500W. Размер 27-30 (44-30)</t>
  </si>
  <si>
    <t>Selected Femme</t>
  </si>
  <si>
    <t>Джинсы мужские Lee Brooklyn Straight, цвет: синий. L452ACHN. Размер 33-34 (48/50-34)</t>
  </si>
  <si>
    <t>DC Shoes</t>
  </si>
  <si>
    <t>Джинсы мужские Lee Luke, цвет: голубой. L719QAJU. Размер 33-34 (48/50-34)</t>
  </si>
  <si>
    <t>Quiksilver</t>
  </si>
  <si>
    <t>Джинсы мужские Wrangler Arizona, цвет: синий. W12ONJ91N. Размер 30-32 (46-32)</t>
  </si>
  <si>
    <t>U.S. Polo Assn.</t>
  </si>
  <si>
    <t>Джинсы женские Diesel, цвет: синий. 00S142-0679W/01. Размер 27-32 (44-32)</t>
  </si>
  <si>
    <t>Tom Tailor</t>
  </si>
  <si>
    <t>Джинсы женские F5, цвет: голубой. 175016. Размер 46/48 (31/32)</t>
  </si>
  <si>
    <t>Top Secret</t>
  </si>
  <si>
    <t>Джинсы женские Only, цвет: темно-синий. 15134523_Dark Blue Denim. Размер 27-34 (42/44-34)</t>
  </si>
  <si>
    <t>Calvin Klein Jeans</t>
  </si>
  <si>
    <t>Брюки мужские 6B130026M/35771/7500W</t>
  </si>
  <si>
    <t>Baon</t>
  </si>
  <si>
    <t>Брюки женские 12103144B/46734/7000W</t>
  </si>
  <si>
    <t>F5</t>
  </si>
  <si>
    <t>Джинсы женские Calvin Klein Jeans, цвет: синий. J20J205789_9143. Размер 29 (44/46)</t>
  </si>
  <si>
    <t>Wrangler</t>
  </si>
  <si>
    <t>Джинсы женские oodji Ultra, цвет: темно-синий джинс. 12104053-1B/18831/7900W. Размер 27-32 (44-32)</t>
  </si>
  <si>
    <t>Lee Cooper</t>
  </si>
  <si>
    <t>Джинсы мужские Tom Tailor, цвет: синий. 6255002.09.12_1054. Размер 32-34 (48-34)</t>
  </si>
  <si>
    <t>Diesel</t>
  </si>
  <si>
    <t>Джинсы мужские Lee, цвет: синий. L707AAIF. Размер 31-34 (46/48-34)</t>
  </si>
  <si>
    <t>Vero Moda</t>
  </si>
  <si>
    <t>Джинсы мужские Levi's®, цвет: синий. 2999004530. Размер 32-32 (48/50-32)</t>
  </si>
  <si>
    <t>Only</t>
  </si>
  <si>
    <t>Джинсы женские Levi's® 721, цвет: голубой. 1888200750. Размер 27-34 (42/44-34)</t>
  </si>
  <si>
    <t>Roxy</t>
  </si>
  <si>
    <t>Джинсы мужские Mustang Tramper Tapered, цвет: синий. 0112-5764-046_5000-313. Размер 36-34 (52-34)</t>
  </si>
  <si>
    <t>Sela</t>
  </si>
  <si>
    <t>Джинсы мужские Mustang Big Sur, цвет: синий. 3169-5126-580_5000-881. Размер 31-34 (46/48-34)</t>
  </si>
  <si>
    <t>Greg Horman</t>
  </si>
  <si>
    <t>Джинсы мужские Mustang Big Sur, цвет: синий. 3169-5126-580_5000-881. Размер 36-34 (52-34)</t>
  </si>
  <si>
    <t>Unknown</t>
  </si>
  <si>
    <t>Джинсы женские F5, цвет: синий. 275030_w.medium. Размер 34-32 (50/52-32)</t>
  </si>
  <si>
    <t>Sonny Bono</t>
  </si>
  <si>
    <t>MUSTANG</t>
  </si>
  <si>
    <t>Tom Farr</t>
  </si>
  <si>
    <t>Milton</t>
  </si>
  <si>
    <t>Шкала премирования</t>
  </si>
  <si>
    <t>Сотрудник</t>
  </si>
  <si>
    <t>План продаж</t>
  </si>
  <si>
    <t>Факт продаж</t>
  </si>
  <si>
    <t>Выполнение плана</t>
  </si>
  <si>
    <t>% премии</t>
  </si>
  <si>
    <t>Диапазон</t>
  </si>
  <si>
    <t>Нижняя граница диапазона</t>
  </si>
  <si>
    <t>Анджелина Джоли</t>
  </si>
  <si>
    <t>&gt;= 0% и &lt; 75%</t>
  </si>
  <si>
    <t>Бред Питт</t>
  </si>
  <si>
    <t>&gt;= 75% и &lt; 80%</t>
  </si>
  <si>
    <t>Джонни Депп</t>
  </si>
  <si>
    <t>&gt;= 80% и &lt; 85%</t>
  </si>
  <si>
    <t>Джуд Лоу</t>
  </si>
  <si>
    <t>&gt;= 85% и &lt; 90%</t>
  </si>
  <si>
    <t>Джулия Робертс</t>
  </si>
  <si>
    <t>&gt;= 90% и &lt; 95%</t>
  </si>
  <si>
    <t>Дим Керри</t>
  </si>
  <si>
    <t>&gt;= 95% и &lt; 100%</t>
  </si>
  <si>
    <t>Кира Найтли</t>
  </si>
  <si>
    <t>&gt;= 100% и &lt; 105%</t>
  </si>
  <si>
    <t>Леонардо ДиКаприо</t>
  </si>
  <si>
    <t>&gt;= 105% и &lt; 110%</t>
  </si>
  <si>
    <t>Скарлетт Йоханссон</t>
  </si>
  <si>
    <t>&gt;= 110%</t>
  </si>
  <si>
    <t>Месяц</t>
  </si>
  <si>
    <t>Продажи, шт</t>
  </si>
  <si>
    <t>Продажи, руб</t>
  </si>
  <si>
    <t>Цена</t>
  </si>
  <si>
    <t>Продажи, тыс руб</t>
  </si>
  <si>
    <t>Продажи, тыс шт</t>
  </si>
  <si>
    <t>Маржа, %</t>
  </si>
  <si>
    <t>Даты промо</t>
  </si>
  <si>
    <t>ID товара</t>
  </si>
  <si>
    <t>День</t>
  </si>
  <si>
    <t>Заказ, шт</t>
  </si>
  <si>
    <t>Наличие промо</t>
  </si>
  <si>
    <t>Одеяло теплое Легкие сны "Камелия", наполнитель: гусиный пух, 140 х 205 см</t>
  </si>
  <si>
    <t>Товары в промо</t>
  </si>
  <si>
    <t>Одеяло легкое Легкие сны "Бамбук", наполнитель: бамбуковое волокно, 200 х 220 см</t>
  </si>
  <si>
    <t>Одеяло теплое Легкие сны "Полли", наполнитель: овечья шерсть, 200 x 220 см</t>
  </si>
  <si>
    <t>Одеяло легкое Легкие сны "Бамбоо", наполнитель: бамбуковое волокно, 172 х 205 см</t>
  </si>
  <si>
    <t>Одеяло легкое Легкие сны "Милана", наполнитель: шерсть кашмирской козы, 140 x 205 см</t>
  </si>
  <si>
    <t>Одеяло теплое "ЭГО", наполнитель: экофайбер, цвет: белый, 142 x 205 см</t>
  </si>
  <si>
    <t>Одеяло Classic by T "Верблюжья шерсть", наполнитель: верблюжья шерсть, полиэфир, цвет: экрю, 140 х 200 см</t>
  </si>
  <si>
    <t>Одеяло теплое Легкие сны "Перси", наполнитель: лебяжий пух, 140 х 205 см</t>
  </si>
  <si>
    <t>ИНДЕКС</t>
  </si>
  <si>
    <t>ПОИСКПОЗ</t>
  </si>
  <si>
    <t>Одеяло Classic by T "Верблюжья шерсть", наполнитель: верблюжья шерсть, полиэфир, цвет: экрю, 140 х 230 см</t>
  </si>
  <si>
    <t>Коммерческая категория 1</t>
  </si>
  <si>
    <t>Коммерческая категория 2</t>
  </si>
  <si>
    <t>Задача 1</t>
  </si>
  <si>
    <t>Задача 2</t>
  </si>
  <si>
    <t>Задача 3</t>
  </si>
  <si>
    <t>Функции работы с ошибками</t>
  </si>
  <si>
    <t>Пример</t>
  </si>
  <si>
    <t>Zoo</t>
  </si>
  <si>
    <t>Аквариумистика</t>
  </si>
  <si>
    <t>ЕОШ</t>
  </si>
  <si>
    <t>Гигиена животных</t>
  </si>
  <si>
    <t>ЕНД</t>
  </si>
  <si>
    <t>Груминг</t>
  </si>
  <si>
    <t>ЕОШИБКА</t>
  </si>
  <si>
    <t>Зоокорм, витамины</t>
  </si>
  <si>
    <t>ЕСЛИОШИБКА</t>
  </si>
  <si>
    <t>Микроклимат для фермерского хозяйства</t>
  </si>
  <si>
    <t>Спальное место животного</t>
  </si>
  <si>
    <t>Террариумистика</t>
  </si>
  <si>
    <t>Товары для кормления животных</t>
  </si>
  <si>
    <t>Товары для прогулки и дрессировки животных</t>
  </si>
  <si>
    <t>Транспортировка животного</t>
  </si>
  <si>
    <t>Привет</t>
  </si>
  <si>
    <t>Food</t>
  </si>
  <si>
    <t>Ветаптека</t>
  </si>
  <si>
    <r>
      <t xml:space="preserve">Найти категории 2 уровня, где продажи в штуках &gt; 100 тыс </t>
    </r>
    <r>
      <rPr>
        <b/>
        <i/>
        <sz val="11"/>
        <color theme="1"/>
        <rFont val="Calibri"/>
        <family val="2"/>
        <charset val="204"/>
        <scheme val="minor"/>
      </rPr>
      <t>И</t>
    </r>
    <r>
      <rPr>
        <i/>
        <sz val="11"/>
        <color theme="1"/>
        <rFont val="Calibri"/>
        <family val="2"/>
        <charset val="204"/>
        <scheme val="minor"/>
      </rPr>
      <t xml:space="preserve"> продажи в руб &lt; 100 млн руб</t>
    </r>
  </si>
  <si>
    <r>
      <t xml:space="preserve">Найти категории 2 уровня, где продажи в штуках &gt; 100 тыс </t>
    </r>
    <r>
      <rPr>
        <b/>
        <i/>
        <sz val="11"/>
        <color theme="1"/>
        <rFont val="Calibri"/>
        <family val="2"/>
        <charset val="204"/>
        <scheme val="minor"/>
      </rPr>
      <t>ИЛИ</t>
    </r>
    <r>
      <rPr>
        <i/>
        <sz val="11"/>
        <color theme="1"/>
        <rFont val="Calibri"/>
        <family val="2"/>
        <charset val="204"/>
        <scheme val="minor"/>
      </rPr>
      <t xml:space="preserve"> продажи в руб &lt; 100 млн руб</t>
    </r>
  </si>
  <si>
    <t>Присвоить каждой категории 2 уровня свою группу. Если средняя цена одной штуки больше 1000 рублей, то группа А, в противном случае группа В. Если продаж не было, то группа С</t>
  </si>
  <si>
    <t>Сапоги женские Polyver Low, цвет: черный. 12ВА-F. Размер 39</t>
  </si>
  <si>
    <t>Сапоги мужские Polyver Low, цвет: черный. 12ВА-F. Размер 50/51</t>
  </si>
  <si>
    <t>Сапоги для рыбалки, черный 37 размер</t>
  </si>
  <si>
    <t>Сапоги для рыбалки, черный 43 размер</t>
  </si>
  <si>
    <t>Сапоги для рыбалки, черный 40 размер</t>
  </si>
  <si>
    <t>Сапоги мужские Polyver Premium+, цвет: черный. 17BA-F. Размер 41</t>
  </si>
  <si>
    <t>Сапоги мужские Polyver Premium+, цвет: черный. 17BA-F. Размер 46/47</t>
  </si>
  <si>
    <t>Сапоги охотничьи мужские Bekina Litefield, цвет: темно-зеленый. S010/5170. Размер 47</t>
  </si>
  <si>
    <t>Сапоги мужские Bekina Steplite X, цвет: темно-зеленый. Х010/9180. Размер 44</t>
  </si>
  <si>
    <t>Сапоги для рыбалки, темно-зеленый 39 размер</t>
  </si>
  <si>
    <t>Сапоги для рыбалки, темно-зеленый 50 размер</t>
  </si>
  <si>
    <t>Катушка безынерционная Daiwa "Ninja" 1003A, цвет: черный, красный</t>
  </si>
  <si>
    <t>Катушка безынерционная Daiwa "Ninja" 4000A, цвет: черный, красный</t>
  </si>
  <si>
    <t>Сумка для лодочного мотора AG-brand "Premium" 2 т, 6 л.с., цвет: черный</t>
  </si>
  <si>
    <t>Сумка AG-brand "Эконом" для лодочного мотора 2 т, 10 л.с., цвет: черный. AG-Uni-OM-Eco-2T/10hp</t>
  </si>
  <si>
    <t>Лодка Intex Intex Challenger 1, цвет: желтый с синим. 68365NP</t>
  </si>
  <si>
    <t>Лодка надувная Intex "Challeneger 2", цвет: желтый, синий. 68367NP</t>
  </si>
  <si>
    <t>Жилет рыболовный FisherMan Nova Tour Вестер, цвет: хаки. 95734-530. Размер M (50)</t>
  </si>
  <si>
    <t>Жилет рыболовный FisherMan Nova Tour Вестер, цвет: хаки. 95734-530. Размер XXL (56)</t>
  </si>
  <si>
    <t>Жилет рыболовный FisherMan Nova Tour Профи Лайт, цвет: хаки. 95733-530. Размер XXL (56)</t>
  </si>
  <si>
    <t>Жилет рыболовный FisherMan Nova Tour Профи, цвет: хаки. 95437-530. Размер M (52)</t>
  </si>
  <si>
    <t>Жилет для рыбалки и охоты FisherMan Nova Tour Тарга PRO, цвет: графит. 95735-924. Размер XL (54)</t>
  </si>
  <si>
    <t>Жилет для рыбалки и охоты FisherMan Nova Tour Тарга PRO, цвет: графит. 95735-924. Размер XXL (56)</t>
  </si>
  <si>
    <t>Костюм рыболовный FisherMan Nova Tour Москит V2, противоэнцефалитный, цвет: хаки. 95276-513. Размер XL (56)</t>
  </si>
  <si>
    <t>Костюм рыболовный FisherMan Nova Tour Москит V2, противоэнцефалитный, цвет: хаки. 95276-513. Размер S (50)</t>
  </si>
  <si>
    <t>Костюм рыболовный мужской FisherMan Nova Tour Шелтер PRO, цвет: графит. 95426-924. Размер M (52)</t>
  </si>
  <si>
    <t>Костюм рыболовный мужской FisherMan Nova Tour Шелтер PRO, цвет: графит. 95426-924. Размер XXL (58)</t>
  </si>
  <si>
    <t>Костюм рыболовный мужской FisherMan Nova Tour Шелтер PRO, цвет: графит. 95426-924. Размер S (50)</t>
  </si>
  <si>
    <t>Куртка мужская FisherMan Nova Tour Грейлинг PRO, цвет: графит. 95430-924. Размер L (54)</t>
  </si>
  <si>
    <t>Сапоги для рыбалки мужские FisherMan Nova Tour Рабер, цвет: хаки. 95445-530. Размер 43</t>
  </si>
  <si>
    <t>Штаны рыболовные мужские FisherMan Nova Tour Баклер PRO, цвет: графит. 95566-924. Размер L (54)</t>
  </si>
  <si>
    <t>Штаны рыболовные мужские FisherMan Nova Tour Баклер PRO, цвет: графит. 95566-924. Размер M (52)</t>
  </si>
  <si>
    <t>Полусапоги резиновые мужские Дюна, цвет: черный. 140У(НТП). Размер 41</t>
  </si>
  <si>
    <t>Полусапоги резиновые мужские Дюна, цвет: черный. 140У(НТП). Размер 42</t>
  </si>
  <si>
    <t>Лодка надувная Jilong "Cruiser Boat CB1000", 185 х 98 х 28 см, цвет: серый</t>
  </si>
  <si>
    <t>Лодка надувная Jilong "Cruiser Boat CB2000", 218 х 110 х 36 см, цвет: серый</t>
  </si>
  <si>
    <t>Эхолот Deeper Smart Sonar pro, Wi-Fi</t>
  </si>
  <si>
    <t>Эхолот Deeper Smart Sonar pro+, Wi-Fi &amp; GPS</t>
  </si>
  <si>
    <t>Крепление для эхолота Deeper ITGAM0065</t>
  </si>
  <si>
    <t>Монтаж карповый "Onlitop", готовый, #1, 30 г</t>
  </si>
  <si>
    <t>Монтаж карповый "Onlitop", готовый, #2, 30 г</t>
  </si>
  <si>
    <t>Катушка безынерционная Onlitop "СВ240 2ВВ; 0,25/200; 5,0:1", цвет: черный, 2 подшипника</t>
  </si>
  <si>
    <t>Катушка безынерционная Onlitop "СВ440", цвет: серый, 4 подшипника</t>
  </si>
  <si>
    <t>Леска Onlitop "Pike", цвет: белый, 100 м, 0,14 мм, 2,85 кг</t>
  </si>
  <si>
    <t>Леска Onlitop "Pike", цвет: белый, 100 м, 0,16 мм, 3,1 кг</t>
  </si>
  <si>
    <t>Спиннинг Onlitop "Master", телескопический, 2,4 м, 10-30 г</t>
  </si>
  <si>
    <t>Спиннинг Onlitop "Master", телескопический, 3 м, 10-30 г</t>
  </si>
  <si>
    <t>Удилище телескопическое Onlitop "Tele Little Boat", 2,4 м, 40-120 г</t>
  </si>
  <si>
    <t>Удилище телескопическое Onlitop "Tele Pike", 3,5 м, 50-150 г</t>
  </si>
  <si>
    <t>Спиннинг штекерный Onlitop "Challenge Х1", 2,4 м, 50-150 г</t>
  </si>
  <si>
    <t>Спиннинг штекерный Onlitop "Challenge Х1", 2,7 м, 10-30 г</t>
  </si>
  <si>
    <t>Спиннинг штекерный Onlitop "Matrix", 2,7 м, 40-80 г</t>
  </si>
  <si>
    <t>Спиннинг штекерный Onlitop "Privilege", 2,4 м, 10-30 г</t>
  </si>
  <si>
    <t>Спиннинг штекерный Onlitop "Privilege", 2,7 м, 10-30 г</t>
  </si>
  <si>
    <t>Спиннинг штекерный Onlitop "Public", 2,7 м</t>
  </si>
  <si>
    <t>Удилище спиннинговое Волжанка "Джиг", 2,1 м, 8-30 г</t>
  </si>
  <si>
    <t>Спиннинг Волжанка "Спин", 2-8 г, 1,98 м</t>
  </si>
  <si>
    <t>Удилище фидерное Onlitop "Reviseo Power Jeeder", 3,6 м, 50-100 г</t>
  </si>
  <si>
    <t>Удилище фидерное Onlitop "Reviseo Power Jeeder", 3,9 м, 50-100 г</t>
  </si>
  <si>
    <t>Удилище фидерное Onlitop "Reviseo", 3,9 м, 50-100 г</t>
  </si>
  <si>
    <t>Плетеный шнур Onlitop "Easy Cast", цвет: зеленый, 125 м, 0,10 мм, 8 кг</t>
  </si>
  <si>
    <t>Плетеный шнур Onlitop "Easy Cast", цвет: зеленый, 125 м, 0,12 мм, 9,4 кг</t>
  </si>
  <si>
    <t>Шнур плетеный Onlitop "Easy Cast", цвет: оранжевый, толщина 0,14 мм, длина 125 м</t>
  </si>
  <si>
    <t>Шнур плетеный Onlitop "Easy Cast", цвет: оранжевый, толщина 0,16 мм, длина 125 м</t>
  </si>
  <si>
    <t>Шнур плетеный Onlitop "Easy Cast", цвет: зеленый, толщина 0,18 мм, длина 125 м</t>
  </si>
  <si>
    <t>Шнур плетеный Onlitop "Easy Cast", цвет: оранжевый, толщина 0,18 мм, длина 125 м</t>
  </si>
  <si>
    <t>Плетеный шнур Onlitop "Easy Cast", толщина 0,20 мм, длина 125 м, цвет: оранжевый</t>
  </si>
  <si>
    <t>Шнур плетеный Onlitop "Easy Cast", цвет: зеленый, толщина 0,22 мм, длина 125 м</t>
  </si>
  <si>
    <t>Шнур плетеный Onlitop "Easy Cast", цвет: зеленый, толщина 0,24 мм, длина 125 м</t>
  </si>
  <si>
    <t>Шнур плетеный "Onlitop", толщина 0,14 мм, длина 150 м</t>
  </si>
  <si>
    <t>Коробка для насадок "Onlitop", двухсекционная, цвет: коричневый, 17 х 27 х 4,5 см</t>
  </si>
  <si>
    <t>Коробка для крючков и насадок "Trivol", двухъярусная , цвет: черный, прозрачный, 24 х 15 х 6,5 см</t>
  </si>
  <si>
    <t>Коробка для крючков и насадок "Три кита", цвет: зеленый, 13 х 9 х 3 см</t>
  </si>
  <si>
    <t>Подставка под удочку "Onlitop", U-образная форма, высота 1,2 м</t>
  </si>
  <si>
    <t>Подставка для удилища "Onlitop", высота 66 см, 2 шт</t>
  </si>
  <si>
    <t>Стойка для удилищ "Onlitop", телескопическая, V-образная форма, высота 1,5 м</t>
  </si>
  <si>
    <t>Костюм мужской противоэнцефалитный Тайга Север Штурм-Цифра, цвет: коричневый. 55801. Размер 48/50-170/176</t>
  </si>
  <si>
    <t>Костюм мужской противоэнцефалитный Тайга Север Штурм-Цифра, цвет: коричневый. 55803. Размер 52/54-170/176</t>
  </si>
  <si>
    <t>Костюм мужской противоэнцефалитный Тайга Север Штурм-Цифра, цвет: коричневый. 55336. Размер 52/54-182/188</t>
  </si>
  <si>
    <t>Костюм мужской противоэнцефалитный Тайга Север Штурм-Цифра, цвет: коричневый. 55804. Размер 56/58-170/176</t>
  </si>
  <si>
    <t>Костюм мужской противоэнцефалитный Тайга Север Штурм-Цифра, цвет: коричневый. 55805. Размер 56/58-182/188</t>
  </si>
  <si>
    <t>Костюм мужской Тоджа-флис, цвет: коричневый. 0055812. Размер 56/58-182/188</t>
  </si>
  <si>
    <t>Костюм мужской Тоджа-флис, цвет: коричневый. 0055813. Размер 60/62-170/176</t>
  </si>
  <si>
    <t>Виброхвост Daiwa "TN D Swim", цвет: Pro Green, 14 см, 4 шт</t>
  </si>
  <si>
    <t>Виброхвост Daiwa "TN D Swim", цвет: Pumpkin, 14 см, 4 шт</t>
  </si>
  <si>
    <t>Твистер Daiwa "Hydro Hand", 10 см, цвет: Pro Blue, 10 шт</t>
  </si>
  <si>
    <t>Твистер Daiwa "Hydro Hand", 10 см, цвет: Summer Craw, 10 шт</t>
  </si>
  <si>
    <t>Поводок Win "AFW", тест 9 кг, 15 см, 3 шт</t>
  </si>
  <si>
    <t>Поводок Win "AFW 1х7", тест 9 кг, 20 см, 5 шт</t>
  </si>
  <si>
    <t>Поводок Win "AFW", тест 5,5 кг, 15 см, 3 шт</t>
  </si>
  <si>
    <t>Поводок Win "AFW 7х7", тест 8 кг, 25 см, 3 шт</t>
  </si>
  <si>
    <t>Поводок Win "Soft Mirror", мягкий, тест 4 кг, 12,5 см, 2 шт</t>
  </si>
  <si>
    <t>Поводок Win "Soft Mirror", мягкий, тест 9 кг, 30 см, 2 шт</t>
  </si>
  <si>
    <t>Поводок Win "Soft", мягкий, тест 4 кг, 10 см, 2 шт</t>
  </si>
  <si>
    <t>Поводок Win "Soft", мягкий, тест 4 кг, 17,5 см, 2 шт</t>
  </si>
  <si>
    <t>Поводок Win "Soft", мягкий, тест 6 кг, 12,5 см, 2 шт</t>
  </si>
  <si>
    <t>Поводок Win "Soft", мягкий, тест 9 кг, 20 см, 2 шт</t>
  </si>
  <si>
    <t>Катушка безынерционная Daiwa "Megaforce" 3050 X"</t>
  </si>
  <si>
    <t>Костюм мужской Стоик Горка, цвет: хаки. 55700. Размер 48/50, 170-176</t>
  </si>
  <si>
    <t>Костюм мужской Стоик Горка, цвет: хаки. 55703. Размер 52/54, 182-188</t>
  </si>
  <si>
    <t>Костюм мужской Стоик Горка, цвет: хаки. 55704. Размер 56/58, 170-176</t>
  </si>
  <si>
    <t>Жилет спасательный Плавсервис "Baby", цвет: оранжевый. Размер 40, вес до 40 кг</t>
  </si>
  <si>
    <t>Жилет спасательный Плавсервис "Hunter", цвет: оранжевый. Размер 52-56, вес до 100 кг</t>
  </si>
  <si>
    <t>Жилет спасательный Плавсервис "Hunter", цвет: оранжевый. Размер 58-64, вес до 120 кг</t>
  </si>
  <si>
    <t>Жилет спасательный Плавсервис "Hunter", цвет: оранжевый. Размер 48-52, вес до 80 кг</t>
  </si>
  <si>
    <t>Жилет спасательный Плавсервис "Regatta", цвет: оранжевый. Размер 52-56, вес до 100 кг</t>
  </si>
  <si>
    <t>Спрей VAN DAF "Сладкая кукуруза", 50 мл</t>
  </si>
  <si>
    <t>Спрей VAN DAF "Слива", 50 мл</t>
  </si>
  <si>
    <t>Спрей VAN DAF "Супер-спайс", 50 мл</t>
  </si>
  <si>
    <t>Спрей VAN DAF "Фиш-мил", 50 мл</t>
  </si>
  <si>
    <t>Бойлы VAN DAF "Чеснок Робин", цвет: красный, диаметр 15 мм, 100 г</t>
  </si>
  <si>
    <t>Бойлы VAN DAF "Монстр краб", цвет: розовый, диаметр 15 мм, 100 г</t>
  </si>
  <si>
    <t>Бойлы VAN DAF "Кальмар-осьминог", цвет: фиолетовый, диаметр 15 мм, 100 г</t>
  </si>
  <si>
    <t>Бойлы VAN DAF "Скопекс", цвет: розовый, диаметр 15 мм, 100 г</t>
  </si>
  <si>
    <t>Бойлы VAN DAF "Сладкая кукуруза", 15 мм, желтый, 100 г. 57282</t>
  </si>
  <si>
    <t>Бойлы VAN DAF "Тутти-фрутти", цвет: оранжевый, диаметр 15 мм, 100 г</t>
  </si>
  <si>
    <t>Бойлы VAN DAF "Фишмил рыбный", цвет: коричневый, диаметр 15 мм, 100 г</t>
  </si>
  <si>
    <t>Поп-апы VAN DAF "Клубника", цвет: красный, диаметр 12 мм, 25 шт</t>
  </si>
  <si>
    <t>Поп-апы VAN DAF "Монстр-краб", цвет: розовый, диаметр 12 мм, 25 шт</t>
  </si>
  <si>
    <t>Поп-апы VAN DAF "Тутти-фрутти", цвет: оранжевый, диаметр 12 мм, 25 шт</t>
  </si>
  <si>
    <t>Ароматизатор жидкий Allvega "Лещ бельгийский", 460 мл</t>
  </si>
  <si>
    <t>Ароматизатор жидкий Allvega "Большая плотва", 460 мл</t>
  </si>
  <si>
    <t>Ароматизатор-спрей Allvega "Dip-X Carassins", 50 мл</t>
  </si>
  <si>
    <t>Ароматизатор-спрей Allvega "Dip-X Kolendra", 50 мл</t>
  </si>
  <si>
    <t>Ароматизатор-спрей Allvega "Dip-X Strawberry", 50 мл</t>
  </si>
  <si>
    <t>Ароматизатор жидкий Allvega "Лещ. Меласса", 460 мл</t>
  </si>
  <si>
    <t>Добавка ароматическая жидкая Allvega "Меласса карп", 460 мл</t>
  </si>
  <si>
    <t>Прикормка Allvega "Лещ", 1 кг</t>
  </si>
  <si>
    <t>Прикормка "Allvega", карп, карась, 1 кг</t>
  </si>
  <si>
    <t>Прикормка Allvega "Фидер река", 1 кг</t>
  </si>
  <si>
    <t>Прикормка Allvega "Плотва", 1 кг</t>
  </si>
  <si>
    <t>Прикормка Allvega "Универсальная", 1 кг</t>
  </si>
  <si>
    <t>Держатель смартфона Deeper "Phone Holder" на удочку для эхолота</t>
  </si>
  <si>
    <t>Катушка безынерционная Salmo "Diamond FEEDER 6 30FD"</t>
  </si>
  <si>
    <t>Катушка мультипликаторная Salmo "Diamond TROLL 2 M6400"</t>
  </si>
  <si>
    <t>Катушка мультипликаторная Salmo "Diamond TROLL 5", со счетчиком</t>
  </si>
  <si>
    <t>Удилище поплавочное Salmo "Sniper POLE MEDIUM", телескопическая, без колец, 2-15 г, 5 м</t>
  </si>
  <si>
    <t>Удилище спинниговое Salmo "Kraft MICROJIG", 0,6-6 г, 6,80 м</t>
  </si>
  <si>
    <t>Удилище спинниговое Salmo "Kraft MICROJIG", 0,6-6 г, 2,18 м</t>
  </si>
  <si>
    <t>Спиннинг Salmo "Sniper", 2,4 м, 5-20 г</t>
  </si>
  <si>
    <t>Спиннинг Salmo "Sniper", 2,7 м, 10-30 г</t>
  </si>
  <si>
    <t>Оснастка донная Dixxon "Лиман 2", кормушка 35 г, 2 крючка №8, тест 3 кг</t>
  </si>
  <si>
    <t>Рыбочистка Sure Catch "Fish Scaler"</t>
  </si>
  <si>
    <t>Эхолот Lucky FF1108-1</t>
  </si>
  <si>
    <t>Эхолот Lucky FF718</t>
  </si>
  <si>
    <t>Эхолот Lucky FF718LiC</t>
  </si>
  <si>
    <t>Леска плетеная Daiwa "J-Braid X8", цвет: салатовый, 150 м, 0,06 мм, 4 кг</t>
  </si>
  <si>
    <t>Леска плетеная Allvega "Ultimate", цвет: темно-зеленый, 92 м, 0,14 мм, 7,8 кг</t>
  </si>
  <si>
    <t>Леска плетеная Allvega "Ultimate", цвет: светло-зеленый, 92 м, 0,16 мм, 9,5 кг</t>
  </si>
  <si>
    <t>Бренд1</t>
  </si>
  <si>
    <t>Бренд2</t>
  </si>
  <si>
    <t>Бренд3</t>
  </si>
  <si>
    <t>Джинсы женские F4, цвет: синий. 278906_w.large</t>
  </si>
  <si>
    <t>Джинсы женские F8, цвет: синий. 278976_w.large</t>
  </si>
  <si>
    <t>Джинсы женские F6, цвет: синий. 278456_w.large</t>
  </si>
  <si>
    <t>Январь</t>
  </si>
  <si>
    <t>Февраль</t>
  </si>
  <si>
    <t>Март</t>
  </si>
  <si>
    <t>Апрель</t>
  </si>
  <si>
    <t>Трёхмерная ссылка</t>
  </si>
  <si>
    <t>Преобразовать ФИО</t>
  </si>
  <si>
    <t>то же что и ПОИСК, но с уч. Регистра</t>
  </si>
  <si>
    <t>ЛЕВСИМВ + НАЙТИ</t>
  </si>
  <si>
    <t xml:space="preserve">  ФрутоНяня пюре</t>
  </si>
  <si>
    <t>если в начале были прбелы</t>
  </si>
  <si>
    <t>Gerber каша</t>
  </si>
  <si>
    <t>Тема сок</t>
  </si>
  <si>
    <t>+сжпроб</t>
  </si>
  <si>
    <r>
      <t xml:space="preserve">ФрутоНяня </t>
    </r>
    <r>
      <rPr>
        <sz val="11"/>
        <color rgb="FFFF0000"/>
        <rFont val="Calibri"/>
        <family val="2"/>
        <charset val="204"/>
        <scheme val="minor"/>
      </rPr>
      <t>пюре</t>
    </r>
    <r>
      <rPr>
        <sz val="11"/>
        <color theme="1"/>
        <rFont val="Calibri"/>
        <family val="2"/>
        <charset val="204"/>
        <scheme val="minor"/>
      </rPr>
      <t xml:space="preserve">, Gerber </t>
    </r>
    <r>
      <rPr>
        <sz val="11"/>
        <color rgb="FFFF0000"/>
        <rFont val="Calibri"/>
        <family val="2"/>
        <charset val="204"/>
        <scheme val="minor"/>
      </rPr>
      <t>пюре</t>
    </r>
    <r>
      <rPr>
        <sz val="11"/>
        <color theme="1"/>
        <rFont val="Calibri"/>
        <family val="2"/>
        <charset val="204"/>
        <scheme val="minor"/>
      </rPr>
      <t xml:space="preserve">, Тема </t>
    </r>
    <r>
      <rPr>
        <sz val="11"/>
        <color rgb="FFFF0000"/>
        <rFont val="Calibri"/>
        <family val="2"/>
        <charset val="204"/>
        <scheme val="minor"/>
      </rPr>
      <t>пюре</t>
    </r>
  </si>
  <si>
    <t xml:space="preserve">  Gerber</t>
  </si>
  <si>
    <r>
      <rPr>
        <sz val="8"/>
        <color theme="1"/>
        <rFont val="Calibri"/>
        <family val="2"/>
        <charset val="204"/>
        <scheme val="minor"/>
      </rPr>
      <t xml:space="preserve">Соеденить через:   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b/>
        <sz val="12"/>
        <color theme="1"/>
        <rFont val="Calibri"/>
        <family val="2"/>
        <charset val="204"/>
        <scheme val="minor"/>
      </rPr>
      <t>&amp;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9"/>
        <color theme="1"/>
        <rFont val="Calibri"/>
        <family val="2"/>
        <charset val="204"/>
        <scheme val="minor"/>
      </rPr>
      <t>(A26&amp;" "&amp;B25)</t>
    </r>
  </si>
  <si>
    <t>функция ПОДСТАВИТЬ</t>
  </si>
  <si>
    <t>Новый текст</t>
  </si>
  <si>
    <t>Товар (со старым текстом "...100 г", "…80г" и т.д.)</t>
  </si>
  <si>
    <t>Замена "…100 г"
 на число 100</t>
  </si>
  <si>
    <t>Новый бренд</t>
  </si>
  <si>
    <r>
      <t xml:space="preserve">Для </t>
    </r>
    <r>
      <rPr>
        <b/>
        <sz val="11"/>
        <color theme="1"/>
        <rFont val="Calibri"/>
        <family val="2"/>
        <charset val="204"/>
        <scheme val="minor"/>
      </rPr>
      <t>ВПР</t>
    </r>
    <r>
      <rPr>
        <sz val="11"/>
        <color theme="1"/>
        <rFont val="Calibri"/>
        <family val="2"/>
        <charset val="204"/>
        <scheme val="minor"/>
      </rPr>
      <t xml:space="preserve"> важно что бы таблицы были динамическими! поэтому советуют использовать умные таблицы</t>
    </r>
  </si>
  <si>
    <r>
      <rPr>
        <sz val="11"/>
        <color rgb="FFFF0000"/>
        <rFont val="Calibri"/>
        <family val="2"/>
        <charset val="204"/>
        <scheme val="minor"/>
      </rPr>
      <t>ключ</t>
    </r>
    <r>
      <rPr>
        <sz val="11"/>
        <color theme="1"/>
        <rFont val="Calibri"/>
        <family val="2"/>
        <charset val="204"/>
        <scheme val="minor"/>
      </rPr>
      <t xml:space="preserve"> по которому идет поиск (</t>
    </r>
    <r>
      <rPr>
        <sz val="11"/>
        <color rgb="FFFF0000"/>
        <rFont val="Calibri"/>
        <family val="2"/>
        <charset val="204"/>
        <scheme val="minor"/>
      </rPr>
      <t>BrandID</t>
    </r>
    <r>
      <rPr>
        <sz val="11"/>
        <color theme="1"/>
        <rFont val="Calibri"/>
        <family val="2"/>
        <charset val="204"/>
        <scheme val="minor"/>
      </rPr>
      <t xml:space="preserve">) должен в таблице стоять </t>
    </r>
    <r>
      <rPr>
        <sz val="11"/>
        <color rgb="FFFF0000"/>
        <rFont val="Calibri"/>
        <family val="2"/>
        <charset val="204"/>
        <scheme val="minor"/>
      </rPr>
      <t>слева!!!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b/>
        <sz val="11"/>
        <color rgb="FFFF0000"/>
        <rFont val="Calibri"/>
        <family val="2"/>
        <charset val="204"/>
        <scheme val="minor"/>
      </rPr>
      <t>BrandID =&gt; Brand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</si>
  <si>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усовершенствованный </t>
    </r>
    <r>
      <rPr>
        <b/>
        <sz val="11"/>
        <color theme="1"/>
        <rFont val="Calibri"/>
        <family val="2"/>
        <charset val="204"/>
        <scheme val="minor"/>
      </rPr>
      <t>ВПР</t>
    </r>
    <r>
      <rPr>
        <sz val="11"/>
        <color theme="1"/>
        <rFont val="Calibri"/>
        <family val="2"/>
        <charset val="204"/>
        <scheme val="minor"/>
      </rPr>
      <t xml:space="preserve"> =&gt; новая функция </t>
    </r>
    <r>
      <rPr>
        <b/>
        <sz val="11"/>
        <color theme="1"/>
        <rFont val="Calibri"/>
        <family val="2"/>
        <charset val="204"/>
        <scheme val="minor"/>
      </rPr>
      <t>ПРОСМОТРХ</t>
    </r>
  </si>
  <si>
    <t>ВПР</t>
  </si>
  <si>
    <r>
      <t xml:space="preserve">при внесении аргументов в функцию </t>
    </r>
    <r>
      <rPr>
        <b/>
        <sz val="8"/>
        <color rgb="FFFF0000"/>
        <rFont val="Calibri"/>
        <family val="2"/>
        <charset val="204"/>
        <scheme val="minor"/>
      </rPr>
      <t>ВПР</t>
    </r>
    <r>
      <rPr>
        <sz val="8"/>
        <color rgb="FFFF0000"/>
        <rFont val="Calibri"/>
        <family val="2"/>
        <charset val="204"/>
        <scheme val="minor"/>
      </rPr>
      <t xml:space="preserve"> в данном случае в поле </t>
    </r>
    <r>
      <rPr>
        <b/>
        <sz val="8"/>
        <color rgb="FFFF0000"/>
        <rFont val="Calibri"/>
        <family val="2"/>
        <charset val="204"/>
        <scheme val="minor"/>
      </rPr>
      <t>ИНТЕРВАЛЬНЫЙ ПРОСМОТР</t>
    </r>
    <r>
      <rPr>
        <sz val="8"/>
        <color rgb="FFFF0000"/>
        <rFont val="Calibri"/>
        <family val="2"/>
        <charset val="204"/>
        <scheme val="minor"/>
      </rPr>
      <t xml:space="preserve"> нужно ставить значение </t>
    </r>
    <r>
      <rPr>
        <b/>
        <sz val="8"/>
        <color rgb="FFFF0000"/>
        <rFont val="Calibri"/>
        <family val="2"/>
        <charset val="204"/>
        <scheme val="minor"/>
      </rPr>
      <t>1 (а не 0)</t>
    </r>
    <r>
      <rPr>
        <sz val="8"/>
        <color rgb="FFFF0000"/>
        <rFont val="Calibri"/>
        <family val="2"/>
        <charset val="204"/>
        <scheme val="minor"/>
      </rPr>
      <t xml:space="preserve"> т.к. нам нужно не точное совпадение, а именно интервал, например от 80% до 75%</t>
    </r>
  </si>
  <si>
    <r>
      <t xml:space="preserve">здесь тоже важно чтобы таблица с </t>
    </r>
    <r>
      <rPr>
        <b/>
        <sz val="11"/>
        <rFont val="Calibri"/>
        <family val="2"/>
        <charset val="204"/>
        <scheme val="minor"/>
      </rPr>
      <t>Нижней границей диапазона</t>
    </r>
    <r>
      <rPr>
        <sz val="11"/>
        <rFont val="Calibri"/>
        <family val="2"/>
        <charset val="204"/>
        <scheme val="minor"/>
      </rPr>
      <t xml:space="preserve"> была </t>
    </r>
    <r>
      <rPr>
        <b/>
        <sz val="11"/>
        <rFont val="Calibri"/>
        <family val="2"/>
        <charset val="204"/>
        <scheme val="minor"/>
      </rPr>
      <t>отсортирована по возрастанию</t>
    </r>
  </si>
  <si>
    <t>Параметр для изменения данных в расчетной таблице:</t>
  </si>
  <si>
    <t>Результат</t>
  </si>
  <si>
    <t>ДВССЫЛ</t>
  </si>
  <si>
    <t>(просто копируем с другого листа)</t>
  </si>
  <si>
    <t>СУММ</t>
  </si>
  <si>
    <r>
      <t xml:space="preserve">суммирует листы  </t>
    </r>
    <r>
      <rPr>
        <sz val="9"/>
        <color theme="1"/>
        <rFont val="Calibri"/>
        <family val="2"/>
        <charset val="204"/>
        <scheme val="minor"/>
      </rPr>
      <t xml:space="preserve"> </t>
    </r>
    <r>
      <rPr>
        <sz val="8"/>
        <color theme="1"/>
        <rFont val="Calibri"/>
        <family val="2"/>
        <charset val="204"/>
        <scheme val="minor"/>
      </rPr>
      <t>=СУММ(Январь:Апрель!B1)</t>
    </r>
  </si>
  <si>
    <t>И</t>
  </si>
  <si>
    <t>ИЛИ</t>
  </si>
  <si>
    <t>ЕСЛИ</t>
  </si>
  <si>
    <r>
      <t>ЕСЛИ(</t>
    </r>
    <r>
      <rPr>
        <b/>
        <sz val="8"/>
        <color rgb="FFFF0000"/>
        <rFont val="Calibri"/>
        <family val="2"/>
        <charset val="204"/>
        <scheme val="minor"/>
      </rPr>
      <t>И</t>
    </r>
    <r>
      <rPr>
        <b/>
        <sz val="8"/>
        <color theme="1"/>
        <rFont val="Calibri"/>
        <family val="2"/>
        <charset val="204"/>
        <scheme val="minor"/>
      </rPr>
      <t>(C2&gt;100000;D2&lt;100000000);"ДА";"НЕТ")</t>
    </r>
  </si>
  <si>
    <r>
      <t>ЕСЛИ(</t>
    </r>
    <r>
      <rPr>
        <b/>
        <sz val="8"/>
        <color rgb="FFFF0000"/>
        <rFont val="Calibri"/>
        <family val="2"/>
        <charset val="204"/>
        <scheme val="minor"/>
      </rPr>
      <t>ИЛИ</t>
    </r>
    <r>
      <rPr>
        <b/>
        <sz val="8"/>
        <color theme="1"/>
        <rFont val="Calibri"/>
        <family val="2"/>
        <charset val="204"/>
        <scheme val="minor"/>
      </rPr>
      <t>(C2&gt;100000;D2&lt;100000000);"ДА";"НЕТ")</t>
    </r>
  </si>
  <si>
    <t xml:space="preserve">срабатывает только на </t>
  </si>
  <si>
    <t>срабатывает на все ошибки кроме #Н/Д</t>
  </si>
  <si>
    <t>Коэффицент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</si>
</sst>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"/>
    <numFmt numFmtId="165" formatCode="0.0%"/>
    <numFmt numFmtId="166" formatCode="#,##0.00\ &quot;₽&quot;"/>
  </numFmts>
  <fonts count="20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1" fillId="0" borderId="0"/>
  </cellStyleXfs>
  <cellXfs count="158">
    <xf numFmtId="0" fontId="0" fillId="0" borderId="0" xfId="0"/>
    <xf numFmtId="0" fontId="2" fillId="0" borderId="0" xfId="0" applyFont="1"/>
    <xf numFmtId="0" fontId="0" fillId="3" borderId="0" xfId="0" applyFill="1"/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2" xfId="0" applyFill="1" applyBorder="1"/>
    <xf numFmtId="14" fontId="2" fillId="4" borderId="2" xfId="0" applyNumberFormat="1" applyFont="1" applyFill="1" applyBorder="1"/>
    <xf numFmtId="0" fontId="2" fillId="4" borderId="2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" fontId="2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3" fontId="0" fillId="3" borderId="0" xfId="0" applyNumberFormat="1" applyFill="1" applyAlignment="1">
      <alignment horizontal="center"/>
    </xf>
    <xf numFmtId="14" fontId="0" fillId="0" borderId="0" xfId="0" applyNumberFormat="1"/>
    <xf numFmtId="0" fontId="0" fillId="3" borderId="0" xfId="0" applyFill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 vertical="center"/>
    </xf>
    <xf numFmtId="3" fontId="0" fillId="0" borderId="0" xfId="0" applyNumberFormat="1"/>
    <xf numFmtId="10" fontId="0" fillId="0" borderId="0" xfId="1" applyNumberFormat="1" applyFo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3" fontId="2" fillId="2" borderId="1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4" fontId="0" fillId="3" borderId="0" xfId="0" applyNumberFormat="1" applyFill="1"/>
    <xf numFmtId="0" fontId="0" fillId="3" borderId="2" xfId="0" applyFill="1" applyBorder="1"/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5" borderId="0" xfId="0" applyFill="1"/>
    <xf numFmtId="3" fontId="0" fillId="3" borderId="0" xfId="0" applyNumberForma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3" borderId="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12" xfId="0" applyFill="1" applyBorder="1"/>
    <xf numFmtId="0" fontId="0" fillId="3" borderId="0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3" borderId="12" xfId="0" applyFill="1" applyBorder="1" applyAlignment="1">
      <alignment horizontal="center"/>
    </xf>
    <xf numFmtId="0" fontId="2" fillId="7" borderId="9" xfId="0" applyFont="1" applyFill="1" applyBorder="1"/>
    <xf numFmtId="0" fontId="0" fillId="0" borderId="11" xfId="0" applyFill="1" applyBorder="1"/>
    <xf numFmtId="0" fontId="2" fillId="7" borderId="12" xfId="0" applyFont="1" applyFill="1" applyBorder="1"/>
    <xf numFmtId="0" fontId="0" fillId="7" borderId="0" xfId="0" applyFill="1" applyBorder="1"/>
    <xf numFmtId="0" fontId="2" fillId="7" borderId="13" xfId="0" applyFont="1" applyFill="1" applyBorder="1"/>
    <xf numFmtId="0" fontId="2" fillId="7" borderId="14" xfId="0" applyFont="1" applyFill="1" applyBorder="1"/>
    <xf numFmtId="0" fontId="0" fillId="7" borderId="14" xfId="0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Font="1" applyBorder="1"/>
    <xf numFmtId="0" fontId="0" fillId="3" borderId="0" xfId="0" applyFont="1" applyFill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3" borderId="14" xfId="0" applyFont="1" applyFill="1" applyBorder="1"/>
    <xf numFmtId="0" fontId="0" fillId="0" borderId="15" xfId="0" applyFont="1" applyBorder="1"/>
    <xf numFmtId="0" fontId="2" fillId="7" borderId="10" xfId="0" applyFont="1" applyFill="1" applyBorder="1" applyAlignment="1">
      <alignment horizontal="center"/>
    </xf>
    <xf numFmtId="0" fontId="0" fillId="8" borderId="12" xfId="0" applyFill="1" applyBorder="1" applyAlignment="1">
      <alignment wrapText="1"/>
    </xf>
    <xf numFmtId="0" fontId="0" fillId="3" borderId="12" xfId="0" applyFill="1" applyBorder="1"/>
    <xf numFmtId="0" fontId="0" fillId="3" borderId="15" xfId="0" applyFill="1" applyBorder="1"/>
    <xf numFmtId="0" fontId="0" fillId="10" borderId="0" xfId="0" applyFill="1"/>
    <xf numFmtId="0" fontId="13" fillId="7" borderId="9" xfId="0" applyFont="1" applyFill="1" applyBorder="1"/>
    <xf numFmtId="0" fontId="0" fillId="9" borderId="0" xfId="0" applyFill="1" applyBorder="1"/>
    <xf numFmtId="0" fontId="0" fillId="9" borderId="12" xfId="0" applyFill="1" applyBorder="1"/>
    <xf numFmtId="0" fontId="0" fillId="7" borderId="12" xfId="0" applyFill="1" applyBorder="1"/>
    <xf numFmtId="0" fontId="0" fillId="10" borderId="14" xfId="0" applyFill="1" applyBorder="1"/>
    <xf numFmtId="0" fontId="0" fillId="10" borderId="15" xfId="0" applyFill="1" applyBorder="1"/>
    <xf numFmtId="49" fontId="2" fillId="7" borderId="0" xfId="0" applyNumberFormat="1" applyFont="1" applyFill="1" applyBorder="1"/>
    <xf numFmtId="0" fontId="0" fillId="7" borderId="11" xfId="0" applyFont="1" applyFill="1" applyBorder="1"/>
    <xf numFmtId="0" fontId="2" fillId="3" borderId="8" xfId="0" applyFont="1" applyFill="1" applyBorder="1"/>
    <xf numFmtId="0" fontId="2" fillId="3" borderId="11" xfId="0" applyFont="1" applyFill="1" applyBorder="1"/>
    <xf numFmtId="0" fontId="2" fillId="5" borderId="0" xfId="0" applyFont="1" applyFill="1" applyAlignment="1">
      <alignment horizontal="center" wrapText="1"/>
    </xf>
    <xf numFmtId="49" fontId="0" fillId="0" borderId="0" xfId="0" applyNumberFormat="1" applyAlignment="1">
      <alignment horizontal="left"/>
    </xf>
    <xf numFmtId="0" fontId="0" fillId="3" borderId="0" xfId="0" applyNumberFormat="1" applyFill="1" applyAlignment="1">
      <alignment horizontal="left" vertic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13" fillId="6" borderId="16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6" fillId="7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17" fillId="7" borderId="0" xfId="0" applyFont="1" applyFill="1"/>
    <xf numFmtId="0" fontId="16" fillId="13" borderId="1" xfId="0" applyFont="1" applyFill="1" applyBorder="1" applyAlignment="1">
      <alignment horizontal="center" vertical="center" wrapText="1"/>
    </xf>
    <xf numFmtId="9" fontId="0" fillId="7" borderId="0" xfId="0" applyNumberFormat="1" applyFill="1" applyAlignment="1">
      <alignment horizontal="center"/>
    </xf>
    <xf numFmtId="1" fontId="0" fillId="0" borderId="0" xfId="0" applyNumberFormat="1" applyAlignment="1">
      <alignment horizontal="left" vertical="center"/>
    </xf>
    <xf numFmtId="4" fontId="0" fillId="3" borderId="0" xfId="0" applyNumberFormat="1" applyFill="1" applyAlignment="1">
      <alignment horizontal="right" vertical="center"/>
    </xf>
    <xf numFmtId="166" fontId="0" fillId="7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7" borderId="0" xfId="0" applyFill="1"/>
    <xf numFmtId="0" fontId="13" fillId="7" borderId="0" xfId="0" applyFont="1" applyFill="1" applyAlignment="1">
      <alignment horizontal="right"/>
    </xf>
    <xf numFmtId="0" fontId="18" fillId="7" borderId="18" xfId="0" applyFont="1" applyFill="1" applyBorder="1" applyAlignment="1">
      <alignment horizontal="center"/>
    </xf>
    <xf numFmtId="0" fontId="13" fillId="7" borderId="18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2" fillId="3" borderId="0" xfId="0" applyFont="1" applyFill="1"/>
    <xf numFmtId="3" fontId="0" fillId="5" borderId="0" xfId="0" quotePrefix="1" applyNumberFormat="1" applyFill="1"/>
    <xf numFmtId="3" fontId="0" fillId="5" borderId="0" xfId="0" applyNumberFormat="1" applyFill="1"/>
    <xf numFmtId="3" fontId="0" fillId="3" borderId="0" xfId="0" applyNumberFormat="1" applyFill="1" applyAlignment="1">
      <alignment horizontal="right" vertical="center"/>
    </xf>
    <xf numFmtId="0" fontId="2" fillId="3" borderId="0" xfId="0" applyFont="1" applyFill="1" applyAlignment="1">
      <alignment horizontal="center"/>
    </xf>
    <xf numFmtId="164" fontId="2" fillId="15" borderId="3" xfId="0" applyNumberFormat="1" applyFont="1" applyFill="1" applyBorder="1" applyAlignment="1">
      <alignment horizontal="center" vertical="center"/>
    </xf>
    <xf numFmtId="3" fontId="0" fillId="5" borderId="0" xfId="0" applyNumberFormat="1" applyFill="1" applyAlignment="1">
      <alignment horizontal="center"/>
    </xf>
    <xf numFmtId="164" fontId="2" fillId="16" borderId="3" xfId="0" applyNumberFormat="1" applyFont="1" applyFill="1" applyBorder="1" applyAlignment="1">
      <alignment horizontal="center" vertical="center"/>
    </xf>
    <xf numFmtId="3" fontId="19" fillId="3" borderId="0" xfId="0" applyNumberFormat="1" applyFont="1" applyFill="1" applyAlignment="1">
      <alignment horizontal="left" vertical="top"/>
    </xf>
    <xf numFmtId="0" fontId="0" fillId="3" borderId="0" xfId="0" applyFill="1" applyAlignment="1">
      <alignment horizontal="center" vertical="top"/>
    </xf>
    <xf numFmtId="3" fontId="19" fillId="5" borderId="0" xfId="0" applyNumberFormat="1" applyFont="1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3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3" fontId="2" fillId="5" borderId="0" xfId="0" applyNumberFormat="1" applyFont="1" applyFill="1" applyAlignment="1">
      <alignment horizontal="center"/>
    </xf>
    <xf numFmtId="164" fontId="0" fillId="17" borderId="0" xfId="0" applyNumberForma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8" borderId="0" xfId="0" applyFill="1" applyAlignment="1">
      <alignment horizontal="center"/>
    </xf>
    <xf numFmtId="0" fontId="0" fillId="18" borderId="0" xfId="0" applyFill="1" applyAlignment="1">
      <alignment horizontal="left"/>
    </xf>
    <xf numFmtId="0" fontId="0" fillId="18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0" fontId="11" fillId="3" borderId="18" xfId="0" applyFont="1" applyFill="1" applyBorder="1" applyAlignment="1">
      <alignment horizontal="center"/>
    </xf>
  </cellXfs>
  <cellStyles count="3">
    <cellStyle name="Обычный" xfId="0" builtinId="0"/>
    <cellStyle name="Обычный 2" xfId="2" xr:uid="{00000000-0005-0000-0000-000001000000}"/>
    <cellStyle name="Процентный" xfId="1" builtinId="5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5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642315</xdr:colOff>
      <xdr:row>26</xdr:row>
      <xdr:rowOff>154884</xdr:rowOff>
    </xdr:from>
    <xdr:ext cx="1570796" cy="91826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156837" y="5575023"/>
          <a:ext cx="1570796" cy="91826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>
              <a:latin typeface="Arial" panose="020B0604020202020204" pitchFamily="34" charset="0"/>
              <a:cs typeface="Arial" panose="020B0604020202020204" pitchFamily="34" charset="0"/>
            </a:rPr>
            <a:t>Вставка</a:t>
          </a:r>
          <a:r>
            <a:rPr lang="ru-RU" sz="1100" b="1" baseline="0">
              <a:latin typeface="Arial" panose="020B0604020202020204" pitchFamily="34" charset="0"/>
              <a:cs typeface="Arial" panose="020B0604020202020204" pitchFamily="34" charset="0"/>
            </a:rPr>
            <a:t> кавычек и перенос строки: </a:t>
          </a:r>
          <a:r>
            <a:rPr lang="ru-RU" sz="1100" b="0" baseline="0">
              <a:latin typeface="Arial" panose="020B0604020202020204" pitchFamily="34" charset="0"/>
              <a:cs typeface="Arial" panose="020B0604020202020204" pitchFamily="34" charset="0"/>
            </a:rPr>
            <a:t>функция </a:t>
          </a:r>
          <a:r>
            <a:rPr lang="ru-RU" sz="1100" b="1" baseline="0">
              <a:latin typeface="Arial" panose="020B0604020202020204" pitchFamily="34" charset="0"/>
              <a:cs typeface="Arial" panose="020B0604020202020204" pitchFamily="34" charset="0"/>
            </a:rPr>
            <a:t>СИМВОЛ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ru-RU" sz="1100" b="1" baseline="0">
              <a:latin typeface="Arial" panose="020B0604020202020204" pitchFamily="34" charset="0"/>
              <a:cs typeface="Arial" panose="020B0604020202020204" pitchFamily="34" charset="0"/>
            </a:rPr>
            <a:t>символ(</a:t>
          </a:r>
          <a:r>
            <a:rPr lang="ru-RU" sz="11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34</a:t>
          </a:r>
          <a:r>
            <a:rPr lang="ru-RU" sz="1100" b="1" baseline="0">
              <a:latin typeface="Arial" panose="020B0604020202020204" pitchFamily="34" charset="0"/>
              <a:cs typeface="Arial" panose="020B0604020202020204" pitchFamily="34" charset="0"/>
            </a:rPr>
            <a:t>) -  </a:t>
          </a:r>
          <a:r>
            <a:rPr lang="ru-RU" sz="12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"  "  </a:t>
          </a:r>
          <a:r>
            <a:rPr lang="ru-RU" sz="1100" b="1" baseline="0">
              <a:latin typeface="Arial" panose="020B0604020202020204" pitchFamily="34" charset="0"/>
              <a:cs typeface="Arial" panose="020B0604020202020204" pitchFamily="34" charset="0"/>
            </a:rPr>
            <a:t>символ(</a:t>
          </a:r>
          <a:r>
            <a:rPr lang="ru-RU" sz="11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10</a:t>
          </a:r>
          <a:r>
            <a:rPr lang="ru-RU" sz="1100" b="1" baseline="0">
              <a:latin typeface="Arial" panose="020B0604020202020204" pitchFamily="34" charset="0"/>
              <a:cs typeface="Arial" panose="020B0604020202020204" pitchFamily="34" charset="0"/>
            </a:rPr>
            <a:t>) - </a:t>
          </a:r>
          <a:r>
            <a:rPr lang="en-US" sz="11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enter</a:t>
          </a:r>
          <a:endParaRPr lang="ru-RU" sz="1100" b="1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</xdr:col>
      <xdr:colOff>331304</xdr:colOff>
      <xdr:row>25</xdr:row>
      <xdr:rowOff>344555</xdr:rowOff>
    </xdr:from>
    <xdr:to>
      <xdr:col>4</xdr:col>
      <xdr:colOff>636105</xdr:colOff>
      <xdr:row>27</xdr:row>
      <xdr:rowOff>72885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8845826" y="5400259"/>
          <a:ext cx="304801" cy="278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2343149</xdr:colOff>
      <xdr:row>18</xdr:row>
      <xdr:rowOff>7937</xdr:rowOff>
    </xdr:from>
    <xdr:ext cx="3152775" cy="41678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43149" y="3436937"/>
          <a:ext cx="3152775" cy="41678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>
              <a:latin typeface="Arial" panose="020B0604020202020204" pitchFamily="34" charset="0"/>
              <a:cs typeface="Arial" panose="020B0604020202020204" pitchFamily="34" charset="0"/>
            </a:rPr>
            <a:t>Через вкладку "Данные"</a:t>
          </a:r>
          <a:r>
            <a:rPr lang="ru-RU" sz="1100" b="1" baseline="0">
              <a:latin typeface="Arial" panose="020B0604020202020204" pitchFamily="34" charset="0"/>
              <a:cs typeface="Arial" panose="020B0604020202020204" pitchFamily="34" charset="0"/>
            </a:rPr>
            <a:t> - Текст по столбцам</a:t>
          </a:r>
          <a:endParaRPr lang="ru-RU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</xdr:col>
      <xdr:colOff>357187</xdr:colOff>
      <xdr:row>10</xdr:row>
      <xdr:rowOff>95250</xdr:rowOff>
    </xdr:from>
    <xdr:to>
      <xdr:col>3</xdr:col>
      <xdr:colOff>609600</xdr:colOff>
      <xdr:row>18</xdr:row>
      <xdr:rowOff>7937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stCxn id="2" idx="0"/>
        </xdr:cNvCxnSpPr>
      </xdr:nvCxnSpPr>
      <xdr:spPr>
        <a:xfrm flipV="1">
          <a:off x="3919537" y="2000250"/>
          <a:ext cx="252413" cy="1436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158262</xdr:colOff>
      <xdr:row>2</xdr:row>
      <xdr:rowOff>128954</xdr:rowOff>
    </xdr:from>
    <xdr:to>
      <xdr:col>11</xdr:col>
      <xdr:colOff>228600</xdr:colOff>
      <xdr:row>9</xdr:row>
      <xdr:rowOff>175846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7B85DCE-2181-4309-9B24-354016F42048}"/>
            </a:ext>
          </a:extLst>
        </xdr:cNvPr>
        <xdr:cNvCxnSpPr/>
      </xdr:nvCxnSpPr>
      <xdr:spPr>
        <a:xfrm>
          <a:off x="12256477" y="697523"/>
          <a:ext cx="70338" cy="1318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L53"/>
  <sheetViews>
    <sheetView tabSelected="1" zoomScale="115" zoomScaleNormal="115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57.88671875" bestFit="1" customWidth="1"/>
    <col min="2" max="2" width="17.6640625" bestFit="1" customWidth="1"/>
    <col min="4" max="4" width="39.6640625" bestFit="1" customWidth="1"/>
    <col min="5" max="5" width="34.5546875" bestFit="1" customWidth="1"/>
    <col min="6" max="6" width="60.33203125" customWidth="1"/>
    <col min="7" max="7" width="15.44140625" style="6" bestFit="1" customWidth="1"/>
    <col min="8" max="8" width="10.109375" style="6" customWidth="1"/>
    <col min="9" max="9" width="69.77734375" style="6" bestFit="1" customWidth="1"/>
    <col min="10" max="10" width="27.88671875" customWidth="1"/>
    <col min="11" max="11" width="38.109375" bestFit="1" customWidth="1"/>
    <col min="12" max="12" width="13.21875" bestFit="1" customWidth="1"/>
  </cols>
  <sheetData>
    <row r="1" spans="1:12" ht="28.8" x14ac:dyDescent="0.3">
      <c r="A1" s="100" t="s">
        <v>0</v>
      </c>
      <c r="B1" s="55"/>
      <c r="C1" s="55"/>
      <c r="D1" s="56"/>
      <c r="F1" s="3" t="s">
        <v>414</v>
      </c>
      <c r="G1" s="54" t="s">
        <v>415</v>
      </c>
      <c r="H1" s="54" t="s">
        <v>413</v>
      </c>
      <c r="I1" s="54" t="s">
        <v>412</v>
      </c>
      <c r="J1" s="3" t="s">
        <v>2</v>
      </c>
      <c r="K1" s="53" t="s">
        <v>401</v>
      </c>
      <c r="L1" s="102"/>
    </row>
    <row r="2" spans="1:12" x14ac:dyDescent="0.3">
      <c r="A2" s="57" t="s">
        <v>3</v>
      </c>
      <c r="B2" s="58"/>
      <c r="C2" s="58"/>
      <c r="D2" s="67">
        <f>LEN(A2)</f>
        <v>25</v>
      </c>
      <c r="F2" t="s">
        <v>3</v>
      </c>
      <c r="G2" s="12">
        <f>VALUE(LEFT(MID(F2,FIND(", ",F2)+2,1000),-1+FIND(" ",MID(F2,FIND(", ",F2)+2,1000))))</f>
        <v>100</v>
      </c>
      <c r="H2" s="12">
        <f>G2*$H$33</f>
        <v>300</v>
      </c>
      <c r="I2" s="31" t="str">
        <f>SUBSTITUTE(F2,G2,H2)</f>
        <v>Тема пюре говядина, 300 г</v>
      </c>
      <c r="J2" s="45">
        <f>LEN(I2)-LEN(SUBSTITUTE(I2," ",""))+1</f>
        <v>5</v>
      </c>
      <c r="K2" s="103" t="s">
        <v>4</v>
      </c>
      <c r="L2" s="104" t="str">
        <f>MID(K2,FIND(" ",K2)+1,1)&amp;". "&amp;LEFT(K2,FIND(" ",K2)-1)</f>
        <v>Р. Дмитриев</v>
      </c>
    </row>
    <row r="3" spans="1:12" x14ac:dyDescent="0.3">
      <c r="A3" s="57" t="s">
        <v>5</v>
      </c>
      <c r="B3" s="58"/>
      <c r="C3" s="58"/>
      <c r="D3" s="67">
        <f>LEN(A3)</f>
        <v>26</v>
      </c>
      <c r="F3" t="s">
        <v>6</v>
      </c>
      <c r="G3" s="12">
        <f t="shared" ref="G3:G30" si="0">VALUE(LEFT(MID(F3,FIND(", ",F3)+2,1000),-1+FIND(" ",MID(F3,FIND(", ",F3)+2,1000))))</f>
        <v>80</v>
      </c>
      <c r="H3" s="12">
        <f>G3*$H$33</f>
        <v>240</v>
      </c>
      <c r="I3" s="31" t="str">
        <f t="shared" ref="I3:I30" si="1">SUBSTITUTE(F3,G3,H3)</f>
        <v>Gerber Индейка пюре с 6 месяцев, 240 г</v>
      </c>
      <c r="J3" s="45">
        <f t="shared" ref="J3:J30" si="2">LEN(I3)-LEN(SUBSTITUTE(I3," ",""))+1</f>
        <v>8</v>
      </c>
      <c r="K3" s="103" t="s">
        <v>7</v>
      </c>
      <c r="L3" s="104" t="str">
        <f t="shared" ref="L3:L11" si="3">MID(K3,FIND(" ",K3)+1,1)&amp;". "&amp;LEFT(K3,FIND(" ",K3)-1)</f>
        <v>А. Смирнова</v>
      </c>
    </row>
    <row r="4" spans="1:12" ht="15" thickBot="1" x14ac:dyDescent="0.35">
      <c r="A4" s="61"/>
      <c r="B4" s="62"/>
      <c r="C4" s="62"/>
      <c r="D4" s="63"/>
      <c r="F4" t="s">
        <v>8</v>
      </c>
      <c r="G4" s="12">
        <f t="shared" si="0"/>
        <v>80</v>
      </c>
      <c r="H4" s="12">
        <f>G4*$H$33</f>
        <v>240</v>
      </c>
      <c r="I4" s="31" t="str">
        <f t="shared" si="1"/>
        <v>Gerber пюре тыква, 240 г</v>
      </c>
      <c r="J4" s="45">
        <f t="shared" si="2"/>
        <v>5</v>
      </c>
      <c r="K4" s="103" t="s">
        <v>9</v>
      </c>
      <c r="L4" s="104" t="str">
        <f t="shared" si="3"/>
        <v>М. Москвин</v>
      </c>
    </row>
    <row r="5" spans="1:12" x14ac:dyDescent="0.3">
      <c r="A5" s="100" t="s">
        <v>10</v>
      </c>
      <c r="B5" s="55"/>
      <c r="C5" s="55"/>
      <c r="D5" s="55"/>
      <c r="E5" s="56"/>
      <c r="F5" t="s">
        <v>11</v>
      </c>
      <c r="G5" s="12">
        <f t="shared" si="0"/>
        <v>100</v>
      </c>
      <c r="H5" s="12">
        <f>G5*$H$33</f>
        <v>300</v>
      </c>
      <c r="I5" s="31" t="str">
        <f t="shared" si="1"/>
        <v>Тема пюре индейка, 300 г</v>
      </c>
      <c r="J5" s="45">
        <f t="shared" si="2"/>
        <v>5</v>
      </c>
      <c r="K5" s="103" t="s">
        <v>12</v>
      </c>
      <c r="L5" s="104" t="str">
        <f t="shared" si="3"/>
        <v>Р. Зубков</v>
      </c>
    </row>
    <row r="6" spans="1:12" x14ac:dyDescent="0.3">
      <c r="A6" s="57" t="s">
        <v>13</v>
      </c>
      <c r="B6" s="58"/>
      <c r="C6" s="58"/>
      <c r="D6" s="65" t="str">
        <f>TRIM(A6)</f>
        <v>Gerber пюре чернослив, 80 г</v>
      </c>
      <c r="E6" s="66">
        <f>LEN(D6)</f>
        <v>27</v>
      </c>
      <c r="F6" t="s">
        <v>14</v>
      </c>
      <c r="G6" s="12">
        <f t="shared" si="0"/>
        <v>100</v>
      </c>
      <c r="H6" s="12">
        <f>G6*$H$33</f>
        <v>300</v>
      </c>
      <c r="I6" s="31" t="str">
        <f t="shared" si="1"/>
        <v>Тема пюре говядина с языком, 300 г</v>
      </c>
      <c r="J6" s="45">
        <f t="shared" si="2"/>
        <v>7</v>
      </c>
      <c r="K6" s="103" t="s">
        <v>15</v>
      </c>
      <c r="L6" s="104" t="str">
        <f t="shared" si="3"/>
        <v>П. Старостина</v>
      </c>
    </row>
    <row r="7" spans="1:12" x14ac:dyDescent="0.3">
      <c r="A7" s="57" t="s">
        <v>16</v>
      </c>
      <c r="B7" s="58"/>
      <c r="C7" s="58"/>
      <c r="D7" s="65" t="str">
        <f>TRIM(A7)</f>
        <v>Gerber пюре чернослив, 80 г</v>
      </c>
      <c r="E7" s="66">
        <f>LEN(D7)</f>
        <v>27</v>
      </c>
      <c r="F7" t="s">
        <v>17</v>
      </c>
      <c r="G7" s="12">
        <f t="shared" si="0"/>
        <v>80</v>
      </c>
      <c r="H7" s="12">
        <f>G7*$H$33</f>
        <v>240</v>
      </c>
      <c r="I7" s="31" t="str">
        <f t="shared" si="1"/>
        <v>Gerber пюре брокколи, 240 г</v>
      </c>
      <c r="J7" s="45">
        <f t="shared" si="2"/>
        <v>5</v>
      </c>
      <c r="K7" s="103" t="s">
        <v>18</v>
      </c>
      <c r="L7" s="104" t="str">
        <f t="shared" si="3"/>
        <v>В. Акимова</v>
      </c>
    </row>
    <row r="8" spans="1:12" ht="15" thickBot="1" x14ac:dyDescent="0.35">
      <c r="A8" s="61"/>
      <c r="B8" s="62"/>
      <c r="C8" s="62"/>
      <c r="D8" s="62"/>
      <c r="E8" s="63"/>
      <c r="F8" t="s">
        <v>19</v>
      </c>
      <c r="G8" s="12">
        <f t="shared" si="0"/>
        <v>80</v>
      </c>
      <c r="H8" s="12">
        <f>G8*$H$33</f>
        <v>240</v>
      </c>
      <c r="I8" s="31" t="str">
        <f t="shared" si="1"/>
        <v>Gerber пюре цветная капуста, 240 г</v>
      </c>
      <c r="J8" s="45">
        <f t="shared" si="2"/>
        <v>6</v>
      </c>
      <c r="K8" s="103" t="s">
        <v>20</v>
      </c>
      <c r="L8" s="104" t="str">
        <f t="shared" si="3"/>
        <v>М. Рудакова</v>
      </c>
    </row>
    <row r="9" spans="1:12" x14ac:dyDescent="0.3">
      <c r="A9" s="100" t="s">
        <v>21</v>
      </c>
      <c r="B9" s="55"/>
      <c r="C9" s="55"/>
      <c r="D9" s="75" t="s">
        <v>22</v>
      </c>
      <c r="E9" s="76" t="s">
        <v>23</v>
      </c>
      <c r="F9" t="s">
        <v>24</v>
      </c>
      <c r="G9" s="12">
        <f t="shared" si="0"/>
        <v>80</v>
      </c>
      <c r="H9" s="12">
        <f>G9*$H$33</f>
        <v>240</v>
      </c>
      <c r="I9" s="31" t="str">
        <f t="shared" si="1"/>
        <v>ФрутоНяня пюре из кролика с 6 месяцев, 240 г</v>
      </c>
      <c r="J9" s="45">
        <f t="shared" si="2"/>
        <v>9</v>
      </c>
      <c r="K9" s="103" t="s">
        <v>25</v>
      </c>
      <c r="L9" s="104" t="str">
        <f t="shared" si="3"/>
        <v>А. Воронин</v>
      </c>
    </row>
    <row r="10" spans="1:12" x14ac:dyDescent="0.3">
      <c r="A10" s="57" t="s">
        <v>26</v>
      </c>
      <c r="B10" s="58"/>
      <c r="C10" s="58"/>
      <c r="D10" s="59">
        <f>SEARCH("яблок",A10)</f>
        <v>19</v>
      </c>
      <c r="E10" s="64">
        <f>FIND("яблок",A10)</f>
        <v>19</v>
      </c>
      <c r="F10" t="s">
        <v>27</v>
      </c>
      <c r="G10" s="12">
        <f t="shared" si="0"/>
        <v>80</v>
      </c>
      <c r="H10" s="12">
        <f>G10*$H$33</f>
        <v>240</v>
      </c>
      <c r="I10" s="31" t="str">
        <f t="shared" si="1"/>
        <v>ФрутоНяня пюре из говядины с 6 месяцев, 240 г</v>
      </c>
      <c r="J10" s="45">
        <f t="shared" si="2"/>
        <v>9</v>
      </c>
      <c r="K10" s="103" t="s">
        <v>28</v>
      </c>
      <c r="L10" s="104" t="str">
        <f t="shared" si="3"/>
        <v>Н. Ковалева</v>
      </c>
    </row>
    <row r="11" spans="1:12" x14ac:dyDescent="0.3">
      <c r="A11" s="57" t="s">
        <v>29</v>
      </c>
      <c r="B11" s="58"/>
      <c r="C11" s="58"/>
      <c r="D11" s="59">
        <f>SEARCH("яблок",A11)</f>
        <v>27</v>
      </c>
      <c r="E11" s="64" t="e">
        <f>FIND("яблок",A11)</f>
        <v>#VALUE!</v>
      </c>
      <c r="F11" t="s">
        <v>30</v>
      </c>
      <c r="G11" s="12">
        <f t="shared" si="0"/>
        <v>80</v>
      </c>
      <c r="H11" s="12">
        <f>G11*$H$33</f>
        <v>240</v>
      </c>
      <c r="I11" s="31" t="str">
        <f t="shared" si="1"/>
        <v>Gerber пюре чернослив, 240 г</v>
      </c>
      <c r="J11" s="45">
        <f t="shared" si="2"/>
        <v>5</v>
      </c>
      <c r="K11" s="103" t="s">
        <v>31</v>
      </c>
      <c r="L11" s="104" t="str">
        <f t="shared" si="3"/>
        <v>А. Исакова</v>
      </c>
    </row>
    <row r="12" spans="1:12" x14ac:dyDescent="0.3">
      <c r="A12" s="57" t="s">
        <v>11</v>
      </c>
      <c r="B12" s="58"/>
      <c r="C12" s="58"/>
      <c r="D12" s="59" t="e">
        <f>SEARCH("яблок",A12)</f>
        <v>#VALUE!</v>
      </c>
      <c r="E12" s="64" t="e">
        <f t="shared" ref="E12" si="4">FIND("яблок",A12)</f>
        <v>#VALUE!</v>
      </c>
      <c r="F12" t="s">
        <v>32</v>
      </c>
      <c r="G12" s="12">
        <f t="shared" si="0"/>
        <v>90</v>
      </c>
      <c r="H12" s="12">
        <f>G12*$H$33</f>
        <v>270</v>
      </c>
      <c r="I12" s="31" t="str">
        <f t="shared" si="1"/>
        <v>Флёр Альпин Органик пюре манго с 6 месяцев, 270 г</v>
      </c>
      <c r="J12" s="45">
        <f t="shared" si="2"/>
        <v>10</v>
      </c>
      <c r="K12" s="6"/>
    </row>
    <row r="13" spans="1:12" ht="15" thickBot="1" x14ac:dyDescent="0.35">
      <c r="A13" s="57"/>
      <c r="B13" s="58"/>
      <c r="C13" s="58"/>
      <c r="D13" s="58"/>
      <c r="E13" s="70" t="s">
        <v>402</v>
      </c>
      <c r="F13" t="s">
        <v>33</v>
      </c>
      <c r="G13" s="12">
        <f t="shared" si="0"/>
        <v>120</v>
      </c>
      <c r="H13" s="12">
        <f>G13*$H$33</f>
        <v>360</v>
      </c>
      <c r="I13" s="31" t="str">
        <f t="shared" si="1"/>
        <v>Fleur Alpine Organic пюре яблоко-груша-банан с 6 месяцев, 360 г</v>
      </c>
      <c r="J13" s="45">
        <f t="shared" si="2"/>
        <v>10</v>
      </c>
      <c r="K13" s="6"/>
    </row>
    <row r="14" spans="1:12" x14ac:dyDescent="0.3">
      <c r="A14" s="100" t="s">
        <v>34</v>
      </c>
      <c r="B14" s="68" t="s">
        <v>403</v>
      </c>
      <c r="C14" s="55"/>
      <c r="D14" s="55"/>
      <c r="E14" s="56"/>
      <c r="F14" t="s">
        <v>35</v>
      </c>
      <c r="G14" s="12">
        <f t="shared" si="0"/>
        <v>80</v>
      </c>
      <c r="H14" s="12">
        <f>G14*$H$33</f>
        <v>240</v>
      </c>
      <c r="I14" s="31" t="str">
        <f t="shared" si="1"/>
        <v>ФрутоНяня пюре из индейки с 6 месяцев, 240 г</v>
      </c>
      <c r="J14" s="45">
        <f t="shared" si="2"/>
        <v>9</v>
      </c>
      <c r="K14" s="6"/>
    </row>
    <row r="15" spans="1:12" x14ac:dyDescent="0.3">
      <c r="A15" s="57" t="s">
        <v>36</v>
      </c>
      <c r="B15" s="58" t="str">
        <f>LEFT(TRIM(A15),FIND(" ",A15)-1)</f>
        <v>ФрутоНяня</v>
      </c>
      <c r="C15" s="58"/>
      <c r="D15" s="59" t="str">
        <f>LEFT(A15,7)</f>
        <v>ФрутоНя</v>
      </c>
      <c r="E15" s="60" t="str">
        <f>RIGHT(A15,6)</f>
        <v>я пюре</v>
      </c>
      <c r="F15" t="s">
        <v>37</v>
      </c>
      <c r="G15" s="12">
        <f t="shared" si="0"/>
        <v>90</v>
      </c>
      <c r="H15" s="12">
        <f>G15*$H$33</f>
        <v>270</v>
      </c>
      <c r="I15" s="31" t="str">
        <f t="shared" si="1"/>
        <v>Fleur Alpine Organic пюре груша с 4 месяцев, 270 г</v>
      </c>
      <c r="J15" s="45">
        <f t="shared" si="2"/>
        <v>10</v>
      </c>
      <c r="K15" s="6"/>
    </row>
    <row r="16" spans="1:12" x14ac:dyDescent="0.3">
      <c r="A16" s="57" t="s">
        <v>38</v>
      </c>
      <c r="B16" s="58" t="str">
        <f t="shared" ref="B16:B17" si="5">LEFT(A16,FIND(" ",A16)-1)</f>
        <v>Gerber</v>
      </c>
      <c r="C16" s="58"/>
      <c r="D16" s="59" t="str">
        <f t="shared" ref="D16:D17" si="6">LEFT(A16,7)</f>
        <v xml:space="preserve">Gerber </v>
      </c>
      <c r="E16" s="60" t="str">
        <f t="shared" ref="E16:E17" si="7">RIGHT(A16,6)</f>
        <v>r пюре</v>
      </c>
      <c r="F16" t="s">
        <v>39</v>
      </c>
      <c r="G16" s="12">
        <f t="shared" si="0"/>
        <v>90</v>
      </c>
      <c r="H16" s="12">
        <f>G16*$H$33</f>
        <v>270</v>
      </c>
      <c r="I16" s="31" t="str">
        <f t="shared" si="1"/>
        <v>Fleur Alpine Organic пюре чернослив с 4 месяцев, 270 г</v>
      </c>
      <c r="J16" s="45">
        <f t="shared" si="2"/>
        <v>10</v>
      </c>
      <c r="K16" s="6"/>
    </row>
    <row r="17" spans="1:11" x14ac:dyDescent="0.3">
      <c r="A17" s="57" t="s">
        <v>40</v>
      </c>
      <c r="B17" s="58" t="str">
        <f t="shared" si="5"/>
        <v>Тема</v>
      </c>
      <c r="C17" s="58"/>
      <c r="D17" s="59" t="str">
        <f t="shared" si="6"/>
        <v>Тема пю</v>
      </c>
      <c r="E17" s="60" t="str">
        <f t="shared" si="7"/>
        <v>а пюре</v>
      </c>
      <c r="F17" t="s">
        <v>41</v>
      </c>
      <c r="G17" s="12">
        <f t="shared" si="0"/>
        <v>80</v>
      </c>
      <c r="H17" s="12">
        <f>G17*$H$33</f>
        <v>240</v>
      </c>
      <c r="I17" s="31" t="str">
        <f t="shared" si="1"/>
        <v>Gerber пюре морковь, 240 г</v>
      </c>
      <c r="J17" s="45">
        <f t="shared" si="2"/>
        <v>5</v>
      </c>
      <c r="K17" s="6"/>
    </row>
    <row r="18" spans="1:11" ht="15" thickBot="1" x14ac:dyDescent="0.35">
      <c r="A18" s="72" t="s">
        <v>404</v>
      </c>
      <c r="B18" s="73" t="str">
        <f>LEFT(TRIM(A18),FIND(" ",TRIM(A18))-1)</f>
        <v>ФрутоНяня</v>
      </c>
      <c r="C18" s="73" t="s">
        <v>405</v>
      </c>
      <c r="D18" s="74"/>
      <c r="E18" s="63"/>
      <c r="F18" t="s">
        <v>42</v>
      </c>
      <c r="G18" s="12">
        <f t="shared" si="0"/>
        <v>120</v>
      </c>
      <c r="H18" s="12">
        <f>G18*$H$33</f>
        <v>360</v>
      </c>
      <c r="I18" s="31" t="str">
        <f t="shared" si="1"/>
        <v>Heinz пюре овощи с форелькой с 8 месяцев, 360 г</v>
      </c>
      <c r="J18" s="45">
        <f t="shared" si="2"/>
        <v>10</v>
      </c>
      <c r="K18" s="6"/>
    </row>
    <row r="19" spans="1:11" x14ac:dyDescent="0.3">
      <c r="A19" s="100" t="s">
        <v>43</v>
      </c>
      <c r="B19" s="77"/>
      <c r="C19" s="77"/>
      <c r="D19" s="77"/>
      <c r="E19" s="78"/>
      <c r="F19" t="s">
        <v>44</v>
      </c>
      <c r="G19" s="12">
        <f t="shared" si="0"/>
        <v>80</v>
      </c>
      <c r="H19" s="12">
        <f>G19*$H$33</f>
        <v>240</v>
      </c>
      <c r="I19" s="31" t="str">
        <f t="shared" si="1"/>
        <v>ФрутоНяня пюре из телятины с 6 месяцев, 240 г</v>
      </c>
      <c r="J19" s="45">
        <f t="shared" si="2"/>
        <v>9</v>
      </c>
      <c r="K19" s="6"/>
    </row>
    <row r="20" spans="1:11" x14ac:dyDescent="0.3">
      <c r="A20" s="79" t="s">
        <v>36</v>
      </c>
      <c r="B20" s="80"/>
      <c r="C20" s="80"/>
      <c r="D20" s="81" t="str">
        <f>MID(A20,FIND(" ",A20)+1,1000)</f>
        <v>пюре</v>
      </c>
      <c r="E20" s="82" t="str">
        <f>MID(A20,6,4)</f>
        <v>Няня</v>
      </c>
      <c r="F20" t="s">
        <v>45</v>
      </c>
      <c r="G20" s="12">
        <f t="shared" si="0"/>
        <v>90</v>
      </c>
      <c r="H20" s="12">
        <f>G20*$H$33</f>
        <v>270</v>
      </c>
      <c r="I20" s="31" t="str">
        <f t="shared" si="1"/>
        <v>Fleur Alpine Organic пюре яблоко с 4 месяцев, 270 г</v>
      </c>
      <c r="J20" s="45">
        <f t="shared" si="2"/>
        <v>10</v>
      </c>
      <c r="K20" s="6"/>
    </row>
    <row r="21" spans="1:11" x14ac:dyDescent="0.3">
      <c r="A21" s="79" t="s">
        <v>406</v>
      </c>
      <c r="B21" s="80"/>
      <c r="C21" s="80"/>
      <c r="D21" s="81" t="str">
        <f t="shared" ref="D21:D22" si="8">MID(A21,FIND(" ",A21)+1,1000)</f>
        <v>каша</v>
      </c>
      <c r="E21" s="82"/>
      <c r="F21" t="s">
        <v>46</v>
      </c>
      <c r="G21" s="12">
        <f t="shared" si="0"/>
        <v>250</v>
      </c>
      <c r="H21" s="12">
        <f>G21*$H$33</f>
        <v>750</v>
      </c>
      <c r="I21" s="31" t="str">
        <f t="shared" si="1"/>
        <v>ФрутоНяня пюре из яблок и бананов с 6 месяцев, 750 г</v>
      </c>
      <c r="J21" s="45">
        <f t="shared" si="2"/>
        <v>11</v>
      </c>
      <c r="K21" s="6"/>
    </row>
    <row r="22" spans="1:11" ht="15" thickBot="1" x14ac:dyDescent="0.35">
      <c r="A22" s="83" t="s">
        <v>407</v>
      </c>
      <c r="B22" s="84"/>
      <c r="C22" s="84"/>
      <c r="D22" s="85" t="str">
        <f t="shared" si="8"/>
        <v>сок</v>
      </c>
      <c r="E22" s="86"/>
      <c r="F22" t="s">
        <v>47</v>
      </c>
      <c r="G22" s="12">
        <f t="shared" si="0"/>
        <v>100</v>
      </c>
      <c r="H22" s="12">
        <f>G22*$H$33</f>
        <v>300</v>
      </c>
      <c r="I22" s="31" t="str">
        <f t="shared" si="1"/>
        <v>Бабушкино Лукошко Кабачок Яблоко пюре с 5 месяцев, 300 г</v>
      </c>
      <c r="J22" s="45">
        <f t="shared" si="2"/>
        <v>10</v>
      </c>
      <c r="K22" s="6"/>
    </row>
    <row r="23" spans="1:11" ht="15" thickBot="1" x14ac:dyDescent="0.35">
      <c r="F23" t="s">
        <v>48</v>
      </c>
      <c r="G23" s="12">
        <f t="shared" si="0"/>
        <v>80</v>
      </c>
      <c r="H23" s="12">
        <f>G23*$H$33</f>
        <v>240</v>
      </c>
      <c r="I23" s="31" t="str">
        <f t="shared" si="1"/>
        <v>Пюре Heinz нежная крольчатинка с 6 месяцев, 240 г</v>
      </c>
      <c r="J23" s="45">
        <f t="shared" si="2"/>
        <v>9</v>
      </c>
      <c r="K23" s="6"/>
    </row>
    <row r="24" spans="1:11" ht="15.6" x14ac:dyDescent="0.3">
      <c r="A24" s="100" t="s">
        <v>49</v>
      </c>
      <c r="B24" s="55"/>
      <c r="C24" s="55"/>
      <c r="D24" s="68" t="s">
        <v>49</v>
      </c>
      <c r="E24" s="87" t="s">
        <v>411</v>
      </c>
      <c r="F24" t="s">
        <v>50</v>
      </c>
      <c r="G24" s="12">
        <f t="shared" si="0"/>
        <v>130</v>
      </c>
      <c r="H24" s="12">
        <f>G24*$H$33</f>
        <v>390</v>
      </c>
      <c r="I24" s="31" t="str">
        <f t="shared" si="1"/>
        <v>Gerber Нежные овощи с кроликом пюре, 390 г</v>
      </c>
      <c r="J24" s="45">
        <f t="shared" si="2"/>
        <v>8</v>
      </c>
      <c r="K24" s="6"/>
    </row>
    <row r="25" spans="1:11" x14ac:dyDescent="0.3">
      <c r="A25" s="69" t="s">
        <v>51</v>
      </c>
      <c r="B25" s="58" t="s">
        <v>52</v>
      </c>
      <c r="C25" s="58"/>
      <c r="D25" s="59" t="str">
        <f>CONCATENATE(TRIM(A25)," ",B25)</f>
        <v>ФрутоНяня пюре</v>
      </c>
      <c r="E25" s="60" t="str">
        <f>A25&amp;" "&amp;B25</f>
        <v>ФрутоНяня пюре</v>
      </c>
      <c r="F25" t="s">
        <v>53</v>
      </c>
      <c r="G25" s="12">
        <f t="shared" si="0"/>
        <v>100</v>
      </c>
      <c r="H25" s="12">
        <f>G25*$H$33</f>
        <v>300</v>
      </c>
      <c r="I25" s="31" t="str">
        <f t="shared" si="1"/>
        <v>ФрутоНяня пюре из кролика риса и брокколи с 8 месяцев, 300 г</v>
      </c>
      <c r="J25" s="45">
        <f t="shared" si="2"/>
        <v>12</v>
      </c>
      <c r="K25" s="6"/>
    </row>
    <row r="26" spans="1:11" ht="28.8" x14ac:dyDescent="0.3">
      <c r="A26" s="99" t="s">
        <v>410</v>
      </c>
      <c r="B26" s="58" t="s">
        <v>52</v>
      </c>
      <c r="C26" s="98" t="s">
        <v>408</v>
      </c>
      <c r="D26" s="81" t="str">
        <f>CONCATENATE(TRIM(A26)," ",B26)</f>
        <v>Gerber пюре</v>
      </c>
      <c r="E26" s="88" t="str">
        <f>A26&amp;" "&amp;CHAR(10)&amp;CHAR(34)&amp;B26&amp;CHAR(34)</f>
        <v xml:space="preserve">  Gerber 
"пюре"</v>
      </c>
      <c r="F26" t="s">
        <v>55</v>
      </c>
      <c r="G26" s="12">
        <f t="shared" si="0"/>
        <v>100</v>
      </c>
      <c r="H26" s="12">
        <f>G26*$H$33</f>
        <v>300</v>
      </c>
      <c r="I26" s="31" t="str">
        <f t="shared" si="1"/>
        <v>Тема пюре кролик, 300 г</v>
      </c>
      <c r="J26" s="45">
        <f t="shared" si="2"/>
        <v>5</v>
      </c>
      <c r="K26" s="6"/>
    </row>
    <row r="27" spans="1:11" x14ac:dyDescent="0.3">
      <c r="A27" s="57" t="s">
        <v>56</v>
      </c>
      <c r="B27" s="58" t="s">
        <v>52</v>
      </c>
      <c r="C27" s="58"/>
      <c r="D27" s="59" t="str">
        <f t="shared" ref="D27" si="9">CONCATENATE(A27," ",B27)</f>
        <v>Тема пюре</v>
      </c>
      <c r="E27" s="60"/>
      <c r="F27" t="s">
        <v>57</v>
      </c>
      <c r="G27" s="12">
        <f t="shared" si="0"/>
        <v>80</v>
      </c>
      <c r="H27" s="12">
        <f>G27*$H$33</f>
        <v>240</v>
      </c>
      <c r="I27" s="31" t="str">
        <f t="shared" si="1"/>
        <v>Hipp пюре кабачок мое первое пюре с 4 месяцев, 240 г</v>
      </c>
      <c r="J27" s="45">
        <f t="shared" si="2"/>
        <v>11</v>
      </c>
      <c r="K27" s="6"/>
    </row>
    <row r="28" spans="1:11" ht="15" thickBot="1" x14ac:dyDescent="0.35">
      <c r="A28" s="61"/>
      <c r="B28" s="62"/>
      <c r="C28" s="62"/>
      <c r="D28" s="62"/>
      <c r="E28" s="63"/>
      <c r="F28" t="s">
        <v>58</v>
      </c>
      <c r="G28" s="12">
        <f t="shared" si="0"/>
        <v>80</v>
      </c>
      <c r="H28" s="12">
        <f>G28*$H$33</f>
        <v>240</v>
      </c>
      <c r="I28" s="31" t="str">
        <f t="shared" si="1"/>
        <v>Gerber пюре груши Вильямс, 240 г</v>
      </c>
      <c r="J28" s="45">
        <f t="shared" si="2"/>
        <v>6</v>
      </c>
      <c r="K28" s="6"/>
    </row>
    <row r="29" spans="1:11" x14ac:dyDescent="0.3">
      <c r="A29" s="100" t="s">
        <v>59</v>
      </c>
      <c r="B29" s="55"/>
      <c r="C29" s="55"/>
      <c r="D29" s="56"/>
      <c r="F29" t="s">
        <v>60</v>
      </c>
      <c r="G29" s="12">
        <f t="shared" si="0"/>
        <v>200</v>
      </c>
      <c r="H29" s="12">
        <f>G29*$H$33</f>
        <v>600</v>
      </c>
      <c r="I29" s="31" t="str">
        <f t="shared" si="1"/>
        <v>Gerber DoReMi пюре овощи с фрикадельками из говядины с 12 месяцев, 600 г</v>
      </c>
      <c r="J29" s="45">
        <f t="shared" si="2"/>
        <v>13</v>
      </c>
      <c r="K29" s="6"/>
    </row>
    <row r="30" spans="1:11" x14ac:dyDescent="0.3">
      <c r="A30" s="57" t="s">
        <v>61</v>
      </c>
      <c r="B30" s="58"/>
      <c r="C30" s="58"/>
      <c r="D30" s="89" t="str">
        <f>LOWER(A30)</f>
        <v>пюре</v>
      </c>
      <c r="F30" t="s">
        <v>62</v>
      </c>
      <c r="G30" s="12">
        <f t="shared" si="0"/>
        <v>90</v>
      </c>
      <c r="H30" s="12">
        <f>G30*$H$33</f>
        <v>270</v>
      </c>
      <c r="I30" s="31" t="str">
        <f t="shared" si="1"/>
        <v>Fleur Alpine Organic пюре яблоко-чернослив с 5 месяцев, 270 г</v>
      </c>
      <c r="J30" s="45">
        <f t="shared" si="2"/>
        <v>10</v>
      </c>
      <c r="K30" s="6"/>
    </row>
    <row r="31" spans="1:11" x14ac:dyDescent="0.3">
      <c r="A31" s="57" t="s">
        <v>63</v>
      </c>
      <c r="B31" s="58"/>
      <c r="C31" s="58"/>
      <c r="D31" s="89" t="str">
        <f t="shared" ref="D31:D32" si="10">LOWER(A31)</f>
        <v>сок</v>
      </c>
      <c r="G31"/>
      <c r="I31"/>
    </row>
    <row r="32" spans="1:11" ht="15" thickBot="1" x14ac:dyDescent="0.35">
      <c r="A32" s="57" t="s">
        <v>64</v>
      </c>
      <c r="B32" s="58"/>
      <c r="C32" s="58"/>
      <c r="D32" s="89" t="str">
        <f t="shared" si="10"/>
        <v>молоко</v>
      </c>
      <c r="G32"/>
      <c r="H32" s="9" t="s">
        <v>436</v>
      </c>
      <c r="I32"/>
    </row>
    <row r="33" spans="1:8" ht="16.2" thickBot="1" x14ac:dyDescent="0.35">
      <c r="A33" s="57"/>
      <c r="B33" s="58"/>
      <c r="C33" s="58"/>
      <c r="D33" s="60"/>
      <c r="H33" s="157">
        <v>3</v>
      </c>
    </row>
    <row r="34" spans="1:8" x14ac:dyDescent="0.3">
      <c r="A34" s="101" t="s">
        <v>65</v>
      </c>
      <c r="B34" s="58"/>
      <c r="C34" s="58"/>
      <c r="D34" s="60"/>
    </row>
    <row r="35" spans="1:8" x14ac:dyDescent="0.3">
      <c r="A35" s="57" t="s">
        <v>51</v>
      </c>
      <c r="B35" s="58"/>
      <c r="C35" s="58"/>
      <c r="D35" s="89" t="str">
        <f>UPPER(A35)</f>
        <v>ФРУТОНЯНЯ</v>
      </c>
    </row>
    <row r="36" spans="1:8" x14ac:dyDescent="0.3">
      <c r="A36" s="57" t="s">
        <v>54</v>
      </c>
      <c r="B36" s="58"/>
      <c r="C36" s="58"/>
      <c r="D36" s="89" t="str">
        <f t="shared" ref="D36" si="11">UPPER(A36)</f>
        <v>GERBER</v>
      </c>
    </row>
    <row r="37" spans="1:8" x14ac:dyDescent="0.3">
      <c r="A37" s="57" t="s">
        <v>56</v>
      </c>
      <c r="B37" s="58"/>
      <c r="C37" s="58"/>
      <c r="D37" s="89" t="str">
        <f>UPPER(A37)</f>
        <v>ТЕМА</v>
      </c>
    </row>
    <row r="38" spans="1:8" x14ac:dyDescent="0.3">
      <c r="A38" s="57"/>
      <c r="B38" s="58"/>
      <c r="C38" s="58"/>
      <c r="D38" s="60"/>
    </row>
    <row r="39" spans="1:8" x14ac:dyDescent="0.3">
      <c r="A39" s="101" t="s">
        <v>66</v>
      </c>
      <c r="B39" s="58"/>
      <c r="C39" s="58"/>
      <c r="D39" s="60"/>
    </row>
    <row r="40" spans="1:8" x14ac:dyDescent="0.3">
      <c r="A40" s="57" t="s">
        <v>67</v>
      </c>
      <c r="B40" s="58"/>
      <c r="C40" s="58"/>
      <c r="D40" s="89" t="str">
        <f>PROPER(A40)</f>
        <v>Фрутоняня</v>
      </c>
    </row>
    <row r="41" spans="1:8" x14ac:dyDescent="0.3">
      <c r="A41" s="57" t="s">
        <v>68</v>
      </c>
      <c r="B41" s="58"/>
      <c r="C41" s="58"/>
      <c r="D41" s="89" t="str">
        <f t="shared" ref="D41:D42" si="12">PROPER(A41)</f>
        <v>Gerber</v>
      </c>
    </row>
    <row r="42" spans="1:8" ht="15" thickBot="1" x14ac:dyDescent="0.35">
      <c r="A42" s="61" t="s">
        <v>69</v>
      </c>
      <c r="B42" s="62"/>
      <c r="C42" s="62"/>
      <c r="D42" s="90" t="str">
        <f t="shared" si="12"/>
        <v>Тема</v>
      </c>
    </row>
    <row r="43" spans="1:8" ht="15" thickBot="1" x14ac:dyDescent="0.35"/>
    <row r="44" spans="1:8" ht="15" hidden="1" thickBot="1" x14ac:dyDescent="0.35">
      <c r="A44" s="1" t="s">
        <v>70</v>
      </c>
      <c r="B44" t="s">
        <v>71</v>
      </c>
    </row>
    <row r="45" spans="1:8" ht="15" hidden="1" thickBot="1" x14ac:dyDescent="0.35">
      <c r="A45" t="s">
        <v>36</v>
      </c>
      <c r="B45" t="s">
        <v>52</v>
      </c>
      <c r="D45" s="45"/>
    </row>
    <row r="46" spans="1:8" ht="15" hidden="1" thickBot="1" x14ac:dyDescent="0.35">
      <c r="A46" t="s">
        <v>72</v>
      </c>
      <c r="B46" t="s">
        <v>73</v>
      </c>
      <c r="D46" s="45"/>
    </row>
    <row r="47" spans="1:8" ht="15" hidden="1" thickBot="1" x14ac:dyDescent="0.35">
      <c r="A47" t="s">
        <v>74</v>
      </c>
      <c r="B47" t="s">
        <v>75</v>
      </c>
      <c r="D47" s="45"/>
    </row>
    <row r="48" spans="1:8" ht="15" hidden="1" thickBot="1" x14ac:dyDescent="0.35"/>
    <row r="49" spans="1:5" x14ac:dyDescent="0.3">
      <c r="A49" s="100" t="s">
        <v>76</v>
      </c>
      <c r="B49" s="92" t="s">
        <v>71</v>
      </c>
      <c r="C49" s="55"/>
      <c r="D49" s="55"/>
      <c r="E49" s="56"/>
    </row>
    <row r="50" spans="1:5" x14ac:dyDescent="0.3">
      <c r="A50" s="57" t="s">
        <v>409</v>
      </c>
      <c r="B50" s="58" t="s">
        <v>52</v>
      </c>
      <c r="C50" s="58"/>
      <c r="D50" s="59" t="str">
        <f>SUBSTITUTE(A50,"пюре",$B$49)</f>
        <v>ФрутоНяня каша, Gerber каша, Тема каша</v>
      </c>
      <c r="E50" s="89" t="s">
        <v>77</v>
      </c>
    </row>
    <row r="51" spans="1:5" x14ac:dyDescent="0.3">
      <c r="A51" s="57" t="s">
        <v>409</v>
      </c>
      <c r="B51" s="58" t="s">
        <v>52</v>
      </c>
      <c r="C51" s="58"/>
      <c r="D51" s="93" t="str">
        <f>SUBSTITUTE(A51,"пюре",$B$49,1)</f>
        <v>ФрутоНяня каша, Gerber пюре, Тема пюре</v>
      </c>
      <c r="E51" s="94" t="s">
        <v>78</v>
      </c>
    </row>
    <row r="52" spans="1:5" x14ac:dyDescent="0.3">
      <c r="A52" s="57" t="s">
        <v>409</v>
      </c>
      <c r="B52" s="58" t="s">
        <v>52</v>
      </c>
      <c r="C52" s="58"/>
      <c r="D52" s="71" t="str">
        <f>SUBSTITUTE(A52,"пюре",$B$49,2)</f>
        <v>ФрутоНяня пюре, Gerber каша, Тема пюре</v>
      </c>
      <c r="E52" s="95" t="s">
        <v>79</v>
      </c>
    </row>
    <row r="53" spans="1:5" ht="15" thickBot="1" x14ac:dyDescent="0.35">
      <c r="A53" s="61" t="s">
        <v>409</v>
      </c>
      <c r="B53" s="62" t="s">
        <v>52</v>
      </c>
      <c r="C53" s="62"/>
      <c r="D53" s="96" t="str">
        <f>SUBSTITUTE(A53,"пюре",$B$49,3)</f>
        <v>ФрутоНяня пюре, Gerber пюре, Тема каша</v>
      </c>
      <c r="E53" s="97" t="s">
        <v>80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J10"/>
  <sheetViews>
    <sheetView workbookViewId="0">
      <selection activeCell="I20" sqref="I20"/>
    </sheetView>
  </sheetViews>
  <sheetFormatPr defaultRowHeight="14.4" x14ac:dyDescent="0.3"/>
  <cols>
    <col min="1" max="1" width="35.109375" bestFit="1" customWidth="1"/>
    <col min="4" max="4" width="11.33203125" bestFit="1" customWidth="1"/>
    <col min="5" max="5" width="11.109375" bestFit="1" customWidth="1"/>
    <col min="6" max="6" width="15.88671875" bestFit="1" customWidth="1"/>
    <col min="8" max="8" width="10.88671875" bestFit="1" customWidth="1"/>
    <col min="9" max="9" width="10.77734375" bestFit="1" customWidth="1"/>
    <col min="10" max="10" width="15.33203125" bestFit="1" customWidth="1"/>
  </cols>
  <sheetData>
    <row r="1" spans="1:10" x14ac:dyDescent="0.3">
      <c r="A1" s="6" t="s">
        <v>4</v>
      </c>
      <c r="D1" s="2" t="s">
        <v>81</v>
      </c>
      <c r="E1" s="2" t="s">
        <v>82</v>
      </c>
      <c r="F1" s="2" t="s">
        <v>83</v>
      </c>
      <c r="H1" s="51" t="s">
        <v>81</v>
      </c>
      <c r="I1" s="51" t="s">
        <v>82</v>
      </c>
      <c r="J1" s="51" t="s">
        <v>83</v>
      </c>
    </row>
    <row r="2" spans="1:10" x14ac:dyDescent="0.3">
      <c r="A2" s="6" t="s">
        <v>7</v>
      </c>
      <c r="D2" s="2" t="s">
        <v>84</v>
      </c>
      <c r="E2" s="2" t="s">
        <v>85</v>
      </c>
      <c r="F2" s="2" t="s">
        <v>86</v>
      </c>
      <c r="H2" s="51" t="s">
        <v>84</v>
      </c>
      <c r="I2" s="51" t="s">
        <v>85</v>
      </c>
      <c r="J2" s="51" t="s">
        <v>86</v>
      </c>
    </row>
    <row r="3" spans="1:10" x14ac:dyDescent="0.3">
      <c r="A3" s="6" t="s">
        <v>9</v>
      </c>
      <c r="D3" s="2" t="s">
        <v>87</v>
      </c>
      <c r="E3" s="2" t="s">
        <v>88</v>
      </c>
      <c r="F3" s="2" t="s">
        <v>89</v>
      </c>
      <c r="H3" s="51" t="s">
        <v>87</v>
      </c>
      <c r="I3" s="51" t="s">
        <v>88</v>
      </c>
      <c r="J3" s="51" t="s">
        <v>89</v>
      </c>
    </row>
    <row r="4" spans="1:10" x14ac:dyDescent="0.3">
      <c r="A4" s="6" t="s">
        <v>12</v>
      </c>
      <c r="D4" s="2" t="s">
        <v>90</v>
      </c>
      <c r="E4" s="2" t="s">
        <v>91</v>
      </c>
      <c r="F4" s="2" t="s">
        <v>92</v>
      </c>
      <c r="H4" s="51" t="s">
        <v>90</v>
      </c>
      <c r="I4" s="51" t="s">
        <v>91</v>
      </c>
      <c r="J4" s="51" t="s">
        <v>92</v>
      </c>
    </row>
    <row r="5" spans="1:10" x14ac:dyDescent="0.3">
      <c r="A5" s="6" t="s">
        <v>15</v>
      </c>
      <c r="D5" s="2" t="s">
        <v>93</v>
      </c>
      <c r="E5" s="2" t="s">
        <v>94</v>
      </c>
      <c r="F5" s="2" t="s">
        <v>95</v>
      </c>
      <c r="H5" s="51" t="s">
        <v>93</v>
      </c>
      <c r="I5" s="51" t="s">
        <v>94</v>
      </c>
      <c r="J5" s="51" t="s">
        <v>95</v>
      </c>
    </row>
    <row r="6" spans="1:10" x14ac:dyDescent="0.3">
      <c r="A6" s="6" t="s">
        <v>18</v>
      </c>
      <c r="D6" s="2" t="s">
        <v>96</v>
      </c>
      <c r="E6" s="2" t="s">
        <v>97</v>
      </c>
      <c r="F6" s="2" t="s">
        <v>98</v>
      </c>
      <c r="H6" s="51" t="s">
        <v>96</v>
      </c>
      <c r="I6" s="51" t="s">
        <v>97</v>
      </c>
      <c r="J6" s="51" t="s">
        <v>98</v>
      </c>
    </row>
    <row r="7" spans="1:10" x14ac:dyDescent="0.3">
      <c r="A7" s="6" t="s">
        <v>20</v>
      </c>
      <c r="D7" s="2" t="s">
        <v>99</v>
      </c>
      <c r="E7" s="2" t="s">
        <v>100</v>
      </c>
      <c r="F7" s="2" t="s">
        <v>101</v>
      </c>
      <c r="H7" s="51" t="s">
        <v>99</v>
      </c>
      <c r="I7" s="51" t="s">
        <v>100</v>
      </c>
      <c r="J7" s="51" t="s">
        <v>101</v>
      </c>
    </row>
    <row r="8" spans="1:10" x14ac:dyDescent="0.3">
      <c r="A8" s="6" t="s">
        <v>25</v>
      </c>
      <c r="D8" s="2" t="s">
        <v>102</v>
      </c>
      <c r="E8" s="2" t="s">
        <v>103</v>
      </c>
      <c r="F8" s="2" t="s">
        <v>104</v>
      </c>
      <c r="H8" s="51" t="s">
        <v>102</v>
      </c>
      <c r="I8" s="51" t="s">
        <v>103</v>
      </c>
      <c r="J8" s="51" t="s">
        <v>104</v>
      </c>
    </row>
    <row r="9" spans="1:10" x14ac:dyDescent="0.3">
      <c r="A9" s="6" t="s">
        <v>28</v>
      </c>
      <c r="D9" s="2" t="s">
        <v>105</v>
      </c>
      <c r="E9" s="2" t="s">
        <v>106</v>
      </c>
      <c r="F9" s="2" t="s">
        <v>107</v>
      </c>
      <c r="H9" s="51" t="s">
        <v>105</v>
      </c>
      <c r="I9" s="51" t="s">
        <v>106</v>
      </c>
      <c r="J9" s="51" t="s">
        <v>107</v>
      </c>
    </row>
    <row r="10" spans="1:10" x14ac:dyDescent="0.3">
      <c r="A10" s="6" t="s">
        <v>31</v>
      </c>
      <c r="D10" s="2" t="s">
        <v>108</v>
      </c>
      <c r="E10" s="2" t="s">
        <v>109</v>
      </c>
      <c r="F10" s="2" t="s">
        <v>110</v>
      </c>
      <c r="H10" s="51" t="s">
        <v>108</v>
      </c>
      <c r="I10" s="51" t="s">
        <v>109</v>
      </c>
      <c r="J10" s="51" t="s">
        <v>110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U34"/>
  <sheetViews>
    <sheetView showGridLines="0" zoomScale="110" zoomScaleNormal="110" workbookViewId="0">
      <selection activeCell="E30" sqref="E30"/>
    </sheetView>
  </sheetViews>
  <sheetFormatPr defaultRowHeight="14.4" x14ac:dyDescent="0.3"/>
  <cols>
    <col min="1" max="1" width="97.44140625" bestFit="1" customWidth="1"/>
    <col min="2" max="2" width="10.109375" style="6" bestFit="1" customWidth="1"/>
    <col min="3" max="3" width="16.88671875" bestFit="1" customWidth="1"/>
    <col min="4" max="4" width="18.21875" bestFit="1" customWidth="1"/>
    <col min="5" max="5" width="16.88671875" bestFit="1" customWidth="1"/>
    <col min="6" max="6" width="23.109375" customWidth="1"/>
    <col min="7" max="7" width="9.109375" style="6"/>
    <col min="8" max="8" width="16.88671875" bestFit="1" customWidth="1"/>
    <col min="21" max="21" width="51.6640625" customWidth="1"/>
  </cols>
  <sheetData>
    <row r="1" spans="1:21" x14ac:dyDescent="0.3">
      <c r="A1" s="32" t="s">
        <v>1</v>
      </c>
      <c r="B1" s="32" t="s">
        <v>111</v>
      </c>
      <c r="C1" s="3" t="s">
        <v>390</v>
      </c>
      <c r="D1" s="50" t="s">
        <v>391</v>
      </c>
      <c r="E1" s="50" t="s">
        <v>392</v>
      </c>
      <c r="F1" s="49" t="s">
        <v>112</v>
      </c>
      <c r="G1" s="107" t="s">
        <v>113</v>
      </c>
      <c r="H1" s="108" t="s">
        <v>112</v>
      </c>
      <c r="U1" s="27"/>
    </row>
    <row r="2" spans="1:21" x14ac:dyDescent="0.3">
      <c r="A2" t="s">
        <v>114</v>
      </c>
      <c r="B2" s="6">
        <v>1</v>
      </c>
      <c r="C2" s="51" t="str">
        <f>IFERROR(VLOOKUP(B2,$G$2:$H$28,2,0),"нет данных")</f>
        <v>Lee</v>
      </c>
      <c r="D2" s="51" t="str">
        <f>_xlfn.XLOOKUP(B2,$G$2:$G$28,$F$2:$F$28,"ID без бренда",0)</f>
        <v>Lee</v>
      </c>
      <c r="E2" s="51" t="str">
        <f>IFERROR(INDEX($F$2:$G$28,MATCH(B2,$G$2:$G$28,0),1,1),"ID без бренда")</f>
        <v>Lee</v>
      </c>
      <c r="F2" s="6" t="s">
        <v>115</v>
      </c>
      <c r="G2" s="109">
        <v>1</v>
      </c>
      <c r="H2" s="110" t="s">
        <v>115</v>
      </c>
    </row>
    <row r="3" spans="1:21" x14ac:dyDescent="0.3">
      <c r="A3" t="s">
        <v>116</v>
      </c>
      <c r="B3" s="6">
        <v>4</v>
      </c>
      <c r="C3" s="51" t="str">
        <f t="shared" ref="C3:C27" si="0">IFERROR(VLOOKUP(B3,$G$2:$H$28,2,0),"нет данных")</f>
        <v>oodji</v>
      </c>
      <c r="D3" s="51" t="str">
        <f t="shared" ref="D3:D27" si="1">_xlfn.XLOOKUP(B3,$G$2:$G$28,$F$2:$F$28,"ID без бренда",0)</f>
        <v>oodji</v>
      </c>
      <c r="E3" s="51" t="str">
        <f t="shared" ref="E3:E27" si="2">IFERROR(INDEX($F$2:$G$28,MATCH(B3,$G$2:$G$28,0),1,1),"ID без бренда")</f>
        <v>oodji</v>
      </c>
      <c r="F3" s="6" t="s">
        <v>117</v>
      </c>
      <c r="G3" s="109">
        <v>2</v>
      </c>
      <c r="H3" s="110" t="s">
        <v>117</v>
      </c>
    </row>
    <row r="4" spans="1:21" x14ac:dyDescent="0.3">
      <c r="A4" t="s">
        <v>118</v>
      </c>
      <c r="B4" s="6">
        <v>11</v>
      </c>
      <c r="C4" s="51" t="str">
        <f t="shared" si="0"/>
        <v>Calvin Klein Jeans</v>
      </c>
      <c r="D4" s="51" t="str">
        <f t="shared" si="1"/>
        <v>Calvin Klein Jeans</v>
      </c>
      <c r="E4" s="51" t="str">
        <f t="shared" si="2"/>
        <v>Calvin Klein Jeans</v>
      </c>
      <c r="F4" s="6" t="s">
        <v>119</v>
      </c>
      <c r="G4" s="109">
        <v>3</v>
      </c>
      <c r="H4" s="110" t="s">
        <v>119</v>
      </c>
    </row>
    <row r="5" spans="1:21" x14ac:dyDescent="0.3">
      <c r="A5" t="s">
        <v>120</v>
      </c>
      <c r="B5" s="6">
        <v>4</v>
      </c>
      <c r="C5" s="51" t="str">
        <f t="shared" si="0"/>
        <v>oodji</v>
      </c>
      <c r="D5" s="51" t="str">
        <f t="shared" si="1"/>
        <v>oodji</v>
      </c>
      <c r="E5" s="51" t="str">
        <f t="shared" si="2"/>
        <v>oodji</v>
      </c>
      <c r="F5" s="6" t="s">
        <v>121</v>
      </c>
      <c r="G5" s="109">
        <v>4</v>
      </c>
      <c r="H5" s="110" t="s">
        <v>121</v>
      </c>
    </row>
    <row r="6" spans="1:21" x14ac:dyDescent="0.3">
      <c r="A6" t="s">
        <v>122</v>
      </c>
      <c r="B6" s="6">
        <v>4</v>
      </c>
      <c r="C6" s="51" t="str">
        <f t="shared" si="0"/>
        <v>oodji</v>
      </c>
      <c r="D6" s="51" t="str">
        <f t="shared" si="1"/>
        <v>oodji</v>
      </c>
      <c r="E6" s="51" t="str">
        <f t="shared" si="2"/>
        <v>oodji</v>
      </c>
      <c r="F6" s="6" t="s">
        <v>123</v>
      </c>
      <c r="G6" s="109">
        <v>5</v>
      </c>
      <c r="H6" s="110" t="s">
        <v>123</v>
      </c>
    </row>
    <row r="7" spans="1:21" x14ac:dyDescent="0.3">
      <c r="A7" t="s">
        <v>124</v>
      </c>
      <c r="B7" s="6">
        <v>1</v>
      </c>
      <c r="C7" s="51" t="str">
        <f t="shared" si="0"/>
        <v>Lee</v>
      </c>
      <c r="D7" s="51" t="str">
        <f t="shared" si="1"/>
        <v>Lee</v>
      </c>
      <c r="E7" s="51" t="str">
        <f t="shared" si="2"/>
        <v>Lee</v>
      </c>
      <c r="F7" s="6" t="s">
        <v>125</v>
      </c>
      <c r="G7" s="109">
        <v>6</v>
      </c>
      <c r="H7" s="110" t="s">
        <v>125</v>
      </c>
    </row>
    <row r="8" spans="1:21" x14ac:dyDescent="0.3">
      <c r="A8" t="s">
        <v>126</v>
      </c>
      <c r="B8" s="6">
        <v>1</v>
      </c>
      <c r="C8" s="51" t="str">
        <f t="shared" si="0"/>
        <v>Lee</v>
      </c>
      <c r="D8" s="51" t="str">
        <f t="shared" si="1"/>
        <v>Lee</v>
      </c>
      <c r="E8" s="51" t="str">
        <f t="shared" si="2"/>
        <v>Lee</v>
      </c>
      <c r="F8" s="6" t="s">
        <v>127</v>
      </c>
      <c r="G8" s="109">
        <v>7</v>
      </c>
      <c r="H8" s="110" t="s">
        <v>127</v>
      </c>
    </row>
    <row r="9" spans="1:21" x14ac:dyDescent="0.3">
      <c r="A9" t="s">
        <v>128</v>
      </c>
      <c r="B9" s="6">
        <v>14</v>
      </c>
      <c r="C9" s="51" t="str">
        <f t="shared" si="0"/>
        <v>Wrangler</v>
      </c>
      <c r="D9" s="51" t="str">
        <f t="shared" si="1"/>
        <v>Wrangler</v>
      </c>
      <c r="E9" s="51" t="str">
        <f t="shared" si="2"/>
        <v>Wrangler</v>
      </c>
      <c r="F9" s="6" t="s">
        <v>129</v>
      </c>
      <c r="G9" s="109">
        <v>8</v>
      </c>
      <c r="H9" s="110" t="s">
        <v>129</v>
      </c>
    </row>
    <row r="10" spans="1:21" x14ac:dyDescent="0.3">
      <c r="A10" t="s">
        <v>130</v>
      </c>
      <c r="B10" s="6">
        <v>16</v>
      </c>
      <c r="C10" s="51" t="str">
        <f t="shared" si="0"/>
        <v>Diesel</v>
      </c>
      <c r="D10" s="51" t="str">
        <f t="shared" si="1"/>
        <v>Diesel</v>
      </c>
      <c r="E10" s="51" t="str">
        <f t="shared" si="2"/>
        <v>Diesel</v>
      </c>
      <c r="F10" s="6" t="s">
        <v>131</v>
      </c>
      <c r="G10" s="109">
        <v>9</v>
      </c>
      <c r="H10" s="110" t="s">
        <v>131</v>
      </c>
    </row>
    <row r="11" spans="1:21" x14ac:dyDescent="0.3">
      <c r="A11" t="s">
        <v>132</v>
      </c>
      <c r="B11" s="6">
        <v>13</v>
      </c>
      <c r="C11" s="51" t="str">
        <f t="shared" si="0"/>
        <v>F5</v>
      </c>
      <c r="D11" s="51" t="str">
        <f t="shared" si="1"/>
        <v>F5</v>
      </c>
      <c r="E11" s="51" t="str">
        <f t="shared" si="2"/>
        <v>F5</v>
      </c>
      <c r="F11" s="6" t="s">
        <v>133</v>
      </c>
      <c r="G11" s="109">
        <v>10</v>
      </c>
      <c r="H11" s="110" t="s">
        <v>133</v>
      </c>
    </row>
    <row r="12" spans="1:21" x14ac:dyDescent="0.3">
      <c r="A12" t="s">
        <v>134</v>
      </c>
      <c r="B12" s="6">
        <v>18</v>
      </c>
      <c r="C12" s="51" t="str">
        <f t="shared" si="0"/>
        <v>Only</v>
      </c>
      <c r="D12" s="51" t="str">
        <f t="shared" si="1"/>
        <v>Only</v>
      </c>
      <c r="E12" s="51" t="str">
        <f t="shared" si="2"/>
        <v>Only</v>
      </c>
      <c r="F12" s="6" t="s">
        <v>135</v>
      </c>
      <c r="G12" s="109">
        <v>11</v>
      </c>
      <c r="H12" s="110" t="s">
        <v>135</v>
      </c>
    </row>
    <row r="13" spans="1:21" x14ac:dyDescent="0.3">
      <c r="A13" t="s">
        <v>136</v>
      </c>
      <c r="B13" s="6">
        <v>4</v>
      </c>
      <c r="C13" s="51" t="str">
        <f t="shared" si="0"/>
        <v>oodji</v>
      </c>
      <c r="D13" s="51" t="str">
        <f t="shared" si="1"/>
        <v>oodji</v>
      </c>
      <c r="E13" s="51" t="str">
        <f t="shared" si="2"/>
        <v>oodji</v>
      </c>
      <c r="F13" s="6" t="s">
        <v>137</v>
      </c>
      <c r="G13" s="109">
        <v>12</v>
      </c>
      <c r="H13" s="110" t="s">
        <v>137</v>
      </c>
    </row>
    <row r="14" spans="1:21" x14ac:dyDescent="0.3">
      <c r="A14" t="s">
        <v>138</v>
      </c>
      <c r="B14" s="6">
        <v>4</v>
      </c>
      <c r="C14" s="51" t="str">
        <f t="shared" si="0"/>
        <v>oodji</v>
      </c>
      <c r="D14" s="51" t="str">
        <f t="shared" si="1"/>
        <v>oodji</v>
      </c>
      <c r="E14" s="51" t="str">
        <f t="shared" si="2"/>
        <v>oodji</v>
      </c>
      <c r="F14" s="6" t="s">
        <v>139</v>
      </c>
      <c r="G14" s="109">
        <v>13</v>
      </c>
      <c r="H14" s="110" t="s">
        <v>139</v>
      </c>
    </row>
    <row r="15" spans="1:21" x14ac:dyDescent="0.3">
      <c r="A15" t="s">
        <v>140</v>
      </c>
      <c r="B15" s="6">
        <v>11</v>
      </c>
      <c r="C15" s="51" t="str">
        <f t="shared" si="0"/>
        <v>Calvin Klein Jeans</v>
      </c>
      <c r="D15" s="51" t="str">
        <f t="shared" si="1"/>
        <v>Calvin Klein Jeans</v>
      </c>
      <c r="E15" s="51" t="str">
        <f t="shared" si="2"/>
        <v>Calvin Klein Jeans</v>
      </c>
      <c r="F15" s="6" t="s">
        <v>141</v>
      </c>
      <c r="G15" s="109">
        <v>14</v>
      </c>
      <c r="H15" s="110" t="s">
        <v>141</v>
      </c>
    </row>
    <row r="16" spans="1:21" x14ac:dyDescent="0.3">
      <c r="A16" t="s">
        <v>142</v>
      </c>
      <c r="B16" s="6">
        <v>4</v>
      </c>
      <c r="C16" s="51" t="str">
        <f t="shared" si="0"/>
        <v>oodji</v>
      </c>
      <c r="D16" s="51" t="str">
        <f t="shared" si="1"/>
        <v>oodji</v>
      </c>
      <c r="E16" s="51" t="str">
        <f t="shared" si="2"/>
        <v>oodji</v>
      </c>
      <c r="F16" s="6" t="s">
        <v>143</v>
      </c>
      <c r="G16" s="109">
        <v>15</v>
      </c>
      <c r="H16" s="110" t="s">
        <v>143</v>
      </c>
    </row>
    <row r="17" spans="1:8" x14ac:dyDescent="0.3">
      <c r="A17" t="s">
        <v>144</v>
      </c>
      <c r="B17" s="6">
        <v>9</v>
      </c>
      <c r="C17" s="51" t="str">
        <f t="shared" si="0"/>
        <v>Tom Tailor</v>
      </c>
      <c r="D17" s="51" t="str">
        <f t="shared" si="1"/>
        <v>Tom Tailor</v>
      </c>
      <c r="E17" s="51" t="str">
        <f t="shared" si="2"/>
        <v>Tom Tailor</v>
      </c>
      <c r="F17" s="6" t="s">
        <v>145</v>
      </c>
      <c r="G17" s="109">
        <v>16</v>
      </c>
      <c r="H17" s="110" t="s">
        <v>145</v>
      </c>
    </row>
    <row r="18" spans="1:8" x14ac:dyDescent="0.3">
      <c r="A18" t="s">
        <v>146</v>
      </c>
      <c r="B18" s="6">
        <v>1</v>
      </c>
      <c r="C18" s="51" t="str">
        <f t="shared" si="0"/>
        <v>Lee</v>
      </c>
      <c r="D18" s="51" t="str">
        <f t="shared" si="1"/>
        <v>Lee</v>
      </c>
      <c r="E18" s="51" t="str">
        <f t="shared" si="2"/>
        <v>Lee</v>
      </c>
      <c r="F18" s="6" t="s">
        <v>147</v>
      </c>
      <c r="G18" s="109">
        <v>17</v>
      </c>
      <c r="H18" s="110" t="s">
        <v>147</v>
      </c>
    </row>
    <row r="19" spans="1:8" x14ac:dyDescent="0.3">
      <c r="A19" t="s">
        <v>148</v>
      </c>
      <c r="B19" s="6">
        <v>2</v>
      </c>
      <c r="C19" s="51" t="str">
        <f t="shared" si="0"/>
        <v>Levi's</v>
      </c>
      <c r="D19" s="51" t="str">
        <f t="shared" si="1"/>
        <v>Levi's</v>
      </c>
      <c r="E19" s="51" t="str">
        <f t="shared" si="2"/>
        <v>Levi's</v>
      </c>
      <c r="F19" s="6" t="s">
        <v>149</v>
      </c>
      <c r="G19" s="109">
        <v>18</v>
      </c>
      <c r="H19" s="110" t="s">
        <v>149</v>
      </c>
    </row>
    <row r="20" spans="1:8" x14ac:dyDescent="0.3">
      <c r="A20" t="s">
        <v>150</v>
      </c>
      <c r="B20" s="6">
        <v>2</v>
      </c>
      <c r="C20" s="51" t="str">
        <f t="shared" si="0"/>
        <v>Levi's</v>
      </c>
      <c r="D20" s="51" t="str">
        <f t="shared" si="1"/>
        <v>Levi's</v>
      </c>
      <c r="E20" s="51" t="str">
        <f t="shared" si="2"/>
        <v>Levi's</v>
      </c>
      <c r="F20" s="6" t="s">
        <v>151</v>
      </c>
      <c r="G20" s="109">
        <v>19</v>
      </c>
      <c r="H20" s="110" t="s">
        <v>151</v>
      </c>
    </row>
    <row r="21" spans="1:8" x14ac:dyDescent="0.3">
      <c r="A21" t="s">
        <v>152</v>
      </c>
      <c r="B21" s="6">
        <v>24</v>
      </c>
      <c r="C21" s="51" t="str">
        <f t="shared" si="0"/>
        <v>MUSTANG</v>
      </c>
      <c r="D21" s="51" t="str">
        <f t="shared" si="1"/>
        <v>MUSTANG</v>
      </c>
      <c r="E21" s="51" t="str">
        <f t="shared" si="2"/>
        <v>MUSTANG</v>
      </c>
      <c r="F21" s="6" t="s">
        <v>153</v>
      </c>
      <c r="G21" s="109">
        <v>20</v>
      </c>
      <c r="H21" s="110" t="s">
        <v>153</v>
      </c>
    </row>
    <row r="22" spans="1:8" x14ac:dyDescent="0.3">
      <c r="A22" t="s">
        <v>154</v>
      </c>
      <c r="B22" s="6">
        <v>24</v>
      </c>
      <c r="C22" s="51" t="str">
        <f t="shared" si="0"/>
        <v>MUSTANG</v>
      </c>
      <c r="D22" s="51" t="str">
        <f t="shared" si="1"/>
        <v>MUSTANG</v>
      </c>
      <c r="E22" s="51" t="str">
        <f t="shared" si="2"/>
        <v>MUSTANG</v>
      </c>
      <c r="F22" s="6" t="s">
        <v>155</v>
      </c>
      <c r="G22" s="109">
        <v>21</v>
      </c>
      <c r="H22" s="110" t="s">
        <v>155</v>
      </c>
    </row>
    <row r="23" spans="1:8" x14ac:dyDescent="0.3">
      <c r="A23" t="s">
        <v>156</v>
      </c>
      <c r="B23" s="6">
        <v>24</v>
      </c>
      <c r="C23" s="51" t="str">
        <f t="shared" si="0"/>
        <v>MUSTANG</v>
      </c>
      <c r="D23" s="51" t="str">
        <f t="shared" si="1"/>
        <v>MUSTANG</v>
      </c>
      <c r="E23" s="51" t="str">
        <f t="shared" si="2"/>
        <v>MUSTANG</v>
      </c>
      <c r="F23" s="6" t="s">
        <v>157</v>
      </c>
      <c r="G23" s="109">
        <v>22</v>
      </c>
      <c r="H23" s="110" t="s">
        <v>157</v>
      </c>
    </row>
    <row r="24" spans="1:8" x14ac:dyDescent="0.3">
      <c r="A24" t="s">
        <v>158</v>
      </c>
      <c r="B24" s="6">
        <v>13</v>
      </c>
      <c r="C24" s="51" t="str">
        <f t="shared" si="0"/>
        <v>F5</v>
      </c>
      <c r="D24" s="51" t="str">
        <f t="shared" si="1"/>
        <v>F5</v>
      </c>
      <c r="E24" s="51" t="str">
        <f t="shared" si="2"/>
        <v>F5</v>
      </c>
      <c r="F24" s="6" t="s">
        <v>159</v>
      </c>
      <c r="G24" s="109">
        <v>23</v>
      </c>
      <c r="H24" s="110" t="s">
        <v>159</v>
      </c>
    </row>
    <row r="25" spans="1:8" x14ac:dyDescent="0.3">
      <c r="A25" t="s">
        <v>393</v>
      </c>
      <c r="B25" s="105">
        <v>99</v>
      </c>
      <c r="C25" s="106" t="str">
        <f t="shared" si="0"/>
        <v>Новый бренд</v>
      </c>
      <c r="D25" s="91" t="str">
        <f t="shared" si="1"/>
        <v>Новый бренд</v>
      </c>
      <c r="E25" s="51" t="str">
        <f t="shared" si="2"/>
        <v>Новый бренд</v>
      </c>
      <c r="F25" s="6" t="s">
        <v>160</v>
      </c>
      <c r="G25" s="109">
        <v>24</v>
      </c>
      <c r="H25" s="110" t="s">
        <v>160</v>
      </c>
    </row>
    <row r="26" spans="1:8" x14ac:dyDescent="0.3">
      <c r="A26" t="s">
        <v>394</v>
      </c>
      <c r="B26" s="127">
        <v>100</v>
      </c>
      <c r="C26" s="51" t="str">
        <f t="shared" si="0"/>
        <v>нет данных</v>
      </c>
      <c r="D26" s="128" t="str">
        <f t="shared" si="1"/>
        <v>ID без бренда</v>
      </c>
      <c r="E26" s="128" t="str">
        <f t="shared" si="2"/>
        <v>ID без бренда</v>
      </c>
      <c r="F26" s="6" t="s">
        <v>161</v>
      </c>
      <c r="G26" s="109">
        <v>25</v>
      </c>
      <c r="H26" s="110" t="s">
        <v>161</v>
      </c>
    </row>
    <row r="27" spans="1:8" x14ac:dyDescent="0.3">
      <c r="A27" t="s">
        <v>395</v>
      </c>
      <c r="B27" s="127">
        <v>101</v>
      </c>
      <c r="C27" s="51" t="str">
        <f t="shared" si="0"/>
        <v>нет данных</v>
      </c>
      <c r="D27" s="128" t="str">
        <f t="shared" si="1"/>
        <v>ID без бренда</v>
      </c>
      <c r="E27" s="128" t="str">
        <f t="shared" si="2"/>
        <v>ID без бренда</v>
      </c>
      <c r="F27" s="6" t="s">
        <v>162</v>
      </c>
      <c r="G27" s="109">
        <v>26</v>
      </c>
      <c r="H27" s="110" t="s">
        <v>162</v>
      </c>
    </row>
    <row r="28" spans="1:8" ht="15" thickBot="1" x14ac:dyDescent="0.35">
      <c r="F28" s="91" t="s">
        <v>416</v>
      </c>
      <c r="G28" s="111">
        <v>99</v>
      </c>
      <c r="H28" s="112" t="s">
        <v>416</v>
      </c>
    </row>
    <row r="32" spans="1:8" x14ac:dyDescent="0.3">
      <c r="B32" s="31" t="s">
        <v>417</v>
      </c>
      <c r="C32" s="2"/>
      <c r="D32" s="2"/>
      <c r="E32" s="2"/>
      <c r="F32" s="2"/>
      <c r="G32" s="12"/>
    </row>
    <row r="33" spans="2:2" x14ac:dyDescent="0.3">
      <c r="B33" s="46" t="s">
        <v>418</v>
      </c>
    </row>
    <row r="34" spans="2:2" x14ac:dyDescent="0.3">
      <c r="B34" s="46" t="s">
        <v>419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R19"/>
  <sheetViews>
    <sheetView zoomScale="145" zoomScaleNormal="145" workbookViewId="0">
      <selection activeCell="F21" sqref="F21"/>
    </sheetView>
  </sheetViews>
  <sheetFormatPr defaultRowHeight="14.4" x14ac:dyDescent="0.3"/>
  <cols>
    <col min="1" max="1" width="20.109375" style="1" bestFit="1" customWidth="1"/>
    <col min="2" max="2" width="13.44140625" style="9" bestFit="1" customWidth="1"/>
    <col min="3" max="3" width="13.33203125" style="9" bestFit="1" customWidth="1"/>
    <col min="4" max="4" width="19" style="9" bestFit="1" customWidth="1"/>
    <col min="5" max="5" width="11" style="6" customWidth="1"/>
    <col min="6" max="6" width="12" bestFit="1" customWidth="1"/>
    <col min="8" max="8" width="16.109375" bestFit="1" customWidth="1"/>
    <col min="9" max="9" width="18" style="6" customWidth="1"/>
    <col min="10" max="10" width="9.109375" style="6"/>
    <col min="18" max="18" width="21.109375" bestFit="1" customWidth="1"/>
  </cols>
  <sheetData>
    <row r="1" spans="1:18" ht="15" customHeight="1" x14ac:dyDescent="0.3">
      <c r="H1" s="151" t="s">
        <v>163</v>
      </c>
      <c r="I1" s="151"/>
      <c r="J1" s="151"/>
    </row>
    <row r="2" spans="1:18" ht="30" customHeight="1" x14ac:dyDescent="0.3">
      <c r="A2" s="3" t="s">
        <v>164</v>
      </c>
      <c r="B2" s="3" t="s">
        <v>165</v>
      </c>
      <c r="C2" s="3" t="s">
        <v>166</v>
      </c>
      <c r="D2" s="3" t="s">
        <v>167</v>
      </c>
      <c r="E2" s="3" t="s">
        <v>168</v>
      </c>
      <c r="H2" s="3" t="s">
        <v>169</v>
      </c>
      <c r="I2" s="117" t="s">
        <v>170</v>
      </c>
      <c r="J2" s="3" t="s">
        <v>168</v>
      </c>
      <c r="R2" s="27"/>
    </row>
    <row r="3" spans="1:18" x14ac:dyDescent="0.3">
      <c r="A3" t="s">
        <v>171</v>
      </c>
      <c r="B3" s="5">
        <v>28964950</v>
      </c>
      <c r="C3" s="5">
        <v>23171960</v>
      </c>
      <c r="D3" s="11">
        <f>C3/B3</f>
        <v>0.8</v>
      </c>
      <c r="E3" s="12">
        <f>VLOOKUP(D3,$I$3:$J$11,2,1)</f>
        <v>60</v>
      </c>
      <c r="H3" s="10" t="s">
        <v>172</v>
      </c>
      <c r="I3" s="118">
        <v>0</v>
      </c>
      <c r="J3" s="6">
        <v>0</v>
      </c>
    </row>
    <row r="4" spans="1:18" x14ac:dyDescent="0.3">
      <c r="A4" t="s">
        <v>173</v>
      </c>
      <c r="B4" s="5">
        <v>24383065</v>
      </c>
      <c r="C4" s="5">
        <v>18389957</v>
      </c>
      <c r="D4" s="11">
        <f t="shared" ref="D4:D11" si="0">C4/B4</f>
        <v>0.7542102274673016</v>
      </c>
      <c r="E4" s="12">
        <f t="shared" ref="E4:E11" si="1">VLOOKUP(D4,$I$3:$J$11,2,1)</f>
        <v>50</v>
      </c>
      <c r="H4" s="10" t="s">
        <v>174</v>
      </c>
      <c r="I4" s="118">
        <v>0.75</v>
      </c>
      <c r="J4" s="6">
        <v>50</v>
      </c>
    </row>
    <row r="5" spans="1:18" x14ac:dyDescent="0.3">
      <c r="A5" t="s">
        <v>175</v>
      </c>
      <c r="B5" s="5">
        <v>3142667</v>
      </c>
      <c r="C5" s="5">
        <v>3582640.38</v>
      </c>
      <c r="D5" s="11">
        <f t="shared" si="0"/>
        <v>1.1399999999999999</v>
      </c>
      <c r="E5" s="12">
        <f t="shared" si="1"/>
        <v>120</v>
      </c>
      <c r="H5" s="10" t="s">
        <v>176</v>
      </c>
      <c r="I5" s="118">
        <v>0.8</v>
      </c>
      <c r="J5" s="6">
        <v>60</v>
      </c>
    </row>
    <row r="6" spans="1:18" x14ac:dyDescent="0.3">
      <c r="A6" t="s">
        <v>177</v>
      </c>
      <c r="B6" s="5">
        <v>25385129</v>
      </c>
      <c r="C6" s="5">
        <v>35231478.020000003</v>
      </c>
      <c r="D6" s="11">
        <f t="shared" si="0"/>
        <v>1.3878786284678719</v>
      </c>
      <c r="E6" s="12">
        <f t="shared" si="1"/>
        <v>120</v>
      </c>
      <c r="H6" s="10" t="s">
        <v>178</v>
      </c>
      <c r="I6" s="118">
        <v>0.85</v>
      </c>
      <c r="J6" s="6">
        <v>70</v>
      </c>
    </row>
    <row r="7" spans="1:18" x14ac:dyDescent="0.3">
      <c r="A7" t="s">
        <v>179</v>
      </c>
      <c r="B7" s="5">
        <v>1869015</v>
      </c>
      <c r="C7" s="5">
        <v>1639126.155</v>
      </c>
      <c r="D7" s="11">
        <f t="shared" si="0"/>
        <v>0.877</v>
      </c>
      <c r="E7" s="12">
        <f t="shared" si="1"/>
        <v>70</v>
      </c>
      <c r="H7" s="10" t="s">
        <v>180</v>
      </c>
      <c r="I7" s="118">
        <v>0.9</v>
      </c>
      <c r="J7" s="6">
        <v>80</v>
      </c>
    </row>
    <row r="8" spans="1:18" x14ac:dyDescent="0.3">
      <c r="A8" t="s">
        <v>181</v>
      </c>
      <c r="B8" s="5">
        <v>8385878</v>
      </c>
      <c r="C8" s="5">
        <v>8721789</v>
      </c>
      <c r="D8" s="11">
        <f t="shared" si="0"/>
        <v>1.0400567477847877</v>
      </c>
      <c r="E8" s="12">
        <f t="shared" si="1"/>
        <v>100</v>
      </c>
      <c r="H8" s="10" t="s">
        <v>182</v>
      </c>
      <c r="I8" s="118">
        <v>0.95</v>
      </c>
      <c r="J8" s="6">
        <v>90</v>
      </c>
    </row>
    <row r="9" spans="1:18" x14ac:dyDescent="0.3">
      <c r="A9" t="s">
        <v>183</v>
      </c>
      <c r="B9" s="5">
        <v>16554319</v>
      </c>
      <c r="C9" s="5">
        <v>12260196.060000001</v>
      </c>
      <c r="D9" s="11">
        <f t="shared" si="0"/>
        <v>0.74060407196454292</v>
      </c>
      <c r="E9" s="12">
        <f t="shared" si="1"/>
        <v>0</v>
      </c>
      <c r="H9" s="10" t="s">
        <v>184</v>
      </c>
      <c r="I9" s="118">
        <v>1</v>
      </c>
      <c r="J9" s="6">
        <v>100</v>
      </c>
    </row>
    <row r="10" spans="1:18" x14ac:dyDescent="0.3">
      <c r="A10" t="s">
        <v>185</v>
      </c>
      <c r="B10" s="5">
        <v>2601035</v>
      </c>
      <c r="C10" s="5">
        <v>3511397.25</v>
      </c>
      <c r="D10" s="11">
        <f t="shared" si="0"/>
        <v>1.35</v>
      </c>
      <c r="E10" s="12">
        <f t="shared" si="1"/>
        <v>120</v>
      </c>
      <c r="H10" s="10" t="s">
        <v>186</v>
      </c>
      <c r="I10" s="118">
        <v>1.05</v>
      </c>
      <c r="J10" s="6">
        <v>110</v>
      </c>
    </row>
    <row r="11" spans="1:18" x14ac:dyDescent="0.3">
      <c r="A11" t="s">
        <v>187</v>
      </c>
      <c r="B11" s="5">
        <v>22524788</v>
      </c>
      <c r="C11" s="5">
        <v>12839129.16</v>
      </c>
      <c r="D11" s="11">
        <f t="shared" si="0"/>
        <v>0.56999999999999995</v>
      </c>
      <c r="E11" s="12">
        <f t="shared" si="1"/>
        <v>0</v>
      </c>
      <c r="H11" s="10" t="s">
        <v>188</v>
      </c>
      <c r="I11" s="118">
        <v>1.1000000000000001</v>
      </c>
      <c r="J11" s="6">
        <v>120</v>
      </c>
    </row>
    <row r="12" spans="1:18" x14ac:dyDescent="0.3">
      <c r="A12"/>
    </row>
    <row r="13" spans="1:18" x14ac:dyDescent="0.3">
      <c r="A13"/>
      <c r="E13" s="9" t="s">
        <v>420</v>
      </c>
    </row>
    <row r="14" spans="1:18" x14ac:dyDescent="0.3">
      <c r="A14"/>
      <c r="E14" s="113" t="s">
        <v>421</v>
      </c>
    </row>
    <row r="15" spans="1:18" x14ac:dyDescent="0.3">
      <c r="A15"/>
      <c r="B15" s="114"/>
      <c r="C15" s="114"/>
      <c r="D15" s="114"/>
      <c r="E15" s="115" t="s">
        <v>422</v>
      </c>
      <c r="F15" s="116"/>
      <c r="G15" s="116"/>
      <c r="H15" s="116"/>
      <c r="I15" s="115"/>
    </row>
    <row r="16" spans="1:18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</sheetData>
  <sortState xmlns:xlrd2="http://schemas.microsoft.com/office/spreadsheetml/2017/richdata2" ref="A2:D18">
    <sortCondition ref="A2:A18"/>
  </sortState>
  <mergeCells count="1"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K70"/>
  <sheetViews>
    <sheetView topLeftCell="D1" zoomScale="110" zoomScaleNormal="110" workbookViewId="0">
      <pane ySplit="1" topLeftCell="A2" activePane="bottomLeft" state="frozen"/>
      <selection pane="bottomLeft" activeCell="D5" sqref="D5"/>
    </sheetView>
  </sheetViews>
  <sheetFormatPr defaultRowHeight="14.4" outlineLevelCol="1" x14ac:dyDescent="0.3"/>
  <cols>
    <col min="1" max="1" width="8.6640625" style="6"/>
    <col min="2" max="2" width="92.44140625" bestFit="1" customWidth="1"/>
    <col min="3" max="3" width="13.44140625" style="27" bestFit="1" customWidth="1"/>
    <col min="4" max="4" width="17" style="24" customWidth="1"/>
    <col min="7" max="7" width="103.5546875" bestFit="1" customWidth="1"/>
    <col min="8" max="8" width="11.44140625" style="30" customWidth="1" outlineLevel="1"/>
    <col min="9" max="9" width="95.33203125" customWidth="1" outlineLevel="1"/>
    <col min="10" max="10" width="9.109375" style="7" customWidth="1" outlineLevel="1"/>
    <col min="11" max="11" width="8.6640625"/>
    <col min="17" max="17" width="42.6640625" bestFit="1" customWidth="1"/>
  </cols>
  <sheetData>
    <row r="1" spans="1:11" x14ac:dyDescent="0.3">
      <c r="A1" s="13" t="s">
        <v>189</v>
      </c>
      <c r="B1" s="13" t="s">
        <v>1</v>
      </c>
      <c r="C1" s="32" t="s">
        <v>190</v>
      </c>
      <c r="D1" s="35" t="s">
        <v>191</v>
      </c>
      <c r="H1" s="14" t="s">
        <v>189</v>
      </c>
      <c r="I1" s="13" t="s">
        <v>1</v>
      </c>
      <c r="J1" s="34" t="s">
        <v>192</v>
      </c>
    </row>
    <row r="2" spans="1:11" x14ac:dyDescent="0.3">
      <c r="A2" s="6">
        <v>201901</v>
      </c>
      <c r="B2" t="s">
        <v>116</v>
      </c>
      <c r="C2" s="27">
        <v>25</v>
      </c>
      <c r="D2" s="120">
        <f>VLOOKUP(TEXT(A2,"000000")&amp;B2,$G$2:$J$70,4,0)*C2</f>
        <v>90175</v>
      </c>
      <c r="G2" s="119" t="str">
        <f>TEXT(YEAR(H2)*100+MONTH(H2),"000000")&amp;I2</f>
        <v>201901Джинсы женские Lee Emlyn, цвет: синий. L370BCQD. Размер 27-33 (42/44-33)</v>
      </c>
      <c r="H2" s="15">
        <v>43466</v>
      </c>
      <c r="I2" s="2" t="s">
        <v>114</v>
      </c>
      <c r="J2" s="7">
        <v>4618</v>
      </c>
      <c r="K2" s="7"/>
    </row>
    <row r="3" spans="1:11" x14ac:dyDescent="0.3">
      <c r="A3" s="6">
        <v>201901</v>
      </c>
      <c r="B3" t="s">
        <v>138</v>
      </c>
      <c r="C3" s="27">
        <v>27</v>
      </c>
      <c r="D3" s="120">
        <f t="shared" ref="D3:D66" si="0">VLOOKUP(TEXT(A3,"000000")&amp;B3,$G$2:$J$70,4,0)*C3</f>
        <v>125118</v>
      </c>
      <c r="G3" s="119" t="str">
        <f t="shared" ref="G3:G66" si="1">TEXT(YEAR(H3)*100+MONTH(H3),"000000")&amp;I3</f>
        <v>201901Брюки женские 12102079/45785/7900W</v>
      </c>
      <c r="H3" s="15">
        <v>43466</v>
      </c>
      <c r="I3" t="s">
        <v>116</v>
      </c>
      <c r="J3" s="7">
        <v>3607</v>
      </c>
      <c r="K3" s="7"/>
    </row>
    <row r="4" spans="1:11" x14ac:dyDescent="0.3">
      <c r="A4" s="6">
        <v>201901</v>
      </c>
      <c r="B4" t="s">
        <v>136</v>
      </c>
      <c r="C4" s="27">
        <v>0</v>
      </c>
      <c r="D4" s="120">
        <f t="shared" si="0"/>
        <v>0</v>
      </c>
      <c r="G4" s="119" t="str">
        <f t="shared" si="1"/>
        <v>201901Джинсы мужские Calvin Klein Jeans, цвет: черный. J30J304308_9014. Размер 31 (46/48)</v>
      </c>
      <c r="H4" s="15">
        <v>43466</v>
      </c>
      <c r="I4" t="s">
        <v>118</v>
      </c>
      <c r="J4" s="7">
        <v>4802</v>
      </c>
      <c r="K4" s="7"/>
    </row>
    <row r="5" spans="1:11" x14ac:dyDescent="0.3">
      <c r="A5" s="6">
        <v>201901</v>
      </c>
      <c r="B5" t="s">
        <v>140</v>
      </c>
      <c r="C5" s="27">
        <v>28</v>
      </c>
      <c r="D5" s="120">
        <f t="shared" si="0"/>
        <v>102368</v>
      </c>
      <c r="G5" s="119" t="str">
        <f t="shared" si="1"/>
        <v>201901Джинсы женские oodji Ultra, цвет: темно-синий джинс. 12104065B/46253/7900W. Размер 26-32 (42-32)</v>
      </c>
      <c r="H5" s="15">
        <v>43466</v>
      </c>
      <c r="I5" t="s">
        <v>120</v>
      </c>
      <c r="J5" s="7">
        <v>4048</v>
      </c>
      <c r="K5" s="7"/>
    </row>
    <row r="6" spans="1:11" x14ac:dyDescent="0.3">
      <c r="A6" s="6">
        <v>201901</v>
      </c>
      <c r="B6" t="s">
        <v>130</v>
      </c>
      <c r="C6" s="27">
        <v>3</v>
      </c>
      <c r="D6" s="120">
        <f t="shared" si="0"/>
        <v>11733</v>
      </c>
      <c r="G6" s="119" t="str">
        <f t="shared" si="1"/>
        <v>201901Джинсы женские oodji Ultra, цвет: синий джинс. 12104043-6B/46260/7500W. Размер 27-30 (44-30)</v>
      </c>
      <c r="H6" s="15">
        <v>43466</v>
      </c>
      <c r="I6" t="s">
        <v>122</v>
      </c>
      <c r="J6" s="7">
        <v>3559</v>
      </c>
      <c r="K6" s="7"/>
    </row>
    <row r="7" spans="1:11" x14ac:dyDescent="0.3">
      <c r="A7" s="6">
        <v>201901</v>
      </c>
      <c r="B7" t="s">
        <v>132</v>
      </c>
      <c r="C7" s="27">
        <v>34</v>
      </c>
      <c r="D7" s="120">
        <f t="shared" si="0"/>
        <v>183396</v>
      </c>
      <c r="G7" s="119" t="str">
        <f t="shared" si="1"/>
        <v>201901Джинсы мужские Lee Brooklyn Straight, цвет: синий. L452ACHN. Размер 33-34 (48/50-34)</v>
      </c>
      <c r="H7" s="15">
        <v>43466</v>
      </c>
      <c r="I7" t="s">
        <v>124</v>
      </c>
      <c r="J7" s="7">
        <v>4585</v>
      </c>
      <c r="K7" s="7"/>
    </row>
    <row r="8" spans="1:11" x14ac:dyDescent="0.3">
      <c r="A8" s="6">
        <v>201901</v>
      </c>
      <c r="B8" t="s">
        <v>158</v>
      </c>
      <c r="C8" s="27">
        <v>20</v>
      </c>
      <c r="D8" s="120">
        <f t="shared" si="0"/>
        <v>82020</v>
      </c>
      <c r="G8" s="119" t="str">
        <f t="shared" si="1"/>
        <v>201901Джинсы мужские Lee Luke, цвет: голубой. L719QAJU. Размер 33-34 (48/50-34)</v>
      </c>
      <c r="H8" s="15">
        <v>43466</v>
      </c>
      <c r="I8" t="s">
        <v>126</v>
      </c>
      <c r="J8" s="7">
        <v>4540</v>
      </c>
      <c r="K8" s="7"/>
    </row>
    <row r="9" spans="1:11" x14ac:dyDescent="0.3">
      <c r="A9" s="6">
        <v>201901</v>
      </c>
      <c r="B9" s="2" t="s">
        <v>114</v>
      </c>
      <c r="C9" s="27">
        <v>19</v>
      </c>
      <c r="D9" s="120">
        <f t="shared" si="0"/>
        <v>87742</v>
      </c>
      <c r="G9" s="119" t="str">
        <f t="shared" si="1"/>
        <v>201901Джинсы мужские Wrangler Arizona, цвет: синий. W12ONJ91N. Размер 30-32 (46-32)</v>
      </c>
      <c r="H9" s="15">
        <v>43466</v>
      </c>
      <c r="I9" t="s">
        <v>128</v>
      </c>
      <c r="J9" s="7">
        <v>4009</v>
      </c>
      <c r="K9" s="7"/>
    </row>
    <row r="10" spans="1:11" x14ac:dyDescent="0.3">
      <c r="A10" s="6">
        <v>201901</v>
      </c>
      <c r="B10" t="s">
        <v>150</v>
      </c>
      <c r="C10" s="27">
        <v>4</v>
      </c>
      <c r="D10" s="120">
        <f t="shared" si="0"/>
        <v>18576</v>
      </c>
      <c r="G10" s="119" t="str">
        <f t="shared" si="1"/>
        <v>201901Джинсы женские Diesel, цвет: синий. 00S142-0679W/01. Размер 27-32 (44-32)</v>
      </c>
      <c r="H10" s="15">
        <v>43466</v>
      </c>
      <c r="I10" t="s">
        <v>130</v>
      </c>
      <c r="J10" s="7">
        <v>3911</v>
      </c>
      <c r="K10" s="7"/>
    </row>
    <row r="11" spans="1:11" x14ac:dyDescent="0.3">
      <c r="A11" s="6">
        <v>201901</v>
      </c>
      <c r="B11" t="s">
        <v>134</v>
      </c>
      <c r="C11" s="27">
        <v>24</v>
      </c>
      <c r="D11" s="120">
        <f t="shared" si="0"/>
        <v>82752</v>
      </c>
      <c r="G11" s="119" t="str">
        <f t="shared" si="1"/>
        <v>201901Джинсы женские F5, цвет: голубой. 175016. Размер 46/48 (31/32)</v>
      </c>
      <c r="H11" s="15">
        <v>43466</v>
      </c>
      <c r="I11" t="s">
        <v>132</v>
      </c>
      <c r="J11" s="7">
        <v>5394</v>
      </c>
      <c r="K11" s="7"/>
    </row>
    <row r="12" spans="1:11" x14ac:dyDescent="0.3">
      <c r="A12" s="6">
        <v>201901</v>
      </c>
      <c r="B12" t="s">
        <v>122</v>
      </c>
      <c r="C12" s="27">
        <v>18</v>
      </c>
      <c r="D12" s="120">
        <f t="shared" si="0"/>
        <v>64062</v>
      </c>
      <c r="G12" s="119" t="str">
        <f t="shared" si="1"/>
        <v>201901Джинсы женские Only, цвет: темно-синий. 15134523_Dark Blue Denim. Размер 27-34 (42/44-34)</v>
      </c>
      <c r="H12" s="15">
        <v>43466</v>
      </c>
      <c r="I12" t="s">
        <v>134</v>
      </c>
      <c r="J12" s="7">
        <v>3448</v>
      </c>
      <c r="K12" s="7"/>
    </row>
    <row r="13" spans="1:11" x14ac:dyDescent="0.3">
      <c r="A13" s="6">
        <v>201901</v>
      </c>
      <c r="B13" t="s">
        <v>142</v>
      </c>
      <c r="C13" s="27">
        <v>16</v>
      </c>
      <c r="D13" s="120">
        <f t="shared" si="0"/>
        <v>57072</v>
      </c>
      <c r="G13" s="119" t="str">
        <f t="shared" si="1"/>
        <v>201901Брюки мужские 6B130026M/35771/7500W</v>
      </c>
      <c r="H13" s="15">
        <v>43466</v>
      </c>
      <c r="I13" t="s">
        <v>136</v>
      </c>
      <c r="J13" s="7">
        <v>5287</v>
      </c>
      <c r="K13" s="7"/>
    </row>
    <row r="14" spans="1:11" x14ac:dyDescent="0.3">
      <c r="A14" s="6">
        <v>201901</v>
      </c>
      <c r="B14" t="s">
        <v>120</v>
      </c>
      <c r="C14" s="27">
        <v>17</v>
      </c>
      <c r="D14" s="120">
        <f t="shared" si="0"/>
        <v>68816</v>
      </c>
      <c r="G14" s="119" t="str">
        <f t="shared" si="1"/>
        <v>201901Брюки женские 12103144B/46734/7000W</v>
      </c>
      <c r="H14" s="15">
        <v>43466</v>
      </c>
      <c r="I14" t="s">
        <v>138</v>
      </c>
      <c r="J14" s="7">
        <v>4634</v>
      </c>
      <c r="K14" s="7"/>
    </row>
    <row r="15" spans="1:11" x14ac:dyDescent="0.3">
      <c r="A15" s="6">
        <v>201901</v>
      </c>
      <c r="B15" t="s">
        <v>118</v>
      </c>
      <c r="C15" s="27">
        <v>29</v>
      </c>
      <c r="D15" s="120">
        <f t="shared" si="0"/>
        <v>139258</v>
      </c>
      <c r="G15" s="119" t="str">
        <f t="shared" si="1"/>
        <v>201901Джинсы женские Calvin Klein Jeans, цвет: синий. J20J205789_9143. Размер 29 (44/46)</v>
      </c>
      <c r="H15" s="15">
        <v>43466</v>
      </c>
      <c r="I15" t="s">
        <v>140</v>
      </c>
      <c r="J15" s="7">
        <v>3656</v>
      </c>
      <c r="K15" s="7"/>
    </row>
    <row r="16" spans="1:11" x14ac:dyDescent="0.3">
      <c r="A16" s="6">
        <v>201901</v>
      </c>
      <c r="B16" t="s">
        <v>124</v>
      </c>
      <c r="C16" s="27">
        <v>24</v>
      </c>
      <c r="D16" s="120">
        <f t="shared" si="0"/>
        <v>110040</v>
      </c>
      <c r="G16" s="119" t="str">
        <f t="shared" si="1"/>
        <v>201901Джинсы женские oodji Ultra, цвет: темно-синий джинс. 12104053-1B/18831/7900W. Размер 27-32 (44-32)</v>
      </c>
      <c r="H16" s="15">
        <v>43466</v>
      </c>
      <c r="I16" t="s">
        <v>142</v>
      </c>
      <c r="J16" s="7">
        <v>3567</v>
      </c>
      <c r="K16" s="7"/>
    </row>
    <row r="17" spans="1:11" x14ac:dyDescent="0.3">
      <c r="A17" s="6">
        <v>201901</v>
      </c>
      <c r="B17" t="s">
        <v>126</v>
      </c>
      <c r="C17" s="27">
        <v>30</v>
      </c>
      <c r="D17" s="120">
        <f t="shared" si="0"/>
        <v>136200</v>
      </c>
      <c r="G17" s="119" t="str">
        <f t="shared" si="1"/>
        <v>201901Джинсы мужские Tom Tailor, цвет: синий. 6255002.09.12_1054. Размер 32-34 (48-34)</v>
      </c>
      <c r="H17" s="15">
        <v>43466</v>
      </c>
      <c r="I17" t="s">
        <v>144</v>
      </c>
      <c r="J17" s="7">
        <v>4966</v>
      </c>
      <c r="K17" s="7"/>
    </row>
    <row r="18" spans="1:11" x14ac:dyDescent="0.3">
      <c r="A18" s="6">
        <v>201901</v>
      </c>
      <c r="B18" t="s">
        <v>146</v>
      </c>
      <c r="C18" s="27">
        <v>35</v>
      </c>
      <c r="D18" s="120">
        <f t="shared" si="0"/>
        <v>175490</v>
      </c>
      <c r="G18" s="119" t="str">
        <f t="shared" si="1"/>
        <v>201901Джинсы мужские Lee, цвет: синий. L707AAIF. Размер 31-34 (46/48-34)</v>
      </c>
      <c r="H18" s="15">
        <v>43466</v>
      </c>
      <c r="I18" t="s">
        <v>146</v>
      </c>
      <c r="J18" s="7">
        <v>5014</v>
      </c>
      <c r="K18" s="7"/>
    </row>
    <row r="19" spans="1:11" x14ac:dyDescent="0.3">
      <c r="A19" s="6">
        <v>201901</v>
      </c>
      <c r="B19" t="s">
        <v>148</v>
      </c>
      <c r="C19" s="27">
        <v>31</v>
      </c>
      <c r="D19" s="120">
        <f t="shared" si="0"/>
        <v>134075</v>
      </c>
      <c r="G19" s="119" t="str">
        <f t="shared" si="1"/>
        <v>201901Джинсы мужские Levi's®, цвет: синий. 2999004530. Размер 32-32 (48/50-32)</v>
      </c>
      <c r="H19" s="15">
        <v>43466</v>
      </c>
      <c r="I19" t="s">
        <v>148</v>
      </c>
      <c r="J19" s="7">
        <v>4325</v>
      </c>
      <c r="K19" s="7"/>
    </row>
    <row r="20" spans="1:11" x14ac:dyDescent="0.3">
      <c r="A20" s="6">
        <v>201901</v>
      </c>
      <c r="B20" t="s">
        <v>154</v>
      </c>
      <c r="C20" s="27">
        <v>7</v>
      </c>
      <c r="D20" s="120">
        <f t="shared" si="0"/>
        <v>24675</v>
      </c>
      <c r="G20" s="119" t="str">
        <f t="shared" si="1"/>
        <v>201901Джинсы женские Levi's® 721, цвет: голубой. 1888200750. Размер 27-34 (42/44-34)</v>
      </c>
      <c r="H20" s="15">
        <v>43466</v>
      </c>
      <c r="I20" t="s">
        <v>150</v>
      </c>
      <c r="J20" s="7">
        <v>4644</v>
      </c>
      <c r="K20" s="7"/>
    </row>
    <row r="21" spans="1:11" x14ac:dyDescent="0.3">
      <c r="A21" s="6">
        <v>201901</v>
      </c>
      <c r="B21" t="s">
        <v>156</v>
      </c>
      <c r="C21" s="27">
        <v>3</v>
      </c>
      <c r="D21" s="120">
        <f t="shared" si="0"/>
        <v>10488</v>
      </c>
      <c r="G21" s="119" t="str">
        <f t="shared" si="1"/>
        <v>201901Джинсы мужские Mustang Tramper Tapered, цвет: синий. 0112-5764-046_5000-313. Размер 36-34 (52-34)</v>
      </c>
      <c r="H21" s="15">
        <v>43466</v>
      </c>
      <c r="I21" t="s">
        <v>152</v>
      </c>
      <c r="J21" s="7">
        <v>4643</v>
      </c>
      <c r="K21" s="7"/>
    </row>
    <row r="22" spans="1:11" x14ac:dyDescent="0.3">
      <c r="A22" s="6">
        <v>201901</v>
      </c>
      <c r="B22" t="s">
        <v>152</v>
      </c>
      <c r="C22" s="27">
        <v>19</v>
      </c>
      <c r="D22" s="120">
        <f t="shared" si="0"/>
        <v>88217</v>
      </c>
      <c r="G22" s="119" t="str">
        <f t="shared" si="1"/>
        <v>201901Джинсы мужские Mustang Big Sur, цвет: синий. 3169-5126-580_5000-881. Размер 31-34 (46/48-34)</v>
      </c>
      <c r="H22" s="15">
        <v>43466</v>
      </c>
      <c r="I22" t="s">
        <v>154</v>
      </c>
      <c r="J22" s="7">
        <v>3525</v>
      </c>
      <c r="K22" s="7"/>
    </row>
    <row r="23" spans="1:11" x14ac:dyDescent="0.3">
      <c r="A23" s="6">
        <v>201901</v>
      </c>
      <c r="B23" t="s">
        <v>144</v>
      </c>
      <c r="C23" s="27">
        <v>23</v>
      </c>
      <c r="D23" s="120">
        <f t="shared" si="0"/>
        <v>114218</v>
      </c>
      <c r="G23" s="119" t="str">
        <f t="shared" si="1"/>
        <v>201901Джинсы мужские Mustang Big Sur, цвет: синий. 3169-5126-580_5000-881. Размер 36-34 (52-34)</v>
      </c>
      <c r="H23" s="15">
        <v>43466</v>
      </c>
      <c r="I23" t="s">
        <v>156</v>
      </c>
      <c r="J23" s="7">
        <v>3496</v>
      </c>
      <c r="K23" s="7"/>
    </row>
    <row r="24" spans="1:11" x14ac:dyDescent="0.3">
      <c r="A24" s="6">
        <v>201901</v>
      </c>
      <c r="B24" t="s">
        <v>128</v>
      </c>
      <c r="C24" s="27">
        <v>9</v>
      </c>
      <c r="D24" s="120">
        <f t="shared" si="0"/>
        <v>36081</v>
      </c>
      <c r="G24" s="119" t="str">
        <f t="shared" si="1"/>
        <v>201901Джинсы женские F5, цвет: синий. 275030_w.medium. Размер 34-32 (50/52-32)</v>
      </c>
      <c r="H24" s="15">
        <v>43466</v>
      </c>
      <c r="I24" t="s">
        <v>158</v>
      </c>
      <c r="J24" s="7">
        <v>4101</v>
      </c>
      <c r="K24" s="7"/>
    </row>
    <row r="25" spans="1:11" x14ac:dyDescent="0.3">
      <c r="A25" s="6">
        <v>201902</v>
      </c>
      <c r="B25" t="s">
        <v>116</v>
      </c>
      <c r="C25" s="27">
        <v>19</v>
      </c>
      <c r="D25" s="120">
        <f t="shared" si="0"/>
        <v>70585</v>
      </c>
      <c r="G25" s="119" t="str">
        <f t="shared" si="1"/>
        <v>201902Джинсы женские Lee Emlyn, цвет: синий. L370BCQD. Размер 27-33 (42/44-33)</v>
      </c>
      <c r="H25" s="15">
        <v>43497</v>
      </c>
      <c r="I25" s="2" t="s">
        <v>114</v>
      </c>
      <c r="J25" s="7">
        <v>4479</v>
      </c>
      <c r="K25" s="7"/>
    </row>
    <row r="26" spans="1:11" x14ac:dyDescent="0.3">
      <c r="A26" s="6">
        <v>201902</v>
      </c>
      <c r="B26" t="s">
        <v>138</v>
      </c>
      <c r="C26" s="27">
        <v>14</v>
      </c>
      <c r="D26" s="120">
        <f t="shared" si="0"/>
        <v>67466</v>
      </c>
      <c r="G26" s="119" t="str">
        <f t="shared" si="1"/>
        <v>201902Брюки женские 12102079/45785/7900W</v>
      </c>
      <c r="H26" s="15">
        <v>43497</v>
      </c>
      <c r="I26" t="s">
        <v>116</v>
      </c>
      <c r="J26" s="7">
        <v>3715</v>
      </c>
      <c r="K26" s="7"/>
    </row>
    <row r="27" spans="1:11" x14ac:dyDescent="0.3">
      <c r="A27" s="6">
        <v>201902</v>
      </c>
      <c r="B27" t="s">
        <v>136</v>
      </c>
      <c r="C27" s="27">
        <v>12</v>
      </c>
      <c r="D27" s="120">
        <f t="shared" si="0"/>
        <v>59004</v>
      </c>
      <c r="G27" s="119" t="str">
        <f t="shared" si="1"/>
        <v>201902Джинсы мужские Calvin Klein Jeans, цвет: черный. J30J304308_9014. Размер 31 (46/48)</v>
      </c>
      <c r="H27" s="15">
        <v>43497</v>
      </c>
      <c r="I27" t="s">
        <v>118</v>
      </c>
      <c r="J27" s="7">
        <v>4226</v>
      </c>
      <c r="K27" s="7"/>
    </row>
    <row r="28" spans="1:11" x14ac:dyDescent="0.3">
      <c r="A28" s="6">
        <v>201902</v>
      </c>
      <c r="B28" t="s">
        <v>140</v>
      </c>
      <c r="C28" s="27">
        <v>1</v>
      </c>
      <c r="D28" s="120">
        <f t="shared" si="0"/>
        <v>4168</v>
      </c>
      <c r="G28" s="119" t="str">
        <f t="shared" si="1"/>
        <v>201902Джинсы женские oodji Ultra, цвет: темно-синий джинс. 12104065B/46253/7900W. Размер 26-32 (42-32)</v>
      </c>
      <c r="H28" s="15">
        <v>43497</v>
      </c>
      <c r="I28" t="s">
        <v>120</v>
      </c>
      <c r="J28" s="7">
        <v>4048</v>
      </c>
      <c r="K28" s="7"/>
    </row>
    <row r="29" spans="1:11" x14ac:dyDescent="0.3">
      <c r="A29" s="6">
        <v>201902</v>
      </c>
      <c r="B29" t="s">
        <v>130</v>
      </c>
      <c r="C29" s="27">
        <v>2</v>
      </c>
      <c r="D29" s="120">
        <f t="shared" si="0"/>
        <v>8214</v>
      </c>
      <c r="G29" s="119" t="str">
        <f t="shared" si="1"/>
        <v>201902Джинсы женские oodji Ultra, цвет: синий джинс. 12104043-6B/46260/7500W. Размер 27-30 (44-30)</v>
      </c>
      <c r="H29" s="15">
        <v>43497</v>
      </c>
      <c r="I29" t="s">
        <v>122</v>
      </c>
      <c r="J29" s="7">
        <v>3452</v>
      </c>
      <c r="K29" s="7"/>
    </row>
    <row r="30" spans="1:11" x14ac:dyDescent="0.3">
      <c r="A30" s="6">
        <v>201902</v>
      </c>
      <c r="B30" t="s">
        <v>132</v>
      </c>
      <c r="C30" s="27">
        <v>7</v>
      </c>
      <c r="D30" s="120">
        <f t="shared" si="0"/>
        <v>35868</v>
      </c>
      <c r="G30" s="119" t="str">
        <f t="shared" si="1"/>
        <v>201902Джинсы мужские Lee Brooklyn Straight, цвет: синий. L452ACHN. Размер 33-34 (48/50-34)</v>
      </c>
      <c r="H30" s="15">
        <v>43497</v>
      </c>
      <c r="I30" t="s">
        <v>124</v>
      </c>
      <c r="J30" s="7">
        <v>4218</v>
      </c>
      <c r="K30" s="7"/>
    </row>
    <row r="31" spans="1:11" x14ac:dyDescent="0.3">
      <c r="A31" s="6">
        <v>201902</v>
      </c>
      <c r="B31" t="s">
        <v>158</v>
      </c>
      <c r="C31" s="27">
        <v>6</v>
      </c>
      <c r="D31" s="120">
        <f t="shared" si="0"/>
        <v>24852</v>
      </c>
      <c r="G31" s="119" t="str">
        <f t="shared" si="1"/>
        <v>201902Джинсы мужские Lee Luke, цвет: голубой. L719QAJU. Размер 33-34 (48/50-34)</v>
      </c>
      <c r="H31" s="15">
        <v>43497</v>
      </c>
      <c r="I31" t="s">
        <v>126</v>
      </c>
      <c r="J31" s="7">
        <v>3859</v>
      </c>
      <c r="K31" s="7"/>
    </row>
    <row r="32" spans="1:11" x14ac:dyDescent="0.3">
      <c r="A32" s="6">
        <v>201902</v>
      </c>
      <c r="B32" s="2" t="s">
        <v>114</v>
      </c>
      <c r="C32" s="27">
        <v>2</v>
      </c>
      <c r="D32" s="120">
        <f t="shared" si="0"/>
        <v>8958</v>
      </c>
      <c r="G32" s="119" t="str">
        <f t="shared" si="1"/>
        <v>201902Джинсы мужские Wrangler Arizona, цвет: синий. W12ONJ91N. Размер 30-32 (46-32)</v>
      </c>
      <c r="H32" s="15">
        <v>43497</v>
      </c>
      <c r="I32" t="s">
        <v>128</v>
      </c>
      <c r="J32" s="7">
        <v>3608</v>
      </c>
      <c r="K32" s="7"/>
    </row>
    <row r="33" spans="1:11" x14ac:dyDescent="0.3">
      <c r="A33" s="6">
        <v>201902</v>
      </c>
      <c r="B33" t="s">
        <v>150</v>
      </c>
      <c r="C33" s="27">
        <v>26</v>
      </c>
      <c r="D33" s="120">
        <f t="shared" si="0"/>
        <v>135226</v>
      </c>
      <c r="G33" s="119" t="str">
        <f t="shared" si="1"/>
        <v>201902Джинсы женские Diesel, цвет: синий. 00S142-0679W/01. Размер 27-32 (44-32)</v>
      </c>
      <c r="H33" s="15">
        <v>43497</v>
      </c>
      <c r="I33" t="s">
        <v>130</v>
      </c>
      <c r="J33" s="7">
        <v>4107</v>
      </c>
      <c r="K33" s="7"/>
    </row>
    <row r="34" spans="1:11" x14ac:dyDescent="0.3">
      <c r="A34" s="6">
        <v>201902</v>
      </c>
      <c r="B34" t="s">
        <v>134</v>
      </c>
      <c r="C34" s="27">
        <v>20</v>
      </c>
      <c r="D34" s="120">
        <f t="shared" si="0"/>
        <v>61380</v>
      </c>
      <c r="G34" s="119" t="str">
        <f t="shared" si="1"/>
        <v>201902Джинсы женские F5, цвет: голубой. 175016. Размер 46/48 (31/32)</v>
      </c>
      <c r="H34" s="15">
        <v>43497</v>
      </c>
      <c r="I34" t="s">
        <v>132</v>
      </c>
      <c r="J34" s="7">
        <v>5124</v>
      </c>
      <c r="K34" s="7"/>
    </row>
    <row r="35" spans="1:11" x14ac:dyDescent="0.3">
      <c r="A35" s="6">
        <v>201902</v>
      </c>
      <c r="B35" t="s">
        <v>122</v>
      </c>
      <c r="C35" s="27">
        <v>29</v>
      </c>
      <c r="D35" s="120">
        <f t="shared" si="0"/>
        <v>100108</v>
      </c>
      <c r="G35" s="119" t="str">
        <f t="shared" si="1"/>
        <v>201902Джинсы женские Only, цвет: темно-синий. 15134523_Dark Blue Denim. Размер 27-34 (42/44-34)</v>
      </c>
      <c r="H35" s="15">
        <v>43497</v>
      </c>
      <c r="I35" t="s">
        <v>134</v>
      </c>
      <c r="J35" s="7">
        <v>3069</v>
      </c>
      <c r="K35" s="7"/>
    </row>
    <row r="36" spans="1:11" x14ac:dyDescent="0.3">
      <c r="A36" s="6">
        <v>201902</v>
      </c>
      <c r="B36" t="s">
        <v>142</v>
      </c>
      <c r="C36" s="27">
        <v>15</v>
      </c>
      <c r="D36" s="120">
        <f t="shared" si="0"/>
        <v>57780</v>
      </c>
      <c r="G36" s="119" t="str">
        <f t="shared" si="1"/>
        <v>201902Брюки мужские 6B130026M/35771/7500W</v>
      </c>
      <c r="H36" s="15">
        <v>43497</v>
      </c>
      <c r="I36" t="s">
        <v>136</v>
      </c>
      <c r="J36" s="7">
        <v>4917</v>
      </c>
      <c r="K36" s="7"/>
    </row>
    <row r="37" spans="1:11" x14ac:dyDescent="0.3">
      <c r="A37" s="6">
        <v>201902</v>
      </c>
      <c r="B37" t="s">
        <v>120</v>
      </c>
      <c r="C37" s="27">
        <v>9</v>
      </c>
      <c r="D37" s="120">
        <f t="shared" si="0"/>
        <v>36432</v>
      </c>
      <c r="G37" s="119" t="str">
        <f t="shared" si="1"/>
        <v>201902Брюки женские 12103144B/46734/7000W</v>
      </c>
      <c r="H37" s="15">
        <v>43497</v>
      </c>
      <c r="I37" t="s">
        <v>138</v>
      </c>
      <c r="J37" s="7">
        <v>4819</v>
      </c>
      <c r="K37" s="7"/>
    </row>
    <row r="38" spans="1:11" x14ac:dyDescent="0.3">
      <c r="A38" s="6">
        <v>201902</v>
      </c>
      <c r="B38" t="s">
        <v>118</v>
      </c>
      <c r="C38" s="27">
        <v>31</v>
      </c>
      <c r="D38" s="120">
        <f t="shared" si="0"/>
        <v>131006</v>
      </c>
      <c r="G38" s="119" t="str">
        <f t="shared" si="1"/>
        <v>201902Джинсы женские Calvin Klein Jeans, цвет: синий. J20J205789_9143. Размер 29 (44/46)</v>
      </c>
      <c r="H38" s="15">
        <v>43497</v>
      </c>
      <c r="I38" t="s">
        <v>140</v>
      </c>
      <c r="J38" s="7">
        <v>4168</v>
      </c>
      <c r="K38" s="7"/>
    </row>
    <row r="39" spans="1:11" x14ac:dyDescent="0.3">
      <c r="A39" s="6">
        <v>201902</v>
      </c>
      <c r="B39" t="s">
        <v>124</v>
      </c>
      <c r="C39" s="27">
        <v>34</v>
      </c>
      <c r="D39" s="120">
        <f t="shared" si="0"/>
        <v>143412</v>
      </c>
      <c r="G39" s="119" t="str">
        <f t="shared" si="1"/>
        <v>201902Джинсы женские oodji Ultra, цвет: темно-синий джинс. 12104053-1B/18831/7900W. Размер 27-32 (44-32)</v>
      </c>
      <c r="H39" s="15">
        <v>43497</v>
      </c>
      <c r="I39" t="s">
        <v>142</v>
      </c>
      <c r="J39" s="7">
        <v>3852</v>
      </c>
      <c r="K39" s="7"/>
    </row>
    <row r="40" spans="1:11" x14ac:dyDescent="0.3">
      <c r="A40" s="6">
        <v>201902</v>
      </c>
      <c r="B40" t="s">
        <v>126</v>
      </c>
      <c r="C40" s="27">
        <v>35</v>
      </c>
      <c r="D40" s="120">
        <f t="shared" si="0"/>
        <v>135065</v>
      </c>
      <c r="G40" s="119" t="str">
        <f t="shared" si="1"/>
        <v>201902Джинсы мужские Tom Tailor, цвет: синий. 6255002.09.12_1054. Размер 32-34 (48-34)</v>
      </c>
      <c r="H40" s="15">
        <v>43497</v>
      </c>
      <c r="I40" t="s">
        <v>144</v>
      </c>
      <c r="J40" s="7">
        <v>5165</v>
      </c>
      <c r="K40" s="7"/>
    </row>
    <row r="41" spans="1:11" x14ac:dyDescent="0.3">
      <c r="A41" s="6">
        <v>201902</v>
      </c>
      <c r="B41" t="s">
        <v>146</v>
      </c>
      <c r="C41" s="27">
        <v>35</v>
      </c>
      <c r="D41" s="120">
        <f t="shared" si="0"/>
        <v>175490</v>
      </c>
      <c r="G41" s="119" t="str">
        <f t="shared" si="1"/>
        <v>201902Джинсы мужские Lee, цвет: синий. L707AAIF. Размер 31-34 (46/48-34)</v>
      </c>
      <c r="H41" s="15">
        <v>43497</v>
      </c>
      <c r="I41" t="s">
        <v>146</v>
      </c>
      <c r="J41" s="7">
        <v>5014</v>
      </c>
      <c r="K41" s="7"/>
    </row>
    <row r="42" spans="1:11" x14ac:dyDescent="0.3">
      <c r="A42" s="6">
        <v>201902</v>
      </c>
      <c r="B42" t="s">
        <v>148</v>
      </c>
      <c r="C42" s="27">
        <v>17</v>
      </c>
      <c r="D42" s="120">
        <f t="shared" si="0"/>
        <v>67643</v>
      </c>
      <c r="G42" s="119" t="str">
        <f t="shared" si="1"/>
        <v>201902Джинсы мужские Levi's®, цвет: синий. 2999004530. Размер 32-32 (48/50-32)</v>
      </c>
      <c r="H42" s="15">
        <v>43497</v>
      </c>
      <c r="I42" t="s">
        <v>148</v>
      </c>
      <c r="J42" s="7">
        <v>3979</v>
      </c>
      <c r="K42" s="7"/>
    </row>
    <row r="43" spans="1:11" x14ac:dyDescent="0.3">
      <c r="A43" s="6">
        <v>201902</v>
      </c>
      <c r="B43" t="s">
        <v>154</v>
      </c>
      <c r="C43" s="27">
        <v>24</v>
      </c>
      <c r="D43" s="120">
        <f t="shared" si="0"/>
        <v>84600</v>
      </c>
      <c r="G43" s="119" t="str">
        <f t="shared" si="1"/>
        <v>201902Джинсы женские Levi's® 721, цвет: голубой. 1888200750. Размер 27-34 (42/44-34)</v>
      </c>
      <c r="H43" s="15">
        <v>43497</v>
      </c>
      <c r="I43" t="s">
        <v>150</v>
      </c>
      <c r="J43" s="7">
        <v>5201</v>
      </c>
      <c r="K43" s="7"/>
    </row>
    <row r="44" spans="1:11" x14ac:dyDescent="0.3">
      <c r="A44" s="6">
        <v>201902</v>
      </c>
      <c r="B44" t="s">
        <v>156</v>
      </c>
      <c r="C44" s="27">
        <v>18</v>
      </c>
      <c r="D44" s="120">
        <f t="shared" si="0"/>
        <v>60408</v>
      </c>
      <c r="G44" s="119" t="str">
        <f t="shared" si="1"/>
        <v>201902Джинсы мужские Mustang Tramper Tapered, цвет: синий. 0112-5764-046_5000-313. Размер 36-34 (52-34)</v>
      </c>
      <c r="H44" s="15">
        <v>43497</v>
      </c>
      <c r="I44" t="s">
        <v>152</v>
      </c>
      <c r="J44" s="7">
        <v>4272</v>
      </c>
      <c r="K44" s="7"/>
    </row>
    <row r="45" spans="1:11" x14ac:dyDescent="0.3">
      <c r="A45" s="6">
        <v>201902</v>
      </c>
      <c r="B45" t="s">
        <v>152</v>
      </c>
      <c r="C45" s="27">
        <v>17</v>
      </c>
      <c r="D45" s="120">
        <f t="shared" si="0"/>
        <v>72624</v>
      </c>
      <c r="G45" s="119" t="str">
        <f t="shared" si="1"/>
        <v>201902Джинсы мужские Mustang Big Sur, цвет: синий. 3169-5126-580_5000-881. Размер 31-34 (46/48-34)</v>
      </c>
      <c r="H45" s="15">
        <v>43497</v>
      </c>
      <c r="I45" t="s">
        <v>154</v>
      </c>
      <c r="J45" s="7">
        <v>3525</v>
      </c>
      <c r="K45" s="7"/>
    </row>
    <row r="46" spans="1:11" x14ac:dyDescent="0.3">
      <c r="A46" s="6">
        <v>201902</v>
      </c>
      <c r="B46" t="s">
        <v>144</v>
      </c>
      <c r="C46" s="27">
        <v>10</v>
      </c>
      <c r="D46" s="120">
        <f t="shared" si="0"/>
        <v>51650</v>
      </c>
      <c r="G46" s="119" t="str">
        <f t="shared" si="1"/>
        <v>201902Джинсы мужские Mustang Big Sur, цвет: синий. 3169-5126-580_5000-881. Размер 36-34 (52-34)</v>
      </c>
      <c r="H46" s="15">
        <v>43497</v>
      </c>
      <c r="I46" t="s">
        <v>156</v>
      </c>
      <c r="J46" s="7">
        <v>3356</v>
      </c>
      <c r="K46" s="7"/>
    </row>
    <row r="47" spans="1:11" x14ac:dyDescent="0.3">
      <c r="A47" s="6">
        <v>201902</v>
      </c>
      <c r="B47" t="s">
        <v>128</v>
      </c>
      <c r="C47" s="27">
        <v>33</v>
      </c>
      <c r="D47" s="120">
        <f t="shared" si="0"/>
        <v>119064</v>
      </c>
      <c r="G47" s="119" t="str">
        <f t="shared" si="1"/>
        <v>201902Джинсы женские F5, цвет: синий. 275030_w.medium. Размер 34-32 (50/52-32)</v>
      </c>
      <c r="H47" s="15">
        <v>43497</v>
      </c>
      <c r="I47" t="s">
        <v>158</v>
      </c>
      <c r="J47" s="7">
        <v>4142</v>
      </c>
      <c r="K47" s="7"/>
    </row>
    <row r="48" spans="1:11" x14ac:dyDescent="0.3">
      <c r="A48" s="6">
        <v>201903</v>
      </c>
      <c r="B48" t="s">
        <v>116</v>
      </c>
      <c r="C48" s="27">
        <v>5</v>
      </c>
      <c r="D48" s="120">
        <f t="shared" si="0"/>
        <v>19660</v>
      </c>
      <c r="G48" s="119" t="str">
        <f t="shared" si="1"/>
        <v>201903Джинсы женские Lee Emlyn, цвет: синий. L370BCQD. Размер 27-33 (42/44-33)</v>
      </c>
      <c r="H48" s="15">
        <v>43525</v>
      </c>
      <c r="I48" t="s">
        <v>114</v>
      </c>
      <c r="J48" s="7">
        <v>4387</v>
      </c>
      <c r="K48" s="7"/>
    </row>
    <row r="49" spans="1:11" x14ac:dyDescent="0.3">
      <c r="A49" s="6">
        <v>201903</v>
      </c>
      <c r="B49" t="s">
        <v>138</v>
      </c>
      <c r="C49" s="27">
        <v>28</v>
      </c>
      <c r="D49" s="120">
        <f t="shared" si="0"/>
        <v>129752</v>
      </c>
      <c r="G49" s="119" t="str">
        <f t="shared" si="1"/>
        <v>201903Брюки женские 12102079/45785/7900W</v>
      </c>
      <c r="H49" s="15">
        <v>43525</v>
      </c>
      <c r="I49" t="s">
        <v>116</v>
      </c>
      <c r="J49" s="7">
        <v>3932</v>
      </c>
      <c r="K49" s="7"/>
    </row>
    <row r="50" spans="1:11" x14ac:dyDescent="0.3">
      <c r="A50" s="6">
        <v>201903</v>
      </c>
      <c r="B50" t="s">
        <v>136</v>
      </c>
      <c r="C50" s="27">
        <v>14</v>
      </c>
      <c r="D50" s="120">
        <f t="shared" si="0"/>
        <v>80682</v>
      </c>
      <c r="G50" s="119" t="str">
        <f t="shared" si="1"/>
        <v>201903Джинсы мужские Calvin Klein Jeans, цвет: черный. J30J304308_9014. Размер 31 (46/48)</v>
      </c>
      <c r="H50" s="15">
        <v>43525</v>
      </c>
      <c r="I50" t="s">
        <v>118</v>
      </c>
      <c r="J50" s="7">
        <v>5330</v>
      </c>
      <c r="K50" s="7"/>
    </row>
    <row r="51" spans="1:11" x14ac:dyDescent="0.3">
      <c r="A51" s="6">
        <v>201903</v>
      </c>
      <c r="B51" t="s">
        <v>140</v>
      </c>
      <c r="C51" s="27">
        <v>26</v>
      </c>
      <c r="D51" s="120">
        <f t="shared" si="0"/>
        <v>107406</v>
      </c>
      <c r="G51" s="119" t="str">
        <f t="shared" si="1"/>
        <v>201903Джинсы женские oodji Ultra, цвет: темно-синий джинс. 12104065B/46253/7900W. Размер 26-32 (42-32)</v>
      </c>
      <c r="H51" s="15">
        <v>43525</v>
      </c>
      <c r="I51" t="s">
        <v>120</v>
      </c>
      <c r="J51" s="7">
        <v>4048</v>
      </c>
      <c r="K51" s="7"/>
    </row>
    <row r="52" spans="1:11" x14ac:dyDescent="0.3">
      <c r="A52" s="6">
        <v>201903</v>
      </c>
      <c r="B52" t="s">
        <v>130</v>
      </c>
      <c r="C52" s="27">
        <v>22</v>
      </c>
      <c r="D52" s="120">
        <f t="shared" si="0"/>
        <v>82610</v>
      </c>
      <c r="G52" s="119" t="str">
        <f t="shared" si="1"/>
        <v>201903Джинсы женские oodji Ultra, цвет: синий джинс. 12104043-6B/46260/7500W. Размер 27-30 (44-30)</v>
      </c>
      <c r="H52" s="15">
        <v>43525</v>
      </c>
      <c r="I52" t="s">
        <v>122</v>
      </c>
      <c r="J52" s="7">
        <v>3915</v>
      </c>
      <c r="K52" s="7"/>
    </row>
    <row r="53" spans="1:11" x14ac:dyDescent="0.3">
      <c r="A53" s="6">
        <v>201903</v>
      </c>
      <c r="B53" t="s">
        <v>132</v>
      </c>
      <c r="C53" s="27">
        <v>4</v>
      </c>
      <c r="D53" s="120">
        <f t="shared" si="0"/>
        <v>21360</v>
      </c>
      <c r="G53" s="119" t="str">
        <f t="shared" si="1"/>
        <v>201903Джинсы мужские Lee Brooklyn Straight, цвет: синий. L452ACHN. Размер 33-34 (48/50-34)</v>
      </c>
      <c r="H53" s="15">
        <v>43525</v>
      </c>
      <c r="I53" t="s">
        <v>124</v>
      </c>
      <c r="J53" s="7">
        <v>4035</v>
      </c>
      <c r="K53" s="7"/>
    </row>
    <row r="54" spans="1:11" x14ac:dyDescent="0.3">
      <c r="A54" s="6">
        <v>201903</v>
      </c>
      <c r="B54" t="s">
        <v>158</v>
      </c>
      <c r="C54" s="27">
        <v>22</v>
      </c>
      <c r="D54" s="120">
        <f t="shared" si="0"/>
        <v>87516</v>
      </c>
      <c r="G54" s="119" t="str">
        <f t="shared" si="1"/>
        <v>201903Джинсы мужские Lee Luke, цвет: голубой. L719QAJU. Размер 33-34 (48/50-34)</v>
      </c>
      <c r="H54" s="15">
        <v>43525</v>
      </c>
      <c r="I54" t="s">
        <v>126</v>
      </c>
      <c r="J54" s="7">
        <v>4268</v>
      </c>
      <c r="K54" s="7"/>
    </row>
    <row r="55" spans="1:11" x14ac:dyDescent="0.3">
      <c r="A55" s="6">
        <v>201903</v>
      </c>
      <c r="B55" t="s">
        <v>114</v>
      </c>
      <c r="C55" s="27">
        <v>6</v>
      </c>
      <c r="D55" s="120">
        <f t="shared" si="0"/>
        <v>26322</v>
      </c>
      <c r="G55" s="119" t="str">
        <f t="shared" si="1"/>
        <v>201903Джинсы мужские Wrangler Arizona, цвет: синий. W12ONJ91N. Размер 30-32 (46-32)</v>
      </c>
      <c r="H55" s="15">
        <v>43525</v>
      </c>
      <c r="I55" t="s">
        <v>128</v>
      </c>
      <c r="J55" s="7">
        <v>3969</v>
      </c>
      <c r="K55" s="7"/>
    </row>
    <row r="56" spans="1:11" x14ac:dyDescent="0.3">
      <c r="A56" s="6">
        <v>201903</v>
      </c>
      <c r="B56" t="s">
        <v>150</v>
      </c>
      <c r="C56" s="27">
        <v>27</v>
      </c>
      <c r="D56" s="120">
        <f t="shared" si="0"/>
        <v>114102</v>
      </c>
      <c r="G56" s="119" t="str">
        <f t="shared" si="1"/>
        <v>201903Джинсы женские Diesel, цвет: синий. 00S142-0679W/01. Размер 27-32 (44-32)</v>
      </c>
      <c r="H56" s="15">
        <v>43525</v>
      </c>
      <c r="I56" t="s">
        <v>130</v>
      </c>
      <c r="J56" s="7">
        <v>3755</v>
      </c>
      <c r="K56" s="7"/>
    </row>
    <row r="57" spans="1:11" x14ac:dyDescent="0.3">
      <c r="A57" s="6">
        <v>201903</v>
      </c>
      <c r="B57" t="s">
        <v>134</v>
      </c>
      <c r="C57" s="27">
        <v>28</v>
      </c>
      <c r="D57" s="120">
        <f t="shared" si="0"/>
        <v>92680</v>
      </c>
      <c r="G57" s="119" t="str">
        <f t="shared" si="1"/>
        <v>201903Джинсы женские F5, цвет: голубой. 175016. Размер 46/48 (31/32)</v>
      </c>
      <c r="H57" s="15">
        <v>43525</v>
      </c>
      <c r="I57" t="s">
        <v>132</v>
      </c>
      <c r="J57" s="7">
        <v>5340</v>
      </c>
      <c r="K57" s="7"/>
    </row>
    <row r="58" spans="1:11" x14ac:dyDescent="0.3">
      <c r="A58" s="6">
        <v>201903</v>
      </c>
      <c r="B58" t="s">
        <v>122</v>
      </c>
      <c r="C58" s="27">
        <v>21</v>
      </c>
      <c r="D58" s="120">
        <f t="shared" si="0"/>
        <v>82215</v>
      </c>
      <c r="G58" s="119" t="str">
        <f t="shared" si="1"/>
        <v>201903Джинсы женские Only, цвет: темно-синий. 15134523_Dark Blue Denim. Размер 27-34 (42/44-34)</v>
      </c>
      <c r="H58" s="15">
        <v>43525</v>
      </c>
      <c r="I58" t="s">
        <v>134</v>
      </c>
      <c r="J58" s="7">
        <v>3310</v>
      </c>
      <c r="K58" s="7"/>
    </row>
    <row r="59" spans="1:11" x14ac:dyDescent="0.3">
      <c r="A59" s="6">
        <v>201903</v>
      </c>
      <c r="B59" t="s">
        <v>142</v>
      </c>
      <c r="C59" s="27">
        <v>20</v>
      </c>
      <c r="D59" s="120">
        <f t="shared" si="0"/>
        <v>66340</v>
      </c>
      <c r="G59" s="119" t="str">
        <f t="shared" si="1"/>
        <v>201903Брюки мужские 6B130026M/35771/7500W</v>
      </c>
      <c r="H59" s="15">
        <v>43525</v>
      </c>
      <c r="I59" t="s">
        <v>136</v>
      </c>
      <c r="J59" s="7">
        <v>5763</v>
      </c>
      <c r="K59" s="7"/>
    </row>
    <row r="60" spans="1:11" x14ac:dyDescent="0.3">
      <c r="A60" s="6">
        <v>201903</v>
      </c>
      <c r="B60" t="s">
        <v>120</v>
      </c>
      <c r="C60" s="27">
        <v>29</v>
      </c>
      <c r="D60" s="120">
        <f t="shared" si="0"/>
        <v>117392</v>
      </c>
      <c r="G60" s="119" t="str">
        <f t="shared" si="1"/>
        <v>201903Брюки женские 12103144B/46734/7000W</v>
      </c>
      <c r="H60" s="15">
        <v>43525</v>
      </c>
      <c r="I60" t="s">
        <v>138</v>
      </c>
      <c r="J60" s="7">
        <v>4634</v>
      </c>
      <c r="K60" s="7"/>
    </row>
    <row r="61" spans="1:11" x14ac:dyDescent="0.3">
      <c r="A61" s="6">
        <v>201903</v>
      </c>
      <c r="B61" t="s">
        <v>118</v>
      </c>
      <c r="C61" s="27">
        <v>2</v>
      </c>
      <c r="D61" s="120">
        <f t="shared" si="0"/>
        <v>10660</v>
      </c>
      <c r="G61" s="119" t="str">
        <f t="shared" si="1"/>
        <v>201903Джинсы женские Calvin Klein Jeans, цвет: синий. J20J205789_9143. Размер 29 (44/46)</v>
      </c>
      <c r="H61" s="15">
        <v>43525</v>
      </c>
      <c r="I61" t="s">
        <v>140</v>
      </c>
      <c r="J61" s="7">
        <v>4131</v>
      </c>
      <c r="K61" s="7"/>
    </row>
    <row r="62" spans="1:11" x14ac:dyDescent="0.3">
      <c r="A62" s="6">
        <v>201903</v>
      </c>
      <c r="B62" t="s">
        <v>124</v>
      </c>
      <c r="C62" s="27">
        <v>30</v>
      </c>
      <c r="D62" s="120">
        <f t="shared" si="0"/>
        <v>121050</v>
      </c>
      <c r="G62" s="119" t="str">
        <f t="shared" si="1"/>
        <v>201903Джинсы женские oodji Ultra, цвет: темно-синий джинс. 12104053-1B/18831/7900W. Размер 27-32 (44-32)</v>
      </c>
      <c r="H62" s="15">
        <v>43525</v>
      </c>
      <c r="I62" t="s">
        <v>142</v>
      </c>
      <c r="J62" s="7">
        <v>3317</v>
      </c>
      <c r="K62" s="7"/>
    </row>
    <row r="63" spans="1:11" x14ac:dyDescent="0.3">
      <c r="A63" s="6">
        <v>201903</v>
      </c>
      <c r="B63" t="s">
        <v>126</v>
      </c>
      <c r="C63" s="27">
        <v>12</v>
      </c>
      <c r="D63" s="120">
        <f t="shared" si="0"/>
        <v>51216</v>
      </c>
      <c r="G63" s="119" t="str">
        <f t="shared" si="1"/>
        <v>201903Джинсы мужские Tom Tailor, цвет: синий. 6255002.09.12_1054. Размер 32-34 (48-34)</v>
      </c>
      <c r="H63" s="15">
        <v>43525</v>
      </c>
      <c r="I63" t="s">
        <v>144</v>
      </c>
      <c r="J63" s="7">
        <v>4718</v>
      </c>
      <c r="K63" s="7"/>
    </row>
    <row r="64" spans="1:11" x14ac:dyDescent="0.3">
      <c r="A64" s="6">
        <v>201903</v>
      </c>
      <c r="B64" t="s">
        <v>146</v>
      </c>
      <c r="C64" s="27">
        <v>32</v>
      </c>
      <c r="D64" s="120">
        <f t="shared" si="0"/>
        <v>165248</v>
      </c>
      <c r="G64" s="119" t="str">
        <f t="shared" si="1"/>
        <v>201903Джинсы мужские Lee, цвет: синий. L707AAIF. Размер 31-34 (46/48-34)</v>
      </c>
      <c r="H64" s="15">
        <v>43525</v>
      </c>
      <c r="I64" t="s">
        <v>146</v>
      </c>
      <c r="J64" s="7">
        <v>5164</v>
      </c>
      <c r="K64" s="7"/>
    </row>
    <row r="65" spans="1:11" x14ac:dyDescent="0.3">
      <c r="A65" s="6">
        <v>201903</v>
      </c>
      <c r="B65" t="s">
        <v>148</v>
      </c>
      <c r="C65" s="27">
        <v>33</v>
      </c>
      <c r="D65" s="120">
        <f t="shared" si="0"/>
        <v>121308</v>
      </c>
      <c r="G65" s="119" t="str">
        <f t="shared" si="1"/>
        <v>201903Джинсы мужские Levi's®, цвет: синий. 2999004530. Размер 32-32 (48/50-32)</v>
      </c>
      <c r="H65" s="15">
        <v>43525</v>
      </c>
      <c r="I65" t="s">
        <v>148</v>
      </c>
      <c r="J65" s="7">
        <v>3676</v>
      </c>
      <c r="K65" s="7"/>
    </row>
    <row r="66" spans="1:11" x14ac:dyDescent="0.3">
      <c r="A66" s="6">
        <v>201903</v>
      </c>
      <c r="B66" t="s">
        <v>154</v>
      </c>
      <c r="C66" s="27">
        <v>22</v>
      </c>
      <c r="D66" s="120">
        <f t="shared" si="0"/>
        <v>87626</v>
      </c>
      <c r="G66" s="119" t="str">
        <f t="shared" si="1"/>
        <v>201903Джинсы женские Levi's® 721, цвет: голубой. 1888200750. Размер 27-34 (42/44-34)</v>
      </c>
      <c r="H66" s="15">
        <v>43525</v>
      </c>
      <c r="I66" t="s">
        <v>150</v>
      </c>
      <c r="J66" s="7">
        <v>4226</v>
      </c>
      <c r="K66" s="7"/>
    </row>
    <row r="67" spans="1:11" x14ac:dyDescent="0.3">
      <c r="A67" s="6">
        <v>201903</v>
      </c>
      <c r="B67" t="s">
        <v>156</v>
      </c>
      <c r="C67" s="27">
        <v>22</v>
      </c>
      <c r="D67" s="120">
        <f t="shared" ref="D67:D70" si="2">VLOOKUP(TEXT(A67,"000000")&amp;B67,$G$2:$J$70,4,0)*C67</f>
        <v>76142</v>
      </c>
      <c r="G67" s="119" t="str">
        <f t="shared" ref="G67:G70" si="3">TEXT(YEAR(H67)*100+MONTH(H67),"000000")&amp;I67</f>
        <v>201903Джинсы мужские Mustang Tramper Tapered, цвет: синий. 0112-5764-046_5000-313. Размер 36-34 (52-34)</v>
      </c>
      <c r="H67" s="15">
        <v>43525</v>
      </c>
      <c r="I67" t="s">
        <v>152</v>
      </c>
      <c r="J67" s="7">
        <v>5200</v>
      </c>
      <c r="K67" s="7"/>
    </row>
    <row r="68" spans="1:11" x14ac:dyDescent="0.3">
      <c r="A68" s="6">
        <v>201903</v>
      </c>
      <c r="B68" t="s">
        <v>152</v>
      </c>
      <c r="C68" s="27">
        <v>13</v>
      </c>
      <c r="D68" s="120">
        <f t="shared" si="2"/>
        <v>67600</v>
      </c>
      <c r="G68" s="119" t="str">
        <f t="shared" si="3"/>
        <v>201903Джинсы мужские Mustang Big Sur, цвет: синий. 3169-5126-580_5000-881. Размер 31-34 (46/48-34)</v>
      </c>
      <c r="H68" s="15">
        <v>43525</v>
      </c>
      <c r="I68" t="s">
        <v>154</v>
      </c>
      <c r="J68" s="7">
        <v>3983</v>
      </c>
      <c r="K68" s="7"/>
    </row>
    <row r="69" spans="1:11" x14ac:dyDescent="0.3">
      <c r="A69" s="6">
        <v>201903</v>
      </c>
      <c r="B69" t="s">
        <v>144</v>
      </c>
      <c r="C69" s="27">
        <v>35</v>
      </c>
      <c r="D69" s="120">
        <f t="shared" si="2"/>
        <v>165130</v>
      </c>
      <c r="G69" s="119" t="str">
        <f t="shared" si="3"/>
        <v>201903Джинсы мужские Mustang Big Sur, цвет: синий. 3169-5126-580_5000-881. Размер 36-34 (52-34)</v>
      </c>
      <c r="H69" s="15">
        <v>43525</v>
      </c>
      <c r="I69" t="s">
        <v>156</v>
      </c>
      <c r="J69" s="7">
        <v>3461</v>
      </c>
      <c r="K69" s="7"/>
    </row>
    <row r="70" spans="1:11" x14ac:dyDescent="0.3">
      <c r="A70" s="6">
        <v>201903</v>
      </c>
      <c r="B70" t="s">
        <v>128</v>
      </c>
      <c r="C70" s="27">
        <v>7</v>
      </c>
      <c r="D70" s="120">
        <f t="shared" si="2"/>
        <v>27783</v>
      </c>
      <c r="G70" s="119" t="str">
        <f t="shared" si="3"/>
        <v>201903Джинсы женские F5, цвет: синий. 275030_w.medium. Размер 34-32 (50/52-32)</v>
      </c>
      <c r="H70" s="15">
        <v>43525</v>
      </c>
      <c r="I70" t="s">
        <v>158</v>
      </c>
      <c r="J70" s="7">
        <v>3978</v>
      </c>
      <c r="K70" s="7"/>
    </row>
  </sheetData>
  <autoFilter ref="A1:C1" xr:uid="{00000000-0001-0000-0400-000000000000}">
    <sortState xmlns:xlrd2="http://schemas.microsoft.com/office/spreadsheetml/2017/richdata2" ref="A2:C70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Q15"/>
  <sheetViews>
    <sheetView workbookViewId="0">
      <selection activeCell="H10" sqref="H10"/>
    </sheetView>
  </sheetViews>
  <sheetFormatPr defaultRowHeight="14.4" outlineLevelCol="1" x14ac:dyDescent="0.3"/>
  <cols>
    <col min="1" max="1" width="9.33203125" style="39" bestFit="1" customWidth="1"/>
    <col min="2" max="2" width="12.5546875" bestFit="1" customWidth="1"/>
    <col min="3" max="3" width="12" customWidth="1"/>
    <col min="4" max="4" width="6.21875" customWidth="1"/>
    <col min="5" max="5" width="16.6640625" customWidth="1" outlineLevel="1"/>
    <col min="6" max="17" width="6.88671875" customWidth="1" outlineLevel="1"/>
    <col min="18" max="18" width="8.6640625"/>
    <col min="22" max="22" width="20.6640625" bestFit="1" customWidth="1"/>
  </cols>
  <sheetData>
    <row r="1" spans="1:17" s="1" customFormat="1" ht="15" thickBot="1" x14ac:dyDescent="0.35">
      <c r="A1" s="38" t="s">
        <v>189</v>
      </c>
      <c r="B1" s="33" t="s">
        <v>165</v>
      </c>
      <c r="C1" s="126" t="s">
        <v>424</v>
      </c>
      <c r="D1" s="9"/>
      <c r="E1" s="33"/>
      <c r="F1" s="13">
        <v>201901</v>
      </c>
      <c r="G1" s="13">
        <f>F1+1</f>
        <v>201902</v>
      </c>
      <c r="H1" s="13">
        <f t="shared" ref="H1:Q1" si="0">G1+1</f>
        <v>201903</v>
      </c>
      <c r="I1" s="13">
        <f t="shared" si="0"/>
        <v>201904</v>
      </c>
      <c r="J1" s="13">
        <f t="shared" si="0"/>
        <v>201905</v>
      </c>
      <c r="K1" s="13">
        <f t="shared" si="0"/>
        <v>201906</v>
      </c>
      <c r="L1" s="13">
        <f t="shared" si="0"/>
        <v>201907</v>
      </c>
      <c r="M1" s="13">
        <f t="shared" si="0"/>
        <v>201908</v>
      </c>
      <c r="N1" s="13">
        <f t="shared" si="0"/>
        <v>201909</v>
      </c>
      <c r="O1" s="13">
        <f t="shared" si="0"/>
        <v>201910</v>
      </c>
      <c r="P1" s="13">
        <f t="shared" si="0"/>
        <v>201911</v>
      </c>
      <c r="Q1" s="13">
        <f t="shared" si="0"/>
        <v>201912</v>
      </c>
    </row>
    <row r="2" spans="1:17" x14ac:dyDescent="0.3">
      <c r="A2" s="39">
        <v>201901</v>
      </c>
      <c r="B2" s="47">
        <f>HLOOKUP(A2,$F$1:$Q$4,2,0)</f>
        <v>34337</v>
      </c>
      <c r="C2" s="121">
        <f>ROUND(HLOOKUP(A2,$F$1:$Q$4,$F$15,0),0)</f>
        <v>34337</v>
      </c>
      <c r="E2" s="33" t="s">
        <v>193</v>
      </c>
      <c r="F2" s="36">
        <v>34337</v>
      </c>
      <c r="G2" s="36">
        <v>32954</v>
      </c>
      <c r="H2" s="36">
        <v>34725</v>
      </c>
      <c r="I2" s="36">
        <v>28290</v>
      </c>
      <c r="J2" s="36">
        <v>32193</v>
      </c>
      <c r="K2" s="36">
        <v>29516</v>
      </c>
      <c r="L2" s="36">
        <v>26123</v>
      </c>
      <c r="M2" s="36">
        <v>25257</v>
      </c>
      <c r="N2" s="36">
        <v>25541</v>
      </c>
      <c r="O2" s="36">
        <v>33539</v>
      </c>
      <c r="P2" s="36">
        <v>25242</v>
      </c>
      <c r="Q2" s="36">
        <v>25701</v>
      </c>
    </row>
    <row r="3" spans="1:17" x14ac:dyDescent="0.3">
      <c r="A3" s="39">
        <f t="shared" ref="A3:A13" si="1">A2+1</f>
        <v>201902</v>
      </c>
      <c r="B3" s="47">
        <f t="shared" ref="B3:B13" si="2">HLOOKUP(A3,$F$1:$Q$4,2,0)</f>
        <v>32954</v>
      </c>
      <c r="C3" s="121">
        <f t="shared" ref="C3:C13" si="3">ROUND(HLOOKUP(A3,$F$1:$Q$4,$F$15,0),0)</f>
        <v>32954</v>
      </c>
      <c r="E3" s="33" t="s">
        <v>194</v>
      </c>
      <c r="F3" s="36">
        <v>47.756606397774689</v>
      </c>
      <c r="G3" s="36">
        <v>46.743262411347516</v>
      </c>
      <c r="H3" s="36">
        <v>61.678507992895206</v>
      </c>
      <c r="I3" s="36">
        <v>54.613899613899612</v>
      </c>
      <c r="J3" s="36">
        <v>48.703479576399396</v>
      </c>
      <c r="K3" s="36">
        <v>38.633507853403138</v>
      </c>
      <c r="L3" s="36">
        <v>31.741190765492103</v>
      </c>
      <c r="M3" s="36">
        <v>33.947580645161288</v>
      </c>
      <c r="N3" s="36">
        <v>40.285488958990534</v>
      </c>
      <c r="O3" s="36">
        <v>63.883809523809525</v>
      </c>
      <c r="P3" s="36">
        <v>34.018867924528301</v>
      </c>
      <c r="Q3" s="36">
        <v>48.219512195121951</v>
      </c>
    </row>
    <row r="4" spans="1:17" x14ac:dyDescent="0.3">
      <c r="A4" s="39">
        <f t="shared" si="1"/>
        <v>201903</v>
      </c>
      <c r="B4" s="47">
        <f t="shared" si="2"/>
        <v>34725</v>
      </c>
      <c r="C4" s="121">
        <f t="shared" si="3"/>
        <v>34725</v>
      </c>
      <c r="E4" s="33" t="s">
        <v>195</v>
      </c>
      <c r="F4" s="37">
        <v>0.15809999999999999</v>
      </c>
      <c r="G4" s="37">
        <v>0.1784</v>
      </c>
      <c r="H4" s="37">
        <v>0.15640000000000001</v>
      </c>
      <c r="I4" s="37">
        <v>0.1545</v>
      </c>
      <c r="J4" s="37">
        <v>0.16839999999999999</v>
      </c>
      <c r="K4" s="37">
        <v>0.1822</v>
      </c>
      <c r="L4" s="37">
        <v>0.1825</v>
      </c>
      <c r="M4" s="37">
        <v>0.1991</v>
      </c>
      <c r="N4" s="37">
        <v>0.16600000000000001</v>
      </c>
      <c r="O4" s="37">
        <v>0.19239999999999999</v>
      </c>
      <c r="P4" s="37">
        <v>0.1784</v>
      </c>
      <c r="Q4" s="37">
        <v>0.16170000000000001</v>
      </c>
    </row>
    <row r="5" spans="1:17" x14ac:dyDescent="0.3">
      <c r="A5" s="39">
        <f t="shared" si="1"/>
        <v>201904</v>
      </c>
      <c r="B5" s="47">
        <f t="shared" si="2"/>
        <v>28290</v>
      </c>
      <c r="C5" s="121">
        <f t="shared" si="3"/>
        <v>28290</v>
      </c>
    </row>
    <row r="6" spans="1:17" x14ac:dyDescent="0.3">
      <c r="A6" s="39">
        <f t="shared" si="1"/>
        <v>201905</v>
      </c>
      <c r="B6" s="47">
        <f t="shared" si="2"/>
        <v>32193</v>
      </c>
      <c r="C6" s="121">
        <f t="shared" si="3"/>
        <v>32193</v>
      </c>
    </row>
    <row r="7" spans="1:17" x14ac:dyDescent="0.3">
      <c r="A7" s="39">
        <f t="shared" si="1"/>
        <v>201906</v>
      </c>
      <c r="B7" s="47">
        <f t="shared" si="2"/>
        <v>29516</v>
      </c>
      <c r="C7" s="121">
        <f t="shared" si="3"/>
        <v>29516</v>
      </c>
    </row>
    <row r="8" spans="1:17" x14ac:dyDescent="0.3">
      <c r="A8" s="39">
        <f t="shared" si="1"/>
        <v>201907</v>
      </c>
      <c r="B8" s="47">
        <f t="shared" si="2"/>
        <v>26123</v>
      </c>
      <c r="C8" s="121">
        <f t="shared" si="3"/>
        <v>26123</v>
      </c>
    </row>
    <row r="9" spans="1:17" x14ac:dyDescent="0.3">
      <c r="A9" s="39">
        <f t="shared" si="1"/>
        <v>201908</v>
      </c>
      <c r="B9" s="47">
        <f t="shared" si="2"/>
        <v>25257</v>
      </c>
      <c r="C9" s="121">
        <f t="shared" si="3"/>
        <v>25257</v>
      </c>
    </row>
    <row r="10" spans="1:17" x14ac:dyDescent="0.3">
      <c r="A10" s="39">
        <f t="shared" si="1"/>
        <v>201909</v>
      </c>
      <c r="B10" s="47">
        <f t="shared" si="2"/>
        <v>25541</v>
      </c>
      <c r="C10" s="121">
        <f t="shared" si="3"/>
        <v>25541</v>
      </c>
    </row>
    <row r="11" spans="1:17" x14ac:dyDescent="0.3">
      <c r="A11" s="39">
        <f t="shared" si="1"/>
        <v>201910</v>
      </c>
      <c r="B11" s="47">
        <f t="shared" si="2"/>
        <v>33539</v>
      </c>
      <c r="C11" s="121">
        <f t="shared" si="3"/>
        <v>33539</v>
      </c>
    </row>
    <row r="12" spans="1:17" x14ac:dyDescent="0.3">
      <c r="A12" s="39">
        <f t="shared" si="1"/>
        <v>201911</v>
      </c>
      <c r="B12" s="47">
        <f t="shared" si="2"/>
        <v>25242</v>
      </c>
      <c r="C12" s="121">
        <f t="shared" si="3"/>
        <v>25242</v>
      </c>
    </row>
    <row r="13" spans="1:17" x14ac:dyDescent="0.3">
      <c r="A13" s="39">
        <f t="shared" si="1"/>
        <v>201912</v>
      </c>
      <c r="B13" s="47">
        <f t="shared" si="2"/>
        <v>25701</v>
      </c>
      <c r="C13" s="121">
        <f t="shared" si="3"/>
        <v>25701</v>
      </c>
    </row>
    <row r="14" spans="1:17" ht="15" thickBot="1" x14ac:dyDescent="0.35"/>
    <row r="15" spans="1:17" ht="16.2" thickBot="1" x14ac:dyDescent="0.35">
      <c r="A15" s="122"/>
      <c r="B15" s="123"/>
      <c r="C15" s="123"/>
      <c r="D15" s="123"/>
      <c r="E15" s="124" t="s">
        <v>423</v>
      </c>
      <c r="F15" s="125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/>
  <dimension ref="A1:U32"/>
  <sheetViews>
    <sheetView zoomScaleNormal="100" workbookViewId="0">
      <selection activeCell="J34" sqref="J34"/>
    </sheetView>
  </sheetViews>
  <sheetFormatPr defaultRowHeight="14.4" x14ac:dyDescent="0.3"/>
  <cols>
    <col min="1" max="1" width="40.21875" customWidth="1"/>
    <col min="2" max="2" width="9.44140625" style="6" bestFit="1" customWidth="1"/>
    <col min="3" max="3" width="10.6640625" style="15" bestFit="1" customWidth="1"/>
    <col min="4" max="4" width="9.6640625" style="6" bestFit="1" customWidth="1"/>
    <col min="5" max="5" width="15.5546875" bestFit="1" customWidth="1"/>
    <col min="6" max="6" width="15.5546875" customWidth="1"/>
    <col min="7" max="7" width="11.44140625" style="7" customWidth="1"/>
    <col min="8" max="8" width="3.6640625" bestFit="1" customWidth="1"/>
    <col min="9" max="9" width="3" bestFit="1" customWidth="1"/>
    <col min="10" max="10" width="12.6640625" customWidth="1"/>
    <col min="11" max="21" width="10.6640625" bestFit="1" customWidth="1"/>
    <col min="28" max="28" width="75.33203125" bestFit="1" customWidth="1"/>
  </cols>
  <sheetData>
    <row r="1" spans="1:21" x14ac:dyDescent="0.3">
      <c r="H1" s="19"/>
      <c r="I1" s="20"/>
      <c r="J1" s="153" t="s">
        <v>196</v>
      </c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</row>
    <row r="2" spans="1:21" x14ac:dyDescent="0.3">
      <c r="A2" s="13" t="s">
        <v>1</v>
      </c>
      <c r="B2" s="13" t="s">
        <v>197</v>
      </c>
      <c r="C2" s="14" t="s">
        <v>198</v>
      </c>
      <c r="D2" s="13" t="s">
        <v>199</v>
      </c>
      <c r="E2" s="13" t="s">
        <v>200</v>
      </c>
      <c r="F2" s="13" t="s">
        <v>200</v>
      </c>
      <c r="H2" s="21"/>
      <c r="I2" s="22"/>
      <c r="J2" s="17">
        <v>43374</v>
      </c>
      <c r="K2" s="17">
        <v>43375</v>
      </c>
      <c r="L2" s="17">
        <v>43376</v>
      </c>
      <c r="M2" s="17">
        <v>43377</v>
      </c>
      <c r="N2" s="17">
        <v>43378</v>
      </c>
      <c r="O2" s="17">
        <v>43379</v>
      </c>
      <c r="P2" s="17">
        <v>43380</v>
      </c>
      <c r="Q2" s="17">
        <v>43381</v>
      </c>
      <c r="R2" s="17">
        <v>43382</v>
      </c>
      <c r="S2" s="17">
        <v>43383</v>
      </c>
      <c r="T2" s="17">
        <v>43384</v>
      </c>
      <c r="U2" s="17">
        <v>43385</v>
      </c>
    </row>
    <row r="3" spans="1:21" x14ac:dyDescent="0.3">
      <c r="A3" t="s">
        <v>201</v>
      </c>
      <c r="B3" s="6">
        <v>3</v>
      </c>
      <c r="C3" s="15">
        <v>43374</v>
      </c>
      <c r="D3" s="8">
        <v>131</v>
      </c>
      <c r="E3" s="12">
        <f>IFERROR(INDEX($J$3:$U$24,MATCH(B3,$I$3:$I$24,0),MATCH(C3,$J$2:$U$2,0)),"без промо")</f>
        <v>0</v>
      </c>
      <c r="F3" s="12" t="str">
        <f>IFERROR(IF(INDEX($J$3:$U$24,MATCH(B3,$I$3:$I$24,0),MATCH(C3,$J$2:$U$2,0))=1,"ПРОМО","НЕТ"),"Без промо")</f>
        <v>НЕТ</v>
      </c>
      <c r="H3" s="152" t="s">
        <v>202</v>
      </c>
      <c r="I3" s="18">
        <v>3</v>
      </c>
      <c r="J3" s="16"/>
      <c r="K3" s="16"/>
      <c r="L3" s="16"/>
      <c r="M3" s="16"/>
      <c r="N3" s="16"/>
      <c r="O3" s="16"/>
      <c r="P3" s="16"/>
      <c r="Q3" s="16">
        <v>1</v>
      </c>
      <c r="R3" s="16">
        <v>1</v>
      </c>
      <c r="S3" s="16"/>
      <c r="T3" s="16"/>
      <c r="U3" s="16"/>
    </row>
    <row r="4" spans="1:21" x14ac:dyDescent="0.3">
      <c r="A4" t="s">
        <v>201</v>
      </c>
      <c r="B4" s="6">
        <v>3</v>
      </c>
      <c r="C4" s="15">
        <v>43377</v>
      </c>
      <c r="D4" s="8">
        <v>131</v>
      </c>
      <c r="E4" s="12">
        <f t="shared" ref="E4:E30" si="0">IFERROR(INDEX($J$3:$U$24,MATCH(B4,$I$3:$I$24,0),MATCH(C4,$J$2:$U$2,0)),"без промо")</f>
        <v>0</v>
      </c>
      <c r="F4" s="12" t="str">
        <f t="shared" ref="F4:F30" si="1">IFERROR(IF(INDEX($J$3:$U$24,MATCH(B4,$I$3:$I$24,0),MATCH(C4,$J$2:$U$2,0))=1,"ПРОМО","НЕТ"),"Без промо")</f>
        <v>НЕТ</v>
      </c>
      <c r="H4" s="152"/>
      <c r="I4" s="18">
        <v>4</v>
      </c>
      <c r="J4" s="16"/>
      <c r="K4" s="48">
        <v>1</v>
      </c>
      <c r="L4" s="16">
        <v>1</v>
      </c>
      <c r="M4" s="16">
        <v>1</v>
      </c>
      <c r="N4" s="16">
        <v>1</v>
      </c>
      <c r="O4" s="16">
        <v>1</v>
      </c>
      <c r="P4" s="16"/>
      <c r="Q4" s="16"/>
      <c r="R4" s="16"/>
      <c r="S4" s="16"/>
      <c r="T4" s="16"/>
      <c r="U4" s="16"/>
    </row>
    <row r="5" spans="1:21" x14ac:dyDescent="0.3">
      <c r="A5" t="s">
        <v>201</v>
      </c>
      <c r="B5" s="6">
        <v>3</v>
      </c>
      <c r="C5" s="15">
        <v>43382</v>
      </c>
      <c r="D5" s="8">
        <v>245</v>
      </c>
      <c r="E5" s="12">
        <f t="shared" si="0"/>
        <v>1</v>
      </c>
      <c r="F5" s="12" t="str">
        <f t="shared" si="1"/>
        <v>ПРОМО</v>
      </c>
      <c r="H5" s="152"/>
      <c r="I5" s="18">
        <v>7</v>
      </c>
      <c r="J5" s="16"/>
      <c r="K5" s="16"/>
      <c r="L5" s="16"/>
      <c r="M5" s="16"/>
      <c r="N5" s="16"/>
      <c r="O5" s="16"/>
      <c r="P5" s="16"/>
      <c r="Q5" s="16">
        <v>1</v>
      </c>
      <c r="R5" s="16">
        <v>1</v>
      </c>
      <c r="S5" s="16"/>
      <c r="T5" s="16"/>
      <c r="U5" s="16"/>
    </row>
    <row r="6" spans="1:21" x14ac:dyDescent="0.3">
      <c r="A6" t="s">
        <v>201</v>
      </c>
      <c r="B6" s="6">
        <v>3</v>
      </c>
      <c r="C6" s="15">
        <v>43385</v>
      </c>
      <c r="D6" s="8">
        <v>131</v>
      </c>
      <c r="E6" s="12">
        <f t="shared" si="0"/>
        <v>0</v>
      </c>
      <c r="F6" s="12" t="str">
        <f t="shared" si="1"/>
        <v>НЕТ</v>
      </c>
      <c r="H6" s="152"/>
      <c r="I6" s="18">
        <v>9</v>
      </c>
      <c r="J6" s="16"/>
      <c r="K6" s="16"/>
      <c r="L6" s="16"/>
      <c r="M6" s="16"/>
      <c r="N6" s="16">
        <v>1</v>
      </c>
      <c r="O6" s="16"/>
      <c r="P6" s="16"/>
      <c r="Q6" s="16"/>
      <c r="R6" s="16"/>
      <c r="S6" s="16"/>
      <c r="T6" s="16"/>
      <c r="U6" s="16"/>
    </row>
    <row r="7" spans="1:21" x14ac:dyDescent="0.3">
      <c r="A7" t="s">
        <v>203</v>
      </c>
      <c r="B7" s="6">
        <v>10</v>
      </c>
      <c r="C7" s="15">
        <v>43385</v>
      </c>
      <c r="D7" s="8">
        <v>18</v>
      </c>
      <c r="E7" s="12">
        <f t="shared" si="0"/>
        <v>0</v>
      </c>
      <c r="F7" s="12" t="str">
        <f t="shared" si="1"/>
        <v>НЕТ</v>
      </c>
      <c r="H7" s="152"/>
      <c r="I7" s="18">
        <v>10</v>
      </c>
      <c r="J7" s="16"/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/>
      <c r="R7" s="16"/>
      <c r="S7" s="16"/>
      <c r="T7" s="16"/>
      <c r="U7" s="16"/>
    </row>
    <row r="8" spans="1:21" x14ac:dyDescent="0.3">
      <c r="A8" t="s">
        <v>204</v>
      </c>
      <c r="B8" s="6">
        <v>11</v>
      </c>
      <c r="C8" s="15">
        <v>43380</v>
      </c>
      <c r="D8" s="8">
        <v>56</v>
      </c>
      <c r="E8" s="12" t="str">
        <f t="shared" si="0"/>
        <v>без промо</v>
      </c>
      <c r="F8" s="12" t="str">
        <f t="shared" si="1"/>
        <v>Без промо</v>
      </c>
      <c r="H8" s="152"/>
      <c r="I8" s="18">
        <v>12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>
        <v>1</v>
      </c>
    </row>
    <row r="9" spans="1:21" x14ac:dyDescent="0.3">
      <c r="A9" t="s">
        <v>205</v>
      </c>
      <c r="B9" s="6">
        <v>18</v>
      </c>
      <c r="C9" s="15">
        <v>43374</v>
      </c>
      <c r="D9" s="8">
        <v>38</v>
      </c>
      <c r="E9" s="12" t="str">
        <f t="shared" si="0"/>
        <v>без промо</v>
      </c>
      <c r="F9" s="12" t="str">
        <f t="shared" si="1"/>
        <v>Без промо</v>
      </c>
      <c r="H9" s="152"/>
      <c r="I9" s="18">
        <v>19</v>
      </c>
      <c r="J9" s="16"/>
      <c r="K9" s="16"/>
      <c r="L9" s="16"/>
      <c r="M9" s="16"/>
      <c r="N9" s="16"/>
      <c r="O9" s="16"/>
      <c r="P9" s="16"/>
      <c r="Q9" s="16"/>
      <c r="R9" s="16"/>
      <c r="S9" s="16">
        <v>1</v>
      </c>
      <c r="T9" s="16">
        <v>1</v>
      </c>
      <c r="U9" s="16"/>
    </row>
    <row r="10" spans="1:21" x14ac:dyDescent="0.3">
      <c r="A10" t="s">
        <v>205</v>
      </c>
      <c r="B10" s="6">
        <v>18</v>
      </c>
      <c r="C10" s="15">
        <v>43378</v>
      </c>
      <c r="D10" s="8">
        <v>94</v>
      </c>
      <c r="E10" s="12" t="str">
        <f t="shared" si="0"/>
        <v>без промо</v>
      </c>
      <c r="F10" s="12" t="str">
        <f t="shared" si="1"/>
        <v>Без промо</v>
      </c>
      <c r="H10" s="152"/>
      <c r="I10" s="18">
        <v>22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>
        <v>1</v>
      </c>
    </row>
    <row r="11" spans="1:21" x14ac:dyDescent="0.3">
      <c r="A11" t="s">
        <v>205</v>
      </c>
      <c r="B11" s="6">
        <v>18</v>
      </c>
      <c r="C11" s="15">
        <v>43382</v>
      </c>
      <c r="D11" s="8">
        <v>64</v>
      </c>
      <c r="E11" s="12" t="str">
        <f t="shared" si="0"/>
        <v>без промо</v>
      </c>
      <c r="F11" s="12" t="str">
        <f t="shared" si="1"/>
        <v>Без промо</v>
      </c>
      <c r="H11" s="152"/>
      <c r="I11" s="18">
        <v>23</v>
      </c>
      <c r="J11" s="16"/>
      <c r="K11" s="16"/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/>
      <c r="S11" s="16"/>
      <c r="T11" s="16"/>
      <c r="U11" s="16"/>
    </row>
    <row r="12" spans="1:21" x14ac:dyDescent="0.3">
      <c r="A12" t="s">
        <v>206</v>
      </c>
      <c r="B12" s="6">
        <v>19</v>
      </c>
      <c r="C12" s="15">
        <v>43380</v>
      </c>
      <c r="D12" s="8">
        <v>50</v>
      </c>
      <c r="E12" s="12">
        <f t="shared" si="0"/>
        <v>0</v>
      </c>
      <c r="F12" s="12" t="str">
        <f t="shared" si="1"/>
        <v>НЕТ</v>
      </c>
      <c r="H12" s="152"/>
      <c r="I12" s="18">
        <v>32</v>
      </c>
      <c r="J12" s="16"/>
      <c r="K12" s="16"/>
      <c r="L12" s="16"/>
      <c r="M12" s="16"/>
      <c r="N12" s="16"/>
      <c r="O12" s="16"/>
      <c r="P12" s="16"/>
      <c r="Q12" s="16"/>
      <c r="R12" s="16"/>
      <c r="S12" s="16">
        <v>1</v>
      </c>
      <c r="T12" s="16">
        <v>1</v>
      </c>
      <c r="U12" s="16"/>
    </row>
    <row r="13" spans="1:21" x14ac:dyDescent="0.3">
      <c r="A13" t="s">
        <v>206</v>
      </c>
      <c r="B13" s="6">
        <v>19</v>
      </c>
      <c r="C13" s="15">
        <v>43381</v>
      </c>
      <c r="D13" s="8">
        <v>47</v>
      </c>
      <c r="E13" s="12">
        <f t="shared" si="0"/>
        <v>0</v>
      </c>
      <c r="F13" s="12" t="str">
        <f t="shared" si="1"/>
        <v>НЕТ</v>
      </c>
      <c r="H13" s="152"/>
      <c r="I13" s="18">
        <v>33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>
        <v>1</v>
      </c>
    </row>
    <row r="14" spans="1:21" x14ac:dyDescent="0.3">
      <c r="A14" t="s">
        <v>206</v>
      </c>
      <c r="B14" s="6">
        <v>19</v>
      </c>
      <c r="C14" s="15">
        <v>43382</v>
      </c>
      <c r="D14" s="8">
        <v>62</v>
      </c>
      <c r="E14" s="12">
        <f t="shared" si="0"/>
        <v>0</v>
      </c>
      <c r="F14" s="12" t="str">
        <f t="shared" si="1"/>
        <v>НЕТ</v>
      </c>
      <c r="H14" s="152"/>
      <c r="I14" s="18">
        <v>35</v>
      </c>
      <c r="J14" s="16"/>
      <c r="K14" s="16">
        <v>1</v>
      </c>
      <c r="L14" s="16">
        <v>1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3">
      <c r="A15" t="s">
        <v>206</v>
      </c>
      <c r="B15" s="6">
        <v>19</v>
      </c>
      <c r="C15" s="15">
        <v>43383</v>
      </c>
      <c r="D15" s="8">
        <v>123</v>
      </c>
      <c r="E15" s="12">
        <f t="shared" si="0"/>
        <v>1</v>
      </c>
      <c r="F15" s="12" t="str">
        <f t="shared" si="1"/>
        <v>ПРОМО</v>
      </c>
      <c r="H15" s="152"/>
      <c r="I15" s="18">
        <v>43</v>
      </c>
      <c r="J15" s="16"/>
      <c r="K15" s="16"/>
      <c r="L15" s="16"/>
      <c r="M15" s="16"/>
      <c r="N15" s="16"/>
      <c r="O15" s="16">
        <v>1</v>
      </c>
      <c r="P15" s="16">
        <v>1</v>
      </c>
      <c r="Q15" s="16"/>
      <c r="R15" s="16"/>
      <c r="S15" s="16"/>
      <c r="T15" s="16"/>
      <c r="U15" s="16"/>
    </row>
    <row r="16" spans="1:21" x14ac:dyDescent="0.3">
      <c r="A16" t="s">
        <v>206</v>
      </c>
      <c r="B16" s="6">
        <v>19</v>
      </c>
      <c r="C16" s="15">
        <v>43384</v>
      </c>
      <c r="D16" s="8">
        <v>185</v>
      </c>
      <c r="E16" s="12">
        <f t="shared" si="0"/>
        <v>1</v>
      </c>
      <c r="F16" s="12" t="str">
        <f t="shared" si="1"/>
        <v>ПРОМО</v>
      </c>
      <c r="H16" s="152"/>
      <c r="I16" s="18">
        <v>47</v>
      </c>
      <c r="J16" s="16"/>
      <c r="K16" s="16"/>
      <c r="L16" s="16"/>
      <c r="M16" s="16"/>
      <c r="N16" s="16"/>
      <c r="O16" s="16"/>
      <c r="P16" s="16"/>
      <c r="Q16" s="16"/>
      <c r="R16" s="16">
        <v>1</v>
      </c>
      <c r="S16" s="16">
        <v>1</v>
      </c>
      <c r="T16" s="16"/>
      <c r="U16" s="16"/>
    </row>
    <row r="17" spans="1:21" x14ac:dyDescent="0.3">
      <c r="A17" t="s">
        <v>207</v>
      </c>
      <c r="B17" s="6">
        <v>35</v>
      </c>
      <c r="C17" s="15">
        <v>43382</v>
      </c>
      <c r="D17" s="8">
        <v>32</v>
      </c>
      <c r="E17" s="12">
        <f t="shared" si="0"/>
        <v>0</v>
      </c>
      <c r="F17" s="12" t="str">
        <f t="shared" si="1"/>
        <v>НЕТ</v>
      </c>
      <c r="H17" s="152"/>
      <c r="I17" s="18">
        <v>50</v>
      </c>
      <c r="J17" s="16">
        <v>1</v>
      </c>
      <c r="K17" s="16">
        <v>1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3">
      <c r="A18" t="s">
        <v>207</v>
      </c>
      <c r="B18" s="6">
        <v>35</v>
      </c>
      <c r="C18" s="15">
        <v>43383</v>
      </c>
      <c r="D18" s="8">
        <v>15</v>
      </c>
      <c r="E18" s="12">
        <f t="shared" si="0"/>
        <v>0</v>
      </c>
      <c r="F18" s="12" t="str">
        <f t="shared" si="1"/>
        <v>НЕТ</v>
      </c>
      <c r="G18"/>
      <c r="H18" s="152"/>
      <c r="I18" s="18">
        <v>55</v>
      </c>
      <c r="J18" s="16"/>
      <c r="K18" s="16"/>
      <c r="L18" s="16"/>
      <c r="M18" s="16"/>
      <c r="N18" s="16">
        <v>1</v>
      </c>
      <c r="O18" s="16">
        <v>1</v>
      </c>
      <c r="P18" s="16"/>
      <c r="Q18" s="16"/>
      <c r="R18" s="16"/>
      <c r="S18" s="16"/>
      <c r="T18" s="16"/>
      <c r="U18" s="16"/>
    </row>
    <row r="19" spans="1:21" x14ac:dyDescent="0.3">
      <c r="A19" t="s">
        <v>208</v>
      </c>
      <c r="B19" s="6">
        <v>38</v>
      </c>
      <c r="C19" s="15">
        <v>43375</v>
      </c>
      <c r="D19" s="8">
        <v>45</v>
      </c>
      <c r="E19" s="12" t="str">
        <f t="shared" si="0"/>
        <v>без промо</v>
      </c>
      <c r="F19" s="12" t="str">
        <f t="shared" si="1"/>
        <v>Без промо</v>
      </c>
      <c r="G19"/>
      <c r="H19" s="152"/>
      <c r="I19" s="18">
        <v>73</v>
      </c>
      <c r="J19" s="16"/>
      <c r="K19" s="16"/>
      <c r="L19" s="16"/>
      <c r="M19" s="16"/>
      <c r="N19" s="16"/>
      <c r="O19" s="16"/>
      <c r="P19" s="16"/>
      <c r="Q19" s="16"/>
      <c r="R19" s="16"/>
      <c r="S19" s="16">
        <v>1</v>
      </c>
      <c r="T19" s="16">
        <v>1</v>
      </c>
      <c r="U19" s="16">
        <v>1</v>
      </c>
    </row>
    <row r="20" spans="1:21" x14ac:dyDescent="0.3">
      <c r="A20" t="s">
        <v>208</v>
      </c>
      <c r="B20" s="6">
        <v>38</v>
      </c>
      <c r="C20" s="15">
        <v>43379</v>
      </c>
      <c r="D20" s="8">
        <v>61</v>
      </c>
      <c r="E20" s="12" t="str">
        <f t="shared" si="0"/>
        <v>без промо</v>
      </c>
      <c r="F20" s="12" t="str">
        <f t="shared" si="1"/>
        <v>Без промо</v>
      </c>
      <c r="G20"/>
      <c r="H20" s="152"/>
      <c r="I20" s="18">
        <v>74</v>
      </c>
      <c r="J20" s="16"/>
      <c r="K20" s="16"/>
      <c r="L20" s="16"/>
      <c r="M20" s="16"/>
      <c r="N20" s="16"/>
      <c r="O20" s="16"/>
      <c r="P20" s="16"/>
      <c r="Q20" s="16"/>
      <c r="R20" s="16">
        <v>1</v>
      </c>
      <c r="S20" s="16"/>
      <c r="T20" s="16"/>
      <c r="U20" s="16"/>
    </row>
    <row r="21" spans="1:21" x14ac:dyDescent="0.3">
      <c r="A21" t="s">
        <v>208</v>
      </c>
      <c r="B21" s="6">
        <v>38</v>
      </c>
      <c r="C21" s="15">
        <v>43381</v>
      </c>
      <c r="D21" s="8">
        <v>56</v>
      </c>
      <c r="E21" s="12" t="str">
        <f t="shared" si="0"/>
        <v>без промо</v>
      </c>
      <c r="F21" s="12" t="str">
        <f t="shared" si="1"/>
        <v>Без промо</v>
      </c>
      <c r="G21"/>
      <c r="H21" s="152"/>
      <c r="I21" s="18">
        <v>84</v>
      </c>
      <c r="J21" s="16"/>
      <c r="K21" s="16"/>
      <c r="L21" s="16"/>
      <c r="M21" s="16"/>
      <c r="N21" s="16"/>
      <c r="O21" s="16"/>
      <c r="P21" s="16"/>
      <c r="Q21" s="16">
        <v>1</v>
      </c>
      <c r="R21" s="16">
        <v>1</v>
      </c>
      <c r="S21" s="16"/>
      <c r="T21" s="16"/>
      <c r="U21" s="16"/>
    </row>
    <row r="22" spans="1:21" x14ac:dyDescent="0.3">
      <c r="A22" t="s">
        <v>209</v>
      </c>
      <c r="B22" s="6">
        <v>24</v>
      </c>
      <c r="C22" s="15">
        <v>43374</v>
      </c>
      <c r="D22" s="8">
        <v>64</v>
      </c>
      <c r="E22" s="12" t="str">
        <f t="shared" si="0"/>
        <v>без промо</v>
      </c>
      <c r="F22" s="12" t="str">
        <f t="shared" si="1"/>
        <v>Без промо</v>
      </c>
      <c r="G22"/>
      <c r="H22" s="152"/>
      <c r="I22" s="18">
        <v>85</v>
      </c>
      <c r="J22" s="16"/>
      <c r="K22" s="16"/>
      <c r="L22" s="16"/>
      <c r="M22" s="16">
        <v>1</v>
      </c>
      <c r="N22" s="16">
        <v>1</v>
      </c>
      <c r="O22" s="16"/>
      <c r="P22" s="16"/>
      <c r="Q22" s="16"/>
      <c r="R22" s="16"/>
      <c r="S22" s="16"/>
      <c r="T22" s="16"/>
      <c r="U22" s="16"/>
    </row>
    <row r="23" spans="1:21" x14ac:dyDescent="0.3">
      <c r="A23" t="s">
        <v>209</v>
      </c>
      <c r="B23" s="6">
        <v>24</v>
      </c>
      <c r="C23" s="15">
        <v>43376</v>
      </c>
      <c r="D23" s="8">
        <v>22</v>
      </c>
      <c r="E23" s="12" t="str">
        <f t="shared" si="0"/>
        <v>без промо</v>
      </c>
      <c r="F23" s="12" t="str">
        <f t="shared" si="1"/>
        <v>Без промо</v>
      </c>
      <c r="G23"/>
      <c r="H23" s="152"/>
      <c r="I23" s="18">
        <v>91</v>
      </c>
      <c r="J23" s="16"/>
      <c r="K23" s="16">
        <v>1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3">
      <c r="A24" t="s">
        <v>209</v>
      </c>
      <c r="B24" s="6">
        <v>24</v>
      </c>
      <c r="C24" s="15">
        <v>43379</v>
      </c>
      <c r="D24" s="8">
        <v>34</v>
      </c>
      <c r="E24" s="12" t="str">
        <f t="shared" si="0"/>
        <v>без промо</v>
      </c>
      <c r="F24" s="12" t="str">
        <f t="shared" si="1"/>
        <v>Без промо</v>
      </c>
      <c r="G24"/>
      <c r="H24" s="152"/>
      <c r="I24" s="18">
        <v>92</v>
      </c>
      <c r="J24" s="16"/>
      <c r="K24" s="16"/>
      <c r="L24" s="16"/>
      <c r="M24" s="16"/>
      <c r="N24" s="16"/>
      <c r="O24" s="16"/>
      <c r="P24" s="16">
        <v>1</v>
      </c>
      <c r="Q24" s="16">
        <v>1</v>
      </c>
      <c r="R24" s="16">
        <v>1</v>
      </c>
      <c r="S24" s="16">
        <v>1</v>
      </c>
      <c r="T24" s="16">
        <v>1</v>
      </c>
      <c r="U24" s="16">
        <v>1</v>
      </c>
    </row>
    <row r="25" spans="1:21" x14ac:dyDescent="0.3">
      <c r="A25" t="s">
        <v>209</v>
      </c>
      <c r="B25" s="6">
        <v>24</v>
      </c>
      <c r="C25" s="15">
        <v>43380</v>
      </c>
      <c r="D25" s="8">
        <v>15</v>
      </c>
      <c r="E25" s="12" t="str">
        <f t="shared" si="0"/>
        <v>без промо</v>
      </c>
      <c r="F25" s="12" t="str">
        <f t="shared" si="1"/>
        <v>Без промо</v>
      </c>
      <c r="G25"/>
    </row>
    <row r="26" spans="1:21" x14ac:dyDescent="0.3">
      <c r="A26" t="s">
        <v>207</v>
      </c>
      <c r="B26" s="6">
        <v>35</v>
      </c>
      <c r="C26" s="15">
        <v>43375</v>
      </c>
      <c r="D26" s="8">
        <v>52</v>
      </c>
      <c r="E26" s="12">
        <f t="shared" si="0"/>
        <v>1</v>
      </c>
      <c r="F26" s="12" t="str">
        <f t="shared" si="1"/>
        <v>ПРОМО</v>
      </c>
      <c r="G26"/>
      <c r="J26" t="s">
        <v>210</v>
      </c>
      <c r="K26" s="29">
        <f>INDEX(J3:U24,2,2)</f>
        <v>1</v>
      </c>
    </row>
    <row r="27" spans="1:21" x14ac:dyDescent="0.3">
      <c r="A27" t="s">
        <v>207</v>
      </c>
      <c r="B27" s="6">
        <v>35</v>
      </c>
      <c r="C27" s="15">
        <v>43382</v>
      </c>
      <c r="D27" s="8">
        <v>22</v>
      </c>
      <c r="E27" s="12">
        <f t="shared" si="0"/>
        <v>0</v>
      </c>
      <c r="F27" s="12" t="str">
        <f t="shared" si="1"/>
        <v>НЕТ</v>
      </c>
      <c r="G27"/>
      <c r="J27" t="s">
        <v>211</v>
      </c>
      <c r="K27" s="29">
        <f>MATCH(I10,$I$3:$I$24,0)</f>
        <v>8</v>
      </c>
    </row>
    <row r="28" spans="1:21" x14ac:dyDescent="0.3">
      <c r="A28" t="s">
        <v>207</v>
      </c>
      <c r="B28" s="6">
        <v>35</v>
      </c>
      <c r="C28" s="15">
        <v>43383</v>
      </c>
      <c r="D28" s="8">
        <v>15</v>
      </c>
      <c r="E28" s="12">
        <f t="shared" si="0"/>
        <v>0</v>
      </c>
      <c r="F28" s="12" t="str">
        <f t="shared" si="1"/>
        <v>НЕТ</v>
      </c>
      <c r="G28"/>
    </row>
    <row r="29" spans="1:21" x14ac:dyDescent="0.3">
      <c r="A29" t="s">
        <v>212</v>
      </c>
      <c r="B29" s="6">
        <v>84</v>
      </c>
      <c r="C29" s="15">
        <v>43381</v>
      </c>
      <c r="D29" s="8">
        <v>95</v>
      </c>
      <c r="E29" s="12">
        <f t="shared" si="0"/>
        <v>1</v>
      </c>
      <c r="F29" s="12" t="str">
        <f t="shared" si="1"/>
        <v>ПРОМО</v>
      </c>
      <c r="G29"/>
    </row>
    <row r="30" spans="1:21" x14ac:dyDescent="0.3">
      <c r="A30" t="s">
        <v>212</v>
      </c>
      <c r="B30" s="6">
        <v>84</v>
      </c>
      <c r="C30" s="15">
        <v>43383</v>
      </c>
      <c r="D30" s="8">
        <v>80</v>
      </c>
      <c r="E30" s="12">
        <f t="shared" si="0"/>
        <v>0</v>
      </c>
      <c r="F30" s="12" t="str">
        <f t="shared" si="1"/>
        <v>НЕТ</v>
      </c>
      <c r="G30"/>
    </row>
    <row r="31" spans="1:21" x14ac:dyDescent="0.3">
      <c r="B31"/>
      <c r="C31"/>
    </row>
    <row r="32" spans="1:21" x14ac:dyDescent="0.3">
      <c r="B32"/>
      <c r="C32"/>
    </row>
  </sheetData>
  <sortState xmlns:xlrd2="http://schemas.microsoft.com/office/spreadsheetml/2017/richdata2" ref="G3:G34">
    <sortCondition ref="G3:G34"/>
  </sortState>
  <mergeCells count="2">
    <mergeCell ref="H3:H24"/>
    <mergeCell ref="J1:U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/>
  <dimension ref="A1:G10"/>
  <sheetViews>
    <sheetView workbookViewId="0">
      <selection activeCell="H15" sqref="H15"/>
    </sheetView>
  </sheetViews>
  <sheetFormatPr defaultRowHeight="14.4" x14ac:dyDescent="0.3"/>
  <cols>
    <col min="1" max="1" width="24" customWidth="1"/>
    <col min="2" max="2" width="10.33203125" customWidth="1"/>
    <col min="3" max="3" width="12.44140625" bestFit="1" customWidth="1"/>
    <col min="4" max="5" width="9.6640625" bestFit="1" customWidth="1"/>
    <col min="13" max="13" width="21.88671875" bestFit="1" customWidth="1"/>
  </cols>
  <sheetData>
    <row r="1" spans="1:7" x14ac:dyDescent="0.3">
      <c r="A1" s="40"/>
      <c r="B1" s="3" t="s">
        <v>396</v>
      </c>
      <c r="C1" s="50" t="s">
        <v>397</v>
      </c>
      <c r="D1" s="50" t="s">
        <v>398</v>
      </c>
      <c r="E1" s="50" t="s">
        <v>399</v>
      </c>
    </row>
    <row r="2" spans="1:7" x14ac:dyDescent="0.3">
      <c r="A2" s="40" t="s">
        <v>191</v>
      </c>
      <c r="B2" s="52" cm="1">
        <f t="array" aca="1" ref="B2" ca="1">INDIRECT(B$1&amp;"!b1")</f>
        <v>30772122</v>
      </c>
      <c r="C2" s="52" cm="1">
        <f t="array" aca="1" ref="C2" ca="1">INDIRECT(C1&amp;"!b1")</f>
        <v>29279754.529302008</v>
      </c>
      <c r="D2" s="52" cm="1">
        <f t="array" aca="1" ref="D2" ca="1">INDIRECT(D1&amp;"!b1")</f>
        <v>31066068.847842626</v>
      </c>
      <c r="E2" s="52" cm="1">
        <f t="array" aca="1" ref="E2" ca="1">INDIRECT(E1&amp;"!b1")</f>
        <v>31248341.297083817</v>
      </c>
      <c r="G2" s="129" t="s">
        <v>425</v>
      </c>
    </row>
    <row r="3" spans="1:7" x14ac:dyDescent="0.3">
      <c r="A3" s="40" t="s">
        <v>190</v>
      </c>
      <c r="B3" s="52" cm="1">
        <f t="array" aca="1" ref="B3" ca="1">INDIRECT(B$1&amp;"!b2")</f>
        <v>10180</v>
      </c>
      <c r="C3" s="52" cm="1">
        <f t="array" aca="1" ref="C3" ca="1">INDIRECT(C$1&amp;"!b2")</f>
        <v>10285</v>
      </c>
      <c r="D3" s="52" cm="1">
        <f t="array" aca="1" ref="D3" ca="1">INDIRECT(D$1&amp;"!b2")</f>
        <v>10412</v>
      </c>
      <c r="E3" s="52" cm="1">
        <f t="array" aca="1" ref="E3" ca="1">INDIRECT(E$1&amp;"!b2")</f>
        <v>10165</v>
      </c>
    </row>
    <row r="5" spans="1:7" x14ac:dyDescent="0.3">
      <c r="A5" s="40" t="s">
        <v>191</v>
      </c>
      <c r="B5" s="130">
        <f>Январь!B1</f>
        <v>30772122</v>
      </c>
      <c r="D5" s="51" t="s">
        <v>426</v>
      </c>
      <c r="E5" s="51"/>
      <c r="F5" s="51"/>
      <c r="G5" s="51"/>
    </row>
    <row r="6" spans="1:7" x14ac:dyDescent="0.3">
      <c r="A6" s="40" t="s">
        <v>190</v>
      </c>
      <c r="B6" s="131">
        <f>Январь!B2</f>
        <v>10180</v>
      </c>
      <c r="C6" s="36"/>
    </row>
    <row r="8" spans="1:7" x14ac:dyDescent="0.3">
      <c r="A8" s="50" t="s">
        <v>400</v>
      </c>
    </row>
    <row r="9" spans="1:7" x14ac:dyDescent="0.3">
      <c r="A9" s="132">
        <f>SUM(Январь:Апрель!B1)</f>
        <v>122366286.67422846</v>
      </c>
      <c r="B9" s="133" t="s">
        <v>427</v>
      </c>
      <c r="C9" t="s">
        <v>428</v>
      </c>
    </row>
    <row r="10" spans="1:7" x14ac:dyDescent="0.3">
      <c r="A10" s="132">
        <f>SUM(Январь:Апрель!B2)</f>
        <v>41042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/>
  <dimension ref="A1:Q18"/>
  <sheetViews>
    <sheetView topLeftCell="B1" zoomScale="130" zoomScaleNormal="130" workbookViewId="0">
      <selection activeCell="O17" sqref="O17"/>
    </sheetView>
  </sheetViews>
  <sheetFormatPr defaultRowHeight="14.4" x14ac:dyDescent="0.3"/>
  <cols>
    <col min="1" max="1" width="14.88671875" customWidth="1"/>
    <col min="2" max="2" width="44.6640625" bestFit="1" customWidth="1"/>
    <col min="3" max="3" width="13.109375" style="27" bestFit="1" customWidth="1"/>
    <col min="4" max="4" width="16.44140625" style="27" bestFit="1" customWidth="1"/>
    <col min="5" max="5" width="12.44140625" style="5" bestFit="1" customWidth="1"/>
    <col min="6" max="6" width="9.109375" style="6"/>
    <col min="7" max="7" width="11" style="6" bestFit="1" customWidth="1"/>
    <col min="9" max="9" width="19.109375" bestFit="1" customWidth="1"/>
    <col min="17" max="17" width="44.44140625" bestFit="1" customWidth="1"/>
  </cols>
  <sheetData>
    <row r="1" spans="1:17" ht="30.75" customHeight="1" x14ac:dyDescent="0.3">
      <c r="A1" s="3" t="s">
        <v>213</v>
      </c>
      <c r="B1" s="3" t="s">
        <v>214</v>
      </c>
      <c r="C1" s="3" t="s">
        <v>190</v>
      </c>
      <c r="D1" s="3" t="s">
        <v>191</v>
      </c>
      <c r="E1" s="4" t="s">
        <v>215</v>
      </c>
      <c r="F1" s="3" t="s">
        <v>216</v>
      </c>
      <c r="G1" s="3" t="s">
        <v>217</v>
      </c>
      <c r="I1" s="3" t="s">
        <v>218</v>
      </c>
      <c r="J1" s="3" t="s">
        <v>219</v>
      </c>
      <c r="K1" s="3" t="s">
        <v>219</v>
      </c>
      <c r="L1" s="3" t="s">
        <v>219</v>
      </c>
      <c r="Q1" s="27"/>
    </row>
    <row r="2" spans="1:17" x14ac:dyDescent="0.3">
      <c r="A2" s="9" t="s">
        <v>220</v>
      </c>
      <c r="B2" s="6" t="s">
        <v>221</v>
      </c>
      <c r="C2" s="23">
        <v>354700</v>
      </c>
      <c r="D2" s="24">
        <v>60634750.09893015</v>
      </c>
      <c r="E2" s="143" t="str">
        <f>IF(AND(C2&gt;100000,D2&lt;100000000),"ДА","НЕТ")</f>
        <v>ДА</v>
      </c>
      <c r="F2" s="12" t="str">
        <f>IF(OR(C2&gt;100000,D2&lt;100000000),"Yes","No")</f>
        <v>Yes</v>
      </c>
      <c r="G2" s="12" t="str">
        <f>IF(C2=0,"нет продаж",IF(D2/C2&gt;1000,"A","B"))</f>
        <v>B</v>
      </c>
      <c r="I2" s="148" t="s">
        <v>222</v>
      </c>
      <c r="J2" s="149" t="s">
        <v>435</v>
      </c>
      <c r="K2" s="148"/>
      <c r="L2" s="148"/>
      <c r="M2" s="150"/>
      <c r="Q2" s="27"/>
    </row>
    <row r="3" spans="1:17" x14ac:dyDescent="0.3">
      <c r="A3" s="9" t="s">
        <v>220</v>
      </c>
      <c r="B3" s="6" t="s">
        <v>223</v>
      </c>
      <c r="C3" s="23">
        <v>762111</v>
      </c>
      <c r="D3" s="24">
        <v>249244387.15815383</v>
      </c>
      <c r="E3" s="135" t="str">
        <f t="shared" ref="E3:E13" si="0">IF(AND(C3&gt;100000,D3&lt;100000000),"ДА","НЕТ")</f>
        <v>НЕТ</v>
      </c>
      <c r="F3" s="12" t="str">
        <f t="shared" ref="F3:F13" si="1">IF(OR(C3&gt;100000,D3&lt;100000000),"Yes","No")</f>
        <v>Yes</v>
      </c>
      <c r="G3" s="12" t="str">
        <f t="shared" ref="G3:G13" si="2">IF(C3=0,"нет продаж",IF(D3/C3&gt;1000,"A","B"))</f>
        <v>B</v>
      </c>
      <c r="I3" s="146" t="s">
        <v>224</v>
      </c>
      <c r="J3" s="147" t="s">
        <v>434</v>
      </c>
      <c r="K3" s="146"/>
      <c r="L3" s="146"/>
    </row>
    <row r="4" spans="1:17" x14ac:dyDescent="0.3">
      <c r="A4" s="9" t="s">
        <v>220</v>
      </c>
      <c r="B4" s="6" t="s">
        <v>225</v>
      </c>
      <c r="C4" s="23">
        <v>52572</v>
      </c>
      <c r="D4" s="24">
        <v>118289882.46375194</v>
      </c>
      <c r="E4" s="135" t="str">
        <f t="shared" si="0"/>
        <v>НЕТ</v>
      </c>
      <c r="F4" s="133" t="str">
        <f t="shared" si="1"/>
        <v>No</v>
      </c>
      <c r="G4" s="12" t="str">
        <f t="shared" si="2"/>
        <v>A</v>
      </c>
      <c r="I4" s="6" t="s">
        <v>226</v>
      </c>
      <c r="J4" s="12" t="b">
        <f>ISERROR(I13)</f>
        <v>1</v>
      </c>
      <c r="K4" s="12"/>
      <c r="L4" s="12"/>
    </row>
    <row r="5" spans="1:17" x14ac:dyDescent="0.3">
      <c r="A5" s="9" t="s">
        <v>220</v>
      </c>
      <c r="B5" s="6" t="s">
        <v>227</v>
      </c>
      <c r="C5" s="23">
        <v>3913709</v>
      </c>
      <c r="D5" s="24">
        <v>1505773358.7578866</v>
      </c>
      <c r="E5" s="135" t="str">
        <f t="shared" si="0"/>
        <v>НЕТ</v>
      </c>
      <c r="F5" s="12" t="str">
        <f t="shared" si="1"/>
        <v>Yes</v>
      </c>
      <c r="G5" s="12" t="str">
        <f t="shared" si="2"/>
        <v>B</v>
      </c>
      <c r="I5" s="6" t="s">
        <v>228</v>
      </c>
      <c r="J5" s="12" t="str">
        <f>IFERROR(L11,"ошибка")</f>
        <v>ошибка</v>
      </c>
      <c r="K5" s="12"/>
      <c r="L5" s="12"/>
    </row>
    <row r="6" spans="1:17" x14ac:dyDescent="0.3">
      <c r="A6" s="9" t="s">
        <v>220</v>
      </c>
      <c r="B6" s="6" t="s">
        <v>229</v>
      </c>
      <c r="C6" s="23">
        <v>138</v>
      </c>
      <c r="D6" s="24">
        <v>549747.69708000007</v>
      </c>
      <c r="E6" s="135" t="str">
        <f t="shared" si="0"/>
        <v>НЕТ</v>
      </c>
      <c r="F6" s="12" t="str">
        <f t="shared" si="1"/>
        <v>Yes</v>
      </c>
      <c r="G6" s="12" t="str">
        <f t="shared" si="2"/>
        <v>A</v>
      </c>
    </row>
    <row r="7" spans="1:17" x14ac:dyDescent="0.3">
      <c r="A7" s="9" t="s">
        <v>220</v>
      </c>
      <c r="B7" s="6" t="s">
        <v>230</v>
      </c>
      <c r="C7" s="23">
        <v>223983</v>
      </c>
      <c r="D7" s="24">
        <v>162912474.19307128</v>
      </c>
      <c r="E7" s="135" t="str">
        <f t="shared" si="0"/>
        <v>НЕТ</v>
      </c>
      <c r="F7" s="12" t="str">
        <f t="shared" si="1"/>
        <v>Yes</v>
      </c>
      <c r="G7" s="12" t="str">
        <f t="shared" si="2"/>
        <v>B</v>
      </c>
    </row>
    <row r="8" spans="1:17" x14ac:dyDescent="0.3">
      <c r="A8" s="9" t="s">
        <v>220</v>
      </c>
      <c r="B8" s="6" t="s">
        <v>231</v>
      </c>
      <c r="C8" s="23">
        <v>68</v>
      </c>
      <c r="D8" s="24">
        <v>44050.044402</v>
      </c>
      <c r="E8" s="135" t="str">
        <f t="shared" si="0"/>
        <v>НЕТ</v>
      </c>
      <c r="F8" s="12" t="str">
        <f t="shared" si="1"/>
        <v>Yes</v>
      </c>
      <c r="G8" s="12" t="str">
        <f t="shared" si="2"/>
        <v>B</v>
      </c>
    </row>
    <row r="9" spans="1:17" x14ac:dyDescent="0.3">
      <c r="A9" s="9" t="s">
        <v>220</v>
      </c>
      <c r="B9" s="6" t="s">
        <v>232</v>
      </c>
      <c r="C9" s="23">
        <v>14775</v>
      </c>
      <c r="D9" s="24">
        <v>19340460.767144013</v>
      </c>
      <c r="E9" s="135" t="str">
        <f t="shared" si="0"/>
        <v>НЕТ</v>
      </c>
      <c r="F9" s="12" t="str">
        <f t="shared" si="1"/>
        <v>Yes</v>
      </c>
      <c r="G9" s="12" t="str">
        <f t="shared" si="2"/>
        <v>A</v>
      </c>
    </row>
    <row r="10" spans="1:17" x14ac:dyDescent="0.3">
      <c r="A10" s="9" t="s">
        <v>220</v>
      </c>
      <c r="B10" s="6" t="s">
        <v>233</v>
      </c>
      <c r="C10" s="23">
        <v>149122</v>
      </c>
      <c r="D10" s="24">
        <v>12701649.561383957</v>
      </c>
      <c r="E10" s="143" t="str">
        <f t="shared" si="0"/>
        <v>ДА</v>
      </c>
      <c r="F10" s="12" t="str">
        <f t="shared" si="1"/>
        <v>Yes</v>
      </c>
      <c r="G10" s="12" t="str">
        <f t="shared" si="2"/>
        <v>B</v>
      </c>
    </row>
    <row r="11" spans="1:17" x14ac:dyDescent="0.3">
      <c r="A11" s="9" t="s">
        <v>220</v>
      </c>
      <c r="B11" s="6" t="s">
        <v>234</v>
      </c>
      <c r="C11" s="23">
        <v>19041</v>
      </c>
      <c r="D11" s="24">
        <v>50702786.27721002</v>
      </c>
      <c r="E11" s="135" t="str">
        <f t="shared" si="0"/>
        <v>НЕТ</v>
      </c>
      <c r="F11" s="12" t="str">
        <f t="shared" si="1"/>
        <v>Yes</v>
      </c>
      <c r="G11" s="12" t="str">
        <f t="shared" si="2"/>
        <v>A</v>
      </c>
      <c r="I11" s="27" t="s">
        <v>235</v>
      </c>
      <c r="K11" t="s">
        <v>236</v>
      </c>
      <c r="L11" s="91" t="e">
        <f>VLOOKUP(K11,B2:C12,2,0)</f>
        <v>#N/A</v>
      </c>
    </row>
    <row r="12" spans="1:17" x14ac:dyDescent="0.3">
      <c r="A12" s="9" t="s">
        <v>220</v>
      </c>
      <c r="B12" s="6" t="s">
        <v>237</v>
      </c>
      <c r="C12" s="144">
        <v>0</v>
      </c>
      <c r="D12" s="24">
        <v>0</v>
      </c>
      <c r="E12" s="135" t="str">
        <f t="shared" si="0"/>
        <v>НЕТ</v>
      </c>
      <c r="F12" s="12" t="str">
        <f t="shared" si="1"/>
        <v>Yes</v>
      </c>
      <c r="G12" s="145" t="str">
        <f t="shared" si="2"/>
        <v>нет продаж</v>
      </c>
      <c r="I12" s="27">
        <v>123</v>
      </c>
    </row>
    <row r="13" spans="1:17" x14ac:dyDescent="0.3">
      <c r="A13" s="44"/>
      <c r="B13" s="44"/>
      <c r="C13" s="25">
        <v>2049911</v>
      </c>
      <c r="D13" s="26">
        <v>543431985.21220088</v>
      </c>
      <c r="E13" s="136" t="str">
        <f t="shared" si="0"/>
        <v>НЕТ</v>
      </c>
      <c r="F13" s="134" t="str">
        <f t="shared" si="1"/>
        <v>Yes</v>
      </c>
      <c r="G13" s="12" t="str">
        <f t="shared" si="2"/>
        <v>B</v>
      </c>
      <c r="I13" s="27" t="e">
        <f>I11+I12</f>
        <v>#VALUE!</v>
      </c>
    </row>
    <row r="14" spans="1:17" x14ac:dyDescent="0.3">
      <c r="A14" s="6"/>
      <c r="B14" s="6"/>
      <c r="E14" s="141" t="s">
        <v>429</v>
      </c>
      <c r="F14" s="142" t="s">
        <v>430</v>
      </c>
    </row>
    <row r="15" spans="1:17" ht="29.25" customHeight="1" x14ac:dyDescent="0.3">
      <c r="A15" s="28">
        <v>1</v>
      </c>
      <c r="B15" s="154" t="s">
        <v>238</v>
      </c>
      <c r="C15" s="154"/>
      <c r="E15" s="156" t="s">
        <v>431</v>
      </c>
      <c r="F15" s="156"/>
    </row>
    <row r="16" spans="1:17" ht="30" customHeight="1" x14ac:dyDescent="0.3">
      <c r="A16" s="28">
        <v>2</v>
      </c>
      <c r="B16" s="154" t="s">
        <v>239</v>
      </c>
      <c r="C16" s="154"/>
      <c r="E16" s="139" t="s">
        <v>432</v>
      </c>
      <c r="F16" s="140"/>
      <c r="G16" s="140"/>
    </row>
    <row r="17" spans="1:7" ht="78.75" customHeight="1" x14ac:dyDescent="0.3">
      <c r="A17" s="28">
        <v>3</v>
      </c>
      <c r="B17" s="155" t="s">
        <v>240</v>
      </c>
      <c r="C17" s="155"/>
      <c r="E17" s="137" t="s">
        <v>433</v>
      </c>
      <c r="F17" s="138"/>
      <c r="G17" s="138"/>
    </row>
    <row r="18" spans="1:7" x14ac:dyDescent="0.3">
      <c r="A18" s="28"/>
    </row>
  </sheetData>
  <mergeCells count="4">
    <mergeCell ref="B15:C15"/>
    <mergeCell ref="B16:C16"/>
    <mergeCell ref="B17:C17"/>
    <mergeCell ref="E15:F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1"/>
  <dimension ref="A1:C153"/>
  <sheetViews>
    <sheetView zoomScale="85" zoomScaleNormal="85" workbookViewId="0">
      <pane ySplit="4" topLeftCell="A5" activePane="bottomLeft" state="frozen"/>
      <selection activeCell="F15" sqref="F15"/>
      <selection pane="bottomLeft" activeCell="F15" sqref="F15"/>
    </sheetView>
  </sheetViews>
  <sheetFormatPr defaultRowHeight="14.4" x14ac:dyDescent="0.3"/>
  <cols>
    <col min="1" max="1" width="43" customWidth="1"/>
    <col min="2" max="2" width="12.44140625" style="6" bestFit="1" customWidth="1"/>
    <col min="3" max="3" width="13.33203125" style="5" bestFit="1" customWidth="1"/>
  </cols>
  <sheetData>
    <row r="1" spans="1:3" x14ac:dyDescent="0.3">
      <c r="A1" s="1" t="s">
        <v>191</v>
      </c>
      <c r="B1" s="43">
        <f>SUM(C4:C1048576)</f>
        <v>30772122</v>
      </c>
    </row>
    <row r="2" spans="1:3" x14ac:dyDescent="0.3">
      <c r="A2" s="1" t="s">
        <v>190</v>
      </c>
      <c r="B2" s="43">
        <f>SUM(B4:B1048576)</f>
        <v>10180</v>
      </c>
    </row>
    <row r="4" spans="1:3" x14ac:dyDescent="0.3">
      <c r="A4" s="41" t="s">
        <v>1</v>
      </c>
      <c r="B4" s="13" t="s">
        <v>190</v>
      </c>
      <c r="C4" s="42" t="s">
        <v>191</v>
      </c>
    </row>
    <row r="5" spans="1:3" x14ac:dyDescent="0.3">
      <c r="A5" t="s">
        <v>241</v>
      </c>
      <c r="B5" s="6">
        <v>56</v>
      </c>
      <c r="C5" s="5">
        <v>555395</v>
      </c>
    </row>
    <row r="6" spans="1:3" x14ac:dyDescent="0.3">
      <c r="A6" t="s">
        <v>242</v>
      </c>
      <c r="B6" s="6">
        <v>57</v>
      </c>
      <c r="C6" s="5">
        <v>387782</v>
      </c>
    </row>
    <row r="7" spans="1:3" x14ac:dyDescent="0.3">
      <c r="A7" t="s">
        <v>243</v>
      </c>
      <c r="B7" s="6">
        <v>52</v>
      </c>
      <c r="C7" s="5">
        <v>757173</v>
      </c>
    </row>
    <row r="8" spans="1:3" x14ac:dyDescent="0.3">
      <c r="A8" t="s">
        <v>244</v>
      </c>
      <c r="B8" s="6">
        <v>124</v>
      </c>
      <c r="C8" s="5">
        <v>483403</v>
      </c>
    </row>
    <row r="9" spans="1:3" x14ac:dyDescent="0.3">
      <c r="A9" t="s">
        <v>245</v>
      </c>
      <c r="B9" s="6">
        <v>14</v>
      </c>
      <c r="C9" s="5">
        <v>120291</v>
      </c>
    </row>
    <row r="10" spans="1:3" x14ac:dyDescent="0.3">
      <c r="A10" t="s">
        <v>246</v>
      </c>
      <c r="B10" s="6">
        <v>8</v>
      </c>
      <c r="C10" s="5">
        <v>22074</v>
      </c>
    </row>
    <row r="11" spans="1:3" x14ac:dyDescent="0.3">
      <c r="A11" t="s">
        <v>247</v>
      </c>
      <c r="B11" s="6">
        <v>125</v>
      </c>
      <c r="C11" s="5">
        <v>572670</v>
      </c>
    </row>
    <row r="12" spans="1:3" x14ac:dyDescent="0.3">
      <c r="A12" t="s">
        <v>248</v>
      </c>
      <c r="B12" s="6">
        <v>70</v>
      </c>
      <c r="C12" s="5">
        <v>170848</v>
      </c>
    </row>
    <row r="13" spans="1:3" x14ac:dyDescent="0.3">
      <c r="A13" t="s">
        <v>249</v>
      </c>
      <c r="B13" s="6">
        <v>65</v>
      </c>
      <c r="C13" s="5">
        <v>521199</v>
      </c>
    </row>
    <row r="14" spans="1:3" x14ac:dyDescent="0.3">
      <c r="A14" t="s">
        <v>250</v>
      </c>
      <c r="B14" s="6">
        <v>74</v>
      </c>
      <c r="C14" s="5">
        <v>165782</v>
      </c>
    </row>
    <row r="15" spans="1:3" x14ac:dyDescent="0.3">
      <c r="A15" t="s">
        <v>251</v>
      </c>
      <c r="B15" s="6">
        <v>102</v>
      </c>
      <c r="C15" s="5">
        <v>1114427</v>
      </c>
    </row>
    <row r="16" spans="1:3" x14ac:dyDescent="0.3">
      <c r="A16" t="s">
        <v>252</v>
      </c>
      <c r="B16" s="6">
        <v>14</v>
      </c>
      <c r="C16" s="5">
        <v>141049</v>
      </c>
    </row>
    <row r="17" spans="1:3" x14ac:dyDescent="0.3">
      <c r="A17" t="s">
        <v>253</v>
      </c>
      <c r="B17" s="6">
        <v>65</v>
      </c>
      <c r="C17" s="5">
        <v>768664</v>
      </c>
    </row>
    <row r="18" spans="1:3" x14ac:dyDescent="0.3">
      <c r="A18" t="s">
        <v>254</v>
      </c>
      <c r="B18" s="6">
        <v>22</v>
      </c>
      <c r="C18" s="5">
        <v>138379</v>
      </c>
    </row>
    <row r="19" spans="1:3" x14ac:dyDescent="0.3">
      <c r="A19" t="s">
        <v>255</v>
      </c>
      <c r="B19" s="6">
        <v>100</v>
      </c>
      <c r="C19" s="5">
        <v>452517</v>
      </c>
    </row>
    <row r="20" spans="1:3" x14ac:dyDescent="0.3">
      <c r="A20" t="s">
        <v>256</v>
      </c>
      <c r="B20" s="6">
        <v>96</v>
      </c>
      <c r="C20" s="5">
        <v>579515</v>
      </c>
    </row>
    <row r="21" spans="1:3" x14ac:dyDescent="0.3">
      <c r="A21" t="s">
        <v>257</v>
      </c>
      <c r="B21" s="6">
        <v>67</v>
      </c>
      <c r="C21" s="5">
        <v>207014</v>
      </c>
    </row>
    <row r="22" spans="1:3" x14ac:dyDescent="0.3">
      <c r="A22" t="s">
        <v>258</v>
      </c>
      <c r="B22" s="6">
        <v>29</v>
      </c>
      <c r="C22" s="5">
        <v>3704</v>
      </c>
    </row>
    <row r="23" spans="1:3" x14ac:dyDescent="0.3">
      <c r="A23" t="s">
        <v>259</v>
      </c>
      <c r="B23" s="6">
        <v>71</v>
      </c>
      <c r="C23" s="5">
        <v>528171</v>
      </c>
    </row>
    <row r="24" spans="1:3" x14ac:dyDescent="0.3">
      <c r="A24" t="s">
        <v>260</v>
      </c>
      <c r="B24" s="6">
        <v>66</v>
      </c>
      <c r="C24" s="5">
        <v>47803</v>
      </c>
    </row>
    <row r="25" spans="1:3" x14ac:dyDescent="0.3">
      <c r="A25" t="s">
        <v>261</v>
      </c>
      <c r="B25" s="6">
        <v>97</v>
      </c>
      <c r="C25" s="5">
        <v>642645</v>
      </c>
    </row>
    <row r="26" spans="1:3" x14ac:dyDescent="0.3">
      <c r="A26" t="s">
        <v>262</v>
      </c>
      <c r="B26" s="6">
        <v>29</v>
      </c>
      <c r="C26" s="5">
        <v>164065</v>
      </c>
    </row>
    <row r="27" spans="1:3" x14ac:dyDescent="0.3">
      <c r="A27" t="s">
        <v>263</v>
      </c>
      <c r="B27" s="6">
        <v>60</v>
      </c>
      <c r="C27" s="5">
        <v>132326</v>
      </c>
    </row>
    <row r="28" spans="1:3" x14ac:dyDescent="0.3">
      <c r="A28" t="s">
        <v>264</v>
      </c>
      <c r="B28" s="6">
        <v>82</v>
      </c>
      <c r="C28" s="5">
        <v>11782</v>
      </c>
    </row>
    <row r="29" spans="1:3" x14ac:dyDescent="0.3">
      <c r="A29" t="s">
        <v>265</v>
      </c>
      <c r="B29" s="6">
        <v>121</v>
      </c>
      <c r="C29" s="5">
        <v>815132</v>
      </c>
    </row>
    <row r="30" spans="1:3" x14ac:dyDescent="0.3">
      <c r="A30" t="s">
        <v>266</v>
      </c>
      <c r="B30" s="6">
        <v>80</v>
      </c>
      <c r="C30" s="5">
        <v>126270</v>
      </c>
    </row>
    <row r="31" spans="1:3" x14ac:dyDescent="0.3">
      <c r="A31" t="s">
        <v>267</v>
      </c>
      <c r="B31" s="6">
        <v>9</v>
      </c>
      <c r="C31" s="5">
        <v>34938</v>
      </c>
    </row>
    <row r="32" spans="1:3" x14ac:dyDescent="0.3">
      <c r="A32" t="s">
        <v>268</v>
      </c>
      <c r="B32" s="6">
        <v>24</v>
      </c>
      <c r="C32" s="5">
        <v>293464</v>
      </c>
    </row>
    <row r="33" spans="1:3" x14ac:dyDescent="0.3">
      <c r="A33" t="s">
        <v>269</v>
      </c>
      <c r="B33" s="6">
        <v>93</v>
      </c>
      <c r="C33" s="5">
        <v>215557</v>
      </c>
    </row>
    <row r="34" spans="1:3" x14ac:dyDescent="0.3">
      <c r="A34" t="s">
        <v>270</v>
      </c>
      <c r="B34" s="6">
        <v>36</v>
      </c>
      <c r="C34" s="5">
        <v>40686</v>
      </c>
    </row>
    <row r="35" spans="1:3" x14ac:dyDescent="0.3">
      <c r="A35" t="s">
        <v>271</v>
      </c>
      <c r="B35" s="6">
        <v>102</v>
      </c>
      <c r="C35" s="5">
        <v>325205</v>
      </c>
    </row>
    <row r="36" spans="1:3" x14ac:dyDescent="0.3">
      <c r="A36" t="s">
        <v>272</v>
      </c>
      <c r="B36" s="6">
        <v>68</v>
      </c>
      <c r="C36" s="5">
        <v>637369</v>
      </c>
    </row>
    <row r="37" spans="1:3" x14ac:dyDescent="0.3">
      <c r="A37" t="s">
        <v>273</v>
      </c>
      <c r="B37" s="6">
        <v>88</v>
      </c>
      <c r="C37" s="5">
        <v>30663</v>
      </c>
    </row>
    <row r="38" spans="1:3" x14ac:dyDescent="0.3">
      <c r="A38" t="s">
        <v>274</v>
      </c>
      <c r="B38" s="6">
        <v>87</v>
      </c>
      <c r="C38" s="5">
        <v>68513</v>
      </c>
    </row>
    <row r="39" spans="1:3" x14ac:dyDescent="0.3">
      <c r="A39" t="s">
        <v>275</v>
      </c>
      <c r="B39" s="6">
        <v>125</v>
      </c>
      <c r="C39" s="5">
        <v>292968</v>
      </c>
    </row>
    <row r="40" spans="1:3" x14ac:dyDescent="0.3">
      <c r="A40" t="s">
        <v>276</v>
      </c>
      <c r="B40" s="6">
        <v>86</v>
      </c>
      <c r="C40" s="5">
        <v>302021</v>
      </c>
    </row>
    <row r="41" spans="1:3" x14ac:dyDescent="0.3">
      <c r="A41" t="s">
        <v>277</v>
      </c>
      <c r="B41" s="6">
        <v>78</v>
      </c>
      <c r="C41" s="5">
        <v>1756688</v>
      </c>
    </row>
    <row r="42" spans="1:3" x14ac:dyDescent="0.3">
      <c r="A42" t="s">
        <v>278</v>
      </c>
      <c r="B42" s="6">
        <v>115</v>
      </c>
      <c r="C42" s="5">
        <v>5604507</v>
      </c>
    </row>
    <row r="43" spans="1:3" x14ac:dyDescent="0.3">
      <c r="A43" t="s">
        <v>279</v>
      </c>
      <c r="B43" s="6">
        <v>125</v>
      </c>
      <c r="C43" s="5">
        <v>132638</v>
      </c>
    </row>
    <row r="44" spans="1:3" x14ac:dyDescent="0.3">
      <c r="A44" t="s">
        <v>280</v>
      </c>
      <c r="B44" s="6">
        <v>80</v>
      </c>
      <c r="C44" s="5">
        <v>9459</v>
      </c>
    </row>
    <row r="45" spans="1:3" x14ac:dyDescent="0.3">
      <c r="A45" t="s">
        <v>281</v>
      </c>
      <c r="B45" s="6">
        <v>41</v>
      </c>
      <c r="C45" s="5">
        <v>1101</v>
      </c>
    </row>
    <row r="46" spans="1:3" x14ac:dyDescent="0.3">
      <c r="A46" t="s">
        <v>282</v>
      </c>
      <c r="B46" s="6">
        <v>21</v>
      </c>
      <c r="C46" s="5">
        <v>16098</v>
      </c>
    </row>
    <row r="47" spans="1:3" x14ac:dyDescent="0.3">
      <c r="A47" t="s">
        <v>283</v>
      </c>
      <c r="B47" s="6">
        <v>95</v>
      </c>
      <c r="C47" s="5">
        <v>116112</v>
      </c>
    </row>
    <row r="48" spans="1:3" x14ac:dyDescent="0.3">
      <c r="A48" t="s">
        <v>284</v>
      </c>
      <c r="B48" s="6">
        <v>110</v>
      </c>
      <c r="C48" s="5">
        <v>25268</v>
      </c>
    </row>
    <row r="49" spans="1:3" x14ac:dyDescent="0.3">
      <c r="A49" t="s">
        <v>285</v>
      </c>
      <c r="B49" s="6">
        <v>113</v>
      </c>
      <c r="C49" s="5">
        <v>3797</v>
      </c>
    </row>
    <row r="50" spans="1:3" x14ac:dyDescent="0.3">
      <c r="A50" t="s">
        <v>286</v>
      </c>
      <c r="B50" s="6">
        <v>79</v>
      </c>
      <c r="C50" s="5">
        <v>57917</v>
      </c>
    </row>
    <row r="51" spans="1:3" x14ac:dyDescent="0.3">
      <c r="A51" t="s">
        <v>287</v>
      </c>
      <c r="B51" s="6">
        <v>30</v>
      </c>
      <c r="C51" s="5">
        <v>119910</v>
      </c>
    </row>
    <row r="52" spans="1:3" x14ac:dyDescent="0.3">
      <c r="A52" t="s">
        <v>288</v>
      </c>
      <c r="B52" s="6">
        <v>86</v>
      </c>
      <c r="C52" s="5">
        <v>44604</v>
      </c>
    </row>
    <row r="53" spans="1:3" x14ac:dyDescent="0.3">
      <c r="A53" t="s">
        <v>289</v>
      </c>
      <c r="B53" s="6">
        <v>114</v>
      </c>
      <c r="C53" s="5">
        <v>76483</v>
      </c>
    </row>
    <row r="54" spans="1:3" x14ac:dyDescent="0.3">
      <c r="A54" t="s">
        <v>290</v>
      </c>
      <c r="B54" s="6">
        <v>92</v>
      </c>
      <c r="C54" s="5">
        <v>279463</v>
      </c>
    </row>
    <row r="55" spans="1:3" x14ac:dyDescent="0.3">
      <c r="A55" t="s">
        <v>291</v>
      </c>
      <c r="B55" s="6">
        <v>91</v>
      </c>
      <c r="C55" s="5">
        <v>43524</v>
      </c>
    </row>
    <row r="56" spans="1:3" x14ac:dyDescent="0.3">
      <c r="A56" t="s">
        <v>292</v>
      </c>
      <c r="B56" s="6">
        <v>104</v>
      </c>
      <c r="C56" s="5">
        <v>206405</v>
      </c>
    </row>
    <row r="57" spans="1:3" x14ac:dyDescent="0.3">
      <c r="A57" t="s">
        <v>293</v>
      </c>
      <c r="B57" s="6">
        <v>83</v>
      </c>
      <c r="C57" s="5">
        <v>343001</v>
      </c>
    </row>
    <row r="58" spans="1:3" x14ac:dyDescent="0.3">
      <c r="A58" t="s">
        <v>294</v>
      </c>
      <c r="B58" s="6">
        <v>16</v>
      </c>
      <c r="C58" s="5">
        <v>16969</v>
      </c>
    </row>
    <row r="59" spans="1:3" x14ac:dyDescent="0.3">
      <c r="A59" t="s">
        <v>295</v>
      </c>
      <c r="B59" s="6">
        <v>112</v>
      </c>
      <c r="C59" s="5">
        <v>70600</v>
      </c>
    </row>
    <row r="60" spans="1:3" x14ac:dyDescent="0.3">
      <c r="A60" t="s">
        <v>296</v>
      </c>
      <c r="B60" s="6">
        <v>8</v>
      </c>
      <c r="C60" s="5">
        <v>1049</v>
      </c>
    </row>
    <row r="61" spans="1:3" x14ac:dyDescent="0.3">
      <c r="A61" t="s">
        <v>297</v>
      </c>
      <c r="B61" s="6">
        <v>94</v>
      </c>
      <c r="C61" s="5">
        <v>12656</v>
      </c>
    </row>
    <row r="62" spans="1:3" x14ac:dyDescent="0.3">
      <c r="A62" t="s">
        <v>298</v>
      </c>
      <c r="B62" s="6">
        <v>127</v>
      </c>
      <c r="C62" s="5">
        <v>247993</v>
      </c>
    </row>
    <row r="63" spans="1:3" x14ac:dyDescent="0.3">
      <c r="A63" t="s">
        <v>299</v>
      </c>
      <c r="B63" s="6">
        <v>116</v>
      </c>
      <c r="C63" s="5">
        <v>202500</v>
      </c>
    </row>
    <row r="64" spans="1:3" x14ac:dyDescent="0.3">
      <c r="A64" t="s">
        <v>300</v>
      </c>
      <c r="B64" s="6">
        <v>65</v>
      </c>
      <c r="C64" s="5">
        <v>203682</v>
      </c>
    </row>
    <row r="65" spans="1:3" x14ac:dyDescent="0.3">
      <c r="A65" t="s">
        <v>301</v>
      </c>
      <c r="B65" s="6">
        <v>16</v>
      </c>
      <c r="C65" s="5">
        <v>13062</v>
      </c>
    </row>
    <row r="66" spans="1:3" x14ac:dyDescent="0.3">
      <c r="A66" t="s">
        <v>302</v>
      </c>
      <c r="B66" s="6">
        <v>95</v>
      </c>
      <c r="C66" s="5">
        <v>23730</v>
      </c>
    </row>
    <row r="67" spans="1:3" x14ac:dyDescent="0.3">
      <c r="A67" t="s">
        <v>303</v>
      </c>
      <c r="B67" s="6">
        <v>17</v>
      </c>
      <c r="C67" s="5">
        <v>17054</v>
      </c>
    </row>
    <row r="68" spans="1:3" x14ac:dyDescent="0.3">
      <c r="A68" t="s">
        <v>304</v>
      </c>
      <c r="B68" s="6">
        <v>49</v>
      </c>
      <c r="C68" s="5">
        <v>41663</v>
      </c>
    </row>
    <row r="69" spans="1:3" x14ac:dyDescent="0.3">
      <c r="A69" t="s">
        <v>305</v>
      </c>
      <c r="B69" s="6">
        <v>37</v>
      </c>
      <c r="C69" s="5">
        <v>29793</v>
      </c>
    </row>
    <row r="70" spans="1:3" x14ac:dyDescent="0.3">
      <c r="A70" t="s">
        <v>306</v>
      </c>
      <c r="B70" s="6">
        <v>114</v>
      </c>
      <c r="C70" s="5">
        <v>21967</v>
      </c>
    </row>
    <row r="71" spans="1:3" x14ac:dyDescent="0.3">
      <c r="A71" t="s">
        <v>307</v>
      </c>
      <c r="B71" s="6">
        <v>118</v>
      </c>
      <c r="C71" s="5">
        <v>101951</v>
      </c>
    </row>
    <row r="72" spans="1:3" x14ac:dyDescent="0.3">
      <c r="A72" t="s">
        <v>308</v>
      </c>
      <c r="B72" s="6">
        <v>121</v>
      </c>
      <c r="C72" s="5">
        <v>110831</v>
      </c>
    </row>
    <row r="73" spans="1:3" x14ac:dyDescent="0.3">
      <c r="A73" t="s">
        <v>309</v>
      </c>
      <c r="B73" s="6">
        <v>81</v>
      </c>
      <c r="C73" s="5">
        <v>63617</v>
      </c>
    </row>
    <row r="74" spans="1:3" x14ac:dyDescent="0.3">
      <c r="A74" t="s">
        <v>310</v>
      </c>
      <c r="B74" s="6">
        <v>115</v>
      </c>
      <c r="C74" s="5">
        <v>109953</v>
      </c>
    </row>
    <row r="75" spans="1:3" x14ac:dyDescent="0.3">
      <c r="A75" t="s">
        <v>311</v>
      </c>
      <c r="B75" s="6">
        <v>65</v>
      </c>
      <c r="C75" s="5">
        <v>29280</v>
      </c>
    </row>
    <row r="76" spans="1:3" x14ac:dyDescent="0.3">
      <c r="A76" t="s">
        <v>312</v>
      </c>
      <c r="B76" s="6">
        <v>35</v>
      </c>
      <c r="C76" s="5">
        <v>14351</v>
      </c>
    </row>
    <row r="77" spans="1:3" x14ac:dyDescent="0.3">
      <c r="A77" t="s">
        <v>313</v>
      </c>
      <c r="B77" s="6">
        <v>40</v>
      </c>
      <c r="C77" s="5">
        <v>1727</v>
      </c>
    </row>
    <row r="78" spans="1:3" x14ac:dyDescent="0.3">
      <c r="A78" t="s">
        <v>314</v>
      </c>
      <c r="B78" s="6">
        <v>26</v>
      </c>
      <c r="C78" s="5">
        <v>5474</v>
      </c>
    </row>
    <row r="79" spans="1:3" x14ac:dyDescent="0.3">
      <c r="A79" t="s">
        <v>315</v>
      </c>
      <c r="B79" s="6">
        <v>41</v>
      </c>
      <c r="C79" s="5">
        <v>6380</v>
      </c>
    </row>
    <row r="80" spans="1:3" x14ac:dyDescent="0.3">
      <c r="A80" t="s">
        <v>316</v>
      </c>
      <c r="B80" s="6">
        <v>110</v>
      </c>
      <c r="C80" s="5">
        <v>33532</v>
      </c>
    </row>
    <row r="81" spans="1:3" x14ac:dyDescent="0.3">
      <c r="A81" t="s">
        <v>317</v>
      </c>
      <c r="B81" s="6">
        <v>77</v>
      </c>
      <c r="C81" s="5">
        <v>247362</v>
      </c>
    </row>
    <row r="82" spans="1:3" x14ac:dyDescent="0.3">
      <c r="A82" t="s">
        <v>318</v>
      </c>
      <c r="B82" s="6">
        <v>51</v>
      </c>
      <c r="C82" s="5">
        <v>84003</v>
      </c>
    </row>
    <row r="83" spans="1:3" x14ac:dyDescent="0.3">
      <c r="A83" t="s">
        <v>319</v>
      </c>
      <c r="B83" s="6">
        <v>42</v>
      </c>
      <c r="C83" s="5">
        <v>78815</v>
      </c>
    </row>
    <row r="84" spans="1:3" x14ac:dyDescent="0.3">
      <c r="A84" t="s">
        <v>320</v>
      </c>
      <c r="B84" s="6">
        <v>84</v>
      </c>
      <c r="C84" s="5">
        <v>147949</v>
      </c>
    </row>
    <row r="85" spans="1:3" x14ac:dyDescent="0.3">
      <c r="A85" t="s">
        <v>321</v>
      </c>
      <c r="B85" s="6">
        <v>34</v>
      </c>
      <c r="C85" s="5">
        <v>80619</v>
      </c>
    </row>
    <row r="86" spans="1:3" x14ac:dyDescent="0.3">
      <c r="A86" t="s">
        <v>322</v>
      </c>
      <c r="B86" s="6">
        <v>86</v>
      </c>
      <c r="C86" s="5">
        <v>592431</v>
      </c>
    </row>
    <row r="87" spans="1:3" x14ac:dyDescent="0.3">
      <c r="A87" t="s">
        <v>323</v>
      </c>
      <c r="B87" s="6">
        <v>70</v>
      </c>
      <c r="C87" s="5">
        <v>108148</v>
      </c>
    </row>
    <row r="88" spans="1:3" x14ac:dyDescent="0.3">
      <c r="A88" t="s">
        <v>324</v>
      </c>
      <c r="B88" s="6">
        <v>90</v>
      </c>
      <c r="C88" s="5">
        <v>48858</v>
      </c>
    </row>
    <row r="89" spans="1:3" x14ac:dyDescent="0.3">
      <c r="A89" t="s">
        <v>325</v>
      </c>
      <c r="B89" s="6">
        <v>89</v>
      </c>
      <c r="C89" s="5">
        <v>98376</v>
      </c>
    </row>
    <row r="90" spans="1:3" x14ac:dyDescent="0.3">
      <c r="A90" t="s">
        <v>326</v>
      </c>
      <c r="B90" s="6">
        <v>20</v>
      </c>
      <c r="C90" s="5">
        <v>2595</v>
      </c>
    </row>
    <row r="91" spans="1:3" x14ac:dyDescent="0.3">
      <c r="A91" t="s">
        <v>327</v>
      </c>
      <c r="B91" s="6">
        <v>10</v>
      </c>
      <c r="C91" s="5">
        <v>1206</v>
      </c>
    </row>
    <row r="92" spans="1:3" x14ac:dyDescent="0.3">
      <c r="A92" t="s">
        <v>328</v>
      </c>
      <c r="B92" s="6">
        <v>129</v>
      </c>
      <c r="C92" s="5">
        <v>45985</v>
      </c>
    </row>
    <row r="93" spans="1:3" x14ac:dyDescent="0.3">
      <c r="A93" t="s">
        <v>329</v>
      </c>
      <c r="B93" s="6">
        <v>19</v>
      </c>
      <c r="C93" s="5">
        <v>8390</v>
      </c>
    </row>
    <row r="94" spans="1:3" x14ac:dyDescent="0.3">
      <c r="A94" t="s">
        <v>330</v>
      </c>
      <c r="B94" s="6">
        <v>35</v>
      </c>
      <c r="C94" s="5">
        <v>2359</v>
      </c>
    </row>
    <row r="95" spans="1:3" x14ac:dyDescent="0.3">
      <c r="A95" t="s">
        <v>331</v>
      </c>
      <c r="B95" s="6">
        <v>96</v>
      </c>
      <c r="C95" s="5">
        <v>3968</v>
      </c>
    </row>
    <row r="96" spans="1:3" x14ac:dyDescent="0.3">
      <c r="A96" t="s">
        <v>332</v>
      </c>
      <c r="B96" s="6">
        <v>10</v>
      </c>
      <c r="C96" s="5">
        <v>1039</v>
      </c>
    </row>
    <row r="97" spans="1:3" x14ac:dyDescent="0.3">
      <c r="A97" t="s">
        <v>333</v>
      </c>
      <c r="B97" s="6">
        <v>59</v>
      </c>
      <c r="C97" s="5">
        <v>23842</v>
      </c>
    </row>
    <row r="98" spans="1:3" x14ac:dyDescent="0.3">
      <c r="A98" t="s">
        <v>334</v>
      </c>
      <c r="B98" s="6">
        <v>124</v>
      </c>
      <c r="C98" s="5">
        <v>43600</v>
      </c>
    </row>
    <row r="99" spans="1:3" x14ac:dyDescent="0.3">
      <c r="A99" t="s">
        <v>335</v>
      </c>
      <c r="B99" s="6">
        <v>82</v>
      </c>
      <c r="C99" s="5">
        <v>5493</v>
      </c>
    </row>
    <row r="100" spans="1:3" x14ac:dyDescent="0.3">
      <c r="A100" t="s">
        <v>336</v>
      </c>
      <c r="B100" s="6">
        <v>85</v>
      </c>
      <c r="C100" s="5">
        <v>14159</v>
      </c>
    </row>
    <row r="101" spans="1:3" x14ac:dyDescent="0.3">
      <c r="A101" t="s">
        <v>337</v>
      </c>
      <c r="B101" s="6">
        <v>46</v>
      </c>
      <c r="C101" s="5">
        <v>8737</v>
      </c>
    </row>
    <row r="102" spans="1:3" x14ac:dyDescent="0.3">
      <c r="A102" t="s">
        <v>338</v>
      </c>
      <c r="B102" s="6">
        <v>108</v>
      </c>
      <c r="C102" s="5">
        <v>581006</v>
      </c>
    </row>
    <row r="103" spans="1:3" x14ac:dyDescent="0.3">
      <c r="A103" t="s">
        <v>339</v>
      </c>
      <c r="B103" s="6">
        <v>89</v>
      </c>
      <c r="C103" s="5">
        <v>6549</v>
      </c>
    </row>
    <row r="104" spans="1:3" x14ac:dyDescent="0.3">
      <c r="A104" t="s">
        <v>340</v>
      </c>
      <c r="B104" s="6">
        <v>34</v>
      </c>
      <c r="C104" s="5">
        <v>17488</v>
      </c>
    </row>
    <row r="105" spans="1:3" x14ac:dyDescent="0.3">
      <c r="A105" t="s">
        <v>341</v>
      </c>
      <c r="B105" s="6">
        <v>48</v>
      </c>
      <c r="C105" s="5">
        <v>114710</v>
      </c>
    </row>
    <row r="106" spans="1:3" x14ac:dyDescent="0.3">
      <c r="A106" t="s">
        <v>342</v>
      </c>
      <c r="B106" s="6">
        <v>20</v>
      </c>
      <c r="C106" s="5">
        <v>17658</v>
      </c>
    </row>
    <row r="107" spans="1:3" x14ac:dyDescent="0.3">
      <c r="A107" t="s">
        <v>343</v>
      </c>
      <c r="B107" s="6">
        <v>72</v>
      </c>
      <c r="C107" s="5">
        <v>1069</v>
      </c>
    </row>
    <row r="108" spans="1:3" x14ac:dyDescent="0.3">
      <c r="A108" t="s">
        <v>344</v>
      </c>
      <c r="B108" s="6">
        <v>37</v>
      </c>
      <c r="C108" s="5">
        <v>27442</v>
      </c>
    </row>
    <row r="109" spans="1:3" x14ac:dyDescent="0.3">
      <c r="A109" t="s">
        <v>345</v>
      </c>
      <c r="B109" s="6">
        <v>58</v>
      </c>
      <c r="C109" s="5">
        <v>4036</v>
      </c>
    </row>
    <row r="110" spans="1:3" x14ac:dyDescent="0.3">
      <c r="A110" t="s">
        <v>346</v>
      </c>
      <c r="B110" s="6">
        <v>22</v>
      </c>
      <c r="C110" s="5">
        <v>61121</v>
      </c>
    </row>
    <row r="111" spans="1:3" x14ac:dyDescent="0.3">
      <c r="A111" t="s">
        <v>347</v>
      </c>
      <c r="B111" s="6">
        <v>59</v>
      </c>
      <c r="C111" s="5">
        <v>5643</v>
      </c>
    </row>
    <row r="112" spans="1:3" x14ac:dyDescent="0.3">
      <c r="A112" t="s">
        <v>348</v>
      </c>
      <c r="B112" s="6">
        <v>39</v>
      </c>
      <c r="C112" s="5">
        <v>4542</v>
      </c>
    </row>
    <row r="113" spans="1:3" x14ac:dyDescent="0.3">
      <c r="A113" t="s">
        <v>349</v>
      </c>
      <c r="B113" s="6">
        <v>75</v>
      </c>
      <c r="C113" s="5">
        <v>31853</v>
      </c>
    </row>
    <row r="114" spans="1:3" x14ac:dyDescent="0.3">
      <c r="A114" t="s">
        <v>350</v>
      </c>
      <c r="B114" s="6">
        <v>49</v>
      </c>
      <c r="C114" s="5">
        <v>21844</v>
      </c>
    </row>
    <row r="115" spans="1:3" x14ac:dyDescent="0.3">
      <c r="A115" t="s">
        <v>351</v>
      </c>
      <c r="B115" s="6">
        <v>108</v>
      </c>
      <c r="C115" s="5">
        <v>18725</v>
      </c>
    </row>
    <row r="116" spans="1:3" x14ac:dyDescent="0.3">
      <c r="A116" t="s">
        <v>352</v>
      </c>
      <c r="B116" s="6">
        <v>32</v>
      </c>
      <c r="C116" s="5">
        <v>10938</v>
      </c>
    </row>
    <row r="117" spans="1:3" x14ac:dyDescent="0.3">
      <c r="A117" t="s">
        <v>353</v>
      </c>
      <c r="B117" s="6">
        <v>22</v>
      </c>
      <c r="C117" s="5">
        <v>3085</v>
      </c>
    </row>
    <row r="118" spans="1:3" x14ac:dyDescent="0.3">
      <c r="A118" t="s">
        <v>354</v>
      </c>
      <c r="B118" s="6">
        <v>71</v>
      </c>
      <c r="C118" s="5">
        <v>18301</v>
      </c>
    </row>
    <row r="119" spans="1:3" x14ac:dyDescent="0.3">
      <c r="A119" t="s">
        <v>355</v>
      </c>
      <c r="B119" s="6">
        <v>9</v>
      </c>
      <c r="C119" s="5">
        <v>5438</v>
      </c>
    </row>
    <row r="120" spans="1:3" x14ac:dyDescent="0.3">
      <c r="A120" t="s">
        <v>356</v>
      </c>
      <c r="B120" s="6">
        <v>66</v>
      </c>
      <c r="C120" s="5">
        <v>22646</v>
      </c>
    </row>
    <row r="121" spans="1:3" x14ac:dyDescent="0.3">
      <c r="A121" t="s">
        <v>357</v>
      </c>
      <c r="B121" s="6">
        <v>29</v>
      </c>
      <c r="C121" s="5">
        <v>14437</v>
      </c>
    </row>
    <row r="122" spans="1:3" x14ac:dyDescent="0.3">
      <c r="A122" t="s">
        <v>358</v>
      </c>
      <c r="B122" s="6">
        <v>77</v>
      </c>
      <c r="C122" s="5">
        <v>8773</v>
      </c>
    </row>
    <row r="123" spans="1:3" x14ac:dyDescent="0.3">
      <c r="A123" t="s">
        <v>359</v>
      </c>
      <c r="B123" s="6">
        <v>98</v>
      </c>
      <c r="C123" s="5">
        <v>83389</v>
      </c>
    </row>
    <row r="124" spans="1:3" x14ac:dyDescent="0.3">
      <c r="A124" t="s">
        <v>360</v>
      </c>
      <c r="B124" s="6">
        <v>25</v>
      </c>
      <c r="C124" s="5">
        <v>5095</v>
      </c>
    </row>
    <row r="125" spans="1:3" x14ac:dyDescent="0.3">
      <c r="A125" t="s">
        <v>361</v>
      </c>
      <c r="B125" s="6">
        <v>109</v>
      </c>
      <c r="C125" s="5">
        <v>14530</v>
      </c>
    </row>
    <row r="126" spans="1:3" x14ac:dyDescent="0.3">
      <c r="A126" t="s">
        <v>362</v>
      </c>
      <c r="B126" s="6">
        <v>130</v>
      </c>
      <c r="C126" s="5">
        <v>17161</v>
      </c>
    </row>
    <row r="127" spans="1:3" x14ac:dyDescent="0.3">
      <c r="A127" t="s">
        <v>363</v>
      </c>
      <c r="B127" s="6">
        <v>119</v>
      </c>
      <c r="C127" s="5">
        <v>6908</v>
      </c>
    </row>
    <row r="128" spans="1:3" x14ac:dyDescent="0.3">
      <c r="A128" t="s">
        <v>364</v>
      </c>
      <c r="B128" s="6">
        <v>57</v>
      </c>
      <c r="C128" s="5">
        <v>12514</v>
      </c>
    </row>
    <row r="129" spans="1:3" x14ac:dyDescent="0.3">
      <c r="A129" t="s">
        <v>365</v>
      </c>
      <c r="B129" s="6">
        <v>54</v>
      </c>
      <c r="C129" s="5">
        <v>5122</v>
      </c>
    </row>
    <row r="130" spans="1:3" x14ac:dyDescent="0.3">
      <c r="A130" t="s">
        <v>366</v>
      </c>
      <c r="B130" s="6">
        <v>22</v>
      </c>
      <c r="C130" s="5">
        <v>137</v>
      </c>
    </row>
    <row r="131" spans="1:3" x14ac:dyDescent="0.3">
      <c r="A131" t="s">
        <v>367</v>
      </c>
      <c r="B131" s="6">
        <v>35</v>
      </c>
      <c r="C131" s="5">
        <v>1727</v>
      </c>
    </row>
    <row r="132" spans="1:3" x14ac:dyDescent="0.3">
      <c r="A132" t="s">
        <v>368</v>
      </c>
      <c r="B132" s="6">
        <v>23</v>
      </c>
      <c r="C132" s="5">
        <v>4288</v>
      </c>
    </row>
    <row r="133" spans="1:3" x14ac:dyDescent="0.3">
      <c r="A133" t="s">
        <v>369</v>
      </c>
      <c r="B133" s="6">
        <v>70</v>
      </c>
      <c r="C133" s="5">
        <v>23704</v>
      </c>
    </row>
    <row r="134" spans="1:3" x14ac:dyDescent="0.3">
      <c r="A134" t="s">
        <v>370</v>
      </c>
      <c r="B134" s="6">
        <v>93</v>
      </c>
      <c r="C134" s="5">
        <v>13753</v>
      </c>
    </row>
    <row r="135" spans="1:3" x14ac:dyDescent="0.3">
      <c r="A135" t="s">
        <v>371</v>
      </c>
      <c r="B135" s="6">
        <v>28</v>
      </c>
      <c r="C135" s="5">
        <v>2992</v>
      </c>
    </row>
    <row r="136" spans="1:3" x14ac:dyDescent="0.3">
      <c r="A136" t="s">
        <v>372</v>
      </c>
      <c r="B136" s="6">
        <v>68</v>
      </c>
      <c r="C136" s="5">
        <v>22237</v>
      </c>
    </row>
    <row r="137" spans="1:3" x14ac:dyDescent="0.3">
      <c r="A137" t="s">
        <v>373</v>
      </c>
      <c r="B137" s="6">
        <v>122</v>
      </c>
      <c r="C137" s="5">
        <v>363077</v>
      </c>
    </row>
    <row r="138" spans="1:3" x14ac:dyDescent="0.3">
      <c r="A138" t="s">
        <v>374</v>
      </c>
      <c r="B138" s="6">
        <v>60</v>
      </c>
      <c r="C138" s="5">
        <v>65704</v>
      </c>
    </row>
    <row r="139" spans="1:3" x14ac:dyDescent="0.3">
      <c r="A139" t="s">
        <v>375</v>
      </c>
      <c r="B139" s="6">
        <v>116</v>
      </c>
      <c r="C139" s="5">
        <v>677451</v>
      </c>
    </row>
    <row r="140" spans="1:3" x14ac:dyDescent="0.3">
      <c r="A140" t="s">
        <v>376</v>
      </c>
      <c r="B140" s="6">
        <v>71</v>
      </c>
      <c r="C140" s="5">
        <v>406395</v>
      </c>
    </row>
    <row r="141" spans="1:3" x14ac:dyDescent="0.3">
      <c r="A141" t="s">
        <v>377</v>
      </c>
      <c r="B141" s="6">
        <v>103</v>
      </c>
      <c r="C141" s="5">
        <v>305572</v>
      </c>
    </row>
    <row r="142" spans="1:3" x14ac:dyDescent="0.3">
      <c r="A142" t="s">
        <v>378</v>
      </c>
      <c r="B142" s="6">
        <v>125</v>
      </c>
      <c r="C142" s="5">
        <v>291705</v>
      </c>
    </row>
    <row r="143" spans="1:3" x14ac:dyDescent="0.3">
      <c r="A143" t="s">
        <v>379</v>
      </c>
      <c r="B143" s="6">
        <v>22</v>
      </c>
      <c r="C143" s="5">
        <v>37943</v>
      </c>
    </row>
    <row r="144" spans="1:3" x14ac:dyDescent="0.3">
      <c r="A144" t="s">
        <v>380</v>
      </c>
      <c r="B144" s="6">
        <v>72</v>
      </c>
      <c r="C144" s="5">
        <v>171900</v>
      </c>
    </row>
    <row r="145" spans="1:3" x14ac:dyDescent="0.3">
      <c r="A145" t="s">
        <v>381</v>
      </c>
      <c r="B145" s="6">
        <v>11</v>
      </c>
      <c r="C145" s="5">
        <v>20935</v>
      </c>
    </row>
    <row r="146" spans="1:3" x14ac:dyDescent="0.3">
      <c r="A146" t="s">
        <v>382</v>
      </c>
      <c r="B146" s="6">
        <v>12</v>
      </c>
      <c r="C146" s="5">
        <v>3077</v>
      </c>
    </row>
    <row r="147" spans="1:3" x14ac:dyDescent="0.3">
      <c r="A147" t="s">
        <v>383</v>
      </c>
      <c r="B147" s="6">
        <v>112</v>
      </c>
      <c r="C147" s="5">
        <v>161084</v>
      </c>
    </row>
    <row r="148" spans="1:3" x14ac:dyDescent="0.3">
      <c r="A148" t="s">
        <v>384</v>
      </c>
      <c r="B148" s="6">
        <v>68</v>
      </c>
      <c r="C148" s="5">
        <v>207036</v>
      </c>
    </row>
    <row r="149" spans="1:3" x14ac:dyDescent="0.3">
      <c r="A149" t="s">
        <v>385</v>
      </c>
      <c r="B149" s="6">
        <v>102</v>
      </c>
      <c r="C149" s="5">
        <v>1146497</v>
      </c>
    </row>
    <row r="150" spans="1:3" x14ac:dyDescent="0.3">
      <c r="A150" t="s">
        <v>386</v>
      </c>
      <c r="B150" s="6">
        <v>95</v>
      </c>
      <c r="C150" s="5">
        <v>1891666</v>
      </c>
    </row>
    <row r="151" spans="1:3" x14ac:dyDescent="0.3">
      <c r="A151" t="s">
        <v>387</v>
      </c>
      <c r="B151" s="6">
        <v>5</v>
      </c>
      <c r="C151" s="5">
        <v>8348</v>
      </c>
    </row>
    <row r="152" spans="1:3" x14ac:dyDescent="0.3">
      <c r="A152" t="s">
        <v>388</v>
      </c>
      <c r="B152" s="6">
        <v>41</v>
      </c>
      <c r="C152" s="5">
        <v>34617</v>
      </c>
    </row>
    <row r="153" spans="1:3" x14ac:dyDescent="0.3">
      <c r="A153" t="s">
        <v>389</v>
      </c>
      <c r="B153" s="6">
        <v>111</v>
      </c>
      <c r="C153" s="5">
        <v>32067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2"/>
  <dimension ref="A1:C153"/>
  <sheetViews>
    <sheetView zoomScale="85" zoomScaleNormal="85" workbookViewId="0">
      <selection activeCell="F15" sqref="F15"/>
    </sheetView>
  </sheetViews>
  <sheetFormatPr defaultRowHeight="14.4" x14ac:dyDescent="0.3"/>
  <cols>
    <col min="1" max="1" width="43" customWidth="1"/>
    <col min="2" max="2" width="12.44140625" style="6" bestFit="1" customWidth="1"/>
    <col min="3" max="3" width="13.33203125" style="5" bestFit="1" customWidth="1"/>
  </cols>
  <sheetData>
    <row r="1" spans="1:3" x14ac:dyDescent="0.3">
      <c r="A1" s="1" t="s">
        <v>191</v>
      </c>
      <c r="B1" s="43">
        <f>SUM(C4:C1048576)</f>
        <v>29279754.529302008</v>
      </c>
    </row>
    <row r="2" spans="1:3" x14ac:dyDescent="0.3">
      <c r="A2" s="1" t="s">
        <v>190</v>
      </c>
      <c r="B2" s="43">
        <f>SUM(B4:B1048576)</f>
        <v>10285</v>
      </c>
    </row>
    <row r="4" spans="1:3" x14ac:dyDescent="0.3">
      <c r="A4" s="41" t="s">
        <v>1</v>
      </c>
      <c r="B4" s="13" t="s">
        <v>190</v>
      </c>
      <c r="C4" s="42" t="s">
        <v>191</v>
      </c>
    </row>
    <row r="5" spans="1:3" x14ac:dyDescent="0.3">
      <c r="A5" t="s">
        <v>241</v>
      </c>
      <c r="B5" s="6">
        <v>53</v>
      </c>
      <c r="C5" s="5">
        <v>499359.61160714284</v>
      </c>
    </row>
    <row r="6" spans="1:3" x14ac:dyDescent="0.3">
      <c r="A6" t="s">
        <v>242</v>
      </c>
      <c r="B6" s="6">
        <v>64</v>
      </c>
      <c r="C6" s="5">
        <v>413634.1333333333</v>
      </c>
    </row>
    <row r="7" spans="1:3" x14ac:dyDescent="0.3">
      <c r="A7" t="s">
        <v>243</v>
      </c>
      <c r="B7" s="6">
        <v>59</v>
      </c>
      <c r="C7" s="5">
        <v>816145.12788461533</v>
      </c>
    </row>
    <row r="8" spans="1:3" x14ac:dyDescent="0.3">
      <c r="A8" t="s">
        <v>244</v>
      </c>
      <c r="B8" s="6">
        <v>122</v>
      </c>
      <c r="C8" s="5">
        <v>451825.86854838708</v>
      </c>
    </row>
    <row r="9" spans="1:3" x14ac:dyDescent="0.3">
      <c r="A9" t="s">
        <v>245</v>
      </c>
      <c r="B9" s="6">
        <v>16</v>
      </c>
      <c r="C9" s="5">
        <v>130601.65714285713</v>
      </c>
    </row>
    <row r="10" spans="1:3" x14ac:dyDescent="0.3">
      <c r="A10" t="s">
        <v>246</v>
      </c>
      <c r="B10" s="6">
        <v>8</v>
      </c>
      <c r="C10" s="5">
        <v>20970.3</v>
      </c>
    </row>
    <row r="11" spans="1:3" x14ac:dyDescent="0.3">
      <c r="A11" t="s">
        <v>247</v>
      </c>
      <c r="B11" s="6">
        <v>142</v>
      </c>
      <c r="C11" s="5">
        <v>618025.46400000004</v>
      </c>
    </row>
    <row r="12" spans="1:3" x14ac:dyDescent="0.3">
      <c r="A12" t="s">
        <v>248</v>
      </c>
      <c r="B12" s="6">
        <v>61</v>
      </c>
      <c r="C12" s="5">
        <v>141437.73714285716</v>
      </c>
    </row>
    <row r="13" spans="1:3" x14ac:dyDescent="0.3">
      <c r="A13" t="s">
        <v>249</v>
      </c>
      <c r="B13" s="6">
        <v>64</v>
      </c>
      <c r="C13" s="5">
        <v>487521.52615384612</v>
      </c>
    </row>
    <row r="14" spans="1:3" x14ac:dyDescent="0.3">
      <c r="A14" t="s">
        <v>250</v>
      </c>
      <c r="B14" s="6">
        <v>75</v>
      </c>
      <c r="C14" s="5">
        <v>159621.18243243243</v>
      </c>
    </row>
    <row r="15" spans="1:3" x14ac:dyDescent="0.3">
      <c r="A15" t="s">
        <v>251</v>
      </c>
      <c r="B15" s="6">
        <v>106</v>
      </c>
      <c r="C15" s="5">
        <v>1100223.5186274508</v>
      </c>
    </row>
    <row r="16" spans="1:3" x14ac:dyDescent="0.3">
      <c r="A16" t="s">
        <v>252</v>
      </c>
      <c r="B16" s="6">
        <v>14</v>
      </c>
      <c r="C16" s="5">
        <v>133996.54999999999</v>
      </c>
    </row>
    <row r="17" spans="1:3" x14ac:dyDescent="0.3">
      <c r="A17" t="s">
        <v>253</v>
      </c>
      <c r="B17" s="6">
        <v>67</v>
      </c>
      <c r="C17" s="5">
        <v>752699.44</v>
      </c>
    </row>
    <row r="18" spans="1:3" x14ac:dyDescent="0.3">
      <c r="A18" t="s">
        <v>254</v>
      </c>
      <c r="B18" s="6">
        <v>20</v>
      </c>
      <c r="C18" s="5">
        <v>119509.13636363635</v>
      </c>
    </row>
    <row r="19" spans="1:3" x14ac:dyDescent="0.3">
      <c r="A19" t="s">
        <v>255</v>
      </c>
      <c r="B19" s="6">
        <v>109</v>
      </c>
      <c r="C19" s="5">
        <v>468581.35349999991</v>
      </c>
    </row>
    <row r="20" spans="1:3" x14ac:dyDescent="0.3">
      <c r="A20" t="s">
        <v>256</v>
      </c>
      <c r="B20" s="6">
        <v>99</v>
      </c>
      <c r="C20" s="5">
        <v>567743.6015625</v>
      </c>
    </row>
    <row r="21" spans="1:3" x14ac:dyDescent="0.3">
      <c r="A21" t="s">
        <v>257</v>
      </c>
      <c r="B21" s="6">
        <v>65</v>
      </c>
      <c r="C21" s="5">
        <v>190792.75373134328</v>
      </c>
    </row>
    <row r="22" spans="1:3" x14ac:dyDescent="0.3">
      <c r="A22" t="s">
        <v>258</v>
      </c>
      <c r="B22" s="6">
        <v>34</v>
      </c>
      <c r="C22" s="5">
        <v>4125.4896551724132</v>
      </c>
    </row>
    <row r="23" spans="1:3" x14ac:dyDescent="0.3">
      <c r="A23" t="s">
        <v>259</v>
      </c>
      <c r="B23" s="6">
        <v>68</v>
      </c>
      <c r="C23" s="5">
        <v>480561.21971830982</v>
      </c>
    </row>
    <row r="24" spans="1:3" x14ac:dyDescent="0.3">
      <c r="A24" t="s">
        <v>260</v>
      </c>
      <c r="B24" s="6">
        <v>70</v>
      </c>
      <c r="C24" s="5">
        <v>48165.143939393936</v>
      </c>
    </row>
    <row r="25" spans="1:3" x14ac:dyDescent="0.3">
      <c r="A25" t="s">
        <v>261</v>
      </c>
      <c r="B25" s="6">
        <v>92</v>
      </c>
      <c r="C25" s="5">
        <v>579043.02061855665</v>
      </c>
    </row>
    <row r="26" spans="1:3" x14ac:dyDescent="0.3">
      <c r="A26" t="s">
        <v>262</v>
      </c>
      <c r="B26" s="6">
        <v>27</v>
      </c>
      <c r="C26" s="5">
        <v>145112.66379310345</v>
      </c>
    </row>
    <row r="27" spans="1:3" x14ac:dyDescent="0.3">
      <c r="A27" t="s">
        <v>263</v>
      </c>
      <c r="B27" s="6">
        <v>57</v>
      </c>
      <c r="C27" s="5">
        <v>119424.21499999998</v>
      </c>
    </row>
    <row r="28" spans="1:3" x14ac:dyDescent="0.3">
      <c r="A28" t="s">
        <v>264</v>
      </c>
      <c r="B28" s="6">
        <v>71</v>
      </c>
      <c r="C28" s="5">
        <v>9691.4134146341457</v>
      </c>
    </row>
    <row r="29" spans="1:3" x14ac:dyDescent="0.3">
      <c r="A29" t="s">
        <v>265</v>
      </c>
      <c r="B29" s="6">
        <v>126</v>
      </c>
      <c r="C29" s="5">
        <v>806374.38347107428</v>
      </c>
    </row>
    <row r="30" spans="1:3" x14ac:dyDescent="0.3">
      <c r="A30" t="s">
        <v>266</v>
      </c>
      <c r="B30" s="6">
        <v>79</v>
      </c>
      <c r="C30" s="5">
        <v>118457.04375</v>
      </c>
    </row>
    <row r="31" spans="1:3" x14ac:dyDescent="0.3">
      <c r="A31" t="s">
        <v>267</v>
      </c>
      <c r="B31" s="6">
        <v>9</v>
      </c>
      <c r="C31" s="5">
        <v>33191.1</v>
      </c>
    </row>
    <row r="32" spans="1:3" x14ac:dyDescent="0.3">
      <c r="A32" t="s">
        <v>268</v>
      </c>
      <c r="B32" s="6">
        <v>27</v>
      </c>
      <c r="C32" s="5">
        <v>313639.64999999997</v>
      </c>
    </row>
    <row r="33" spans="1:3" x14ac:dyDescent="0.3">
      <c r="A33" t="s">
        <v>269</v>
      </c>
      <c r="B33" s="6">
        <v>103</v>
      </c>
      <c r="C33" s="5">
        <v>226798.4134408602</v>
      </c>
    </row>
    <row r="34" spans="1:3" x14ac:dyDescent="0.3">
      <c r="A34" t="s">
        <v>270</v>
      </c>
      <c r="B34" s="6">
        <v>34</v>
      </c>
      <c r="C34" s="5">
        <v>36504.383333333331</v>
      </c>
    </row>
    <row r="35" spans="1:3" x14ac:dyDescent="0.3">
      <c r="A35" t="s">
        <v>271</v>
      </c>
      <c r="B35" s="6">
        <v>97</v>
      </c>
      <c r="C35" s="5">
        <v>293800.39950980392</v>
      </c>
    </row>
    <row r="36" spans="1:3" x14ac:dyDescent="0.3">
      <c r="A36" t="s">
        <v>272</v>
      </c>
      <c r="B36" s="6">
        <v>64</v>
      </c>
      <c r="C36" s="5">
        <v>569882.87058823521</v>
      </c>
    </row>
    <row r="37" spans="1:3" x14ac:dyDescent="0.3">
      <c r="A37" t="s">
        <v>273</v>
      </c>
      <c r="B37" s="6">
        <v>95</v>
      </c>
      <c r="C37" s="5">
        <v>31446.997159090912</v>
      </c>
    </row>
    <row r="38" spans="1:3" x14ac:dyDescent="0.3">
      <c r="A38" t="s">
        <v>274</v>
      </c>
      <c r="B38" s="6">
        <v>82</v>
      </c>
      <c r="C38" s="5">
        <v>61346.697701149424</v>
      </c>
    </row>
    <row r="39" spans="1:3" x14ac:dyDescent="0.3">
      <c r="A39" t="s">
        <v>275</v>
      </c>
      <c r="B39" s="6">
        <v>127</v>
      </c>
      <c r="C39" s="5">
        <v>282772.71359999996</v>
      </c>
    </row>
    <row r="40" spans="1:3" x14ac:dyDescent="0.3">
      <c r="A40" t="s">
        <v>276</v>
      </c>
      <c r="B40" s="6">
        <v>90</v>
      </c>
      <c r="C40" s="5">
        <v>300265.06395348842</v>
      </c>
    </row>
    <row r="41" spans="1:3" x14ac:dyDescent="0.3">
      <c r="A41" t="s">
        <v>277</v>
      </c>
      <c r="B41" s="6">
        <v>86</v>
      </c>
      <c r="C41" s="5">
        <v>1840018.0717948717</v>
      </c>
    </row>
    <row r="42" spans="1:3" x14ac:dyDescent="0.3">
      <c r="A42" t="s">
        <v>278</v>
      </c>
      <c r="B42" s="6">
        <v>105</v>
      </c>
      <c r="C42" s="5">
        <v>4861300.6369565213</v>
      </c>
    </row>
    <row r="43" spans="1:3" x14ac:dyDescent="0.3">
      <c r="A43" t="s">
        <v>279</v>
      </c>
      <c r="B43" s="6">
        <v>120</v>
      </c>
      <c r="C43" s="5">
        <v>120965.85599999999</v>
      </c>
    </row>
    <row r="44" spans="1:3" x14ac:dyDescent="0.3">
      <c r="A44" t="s">
        <v>280</v>
      </c>
      <c r="B44" s="6">
        <v>80</v>
      </c>
      <c r="C44" s="5">
        <v>8986.0499999999993</v>
      </c>
    </row>
    <row r="45" spans="1:3" x14ac:dyDescent="0.3">
      <c r="A45" t="s">
        <v>281</v>
      </c>
      <c r="B45" s="6">
        <v>40</v>
      </c>
      <c r="C45" s="5">
        <v>1020.439024390244</v>
      </c>
    </row>
    <row r="46" spans="1:3" x14ac:dyDescent="0.3">
      <c r="A46" t="s">
        <v>282</v>
      </c>
      <c r="B46" s="6">
        <v>20</v>
      </c>
      <c r="C46" s="5">
        <v>14564.857142857141</v>
      </c>
    </row>
    <row r="47" spans="1:3" x14ac:dyDescent="0.3">
      <c r="A47" t="s">
        <v>283</v>
      </c>
      <c r="B47" s="6">
        <v>105</v>
      </c>
      <c r="C47" s="5">
        <v>121917.59999999999</v>
      </c>
    </row>
    <row r="48" spans="1:3" x14ac:dyDescent="0.3">
      <c r="A48" t="s">
        <v>284</v>
      </c>
      <c r="B48" s="6">
        <v>94</v>
      </c>
      <c r="C48" s="5">
        <v>20513.021818181816</v>
      </c>
    </row>
    <row r="49" spans="1:3" x14ac:dyDescent="0.3">
      <c r="A49" t="s">
        <v>285</v>
      </c>
      <c r="B49" s="6">
        <v>108</v>
      </c>
      <c r="C49" s="5">
        <v>3447.5415929203537</v>
      </c>
    </row>
    <row r="50" spans="1:3" x14ac:dyDescent="0.3">
      <c r="A50" t="s">
        <v>286</v>
      </c>
      <c r="B50" s="6">
        <v>79</v>
      </c>
      <c r="C50" s="5">
        <v>55021.149999999994</v>
      </c>
    </row>
    <row r="51" spans="1:3" x14ac:dyDescent="0.3">
      <c r="A51" t="s">
        <v>287</v>
      </c>
      <c r="B51" s="6">
        <v>30</v>
      </c>
      <c r="C51" s="5">
        <v>113914.5</v>
      </c>
    </row>
    <row r="52" spans="1:3" x14ac:dyDescent="0.3">
      <c r="A52" t="s">
        <v>288</v>
      </c>
      <c r="B52" s="6">
        <v>76</v>
      </c>
      <c r="C52" s="5">
        <v>37446.61395348837</v>
      </c>
    </row>
    <row r="53" spans="1:3" x14ac:dyDescent="0.3">
      <c r="A53" t="s">
        <v>289</v>
      </c>
      <c r="B53" s="6">
        <v>129</v>
      </c>
      <c r="C53" s="5">
        <v>82219.224999999991</v>
      </c>
    </row>
    <row r="54" spans="1:3" x14ac:dyDescent="0.3">
      <c r="A54" t="s">
        <v>290</v>
      </c>
      <c r="B54" s="6">
        <v>89</v>
      </c>
      <c r="C54" s="5">
        <v>256832.57228260869</v>
      </c>
    </row>
    <row r="55" spans="1:3" x14ac:dyDescent="0.3">
      <c r="A55" t="s">
        <v>291</v>
      </c>
      <c r="B55" s="6">
        <v>102</v>
      </c>
      <c r="C55" s="5">
        <v>46345.885714285709</v>
      </c>
    </row>
    <row r="56" spans="1:3" x14ac:dyDescent="0.3">
      <c r="A56" t="s">
        <v>292</v>
      </c>
      <c r="B56" s="6">
        <v>110</v>
      </c>
      <c r="C56" s="5">
        <v>207397.33173076925</v>
      </c>
    </row>
    <row r="57" spans="1:3" x14ac:dyDescent="0.3">
      <c r="A57" t="s">
        <v>293</v>
      </c>
      <c r="B57" s="6">
        <v>75</v>
      </c>
      <c r="C57" s="5">
        <v>294443.6295180723</v>
      </c>
    </row>
    <row r="58" spans="1:3" x14ac:dyDescent="0.3">
      <c r="A58" t="s">
        <v>294</v>
      </c>
      <c r="B58" s="6">
        <v>18</v>
      </c>
      <c r="C58" s="5">
        <v>18135.618749999998</v>
      </c>
    </row>
    <row r="59" spans="1:3" x14ac:dyDescent="0.3">
      <c r="A59" t="s">
        <v>295</v>
      </c>
      <c r="B59" s="6">
        <v>121</v>
      </c>
      <c r="C59" s="5">
        <v>72459.553571428565</v>
      </c>
    </row>
    <row r="60" spans="1:3" x14ac:dyDescent="0.3">
      <c r="A60" t="s">
        <v>296</v>
      </c>
      <c r="B60" s="6">
        <v>8</v>
      </c>
      <c r="C60" s="5">
        <v>996.55</v>
      </c>
    </row>
    <row r="61" spans="1:3" x14ac:dyDescent="0.3">
      <c r="A61" t="s">
        <v>297</v>
      </c>
      <c r="B61" s="6">
        <v>86</v>
      </c>
      <c r="C61" s="5">
        <v>10999.948936170211</v>
      </c>
    </row>
    <row r="62" spans="1:3" x14ac:dyDescent="0.3">
      <c r="A62" t="s">
        <v>298</v>
      </c>
      <c r="B62" s="6">
        <v>119</v>
      </c>
      <c r="C62" s="5">
        <v>220752.82401574799</v>
      </c>
    </row>
    <row r="63" spans="1:3" x14ac:dyDescent="0.3">
      <c r="A63" t="s">
        <v>299</v>
      </c>
      <c r="B63" s="6">
        <v>129</v>
      </c>
      <c r="C63" s="5">
        <v>213934.2672413793</v>
      </c>
    </row>
    <row r="64" spans="1:3" x14ac:dyDescent="0.3">
      <c r="A64" t="s">
        <v>300</v>
      </c>
      <c r="B64" s="6">
        <v>58</v>
      </c>
      <c r="C64" s="5">
        <v>172659.66461538462</v>
      </c>
    </row>
    <row r="65" spans="1:3" x14ac:dyDescent="0.3">
      <c r="A65" t="s">
        <v>301</v>
      </c>
      <c r="B65" s="6">
        <v>17</v>
      </c>
      <c r="C65" s="5">
        <v>13184.456249999999</v>
      </c>
    </row>
    <row r="66" spans="1:3" x14ac:dyDescent="0.3">
      <c r="A66" t="s">
        <v>302</v>
      </c>
      <c r="B66" s="6">
        <v>109</v>
      </c>
      <c r="C66" s="5">
        <v>25865.7</v>
      </c>
    </row>
    <row r="67" spans="1:3" x14ac:dyDescent="0.3">
      <c r="A67" t="s">
        <v>303</v>
      </c>
      <c r="B67" s="6">
        <v>17</v>
      </c>
      <c r="C67" s="5">
        <v>16201.3</v>
      </c>
    </row>
    <row r="68" spans="1:3" x14ac:dyDescent="0.3">
      <c r="A68" t="s">
        <v>304</v>
      </c>
      <c r="B68" s="6">
        <v>45</v>
      </c>
      <c r="C68" s="5">
        <v>36348.841836734689</v>
      </c>
    </row>
    <row r="69" spans="1:3" x14ac:dyDescent="0.3">
      <c r="A69" t="s">
        <v>305</v>
      </c>
      <c r="B69" s="6">
        <v>41</v>
      </c>
      <c r="C69" s="5">
        <v>31363.171621621619</v>
      </c>
    </row>
    <row r="70" spans="1:3" x14ac:dyDescent="0.3">
      <c r="A70" t="s">
        <v>306</v>
      </c>
      <c r="B70" s="6">
        <v>99</v>
      </c>
      <c r="C70" s="5">
        <v>18122.774999999998</v>
      </c>
    </row>
    <row r="71" spans="1:3" x14ac:dyDescent="0.3">
      <c r="A71" t="s">
        <v>307</v>
      </c>
      <c r="B71" s="6">
        <v>133</v>
      </c>
      <c r="C71" s="5">
        <v>109165.32923728813</v>
      </c>
    </row>
    <row r="72" spans="1:3" x14ac:dyDescent="0.3">
      <c r="A72" t="s">
        <v>308</v>
      </c>
      <c r="B72" s="6">
        <v>113</v>
      </c>
      <c r="C72" s="5">
        <v>98328.164049586776</v>
      </c>
    </row>
    <row r="73" spans="1:3" x14ac:dyDescent="0.3">
      <c r="A73" t="s">
        <v>309</v>
      </c>
      <c r="B73" s="6">
        <v>71</v>
      </c>
      <c r="C73" s="5">
        <v>52974.896913580247</v>
      </c>
    </row>
    <row r="74" spans="1:3" x14ac:dyDescent="0.3">
      <c r="A74" t="s">
        <v>310</v>
      </c>
      <c r="B74" s="6">
        <v>128</v>
      </c>
      <c r="C74" s="5">
        <v>116263.34608695652</v>
      </c>
    </row>
    <row r="75" spans="1:3" x14ac:dyDescent="0.3">
      <c r="A75" t="s">
        <v>311</v>
      </c>
      <c r="B75" s="6">
        <v>74</v>
      </c>
      <c r="C75" s="5">
        <v>31667.446153846155</v>
      </c>
    </row>
    <row r="76" spans="1:3" x14ac:dyDescent="0.3">
      <c r="A76" t="s">
        <v>312</v>
      </c>
      <c r="B76" s="6">
        <v>37</v>
      </c>
      <c r="C76" s="5">
        <v>14412.504285714285</v>
      </c>
    </row>
    <row r="77" spans="1:3" x14ac:dyDescent="0.3">
      <c r="A77" t="s">
        <v>313</v>
      </c>
      <c r="B77" s="6">
        <v>45</v>
      </c>
      <c r="C77" s="5">
        <v>1845.73125</v>
      </c>
    </row>
    <row r="78" spans="1:3" x14ac:dyDescent="0.3">
      <c r="A78" t="s">
        <v>314</v>
      </c>
      <c r="B78" s="6">
        <v>24</v>
      </c>
      <c r="C78" s="5">
        <v>4800.2769230769227</v>
      </c>
    </row>
    <row r="79" spans="1:3" x14ac:dyDescent="0.3">
      <c r="A79" t="s">
        <v>315</v>
      </c>
      <c r="B79" s="6">
        <v>46</v>
      </c>
      <c r="C79" s="5">
        <v>6800.1463414634154</v>
      </c>
    </row>
    <row r="80" spans="1:3" x14ac:dyDescent="0.3">
      <c r="A80" t="s">
        <v>316</v>
      </c>
      <c r="B80" s="6">
        <v>127</v>
      </c>
      <c r="C80" s="5">
        <v>36778.507272727271</v>
      </c>
    </row>
    <row r="81" spans="1:3" x14ac:dyDescent="0.3">
      <c r="A81" t="s">
        <v>317</v>
      </c>
      <c r="B81" s="6">
        <v>75</v>
      </c>
      <c r="C81" s="5">
        <v>228890.16233766233</v>
      </c>
    </row>
    <row r="82" spans="1:3" x14ac:dyDescent="0.3">
      <c r="A82" t="s">
        <v>318</v>
      </c>
      <c r="B82" s="6">
        <v>52</v>
      </c>
      <c r="C82" s="5">
        <v>81367.611764705871</v>
      </c>
    </row>
    <row r="83" spans="1:3" x14ac:dyDescent="0.3">
      <c r="A83" t="s">
        <v>319</v>
      </c>
      <c r="B83" s="6">
        <v>42</v>
      </c>
      <c r="C83" s="5">
        <v>74874.25</v>
      </c>
    </row>
    <row r="84" spans="1:3" x14ac:dyDescent="0.3">
      <c r="A84" t="s">
        <v>320</v>
      </c>
      <c r="B84" s="6">
        <v>95</v>
      </c>
      <c r="C84" s="5">
        <v>158957.1101190476</v>
      </c>
    </row>
    <row r="85" spans="1:3" x14ac:dyDescent="0.3">
      <c r="A85" t="s">
        <v>321</v>
      </c>
      <c r="B85" s="6">
        <v>37</v>
      </c>
      <c r="C85" s="5">
        <v>83345.819117647057</v>
      </c>
    </row>
    <row r="86" spans="1:3" x14ac:dyDescent="0.3">
      <c r="A86" t="s">
        <v>322</v>
      </c>
      <c r="B86" s="6">
        <v>94</v>
      </c>
      <c r="C86" s="5">
        <v>615163.81744186045</v>
      </c>
    </row>
    <row r="87" spans="1:3" x14ac:dyDescent="0.3">
      <c r="A87" t="s">
        <v>323</v>
      </c>
      <c r="B87" s="6">
        <v>66</v>
      </c>
      <c r="C87" s="5">
        <v>96869.708571428564</v>
      </c>
    </row>
    <row r="88" spans="1:3" x14ac:dyDescent="0.3">
      <c r="A88" t="s">
        <v>324</v>
      </c>
      <c r="B88" s="6">
        <v>97</v>
      </c>
      <c r="C88" s="5">
        <v>50025.163333333338</v>
      </c>
    </row>
    <row r="89" spans="1:3" x14ac:dyDescent="0.3">
      <c r="A89" t="s">
        <v>325</v>
      </c>
      <c r="B89" s="6">
        <v>87</v>
      </c>
      <c r="C89" s="5">
        <v>91357.038202247189</v>
      </c>
    </row>
    <row r="90" spans="1:3" x14ac:dyDescent="0.3">
      <c r="A90" t="s">
        <v>326</v>
      </c>
      <c r="B90" s="6">
        <v>17</v>
      </c>
      <c r="C90" s="5">
        <v>2095.4625000000001</v>
      </c>
    </row>
    <row r="91" spans="1:3" x14ac:dyDescent="0.3">
      <c r="A91" t="s">
        <v>327</v>
      </c>
      <c r="B91" s="6">
        <v>12</v>
      </c>
      <c r="C91" s="5">
        <v>1374.8400000000001</v>
      </c>
    </row>
    <row r="92" spans="1:3" x14ac:dyDescent="0.3">
      <c r="A92" t="s">
        <v>328</v>
      </c>
      <c r="B92" s="6">
        <v>120</v>
      </c>
      <c r="C92" s="5">
        <v>40637.906976744191</v>
      </c>
    </row>
    <row r="93" spans="1:3" x14ac:dyDescent="0.3">
      <c r="A93" t="s">
        <v>329</v>
      </c>
      <c r="B93" s="6">
        <v>20</v>
      </c>
      <c r="C93" s="5">
        <v>8390</v>
      </c>
    </row>
    <row r="94" spans="1:3" x14ac:dyDescent="0.3">
      <c r="A94" t="s">
        <v>330</v>
      </c>
      <c r="B94" s="6">
        <v>34</v>
      </c>
      <c r="C94" s="5">
        <v>2177.0199999999995</v>
      </c>
    </row>
    <row r="95" spans="1:3" x14ac:dyDescent="0.3">
      <c r="A95" t="s">
        <v>331</v>
      </c>
      <c r="B95" s="6">
        <v>111</v>
      </c>
      <c r="C95" s="5">
        <v>4358.5999999999995</v>
      </c>
    </row>
    <row r="96" spans="1:3" x14ac:dyDescent="0.3">
      <c r="A96" t="s">
        <v>332</v>
      </c>
      <c r="B96" s="6">
        <v>11</v>
      </c>
      <c r="C96" s="5">
        <v>1085.7549999999999</v>
      </c>
    </row>
    <row r="97" spans="1:3" x14ac:dyDescent="0.3">
      <c r="A97" t="s">
        <v>333</v>
      </c>
      <c r="B97" s="6">
        <v>55</v>
      </c>
      <c r="C97" s="5">
        <v>21114.313559322032</v>
      </c>
    </row>
    <row r="98" spans="1:3" x14ac:dyDescent="0.3">
      <c r="A98" t="s">
        <v>334</v>
      </c>
      <c r="B98" s="6">
        <v>112</v>
      </c>
      <c r="C98" s="5">
        <v>37411.61290322581</v>
      </c>
    </row>
    <row r="99" spans="1:3" x14ac:dyDescent="0.3">
      <c r="A99" t="s">
        <v>335</v>
      </c>
      <c r="B99" s="6">
        <v>91</v>
      </c>
      <c r="C99" s="5">
        <v>5791.0957317073162</v>
      </c>
    </row>
    <row r="100" spans="1:3" x14ac:dyDescent="0.3">
      <c r="A100" t="s">
        <v>336</v>
      </c>
      <c r="B100" s="6">
        <v>90</v>
      </c>
      <c r="C100" s="5">
        <v>14242.288235294118</v>
      </c>
    </row>
    <row r="101" spans="1:3" x14ac:dyDescent="0.3">
      <c r="A101" t="s">
        <v>337</v>
      </c>
      <c r="B101" s="6">
        <v>51</v>
      </c>
      <c r="C101" s="5">
        <v>9202.3402173913037</v>
      </c>
    </row>
    <row r="102" spans="1:3" x14ac:dyDescent="0.3">
      <c r="A102" t="s">
        <v>338</v>
      </c>
      <c r="B102" s="6">
        <v>104</v>
      </c>
      <c r="C102" s="5">
        <v>531512.89629629627</v>
      </c>
    </row>
    <row r="103" spans="1:3" x14ac:dyDescent="0.3">
      <c r="A103" t="s">
        <v>339</v>
      </c>
      <c r="B103" s="6">
        <v>81</v>
      </c>
      <c r="C103" s="5">
        <v>5662.3095505617966</v>
      </c>
    </row>
    <row r="104" spans="1:3" x14ac:dyDescent="0.3">
      <c r="A104" t="s">
        <v>340</v>
      </c>
      <c r="B104" s="6">
        <v>39</v>
      </c>
      <c r="C104" s="5">
        <v>19056.776470588233</v>
      </c>
    </row>
    <row r="105" spans="1:3" x14ac:dyDescent="0.3">
      <c r="A105" t="s">
        <v>341</v>
      </c>
      <c r="B105" s="6">
        <v>50</v>
      </c>
      <c r="C105" s="5">
        <v>113515.10416666667</v>
      </c>
    </row>
    <row r="106" spans="1:3" x14ac:dyDescent="0.3">
      <c r="A106" t="s">
        <v>342</v>
      </c>
      <c r="B106" s="6">
        <v>20</v>
      </c>
      <c r="C106" s="5">
        <v>16775.099999999999</v>
      </c>
    </row>
    <row r="107" spans="1:3" x14ac:dyDescent="0.3">
      <c r="A107" t="s">
        <v>343</v>
      </c>
      <c r="B107" s="6">
        <v>67</v>
      </c>
      <c r="C107" s="5">
        <v>945.02569444444441</v>
      </c>
    </row>
    <row r="108" spans="1:3" x14ac:dyDescent="0.3">
      <c r="A108" t="s">
        <v>344</v>
      </c>
      <c r="B108" s="6">
        <v>41</v>
      </c>
      <c r="C108" s="5">
        <v>28888.267567567564</v>
      </c>
    </row>
    <row r="109" spans="1:3" x14ac:dyDescent="0.3">
      <c r="A109" t="s">
        <v>345</v>
      </c>
      <c r="B109" s="6">
        <v>56</v>
      </c>
      <c r="C109" s="5">
        <v>3701.9862068965513</v>
      </c>
    </row>
    <row r="110" spans="1:3" x14ac:dyDescent="0.3">
      <c r="A110" t="s">
        <v>346</v>
      </c>
      <c r="B110" s="6">
        <v>22</v>
      </c>
      <c r="C110" s="5">
        <v>58064.95</v>
      </c>
    </row>
    <row r="111" spans="1:3" x14ac:dyDescent="0.3">
      <c r="A111" t="s">
        <v>347</v>
      </c>
      <c r="B111" s="6">
        <v>53</v>
      </c>
      <c r="C111" s="5">
        <v>4815.6788135593215</v>
      </c>
    </row>
    <row r="112" spans="1:3" x14ac:dyDescent="0.3">
      <c r="A112" t="s">
        <v>348</v>
      </c>
      <c r="B112" s="6">
        <v>37</v>
      </c>
      <c r="C112" s="5">
        <v>4093.6230769230765</v>
      </c>
    </row>
    <row r="113" spans="1:3" x14ac:dyDescent="0.3">
      <c r="A113" t="s">
        <v>349</v>
      </c>
      <c r="B113" s="6">
        <v>64</v>
      </c>
      <c r="C113" s="5">
        <v>25822.165333333331</v>
      </c>
    </row>
    <row r="114" spans="1:3" x14ac:dyDescent="0.3">
      <c r="A114" t="s">
        <v>350</v>
      </c>
      <c r="B114" s="6">
        <v>56</v>
      </c>
      <c r="C114" s="5">
        <v>23716.342857142856</v>
      </c>
    </row>
    <row r="115" spans="1:3" x14ac:dyDescent="0.3">
      <c r="A115" t="s">
        <v>351</v>
      </c>
      <c r="B115" s="6">
        <v>103</v>
      </c>
      <c r="C115" s="5">
        <v>16965.196759259259</v>
      </c>
    </row>
    <row r="116" spans="1:3" x14ac:dyDescent="0.3">
      <c r="A116" t="s">
        <v>352</v>
      </c>
      <c r="B116" s="6">
        <v>37</v>
      </c>
      <c r="C116" s="5">
        <v>12014.709375</v>
      </c>
    </row>
    <row r="117" spans="1:3" x14ac:dyDescent="0.3">
      <c r="A117" t="s">
        <v>353</v>
      </c>
      <c r="B117" s="6">
        <v>24</v>
      </c>
      <c r="C117" s="5">
        <v>3197.181818181818</v>
      </c>
    </row>
    <row r="118" spans="1:3" x14ac:dyDescent="0.3">
      <c r="A118" t="s">
        <v>354</v>
      </c>
      <c r="B118" s="6">
        <v>79</v>
      </c>
      <c r="C118" s="5">
        <v>19344.93028169014</v>
      </c>
    </row>
    <row r="119" spans="1:3" x14ac:dyDescent="0.3">
      <c r="A119" t="s">
        <v>355</v>
      </c>
      <c r="B119" s="6">
        <v>9</v>
      </c>
      <c r="C119" s="5">
        <v>5166.0999999999995</v>
      </c>
    </row>
    <row r="120" spans="1:3" x14ac:dyDescent="0.3">
      <c r="A120" t="s">
        <v>356</v>
      </c>
      <c r="B120" s="6">
        <v>64</v>
      </c>
      <c r="C120" s="5">
        <v>20861.769696969699</v>
      </c>
    </row>
    <row r="121" spans="1:3" x14ac:dyDescent="0.3">
      <c r="A121" t="s">
        <v>357</v>
      </c>
      <c r="B121" s="6">
        <v>26</v>
      </c>
      <c r="C121" s="5">
        <v>12296.341379310345</v>
      </c>
    </row>
    <row r="122" spans="1:3" x14ac:dyDescent="0.3">
      <c r="A122" t="s">
        <v>358</v>
      </c>
      <c r="B122" s="6">
        <v>79</v>
      </c>
      <c r="C122" s="5">
        <v>8550.8266233766244</v>
      </c>
    </row>
    <row r="123" spans="1:3" x14ac:dyDescent="0.3">
      <c r="A123" t="s">
        <v>359</v>
      </c>
      <c r="B123" s="6">
        <v>95</v>
      </c>
      <c r="C123" s="5">
        <v>76794.461734693876</v>
      </c>
    </row>
    <row r="124" spans="1:3" x14ac:dyDescent="0.3">
      <c r="A124" t="s">
        <v>360</v>
      </c>
      <c r="B124" s="6">
        <v>28</v>
      </c>
      <c r="C124" s="5">
        <v>5421.08</v>
      </c>
    </row>
    <row r="125" spans="1:3" x14ac:dyDescent="0.3">
      <c r="A125" t="s">
        <v>361</v>
      </c>
      <c r="B125" s="6">
        <v>98</v>
      </c>
      <c r="C125" s="5">
        <v>12410.48623853211</v>
      </c>
    </row>
    <row r="126" spans="1:3" x14ac:dyDescent="0.3">
      <c r="A126" t="s">
        <v>362</v>
      </c>
      <c r="B126" s="6">
        <v>117</v>
      </c>
      <c r="C126" s="5">
        <v>14672.654999999999</v>
      </c>
    </row>
    <row r="127" spans="1:3" x14ac:dyDescent="0.3">
      <c r="A127" t="s">
        <v>363</v>
      </c>
      <c r="B127" s="6">
        <v>110</v>
      </c>
      <c r="C127" s="5">
        <v>6066.2689075630242</v>
      </c>
    </row>
    <row r="128" spans="1:3" x14ac:dyDescent="0.3">
      <c r="A128" t="s">
        <v>364</v>
      </c>
      <c r="B128" s="6">
        <v>59</v>
      </c>
      <c r="C128" s="5">
        <v>12305.433333333332</v>
      </c>
    </row>
    <row r="129" spans="1:3" x14ac:dyDescent="0.3">
      <c r="A129" t="s">
        <v>365</v>
      </c>
      <c r="B129" s="6">
        <v>63</v>
      </c>
      <c r="C129" s="5">
        <v>5676.8833333333323</v>
      </c>
    </row>
    <row r="130" spans="1:3" x14ac:dyDescent="0.3">
      <c r="A130" t="s">
        <v>366</v>
      </c>
      <c r="B130" s="6">
        <v>24</v>
      </c>
      <c r="C130" s="5">
        <v>141.9818181818182</v>
      </c>
    </row>
    <row r="131" spans="1:3" x14ac:dyDescent="0.3">
      <c r="A131" t="s">
        <v>367</v>
      </c>
      <c r="B131" s="6">
        <v>40</v>
      </c>
      <c r="C131" s="5">
        <v>1875.0285714285712</v>
      </c>
    </row>
    <row r="132" spans="1:3" x14ac:dyDescent="0.3">
      <c r="A132" t="s">
        <v>368</v>
      </c>
      <c r="B132" s="6">
        <v>25</v>
      </c>
      <c r="C132" s="5">
        <v>4427.826086956522</v>
      </c>
    </row>
    <row r="133" spans="1:3" x14ac:dyDescent="0.3">
      <c r="A133" t="s">
        <v>369</v>
      </c>
      <c r="B133" s="6">
        <v>70</v>
      </c>
      <c r="C133" s="5">
        <v>22518.799999999999</v>
      </c>
    </row>
    <row r="134" spans="1:3" x14ac:dyDescent="0.3">
      <c r="A134" t="s">
        <v>370</v>
      </c>
      <c r="B134" s="6">
        <v>107</v>
      </c>
      <c r="C134" s="5">
        <v>15032.176881720428</v>
      </c>
    </row>
    <row r="135" spans="1:3" x14ac:dyDescent="0.3">
      <c r="A135" t="s">
        <v>371</v>
      </c>
      <c r="B135" s="6">
        <v>27</v>
      </c>
      <c r="C135" s="5">
        <v>2740.8857142857146</v>
      </c>
    </row>
    <row r="136" spans="1:3" x14ac:dyDescent="0.3">
      <c r="A136" t="s">
        <v>372</v>
      </c>
      <c r="B136" s="6">
        <v>77</v>
      </c>
      <c r="C136" s="5">
        <v>23921.125735294114</v>
      </c>
    </row>
    <row r="137" spans="1:3" x14ac:dyDescent="0.3">
      <c r="A137" t="s">
        <v>373</v>
      </c>
      <c r="B137" s="6">
        <v>129</v>
      </c>
      <c r="C137" s="5">
        <v>364713.82254098356</v>
      </c>
    </row>
    <row r="138" spans="1:3" x14ac:dyDescent="0.3">
      <c r="A138" t="s">
        <v>374</v>
      </c>
      <c r="B138" s="6">
        <v>64</v>
      </c>
      <c r="C138" s="5">
        <v>66580.05333333333</v>
      </c>
    </row>
    <row r="139" spans="1:3" x14ac:dyDescent="0.3">
      <c r="A139" t="s">
        <v>375</v>
      </c>
      <c r="B139" s="6">
        <v>113</v>
      </c>
      <c r="C139" s="5">
        <v>626934.17974137934</v>
      </c>
    </row>
    <row r="140" spans="1:3" x14ac:dyDescent="0.3">
      <c r="A140" t="s">
        <v>376</v>
      </c>
      <c r="B140" s="6">
        <v>72</v>
      </c>
      <c r="C140" s="5">
        <v>391512.92957746482</v>
      </c>
    </row>
    <row r="141" spans="1:3" x14ac:dyDescent="0.3">
      <c r="A141" t="s">
        <v>377</v>
      </c>
      <c r="B141" s="6">
        <v>93</v>
      </c>
      <c r="C141" s="5">
        <v>262109.57475728155</v>
      </c>
    </row>
    <row r="142" spans="1:3" x14ac:dyDescent="0.3">
      <c r="A142" t="s">
        <v>378</v>
      </c>
      <c r="B142" s="6">
        <v>138</v>
      </c>
      <c r="C142" s="5">
        <v>305940.20400000003</v>
      </c>
    </row>
    <row r="143" spans="1:3" x14ac:dyDescent="0.3">
      <c r="A143" t="s">
        <v>379</v>
      </c>
      <c r="B143" s="6">
        <v>21</v>
      </c>
      <c r="C143" s="5">
        <v>34407.402272727268</v>
      </c>
    </row>
    <row r="144" spans="1:3" x14ac:dyDescent="0.3">
      <c r="A144" t="s">
        <v>380</v>
      </c>
      <c r="B144" s="6">
        <v>78</v>
      </c>
      <c r="C144" s="5">
        <v>176913.75</v>
      </c>
    </row>
    <row r="145" spans="1:3" x14ac:dyDescent="0.3">
      <c r="A145" t="s">
        <v>381</v>
      </c>
      <c r="B145" s="6">
        <v>11</v>
      </c>
      <c r="C145" s="5">
        <v>19888.25</v>
      </c>
    </row>
    <row r="146" spans="1:3" x14ac:dyDescent="0.3">
      <c r="A146" t="s">
        <v>382</v>
      </c>
      <c r="B146" s="6">
        <v>13</v>
      </c>
      <c r="C146" s="5">
        <v>3166.7458333333329</v>
      </c>
    </row>
    <row r="147" spans="1:3" x14ac:dyDescent="0.3">
      <c r="A147" t="s">
        <v>383</v>
      </c>
      <c r="B147" s="6">
        <v>115</v>
      </c>
      <c r="C147" s="5">
        <v>157128.81249999997</v>
      </c>
    </row>
    <row r="148" spans="1:3" x14ac:dyDescent="0.3">
      <c r="A148" t="s">
        <v>384</v>
      </c>
      <c r="B148" s="6">
        <v>61</v>
      </c>
      <c r="C148" s="5">
        <v>176437.29705882352</v>
      </c>
    </row>
    <row r="149" spans="1:3" x14ac:dyDescent="0.3">
      <c r="A149" t="s">
        <v>385</v>
      </c>
      <c r="B149" s="6">
        <v>108</v>
      </c>
      <c r="C149" s="5">
        <v>1153241.0999999999</v>
      </c>
    </row>
    <row r="150" spans="1:3" x14ac:dyDescent="0.3">
      <c r="A150" t="s">
        <v>386</v>
      </c>
      <c r="B150" s="6">
        <v>93</v>
      </c>
      <c r="C150" s="5">
        <v>1759249.38</v>
      </c>
    </row>
    <row r="151" spans="1:3" x14ac:dyDescent="0.3">
      <c r="A151" t="s">
        <v>387</v>
      </c>
      <c r="B151" s="6">
        <v>5</v>
      </c>
      <c r="C151" s="5">
        <v>7930.5999999999995</v>
      </c>
    </row>
    <row r="152" spans="1:3" x14ac:dyDescent="0.3">
      <c r="A152" t="s">
        <v>388</v>
      </c>
      <c r="B152" s="6">
        <v>44</v>
      </c>
      <c r="C152" s="5">
        <v>35292.453658536586</v>
      </c>
    </row>
    <row r="153" spans="1:3" x14ac:dyDescent="0.3">
      <c r="A153" t="s">
        <v>389</v>
      </c>
      <c r="B153" s="6">
        <v>98</v>
      </c>
      <c r="C153" s="5">
        <v>26895.835135135134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3"/>
  <dimension ref="A1:C153"/>
  <sheetViews>
    <sheetView zoomScale="85" zoomScaleNormal="85" workbookViewId="0">
      <selection activeCell="F15" sqref="F15"/>
    </sheetView>
  </sheetViews>
  <sheetFormatPr defaultRowHeight="14.4" x14ac:dyDescent="0.3"/>
  <cols>
    <col min="1" max="1" width="43" customWidth="1"/>
    <col min="2" max="2" width="12.44140625" style="6" bestFit="1" customWidth="1"/>
    <col min="3" max="3" width="13.33203125" style="5" bestFit="1" customWidth="1"/>
  </cols>
  <sheetData>
    <row r="1" spans="1:3" x14ac:dyDescent="0.3">
      <c r="A1" s="1" t="s">
        <v>191</v>
      </c>
      <c r="B1" s="43">
        <f>SUM(C4:C1048576)</f>
        <v>31066068.847842626</v>
      </c>
    </row>
    <row r="2" spans="1:3" x14ac:dyDescent="0.3">
      <c r="A2" s="1" t="s">
        <v>190</v>
      </c>
      <c r="B2" s="43">
        <f>SUM(B4:B1048576)</f>
        <v>10412</v>
      </c>
    </row>
    <row r="4" spans="1:3" x14ac:dyDescent="0.3">
      <c r="A4" s="41" t="s">
        <v>1</v>
      </c>
      <c r="B4" s="13" t="s">
        <v>190</v>
      </c>
      <c r="C4" s="42" t="s">
        <v>191</v>
      </c>
    </row>
    <row r="5" spans="1:3" x14ac:dyDescent="0.3">
      <c r="A5" t="s">
        <v>241</v>
      </c>
      <c r="B5" s="6">
        <v>58</v>
      </c>
      <c r="C5" s="5">
        <v>557973.61964285723</v>
      </c>
    </row>
    <row r="6" spans="1:3" x14ac:dyDescent="0.3">
      <c r="A6" t="s">
        <v>242</v>
      </c>
      <c r="B6" s="6">
        <v>55</v>
      </c>
      <c r="C6" s="5">
        <v>362950.34561403503</v>
      </c>
    </row>
    <row r="7" spans="1:3" x14ac:dyDescent="0.3">
      <c r="A7" t="s">
        <v>243</v>
      </c>
      <c r="B7" s="6">
        <v>57</v>
      </c>
      <c r="C7" s="5">
        <v>805078.75326923071</v>
      </c>
    </row>
    <row r="8" spans="1:3" x14ac:dyDescent="0.3">
      <c r="A8" t="s">
        <v>244</v>
      </c>
      <c r="B8" s="6">
        <v>120</v>
      </c>
      <c r="C8" s="5">
        <v>453775.07419354835</v>
      </c>
    </row>
    <row r="9" spans="1:3" x14ac:dyDescent="0.3">
      <c r="A9" t="s">
        <v>245</v>
      </c>
      <c r="B9" s="6">
        <v>14</v>
      </c>
      <c r="C9" s="5">
        <v>116682.27</v>
      </c>
    </row>
    <row r="10" spans="1:3" x14ac:dyDescent="0.3">
      <c r="A10" t="s">
        <v>246</v>
      </c>
      <c r="B10" s="6">
        <v>7</v>
      </c>
      <c r="C10" s="5">
        <v>18735.307499999999</v>
      </c>
    </row>
    <row r="11" spans="1:3" x14ac:dyDescent="0.3">
      <c r="A11" t="s">
        <v>247</v>
      </c>
      <c r="B11" s="6">
        <v>128</v>
      </c>
      <c r="C11" s="5">
        <v>568821.65760000004</v>
      </c>
    </row>
    <row r="12" spans="1:3" x14ac:dyDescent="0.3">
      <c r="A12" t="s">
        <v>248</v>
      </c>
      <c r="B12" s="6">
        <v>69</v>
      </c>
      <c r="C12" s="5">
        <v>163355.09485714286</v>
      </c>
    </row>
    <row r="13" spans="1:3" x14ac:dyDescent="0.3">
      <c r="A13" t="s">
        <v>249</v>
      </c>
      <c r="B13" s="6">
        <v>74</v>
      </c>
      <c r="C13" s="5">
        <v>575564.06492307689</v>
      </c>
    </row>
    <row r="14" spans="1:3" x14ac:dyDescent="0.3">
      <c r="A14" t="s">
        <v>250</v>
      </c>
      <c r="B14" s="6">
        <v>78</v>
      </c>
      <c r="C14" s="5">
        <v>169500.89351351353</v>
      </c>
    </row>
    <row r="15" spans="1:3" x14ac:dyDescent="0.3">
      <c r="A15" t="s">
        <v>251</v>
      </c>
      <c r="B15" s="6">
        <v>97</v>
      </c>
      <c r="C15" s="5">
        <v>1028004.2787254902</v>
      </c>
    </row>
    <row r="16" spans="1:3" x14ac:dyDescent="0.3">
      <c r="A16" t="s">
        <v>252</v>
      </c>
      <c r="B16" s="6">
        <v>13</v>
      </c>
      <c r="C16" s="5">
        <v>127044.84928571428</v>
      </c>
    </row>
    <row r="17" spans="1:3" x14ac:dyDescent="0.3">
      <c r="A17" t="s">
        <v>253</v>
      </c>
      <c r="B17" s="6">
        <v>71</v>
      </c>
      <c r="C17" s="5">
        <v>814429.07199999993</v>
      </c>
    </row>
    <row r="18" spans="1:3" x14ac:dyDescent="0.3">
      <c r="A18" t="s">
        <v>254</v>
      </c>
      <c r="B18" s="6">
        <v>23</v>
      </c>
      <c r="C18" s="5">
        <v>140328.8859090909</v>
      </c>
    </row>
    <row r="19" spans="1:3" x14ac:dyDescent="0.3">
      <c r="A19" t="s">
        <v>255</v>
      </c>
      <c r="B19" s="6">
        <v>96</v>
      </c>
      <c r="C19" s="5">
        <v>421383.83039999998</v>
      </c>
    </row>
    <row r="20" spans="1:3" x14ac:dyDescent="0.3">
      <c r="A20" t="s">
        <v>256</v>
      </c>
      <c r="B20" s="6">
        <v>109</v>
      </c>
      <c r="C20" s="5">
        <v>638251.25989583321</v>
      </c>
    </row>
    <row r="21" spans="1:3" x14ac:dyDescent="0.3">
      <c r="A21" t="s">
        <v>257</v>
      </c>
      <c r="B21" s="6">
        <v>70</v>
      </c>
      <c r="C21" s="5">
        <v>209794.78507462685</v>
      </c>
    </row>
    <row r="22" spans="1:3" x14ac:dyDescent="0.3">
      <c r="A22" t="s">
        <v>258</v>
      </c>
      <c r="B22" s="6">
        <v>31</v>
      </c>
      <c r="C22" s="5">
        <v>3840.6648275862071</v>
      </c>
    </row>
    <row r="23" spans="1:3" x14ac:dyDescent="0.3">
      <c r="A23" t="s">
        <v>259</v>
      </c>
      <c r="B23" s="6">
        <v>69</v>
      </c>
      <c r="C23" s="5">
        <v>497894.15535211266</v>
      </c>
    </row>
    <row r="24" spans="1:3" x14ac:dyDescent="0.3">
      <c r="A24" t="s">
        <v>260</v>
      </c>
      <c r="B24" s="6">
        <v>71</v>
      </c>
      <c r="C24" s="5">
        <v>49881.706212121207</v>
      </c>
    </row>
    <row r="25" spans="1:3" x14ac:dyDescent="0.3">
      <c r="A25" t="s">
        <v>261</v>
      </c>
      <c r="B25" s="6">
        <v>106</v>
      </c>
      <c r="C25" s="5">
        <v>681203.7</v>
      </c>
    </row>
    <row r="26" spans="1:3" x14ac:dyDescent="0.3">
      <c r="A26" t="s">
        <v>262</v>
      </c>
      <c r="B26" s="6">
        <v>33</v>
      </c>
      <c r="C26" s="5">
        <v>181093.81551724134</v>
      </c>
    </row>
    <row r="27" spans="1:3" x14ac:dyDescent="0.3">
      <c r="A27" t="s">
        <v>263</v>
      </c>
      <c r="B27" s="6">
        <v>64</v>
      </c>
      <c r="C27" s="5">
        <v>136913.30133333334</v>
      </c>
    </row>
    <row r="28" spans="1:3" x14ac:dyDescent="0.3">
      <c r="A28" t="s">
        <v>264</v>
      </c>
      <c r="B28" s="6">
        <v>93</v>
      </c>
      <c r="C28" s="5">
        <v>12961.636829268293</v>
      </c>
    </row>
    <row r="29" spans="1:3" x14ac:dyDescent="0.3">
      <c r="A29" t="s">
        <v>265</v>
      </c>
      <c r="B29" s="6">
        <v>119</v>
      </c>
      <c r="C29" s="5">
        <v>777608.98148760316</v>
      </c>
    </row>
    <row r="30" spans="1:3" x14ac:dyDescent="0.3">
      <c r="A30" t="s">
        <v>266</v>
      </c>
      <c r="B30" s="6">
        <v>68</v>
      </c>
      <c r="C30" s="5">
        <v>104109.61499999999</v>
      </c>
    </row>
    <row r="31" spans="1:3" x14ac:dyDescent="0.3">
      <c r="A31" t="s">
        <v>267</v>
      </c>
      <c r="B31" s="6">
        <v>8</v>
      </c>
      <c r="C31" s="5">
        <v>30124.32</v>
      </c>
    </row>
    <row r="32" spans="1:3" x14ac:dyDescent="0.3">
      <c r="A32" t="s">
        <v>268</v>
      </c>
      <c r="B32" s="6">
        <v>25</v>
      </c>
      <c r="C32" s="5">
        <v>296520.91666666669</v>
      </c>
    </row>
    <row r="33" spans="1:3" x14ac:dyDescent="0.3">
      <c r="A33" t="s">
        <v>269</v>
      </c>
      <c r="B33" s="6">
        <v>101</v>
      </c>
      <c r="C33" s="5">
        <v>227076.55150537635</v>
      </c>
    </row>
    <row r="34" spans="1:3" x14ac:dyDescent="0.3">
      <c r="A34" t="s">
        <v>270</v>
      </c>
      <c r="B34" s="6">
        <v>32</v>
      </c>
      <c r="C34" s="5">
        <v>35080.373333333329</v>
      </c>
    </row>
    <row r="35" spans="1:3" x14ac:dyDescent="0.3">
      <c r="A35" t="s">
        <v>271</v>
      </c>
      <c r="B35" s="6">
        <v>108</v>
      </c>
      <c r="C35" s="5">
        <v>334004.66470588231</v>
      </c>
    </row>
    <row r="36" spans="1:3" x14ac:dyDescent="0.3">
      <c r="A36" t="s">
        <v>272</v>
      </c>
      <c r="B36" s="6">
        <v>69</v>
      </c>
      <c r="C36" s="5">
        <v>627339.81132352934</v>
      </c>
    </row>
    <row r="37" spans="1:3" x14ac:dyDescent="0.3">
      <c r="A37" t="s">
        <v>273</v>
      </c>
      <c r="B37" s="6">
        <v>95</v>
      </c>
      <c r="C37" s="5">
        <v>32109.039204545454</v>
      </c>
    </row>
    <row r="38" spans="1:3" x14ac:dyDescent="0.3">
      <c r="A38" t="s">
        <v>274</v>
      </c>
      <c r="B38" s="6">
        <v>99</v>
      </c>
      <c r="C38" s="5">
        <v>75624.176896551726</v>
      </c>
    </row>
    <row r="39" spans="1:3" x14ac:dyDescent="0.3">
      <c r="A39" t="s">
        <v>275</v>
      </c>
      <c r="B39" s="6">
        <v>142</v>
      </c>
      <c r="C39" s="5">
        <v>322827.29856000002</v>
      </c>
    </row>
    <row r="40" spans="1:3" x14ac:dyDescent="0.3">
      <c r="A40" t="s">
        <v>276</v>
      </c>
      <c r="B40" s="6">
        <v>81</v>
      </c>
      <c r="C40" s="5">
        <v>275927.79034883721</v>
      </c>
    </row>
    <row r="41" spans="1:3" x14ac:dyDescent="0.3">
      <c r="A41" t="s">
        <v>277</v>
      </c>
      <c r="B41" s="6">
        <v>80</v>
      </c>
      <c r="C41" s="5">
        <v>1747679.3435897434</v>
      </c>
    </row>
    <row r="42" spans="1:3" x14ac:dyDescent="0.3">
      <c r="A42" t="s">
        <v>278</v>
      </c>
      <c r="B42" s="6">
        <v>129</v>
      </c>
      <c r="C42" s="5">
        <v>6098190.964434782</v>
      </c>
    </row>
    <row r="43" spans="1:3" x14ac:dyDescent="0.3">
      <c r="A43" t="s">
        <v>279</v>
      </c>
      <c r="B43" s="6">
        <v>135</v>
      </c>
      <c r="C43" s="5">
        <v>138951.56880000001</v>
      </c>
    </row>
    <row r="44" spans="1:3" x14ac:dyDescent="0.3">
      <c r="A44" t="s">
        <v>280</v>
      </c>
      <c r="B44" s="6">
        <v>72</v>
      </c>
      <c r="C44" s="5">
        <v>8257.7069999999985</v>
      </c>
    </row>
    <row r="45" spans="1:3" x14ac:dyDescent="0.3">
      <c r="A45" t="s">
        <v>281</v>
      </c>
      <c r="B45" s="6">
        <v>39</v>
      </c>
      <c r="C45" s="5">
        <v>1015.8739024390244</v>
      </c>
    </row>
    <row r="46" spans="1:3" x14ac:dyDescent="0.3">
      <c r="A46" t="s">
        <v>282</v>
      </c>
      <c r="B46" s="6">
        <v>20</v>
      </c>
      <c r="C46" s="5">
        <v>14871.485714285714</v>
      </c>
    </row>
    <row r="47" spans="1:3" x14ac:dyDescent="0.3">
      <c r="A47" t="s">
        <v>283</v>
      </c>
      <c r="B47" s="6">
        <v>81</v>
      </c>
      <c r="C47" s="5">
        <v>96030.735157894742</v>
      </c>
    </row>
    <row r="48" spans="1:3" x14ac:dyDescent="0.3">
      <c r="A48" t="s">
        <v>284</v>
      </c>
      <c r="B48" s="6">
        <v>127</v>
      </c>
      <c r="C48" s="5">
        <v>28297.862909090909</v>
      </c>
    </row>
    <row r="49" spans="1:3" x14ac:dyDescent="0.3">
      <c r="A49" t="s">
        <v>285</v>
      </c>
      <c r="B49" s="6">
        <v>110</v>
      </c>
      <c r="C49" s="5">
        <v>3585.3088495575216</v>
      </c>
    </row>
    <row r="50" spans="1:3" x14ac:dyDescent="0.3">
      <c r="A50" t="s">
        <v>286</v>
      </c>
      <c r="B50" s="6">
        <v>90</v>
      </c>
      <c r="C50" s="5">
        <v>64001.950632911386</v>
      </c>
    </row>
    <row r="51" spans="1:3" x14ac:dyDescent="0.3">
      <c r="A51" t="s">
        <v>287</v>
      </c>
      <c r="B51" s="6">
        <v>32</v>
      </c>
      <c r="C51" s="5">
        <v>124066.87999999999</v>
      </c>
    </row>
    <row r="52" spans="1:3" x14ac:dyDescent="0.3">
      <c r="A52" t="s">
        <v>288</v>
      </c>
      <c r="B52" s="6">
        <v>99</v>
      </c>
      <c r="C52" s="5">
        <v>49806.071162790693</v>
      </c>
    </row>
    <row r="53" spans="1:3" x14ac:dyDescent="0.3">
      <c r="A53" t="s">
        <v>289</v>
      </c>
      <c r="B53" s="6">
        <v>109</v>
      </c>
      <c r="C53" s="5">
        <v>70934.627982456135</v>
      </c>
    </row>
    <row r="54" spans="1:3" x14ac:dyDescent="0.3">
      <c r="A54" t="s">
        <v>290</v>
      </c>
      <c r="B54" s="6">
        <v>103</v>
      </c>
      <c r="C54" s="5">
        <v>303490.74271739129</v>
      </c>
    </row>
    <row r="55" spans="1:3" x14ac:dyDescent="0.3">
      <c r="A55" t="s">
        <v>291</v>
      </c>
      <c r="B55" s="6">
        <v>79</v>
      </c>
      <c r="C55" s="5">
        <v>36651.034285714282</v>
      </c>
    </row>
    <row r="56" spans="1:3" x14ac:dyDescent="0.3">
      <c r="A56" t="s">
        <v>292</v>
      </c>
      <c r="B56" s="6">
        <v>94</v>
      </c>
      <c r="C56" s="5">
        <v>180961.61442307691</v>
      </c>
    </row>
    <row r="57" spans="1:3" x14ac:dyDescent="0.3">
      <c r="A57" t="s">
        <v>293</v>
      </c>
      <c r="B57" s="6">
        <v>88</v>
      </c>
      <c r="C57" s="5">
        <v>352753.79951807228</v>
      </c>
    </row>
    <row r="58" spans="1:3" x14ac:dyDescent="0.3">
      <c r="A58" t="s">
        <v>294</v>
      </c>
      <c r="B58" s="6">
        <v>15</v>
      </c>
      <c r="C58" s="5">
        <v>15431.184375000001</v>
      </c>
    </row>
    <row r="59" spans="1:3" x14ac:dyDescent="0.3">
      <c r="A59" t="s">
        <v>295</v>
      </c>
      <c r="B59" s="6">
        <v>106</v>
      </c>
      <c r="C59" s="5">
        <v>64813.321428571428</v>
      </c>
    </row>
    <row r="60" spans="1:3" x14ac:dyDescent="0.3">
      <c r="A60" t="s">
        <v>296</v>
      </c>
      <c r="B60" s="6">
        <v>9</v>
      </c>
      <c r="C60" s="5">
        <v>1144.7212500000001</v>
      </c>
    </row>
    <row r="61" spans="1:3" x14ac:dyDescent="0.3">
      <c r="A61" t="s">
        <v>297</v>
      </c>
      <c r="B61" s="6">
        <v>85</v>
      </c>
      <c r="C61" s="5">
        <v>11100.927659574469</v>
      </c>
    </row>
    <row r="62" spans="1:3" x14ac:dyDescent="0.3">
      <c r="A62" t="s">
        <v>298</v>
      </c>
      <c r="B62" s="6">
        <v>136</v>
      </c>
      <c r="C62" s="5">
        <v>257600.28787401575</v>
      </c>
    </row>
    <row r="63" spans="1:3" x14ac:dyDescent="0.3">
      <c r="A63" t="s">
        <v>299</v>
      </c>
      <c r="B63" s="6">
        <v>134</v>
      </c>
      <c r="C63" s="5">
        <v>226904.74137931035</v>
      </c>
    </row>
    <row r="64" spans="1:3" x14ac:dyDescent="0.3">
      <c r="A64" t="s">
        <v>300</v>
      </c>
      <c r="B64" s="6">
        <v>71</v>
      </c>
      <c r="C64" s="5">
        <v>215808.91292307695</v>
      </c>
    </row>
    <row r="65" spans="1:3" x14ac:dyDescent="0.3">
      <c r="A65" t="s">
        <v>301</v>
      </c>
      <c r="B65" s="6">
        <v>18</v>
      </c>
      <c r="C65" s="5">
        <v>14253.907499999999</v>
      </c>
    </row>
    <row r="66" spans="1:3" x14ac:dyDescent="0.3">
      <c r="A66" t="s">
        <v>302</v>
      </c>
      <c r="B66" s="6">
        <v>86</v>
      </c>
      <c r="C66" s="5">
        <v>20837.437894736842</v>
      </c>
    </row>
    <row r="67" spans="1:3" x14ac:dyDescent="0.3">
      <c r="A67" t="s">
        <v>303</v>
      </c>
      <c r="B67" s="6">
        <v>17</v>
      </c>
      <c r="C67" s="5">
        <v>16542.38</v>
      </c>
    </row>
    <row r="68" spans="1:3" x14ac:dyDescent="0.3">
      <c r="A68" t="s">
        <v>304</v>
      </c>
      <c r="B68" s="6">
        <v>49</v>
      </c>
      <c r="C68" s="5">
        <v>40413.11</v>
      </c>
    </row>
    <row r="69" spans="1:3" x14ac:dyDescent="0.3">
      <c r="A69" t="s">
        <v>305</v>
      </c>
      <c r="B69" s="6">
        <v>33</v>
      </c>
      <c r="C69" s="5">
        <v>25774.971081081079</v>
      </c>
    </row>
    <row r="70" spans="1:3" x14ac:dyDescent="0.3">
      <c r="A70" t="s">
        <v>306</v>
      </c>
      <c r="B70" s="6">
        <v>116</v>
      </c>
      <c r="C70" s="5">
        <v>21681.81438596491</v>
      </c>
    </row>
    <row r="71" spans="1:3" x14ac:dyDescent="0.3">
      <c r="A71" t="s">
        <v>307</v>
      </c>
      <c r="B71" s="6">
        <v>130</v>
      </c>
      <c r="C71" s="5">
        <v>108949.33135593221</v>
      </c>
    </row>
    <row r="72" spans="1:3" x14ac:dyDescent="0.3">
      <c r="A72" t="s">
        <v>308</v>
      </c>
      <c r="B72" s="6">
        <v>115</v>
      </c>
      <c r="C72" s="5">
        <v>102175.19049586776</v>
      </c>
    </row>
    <row r="73" spans="1:3" x14ac:dyDescent="0.3">
      <c r="A73" t="s">
        <v>309</v>
      </c>
      <c r="B73" s="6">
        <v>88</v>
      </c>
      <c r="C73" s="5">
        <v>67041.322469135805</v>
      </c>
    </row>
    <row r="74" spans="1:3" x14ac:dyDescent="0.3">
      <c r="A74" t="s">
        <v>310</v>
      </c>
      <c r="B74" s="6">
        <v>117</v>
      </c>
      <c r="C74" s="5">
        <v>108509.26930434782</v>
      </c>
    </row>
    <row r="75" spans="1:3" x14ac:dyDescent="0.3">
      <c r="A75" t="s">
        <v>311</v>
      </c>
      <c r="B75" s="6">
        <v>73</v>
      </c>
      <c r="C75" s="5">
        <v>31897.18153846154</v>
      </c>
    </row>
    <row r="76" spans="1:3" x14ac:dyDescent="0.3">
      <c r="A76" t="s">
        <v>312</v>
      </c>
      <c r="B76" s="6">
        <v>38</v>
      </c>
      <c r="C76" s="5">
        <v>15113.653142857143</v>
      </c>
    </row>
    <row r="77" spans="1:3" x14ac:dyDescent="0.3">
      <c r="A77" t="s">
        <v>313</v>
      </c>
      <c r="B77" s="6">
        <v>44</v>
      </c>
      <c r="C77" s="5">
        <v>1842.7090000000001</v>
      </c>
    </row>
    <row r="78" spans="1:3" x14ac:dyDescent="0.3">
      <c r="A78" t="s">
        <v>314</v>
      </c>
      <c r="B78" s="6">
        <v>23</v>
      </c>
      <c r="C78" s="5">
        <v>4697.1130769230767</v>
      </c>
    </row>
    <row r="79" spans="1:3" x14ac:dyDescent="0.3">
      <c r="A79" t="s">
        <v>315</v>
      </c>
      <c r="B79" s="6">
        <v>41</v>
      </c>
      <c r="C79" s="5">
        <v>6188.5999999999995</v>
      </c>
    </row>
    <row r="80" spans="1:3" x14ac:dyDescent="0.3">
      <c r="A80" t="s">
        <v>316</v>
      </c>
      <c r="B80" s="6">
        <v>110</v>
      </c>
      <c r="C80" s="5">
        <v>32526.04</v>
      </c>
    </row>
    <row r="81" spans="1:3" x14ac:dyDescent="0.3">
      <c r="A81" t="s">
        <v>317</v>
      </c>
      <c r="B81" s="6">
        <v>84</v>
      </c>
      <c r="C81" s="5">
        <v>261753.97090909089</v>
      </c>
    </row>
    <row r="82" spans="1:3" x14ac:dyDescent="0.3">
      <c r="A82" t="s">
        <v>318</v>
      </c>
      <c r="B82" s="6">
        <v>52</v>
      </c>
      <c r="C82" s="5">
        <v>83080.614117647056</v>
      </c>
    </row>
    <row r="83" spans="1:3" x14ac:dyDescent="0.3">
      <c r="A83" t="s">
        <v>319</v>
      </c>
      <c r="B83" s="6">
        <v>46</v>
      </c>
      <c r="C83" s="5">
        <v>83731.554761904757</v>
      </c>
    </row>
    <row r="84" spans="1:3" x14ac:dyDescent="0.3">
      <c r="A84" t="s">
        <v>320</v>
      </c>
      <c r="B84" s="6">
        <v>93</v>
      </c>
      <c r="C84" s="5">
        <v>158886.65821428571</v>
      </c>
    </row>
    <row r="85" spans="1:3" x14ac:dyDescent="0.3">
      <c r="A85" t="s">
        <v>321</v>
      </c>
      <c r="B85" s="6">
        <v>33</v>
      </c>
      <c r="C85" s="5">
        <v>75900.417352941178</v>
      </c>
    </row>
    <row r="86" spans="1:3" x14ac:dyDescent="0.3">
      <c r="A86" t="s">
        <v>322</v>
      </c>
      <c r="B86" s="6">
        <v>85</v>
      </c>
      <c r="C86" s="5">
        <v>567975.99941860465</v>
      </c>
    </row>
    <row r="87" spans="1:3" x14ac:dyDescent="0.3">
      <c r="A87" t="s">
        <v>323</v>
      </c>
      <c r="B87" s="6">
        <v>70</v>
      </c>
      <c r="C87" s="5">
        <v>104903.56</v>
      </c>
    </row>
    <row r="88" spans="1:3" x14ac:dyDescent="0.3">
      <c r="A88" t="s">
        <v>324</v>
      </c>
      <c r="B88" s="6">
        <v>99</v>
      </c>
      <c r="C88" s="5">
        <v>52131.486000000004</v>
      </c>
    </row>
    <row r="89" spans="1:3" x14ac:dyDescent="0.3">
      <c r="A89" t="s">
        <v>325</v>
      </c>
      <c r="B89" s="6">
        <v>81</v>
      </c>
      <c r="C89" s="5">
        <v>86847.21707865168</v>
      </c>
    </row>
    <row r="90" spans="1:3" x14ac:dyDescent="0.3">
      <c r="A90" t="s">
        <v>326</v>
      </c>
      <c r="B90" s="6">
        <v>22</v>
      </c>
      <c r="C90" s="5">
        <v>2768.8650000000002</v>
      </c>
    </row>
    <row r="91" spans="1:3" x14ac:dyDescent="0.3">
      <c r="A91" t="s">
        <v>327</v>
      </c>
      <c r="B91" s="6">
        <v>11</v>
      </c>
      <c r="C91" s="5">
        <v>1286.8019999999999</v>
      </c>
    </row>
    <row r="92" spans="1:3" x14ac:dyDescent="0.3">
      <c r="A92" t="s">
        <v>328</v>
      </c>
      <c r="B92" s="6">
        <v>135</v>
      </c>
      <c r="C92" s="5">
        <v>46680.122093023252</v>
      </c>
    </row>
    <row r="93" spans="1:3" x14ac:dyDescent="0.3">
      <c r="A93" t="s">
        <v>329</v>
      </c>
      <c r="B93" s="6">
        <v>21</v>
      </c>
      <c r="C93" s="5">
        <v>8994.9631578947374</v>
      </c>
    </row>
    <row r="94" spans="1:3" x14ac:dyDescent="0.3">
      <c r="A94" t="s">
        <v>330</v>
      </c>
      <c r="B94" s="6">
        <v>32</v>
      </c>
      <c r="C94" s="5">
        <v>2092.096</v>
      </c>
    </row>
    <row r="95" spans="1:3" x14ac:dyDescent="0.3">
      <c r="A95" t="s">
        <v>331</v>
      </c>
      <c r="B95" s="6">
        <v>103</v>
      </c>
      <c r="C95" s="5">
        <v>4129.6133333333337</v>
      </c>
    </row>
    <row r="96" spans="1:3" x14ac:dyDescent="0.3">
      <c r="A96" t="s">
        <v>332</v>
      </c>
      <c r="B96" s="6">
        <v>10</v>
      </c>
      <c r="C96" s="5">
        <v>1007.8299999999999</v>
      </c>
    </row>
    <row r="97" spans="1:3" x14ac:dyDescent="0.3">
      <c r="A97" t="s">
        <v>333</v>
      </c>
      <c r="B97" s="6">
        <v>65</v>
      </c>
      <c r="C97" s="5">
        <v>25478.611864406776</v>
      </c>
    </row>
    <row r="98" spans="1:3" x14ac:dyDescent="0.3">
      <c r="A98" t="s">
        <v>334</v>
      </c>
      <c r="B98" s="6">
        <v>117</v>
      </c>
      <c r="C98" s="5">
        <v>39904.548387096773</v>
      </c>
    </row>
    <row r="99" spans="1:3" x14ac:dyDescent="0.3">
      <c r="A99" t="s">
        <v>335</v>
      </c>
      <c r="B99" s="6">
        <v>89</v>
      </c>
      <c r="C99" s="5">
        <v>5783.0571951219517</v>
      </c>
    </row>
    <row r="100" spans="1:3" x14ac:dyDescent="0.3">
      <c r="A100" t="s">
        <v>336</v>
      </c>
      <c r="B100" s="6">
        <v>81</v>
      </c>
      <c r="C100" s="5">
        <v>13087.913294117647</v>
      </c>
    </row>
    <row r="101" spans="1:3" x14ac:dyDescent="0.3">
      <c r="A101" t="s">
        <v>337</v>
      </c>
      <c r="B101" s="6">
        <v>50</v>
      </c>
      <c r="C101" s="5">
        <v>9211.8369565217381</v>
      </c>
    </row>
    <row r="102" spans="1:3" x14ac:dyDescent="0.3">
      <c r="A102" t="s">
        <v>338</v>
      </c>
      <c r="B102" s="6">
        <v>124</v>
      </c>
      <c r="C102" s="5">
        <v>647068.53407407401</v>
      </c>
    </row>
    <row r="103" spans="1:3" x14ac:dyDescent="0.3">
      <c r="A103" t="s">
        <v>339</v>
      </c>
      <c r="B103" s="6">
        <v>79</v>
      </c>
      <c r="C103" s="5">
        <v>5638.7625842696634</v>
      </c>
    </row>
    <row r="104" spans="1:3" x14ac:dyDescent="0.3">
      <c r="A104" t="s">
        <v>340</v>
      </c>
      <c r="B104" s="6">
        <v>35</v>
      </c>
      <c r="C104" s="5">
        <v>17462.282352941176</v>
      </c>
    </row>
    <row r="105" spans="1:3" x14ac:dyDescent="0.3">
      <c r="A105" t="s">
        <v>341</v>
      </c>
      <c r="B105" s="6">
        <v>55</v>
      </c>
      <c r="C105" s="5">
        <v>127495.38541666666</v>
      </c>
    </row>
    <row r="106" spans="1:3" x14ac:dyDescent="0.3">
      <c r="A106" t="s">
        <v>342</v>
      </c>
      <c r="B106" s="6">
        <v>23</v>
      </c>
      <c r="C106" s="5">
        <v>19697.498999999996</v>
      </c>
    </row>
    <row r="107" spans="1:3" x14ac:dyDescent="0.3">
      <c r="A107" t="s">
        <v>343</v>
      </c>
      <c r="B107" s="6">
        <v>69</v>
      </c>
      <c r="C107" s="5">
        <v>993.72458333333338</v>
      </c>
    </row>
    <row r="108" spans="1:3" x14ac:dyDescent="0.3">
      <c r="A108" t="s">
        <v>344</v>
      </c>
      <c r="B108" s="6">
        <v>35</v>
      </c>
      <c r="C108" s="5">
        <v>25179.889189189191</v>
      </c>
    </row>
    <row r="109" spans="1:3" x14ac:dyDescent="0.3">
      <c r="A109" t="s">
        <v>345</v>
      </c>
      <c r="B109" s="6">
        <v>66</v>
      </c>
      <c r="C109" s="5">
        <v>4454.9089655172411</v>
      </c>
    </row>
    <row r="110" spans="1:3" x14ac:dyDescent="0.3">
      <c r="A110" t="s">
        <v>346</v>
      </c>
      <c r="B110" s="6">
        <v>25</v>
      </c>
      <c r="C110" s="5">
        <v>67372.011363636368</v>
      </c>
    </row>
    <row r="111" spans="1:3" x14ac:dyDescent="0.3">
      <c r="A111" t="s">
        <v>347</v>
      </c>
      <c r="B111" s="6">
        <v>67</v>
      </c>
      <c r="C111" s="5">
        <v>6215.9079661016949</v>
      </c>
    </row>
    <row r="112" spans="1:3" x14ac:dyDescent="0.3">
      <c r="A112" t="s">
        <v>348</v>
      </c>
      <c r="B112" s="6">
        <v>39</v>
      </c>
      <c r="C112" s="5">
        <v>4405.74</v>
      </c>
    </row>
    <row r="113" spans="1:3" x14ac:dyDescent="0.3">
      <c r="A113" t="s">
        <v>349</v>
      </c>
      <c r="B113" s="6">
        <v>69</v>
      </c>
      <c r="C113" s="5">
        <v>28425.617200000001</v>
      </c>
    </row>
    <row r="114" spans="1:3" x14ac:dyDescent="0.3">
      <c r="A114" t="s">
        <v>350</v>
      </c>
      <c r="B114" s="6">
        <v>56</v>
      </c>
      <c r="C114" s="5">
        <v>24215.634285714288</v>
      </c>
    </row>
    <row r="115" spans="1:3" x14ac:dyDescent="0.3">
      <c r="A115" t="s">
        <v>351</v>
      </c>
      <c r="B115" s="6">
        <v>115</v>
      </c>
      <c r="C115" s="5">
        <v>19340.497685185186</v>
      </c>
    </row>
    <row r="116" spans="1:3" x14ac:dyDescent="0.3">
      <c r="A116" t="s">
        <v>352</v>
      </c>
      <c r="B116" s="6">
        <v>37</v>
      </c>
      <c r="C116" s="5">
        <v>12267.650625</v>
      </c>
    </row>
    <row r="117" spans="1:3" x14ac:dyDescent="0.3">
      <c r="A117" t="s">
        <v>353</v>
      </c>
      <c r="B117" s="6">
        <v>21</v>
      </c>
      <c r="C117" s="5">
        <v>2856.429545454545</v>
      </c>
    </row>
    <row r="118" spans="1:3" x14ac:dyDescent="0.3">
      <c r="A118" t="s">
        <v>354</v>
      </c>
      <c r="B118" s="6">
        <v>64</v>
      </c>
      <c r="C118" s="5">
        <v>16001.775774647889</v>
      </c>
    </row>
    <row r="119" spans="1:3" x14ac:dyDescent="0.3">
      <c r="A119" t="s">
        <v>355</v>
      </c>
      <c r="B119" s="6">
        <v>9</v>
      </c>
      <c r="C119" s="5">
        <v>5274.86</v>
      </c>
    </row>
    <row r="120" spans="1:3" x14ac:dyDescent="0.3">
      <c r="A120" t="s">
        <v>356</v>
      </c>
      <c r="B120" s="6">
        <v>58</v>
      </c>
      <c r="C120" s="5">
        <v>19303.999393939393</v>
      </c>
    </row>
    <row r="121" spans="1:3" x14ac:dyDescent="0.3">
      <c r="A121" t="s">
        <v>357</v>
      </c>
      <c r="B121" s="6">
        <v>34</v>
      </c>
      <c r="C121" s="5">
        <v>16418.353793103448</v>
      </c>
    </row>
    <row r="122" spans="1:3" x14ac:dyDescent="0.3">
      <c r="A122" t="s">
        <v>358</v>
      </c>
      <c r="B122" s="6">
        <v>70</v>
      </c>
      <c r="C122" s="5">
        <v>7736.1909090909085</v>
      </c>
    </row>
    <row r="123" spans="1:3" x14ac:dyDescent="0.3">
      <c r="A123" t="s">
        <v>359</v>
      </c>
      <c r="B123" s="6">
        <v>86</v>
      </c>
      <c r="C123" s="5">
        <v>70982.758979591832</v>
      </c>
    </row>
    <row r="124" spans="1:3" x14ac:dyDescent="0.3">
      <c r="A124" t="s">
        <v>360</v>
      </c>
      <c r="B124" s="6">
        <v>26</v>
      </c>
      <c r="C124" s="5">
        <v>5139.8359999999993</v>
      </c>
    </row>
    <row r="125" spans="1:3" x14ac:dyDescent="0.3">
      <c r="A125" t="s">
        <v>361</v>
      </c>
      <c r="B125" s="6">
        <v>123</v>
      </c>
      <c r="C125" s="5">
        <v>15904.351376146791</v>
      </c>
    </row>
    <row r="126" spans="1:3" x14ac:dyDescent="0.3">
      <c r="A126" t="s">
        <v>362</v>
      </c>
      <c r="B126" s="6">
        <v>141</v>
      </c>
      <c r="C126" s="5">
        <v>18054.692076923075</v>
      </c>
    </row>
    <row r="127" spans="1:3" x14ac:dyDescent="0.3">
      <c r="A127" t="s">
        <v>363</v>
      </c>
      <c r="B127" s="6">
        <v>130</v>
      </c>
      <c r="C127" s="5">
        <v>7320.1579831932777</v>
      </c>
    </row>
    <row r="128" spans="1:3" x14ac:dyDescent="0.3">
      <c r="A128" t="s">
        <v>364</v>
      </c>
      <c r="B128" s="6">
        <v>59</v>
      </c>
      <c r="C128" s="5">
        <v>12564.495087719299</v>
      </c>
    </row>
    <row r="129" spans="1:3" x14ac:dyDescent="0.3">
      <c r="A129" t="s">
        <v>365</v>
      </c>
      <c r="B129" s="6">
        <v>54</v>
      </c>
      <c r="C129" s="5">
        <v>4968.34</v>
      </c>
    </row>
    <row r="130" spans="1:3" x14ac:dyDescent="0.3">
      <c r="A130" t="s">
        <v>366</v>
      </c>
      <c r="B130" s="6">
        <v>24</v>
      </c>
      <c r="C130" s="5">
        <v>144.97090909090909</v>
      </c>
    </row>
    <row r="131" spans="1:3" x14ac:dyDescent="0.3">
      <c r="A131" t="s">
        <v>367</v>
      </c>
      <c r="B131" s="6">
        <v>41</v>
      </c>
      <c r="C131" s="5">
        <v>1962.3654285714285</v>
      </c>
    </row>
    <row r="132" spans="1:3" x14ac:dyDescent="0.3">
      <c r="A132" t="s">
        <v>368</v>
      </c>
      <c r="B132" s="6">
        <v>23</v>
      </c>
      <c r="C132" s="5">
        <v>4159.3599999999997</v>
      </c>
    </row>
    <row r="133" spans="1:3" x14ac:dyDescent="0.3">
      <c r="A133" t="s">
        <v>369</v>
      </c>
      <c r="B133" s="6">
        <v>70</v>
      </c>
      <c r="C133" s="5">
        <v>22992.880000000001</v>
      </c>
    </row>
    <row r="134" spans="1:3" x14ac:dyDescent="0.3">
      <c r="A134" t="s">
        <v>370</v>
      </c>
      <c r="B134" s="6">
        <v>81</v>
      </c>
      <c r="C134" s="5">
        <v>11619.066774193549</v>
      </c>
    </row>
    <row r="135" spans="1:3" x14ac:dyDescent="0.3">
      <c r="A135" t="s">
        <v>371</v>
      </c>
      <c r="B135" s="6">
        <v>28</v>
      </c>
      <c r="C135" s="5">
        <v>2902.24</v>
      </c>
    </row>
    <row r="136" spans="1:3" x14ac:dyDescent="0.3">
      <c r="A136" t="s">
        <v>372</v>
      </c>
      <c r="B136" s="6">
        <v>66</v>
      </c>
      <c r="C136" s="5">
        <v>20935.481470588235</v>
      </c>
    </row>
    <row r="137" spans="1:3" x14ac:dyDescent="0.3">
      <c r="A137" t="s">
        <v>373</v>
      </c>
      <c r="B137" s="6">
        <v>131</v>
      </c>
      <c r="C137" s="5">
        <v>378165.52778688527</v>
      </c>
    </row>
    <row r="138" spans="1:3" x14ac:dyDescent="0.3">
      <c r="A138" t="s">
        <v>374</v>
      </c>
      <c r="B138" s="6">
        <v>57</v>
      </c>
      <c r="C138" s="5">
        <v>60546.23599999999</v>
      </c>
    </row>
    <row r="139" spans="1:3" x14ac:dyDescent="0.3">
      <c r="A139" t="s">
        <v>375</v>
      </c>
      <c r="B139" s="6">
        <v>100</v>
      </c>
      <c r="C139" s="5">
        <v>566489.19827586203</v>
      </c>
    </row>
    <row r="140" spans="1:3" x14ac:dyDescent="0.3">
      <c r="A140" t="s">
        <v>376</v>
      </c>
      <c r="B140" s="6">
        <v>64</v>
      </c>
      <c r="C140" s="5">
        <v>355338.05070422532</v>
      </c>
    </row>
    <row r="141" spans="1:3" x14ac:dyDescent="0.3">
      <c r="A141" t="s">
        <v>377</v>
      </c>
      <c r="B141" s="6">
        <v>113</v>
      </c>
      <c r="C141" s="5">
        <v>325182.00893203879</v>
      </c>
    </row>
    <row r="142" spans="1:3" x14ac:dyDescent="0.3">
      <c r="A142" t="s">
        <v>378</v>
      </c>
      <c r="B142" s="6">
        <v>108</v>
      </c>
      <c r="C142" s="5">
        <v>244472.12639999998</v>
      </c>
    </row>
    <row r="143" spans="1:3" x14ac:dyDescent="0.3">
      <c r="A143" t="s">
        <v>379</v>
      </c>
      <c r="B143" s="6">
        <v>23</v>
      </c>
      <c r="C143" s="5">
        <v>38477.65136363636</v>
      </c>
    </row>
    <row r="144" spans="1:3" x14ac:dyDescent="0.3">
      <c r="A144" t="s">
        <v>380</v>
      </c>
      <c r="B144" s="6">
        <v>74</v>
      </c>
      <c r="C144" s="5">
        <v>171374.75</v>
      </c>
    </row>
    <row r="145" spans="1:3" x14ac:dyDescent="0.3">
      <c r="A145" t="s">
        <v>381</v>
      </c>
      <c r="B145" s="6">
        <v>11</v>
      </c>
      <c r="C145" s="5">
        <v>20306.95</v>
      </c>
    </row>
    <row r="146" spans="1:3" x14ac:dyDescent="0.3">
      <c r="A146" t="s">
        <v>382</v>
      </c>
      <c r="B146" s="6">
        <v>13</v>
      </c>
      <c r="C146" s="5">
        <v>3233.4141666666665</v>
      </c>
    </row>
    <row r="147" spans="1:3" x14ac:dyDescent="0.3">
      <c r="A147" t="s">
        <v>383</v>
      </c>
      <c r="B147" s="6">
        <v>121</v>
      </c>
      <c r="C147" s="5">
        <v>168807.40249999997</v>
      </c>
    </row>
    <row r="148" spans="1:3" x14ac:dyDescent="0.3">
      <c r="A148" t="s">
        <v>384</v>
      </c>
      <c r="B148" s="6">
        <v>65</v>
      </c>
      <c r="C148" s="5">
        <v>191964.99705882353</v>
      </c>
    </row>
    <row r="149" spans="1:3" x14ac:dyDescent="0.3">
      <c r="A149" t="s">
        <v>385</v>
      </c>
      <c r="B149" s="6">
        <v>106</v>
      </c>
      <c r="C149" s="5">
        <v>1155713.9366666668</v>
      </c>
    </row>
    <row r="150" spans="1:3" x14ac:dyDescent="0.3">
      <c r="A150" t="s">
        <v>386</v>
      </c>
      <c r="B150" s="6">
        <v>93</v>
      </c>
      <c r="C150" s="5">
        <v>1796286.2090526316</v>
      </c>
    </row>
    <row r="151" spans="1:3" x14ac:dyDescent="0.3">
      <c r="A151" t="s">
        <v>387</v>
      </c>
      <c r="B151" s="6">
        <v>5</v>
      </c>
      <c r="C151" s="5">
        <v>8097.5599999999995</v>
      </c>
    </row>
    <row r="152" spans="1:3" x14ac:dyDescent="0.3">
      <c r="A152" t="s">
        <v>388</v>
      </c>
      <c r="B152" s="6">
        <v>39</v>
      </c>
      <c r="C152" s="5">
        <v>31940.514878048776</v>
      </c>
    </row>
    <row r="153" spans="1:3" x14ac:dyDescent="0.3">
      <c r="A153" t="s">
        <v>389</v>
      </c>
      <c r="B153" s="6">
        <v>114</v>
      </c>
      <c r="C153" s="5">
        <v>31945.665405405405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4"/>
  <dimension ref="A1:C153"/>
  <sheetViews>
    <sheetView zoomScale="130" zoomScaleNormal="130" workbookViewId="0">
      <selection activeCell="L25" sqref="L25"/>
    </sheetView>
  </sheetViews>
  <sheetFormatPr defaultRowHeight="14.4" x14ac:dyDescent="0.3"/>
  <cols>
    <col min="1" max="1" width="43" customWidth="1"/>
    <col min="2" max="2" width="12.44140625" style="6" bestFit="1" customWidth="1"/>
    <col min="3" max="3" width="13.33203125" style="5" bestFit="1" customWidth="1"/>
  </cols>
  <sheetData>
    <row r="1" spans="1:3" x14ac:dyDescent="0.3">
      <c r="A1" s="1" t="s">
        <v>191</v>
      </c>
      <c r="B1" s="43">
        <f>SUM(C4:C1048576)</f>
        <v>31248341.297083817</v>
      </c>
    </row>
    <row r="2" spans="1:3" x14ac:dyDescent="0.3">
      <c r="A2" s="1" t="s">
        <v>190</v>
      </c>
      <c r="B2" s="43">
        <f>SUM(B4:B1048576)</f>
        <v>10165</v>
      </c>
    </row>
    <row r="4" spans="1:3" x14ac:dyDescent="0.3">
      <c r="A4" s="41" t="s">
        <v>1</v>
      </c>
      <c r="B4" s="13" t="s">
        <v>190</v>
      </c>
      <c r="C4" s="42" t="s">
        <v>191</v>
      </c>
    </row>
    <row r="5" spans="1:3" x14ac:dyDescent="0.3">
      <c r="A5" t="s">
        <v>241</v>
      </c>
      <c r="B5" s="6">
        <v>55</v>
      </c>
      <c r="C5" s="5">
        <v>556386.77678571432</v>
      </c>
    </row>
    <row r="6" spans="1:3" x14ac:dyDescent="0.3">
      <c r="A6" t="s">
        <v>242</v>
      </c>
      <c r="B6" s="6">
        <v>55</v>
      </c>
      <c r="C6" s="5">
        <v>381659.12631578953</v>
      </c>
    </row>
    <row r="7" spans="1:3" x14ac:dyDescent="0.3">
      <c r="A7" t="s">
        <v>243</v>
      </c>
      <c r="B7" s="6">
        <v>52</v>
      </c>
      <c r="C7" s="5">
        <v>772316.46</v>
      </c>
    </row>
    <row r="8" spans="1:3" x14ac:dyDescent="0.3">
      <c r="A8" t="s">
        <v>244</v>
      </c>
      <c r="B8" s="6">
        <v>115</v>
      </c>
      <c r="C8" s="5">
        <v>457283.6443548387</v>
      </c>
    </row>
    <row r="9" spans="1:3" x14ac:dyDescent="0.3">
      <c r="A9" t="s">
        <v>245</v>
      </c>
      <c r="B9" s="6">
        <v>15</v>
      </c>
      <c r="C9" s="5">
        <v>131460.87857142856</v>
      </c>
    </row>
    <row r="10" spans="1:3" x14ac:dyDescent="0.3">
      <c r="A10" t="s">
        <v>246</v>
      </c>
      <c r="B10" s="6">
        <v>8</v>
      </c>
      <c r="C10" s="5">
        <v>22515.48</v>
      </c>
    </row>
    <row r="11" spans="1:3" x14ac:dyDescent="0.3">
      <c r="A11" t="s">
        <v>247</v>
      </c>
      <c r="B11" s="6">
        <v>114</v>
      </c>
      <c r="C11" s="5">
        <v>532720.54080000008</v>
      </c>
    </row>
    <row r="12" spans="1:3" x14ac:dyDescent="0.3">
      <c r="A12" t="s">
        <v>248</v>
      </c>
      <c r="B12" s="6">
        <v>70</v>
      </c>
      <c r="C12" s="5">
        <v>174264.95999999999</v>
      </c>
    </row>
    <row r="13" spans="1:3" x14ac:dyDescent="0.3">
      <c r="A13" t="s">
        <v>249</v>
      </c>
      <c r="B13" s="6">
        <v>58</v>
      </c>
      <c r="C13" s="5">
        <v>474371.27446153847</v>
      </c>
    </row>
    <row r="14" spans="1:3" x14ac:dyDescent="0.3">
      <c r="A14" t="s">
        <v>250</v>
      </c>
      <c r="B14" s="6">
        <v>85</v>
      </c>
      <c r="C14" s="5">
        <v>194233.77567567569</v>
      </c>
    </row>
    <row r="15" spans="1:3" x14ac:dyDescent="0.3">
      <c r="A15" t="s">
        <v>251</v>
      </c>
      <c r="B15" s="6">
        <v>104</v>
      </c>
      <c r="C15" s="5">
        <v>1159004.08</v>
      </c>
    </row>
    <row r="16" spans="1:3" x14ac:dyDescent="0.3">
      <c r="A16" t="s">
        <v>252</v>
      </c>
      <c r="B16" s="6">
        <v>13</v>
      </c>
      <c r="C16" s="5">
        <v>133593.55285714284</v>
      </c>
    </row>
    <row r="17" spans="1:3" x14ac:dyDescent="0.3">
      <c r="A17" t="s">
        <v>253</v>
      </c>
      <c r="B17" s="6">
        <v>65</v>
      </c>
      <c r="C17" s="5">
        <v>784037.28</v>
      </c>
    </row>
    <row r="18" spans="1:3" x14ac:dyDescent="0.3">
      <c r="A18" t="s">
        <v>254</v>
      </c>
      <c r="B18" s="6">
        <v>21</v>
      </c>
      <c r="C18" s="5">
        <v>134730.82636363638</v>
      </c>
    </row>
    <row r="19" spans="1:3" x14ac:dyDescent="0.3">
      <c r="A19" t="s">
        <v>255</v>
      </c>
      <c r="B19" s="6">
        <v>102</v>
      </c>
      <c r="C19" s="5">
        <v>470798.68680000008</v>
      </c>
    </row>
    <row r="20" spans="1:3" x14ac:dyDescent="0.3">
      <c r="A20" t="s">
        <v>256</v>
      </c>
      <c r="B20" s="6">
        <v>93</v>
      </c>
      <c r="C20" s="5">
        <v>572633.25937500002</v>
      </c>
    </row>
    <row r="21" spans="1:3" x14ac:dyDescent="0.3">
      <c r="A21" t="s">
        <v>257</v>
      </c>
      <c r="B21" s="6">
        <v>71</v>
      </c>
      <c r="C21" s="5">
        <v>223760.50567164179</v>
      </c>
    </row>
    <row r="22" spans="1:3" x14ac:dyDescent="0.3">
      <c r="A22" t="s">
        <v>258</v>
      </c>
      <c r="B22" s="6">
        <v>31</v>
      </c>
      <c r="C22" s="5">
        <v>4038.6372413793097</v>
      </c>
    </row>
    <row r="23" spans="1:3" x14ac:dyDescent="0.3">
      <c r="A23" t="s">
        <v>259</v>
      </c>
      <c r="B23" s="6">
        <v>69</v>
      </c>
      <c r="C23" s="5">
        <v>523558.80253521126</v>
      </c>
    </row>
    <row r="24" spans="1:3" x14ac:dyDescent="0.3">
      <c r="A24" t="s">
        <v>260</v>
      </c>
      <c r="B24" s="6">
        <v>69</v>
      </c>
      <c r="C24" s="5">
        <v>50975.380909090905</v>
      </c>
    </row>
    <row r="25" spans="1:3" x14ac:dyDescent="0.3">
      <c r="A25" t="s">
        <v>261</v>
      </c>
      <c r="B25" s="6">
        <v>105</v>
      </c>
      <c r="C25" s="5">
        <v>709559.58247422683</v>
      </c>
    </row>
    <row r="26" spans="1:3" x14ac:dyDescent="0.3">
      <c r="A26" t="s">
        <v>262</v>
      </c>
      <c r="B26" s="6">
        <v>30</v>
      </c>
      <c r="C26" s="5">
        <v>173116.86206896551</v>
      </c>
    </row>
    <row r="27" spans="1:3" x14ac:dyDescent="0.3">
      <c r="A27" t="s">
        <v>263</v>
      </c>
      <c r="B27" s="6">
        <v>63</v>
      </c>
      <c r="C27" s="5">
        <v>141721.14600000001</v>
      </c>
    </row>
    <row r="28" spans="1:3" x14ac:dyDescent="0.3">
      <c r="A28" t="s">
        <v>264</v>
      </c>
      <c r="B28" s="6">
        <v>72</v>
      </c>
      <c r="C28" s="5">
        <v>10552.074146341463</v>
      </c>
    </row>
    <row r="29" spans="1:3" x14ac:dyDescent="0.3">
      <c r="A29" t="s">
        <v>265</v>
      </c>
      <c r="B29" s="6">
        <v>114</v>
      </c>
      <c r="C29" s="5">
        <v>783335.11537190084</v>
      </c>
    </row>
    <row r="30" spans="1:3" x14ac:dyDescent="0.3">
      <c r="A30" t="s">
        <v>266</v>
      </c>
      <c r="B30" s="6">
        <v>79</v>
      </c>
      <c r="C30" s="5">
        <v>127185.4575</v>
      </c>
    </row>
    <row r="31" spans="1:3" x14ac:dyDescent="0.3">
      <c r="A31" t="s">
        <v>267</v>
      </c>
      <c r="B31" s="6">
        <v>9</v>
      </c>
      <c r="C31" s="5">
        <v>35636.76</v>
      </c>
    </row>
    <row r="32" spans="1:3" x14ac:dyDescent="0.3">
      <c r="A32" t="s">
        <v>268</v>
      </c>
      <c r="B32" s="6">
        <v>22</v>
      </c>
      <c r="C32" s="5">
        <v>274388.84000000003</v>
      </c>
    </row>
    <row r="33" spans="1:3" x14ac:dyDescent="0.3">
      <c r="A33" t="s">
        <v>269</v>
      </c>
      <c r="B33" s="6">
        <v>86</v>
      </c>
      <c r="C33" s="5">
        <v>203318.92516129036</v>
      </c>
    </row>
    <row r="34" spans="1:3" x14ac:dyDescent="0.3">
      <c r="A34" t="s">
        <v>270</v>
      </c>
      <c r="B34" s="6">
        <v>35</v>
      </c>
      <c r="C34" s="5">
        <v>40346.949999999997</v>
      </c>
    </row>
    <row r="35" spans="1:3" x14ac:dyDescent="0.3">
      <c r="A35" t="s">
        <v>271</v>
      </c>
      <c r="B35" s="6">
        <v>95</v>
      </c>
      <c r="C35" s="5">
        <v>308944.75</v>
      </c>
    </row>
    <row r="36" spans="1:3" x14ac:dyDescent="0.3">
      <c r="A36" t="s">
        <v>272</v>
      </c>
      <c r="B36" s="6">
        <v>72</v>
      </c>
      <c r="C36" s="5">
        <v>688358.52</v>
      </c>
    </row>
    <row r="37" spans="1:3" x14ac:dyDescent="0.3">
      <c r="A37" t="s">
        <v>273</v>
      </c>
      <c r="B37" s="6">
        <v>78</v>
      </c>
      <c r="C37" s="5">
        <v>27722.139545454549</v>
      </c>
    </row>
    <row r="38" spans="1:3" x14ac:dyDescent="0.3">
      <c r="A38" t="s">
        <v>274</v>
      </c>
      <c r="B38" s="6">
        <v>83</v>
      </c>
      <c r="C38" s="5">
        <v>66670.236551724141</v>
      </c>
    </row>
    <row r="39" spans="1:3" x14ac:dyDescent="0.3">
      <c r="A39" t="s">
        <v>275</v>
      </c>
      <c r="B39" s="6">
        <v>134</v>
      </c>
      <c r="C39" s="5">
        <v>320342.92992000002</v>
      </c>
    </row>
    <row r="40" spans="1:3" x14ac:dyDescent="0.3">
      <c r="A40" t="s">
        <v>276</v>
      </c>
      <c r="B40" s="6">
        <v>99</v>
      </c>
      <c r="C40" s="5">
        <v>354628.84395348834</v>
      </c>
    </row>
    <row r="41" spans="1:3" x14ac:dyDescent="0.3">
      <c r="A41" t="s">
        <v>277</v>
      </c>
      <c r="B41" s="6">
        <v>88</v>
      </c>
      <c r="C41" s="5">
        <v>2021542.4984615385</v>
      </c>
    </row>
    <row r="42" spans="1:3" x14ac:dyDescent="0.3">
      <c r="A42" t="s">
        <v>278</v>
      </c>
      <c r="B42" s="6">
        <v>102</v>
      </c>
      <c r="C42" s="5">
        <v>5070373.1154782604</v>
      </c>
    </row>
    <row r="43" spans="1:3" x14ac:dyDescent="0.3">
      <c r="A43" t="s">
        <v>279</v>
      </c>
      <c r="B43" s="6">
        <v>133</v>
      </c>
      <c r="C43" s="5">
        <v>143949.36864</v>
      </c>
    </row>
    <row r="44" spans="1:3" x14ac:dyDescent="0.3">
      <c r="A44" t="s">
        <v>280</v>
      </c>
      <c r="B44" s="6">
        <v>85</v>
      </c>
      <c r="C44" s="5">
        <v>10251.19125</v>
      </c>
    </row>
    <row r="45" spans="1:3" x14ac:dyDescent="0.3">
      <c r="A45" t="s">
        <v>281</v>
      </c>
      <c r="B45" s="6">
        <v>41</v>
      </c>
      <c r="C45" s="5">
        <v>1123.02</v>
      </c>
    </row>
    <row r="46" spans="1:3" x14ac:dyDescent="0.3">
      <c r="A46" t="s">
        <v>282</v>
      </c>
      <c r="B46" s="6">
        <v>18</v>
      </c>
      <c r="C46" s="5">
        <v>14074.251428571428</v>
      </c>
    </row>
    <row r="47" spans="1:3" x14ac:dyDescent="0.3">
      <c r="A47" t="s">
        <v>283</v>
      </c>
      <c r="B47" s="6">
        <v>83</v>
      </c>
      <c r="C47" s="5">
        <v>103474.12547368421</v>
      </c>
    </row>
    <row r="48" spans="1:3" x14ac:dyDescent="0.3">
      <c r="A48" t="s">
        <v>284</v>
      </c>
      <c r="B48" s="6">
        <v>124</v>
      </c>
      <c r="C48" s="5">
        <v>29053.605818181819</v>
      </c>
    </row>
    <row r="49" spans="1:3" x14ac:dyDescent="0.3">
      <c r="A49" t="s">
        <v>285</v>
      </c>
      <c r="B49" s="6">
        <v>106</v>
      </c>
      <c r="C49" s="5">
        <v>3633.0233628318583</v>
      </c>
    </row>
    <row r="50" spans="1:3" x14ac:dyDescent="0.3">
      <c r="A50" t="s">
        <v>286</v>
      </c>
      <c r="B50" s="6">
        <v>82</v>
      </c>
      <c r="C50" s="5">
        <v>61318.707341772155</v>
      </c>
    </row>
    <row r="51" spans="1:3" x14ac:dyDescent="0.3">
      <c r="A51" t="s">
        <v>287</v>
      </c>
      <c r="B51" s="6">
        <v>33</v>
      </c>
      <c r="C51" s="5">
        <v>134539.01999999999</v>
      </c>
    </row>
    <row r="52" spans="1:3" x14ac:dyDescent="0.3">
      <c r="A52" t="s">
        <v>288</v>
      </c>
      <c r="B52" s="6">
        <v>76</v>
      </c>
      <c r="C52" s="5">
        <v>40205.838139534884</v>
      </c>
    </row>
    <row r="53" spans="1:3" x14ac:dyDescent="0.3">
      <c r="A53" t="s">
        <v>289</v>
      </c>
      <c r="B53" s="6">
        <v>97</v>
      </c>
      <c r="C53" s="5">
        <v>66379.193157894741</v>
      </c>
    </row>
    <row r="54" spans="1:3" x14ac:dyDescent="0.3">
      <c r="A54" t="s">
        <v>290</v>
      </c>
      <c r="B54" s="6">
        <v>99</v>
      </c>
      <c r="C54" s="5">
        <v>306741.01891304349</v>
      </c>
    </row>
    <row r="55" spans="1:3" x14ac:dyDescent="0.3">
      <c r="A55" t="s">
        <v>291</v>
      </c>
      <c r="B55" s="6">
        <v>90</v>
      </c>
      <c r="C55" s="5">
        <v>43906.62857142857</v>
      </c>
    </row>
    <row r="56" spans="1:3" x14ac:dyDescent="0.3">
      <c r="A56" t="s">
        <v>292</v>
      </c>
      <c r="B56" s="6">
        <v>120</v>
      </c>
      <c r="C56" s="5">
        <v>242922.80769230769</v>
      </c>
    </row>
    <row r="57" spans="1:3" x14ac:dyDescent="0.3">
      <c r="A57" t="s">
        <v>293</v>
      </c>
      <c r="B57" s="6">
        <v>87</v>
      </c>
      <c r="C57" s="5">
        <v>366721.79204819276</v>
      </c>
    </row>
    <row r="58" spans="1:3" x14ac:dyDescent="0.3">
      <c r="A58" t="s">
        <v>294</v>
      </c>
      <c r="B58" s="6">
        <v>18</v>
      </c>
      <c r="C58" s="5">
        <v>19471.927500000002</v>
      </c>
    </row>
    <row r="59" spans="1:3" x14ac:dyDescent="0.3">
      <c r="A59" t="s">
        <v>295</v>
      </c>
      <c r="B59" s="6">
        <v>107</v>
      </c>
      <c r="C59" s="5">
        <v>68797.178571428565</v>
      </c>
    </row>
    <row r="60" spans="1:3" x14ac:dyDescent="0.3">
      <c r="A60" t="s">
        <v>296</v>
      </c>
      <c r="B60" s="6">
        <v>8</v>
      </c>
      <c r="C60" s="5">
        <v>1069.98</v>
      </c>
    </row>
    <row r="61" spans="1:3" x14ac:dyDescent="0.3">
      <c r="A61" t="s">
        <v>297</v>
      </c>
      <c r="B61" s="6">
        <v>102</v>
      </c>
      <c r="C61" s="5">
        <v>14007.768510638298</v>
      </c>
    </row>
    <row r="62" spans="1:3" x14ac:dyDescent="0.3">
      <c r="A62" t="s">
        <v>298</v>
      </c>
      <c r="B62" s="6">
        <v>130</v>
      </c>
      <c r="C62" s="5">
        <v>258928.12440944885</v>
      </c>
    </row>
    <row r="63" spans="1:3" x14ac:dyDescent="0.3">
      <c r="A63" t="s">
        <v>299</v>
      </c>
      <c r="B63" s="6">
        <v>130</v>
      </c>
      <c r="C63" s="5">
        <v>231478.44827586206</v>
      </c>
    </row>
    <row r="64" spans="1:3" x14ac:dyDescent="0.3">
      <c r="A64" t="s">
        <v>300</v>
      </c>
      <c r="B64" s="6">
        <v>64</v>
      </c>
      <c r="C64" s="5">
        <v>204559.39938461539</v>
      </c>
    </row>
    <row r="65" spans="1:3" x14ac:dyDescent="0.3">
      <c r="A65" t="s">
        <v>301</v>
      </c>
      <c r="B65" s="6">
        <v>16</v>
      </c>
      <c r="C65" s="5">
        <v>13323.24</v>
      </c>
    </row>
    <row r="66" spans="1:3" x14ac:dyDescent="0.3">
      <c r="A66" t="s">
        <v>302</v>
      </c>
      <c r="B66" s="6">
        <v>95</v>
      </c>
      <c r="C66" s="5">
        <v>24204.600000000002</v>
      </c>
    </row>
    <row r="67" spans="1:3" x14ac:dyDescent="0.3">
      <c r="A67" t="s">
        <v>303</v>
      </c>
      <c r="B67" s="6">
        <v>20</v>
      </c>
      <c r="C67" s="5">
        <v>20464.800000000003</v>
      </c>
    </row>
    <row r="68" spans="1:3" x14ac:dyDescent="0.3">
      <c r="A68" t="s">
        <v>304</v>
      </c>
      <c r="B68" s="6">
        <v>52</v>
      </c>
      <c r="C68" s="5">
        <v>45098.071836734693</v>
      </c>
    </row>
    <row r="69" spans="1:3" x14ac:dyDescent="0.3">
      <c r="A69" t="s">
        <v>305</v>
      </c>
      <c r="B69" s="6">
        <v>38</v>
      </c>
      <c r="C69" s="5">
        <v>31210.180540540543</v>
      </c>
    </row>
    <row r="70" spans="1:3" x14ac:dyDescent="0.3">
      <c r="A70" t="s">
        <v>306</v>
      </c>
      <c r="B70" s="6">
        <v>101</v>
      </c>
      <c r="C70" s="5">
        <v>19851.231052631578</v>
      </c>
    </row>
    <row r="71" spans="1:3" x14ac:dyDescent="0.3">
      <c r="A71" t="s">
        <v>307</v>
      </c>
      <c r="B71" s="6">
        <v>103</v>
      </c>
      <c r="C71" s="5">
        <v>90770.949661016944</v>
      </c>
    </row>
    <row r="72" spans="1:3" x14ac:dyDescent="0.3">
      <c r="A72" t="s">
        <v>308</v>
      </c>
      <c r="B72" s="6">
        <v>103</v>
      </c>
      <c r="C72" s="5">
        <v>96230.618677685954</v>
      </c>
    </row>
    <row r="73" spans="1:3" x14ac:dyDescent="0.3">
      <c r="A73" t="s">
        <v>309</v>
      </c>
      <c r="B73" s="6">
        <v>77</v>
      </c>
      <c r="C73" s="5">
        <v>61684.928148148152</v>
      </c>
    </row>
    <row r="74" spans="1:3" x14ac:dyDescent="0.3">
      <c r="A74" t="s">
        <v>310</v>
      </c>
      <c r="B74" s="6">
        <v>127</v>
      </c>
      <c r="C74" s="5">
        <v>123854.88365217391</v>
      </c>
    </row>
    <row r="75" spans="1:3" x14ac:dyDescent="0.3">
      <c r="A75" t="s">
        <v>311</v>
      </c>
      <c r="B75" s="6">
        <v>65</v>
      </c>
      <c r="C75" s="5">
        <v>29865.600000000006</v>
      </c>
    </row>
    <row r="76" spans="1:3" x14ac:dyDescent="0.3">
      <c r="A76" t="s">
        <v>312</v>
      </c>
      <c r="B76" s="6">
        <v>34</v>
      </c>
      <c r="C76" s="5">
        <v>14219.790857142856</v>
      </c>
    </row>
    <row r="77" spans="1:3" x14ac:dyDescent="0.3">
      <c r="A77" t="s">
        <v>313</v>
      </c>
      <c r="B77" s="6">
        <v>34</v>
      </c>
      <c r="C77" s="5">
        <v>1497.309</v>
      </c>
    </row>
    <row r="78" spans="1:3" x14ac:dyDescent="0.3">
      <c r="A78" t="s">
        <v>314</v>
      </c>
      <c r="B78" s="6">
        <v>25</v>
      </c>
      <c r="C78" s="5">
        <v>5368.7307692307695</v>
      </c>
    </row>
    <row r="79" spans="1:3" x14ac:dyDescent="0.3">
      <c r="A79" t="s">
        <v>315</v>
      </c>
      <c r="B79" s="6">
        <v>37</v>
      </c>
      <c r="C79" s="5">
        <v>5872.7121951219515</v>
      </c>
    </row>
    <row r="80" spans="1:3" x14ac:dyDescent="0.3">
      <c r="A80" t="s">
        <v>316</v>
      </c>
      <c r="B80" s="6">
        <v>105</v>
      </c>
      <c r="C80" s="5">
        <v>32647.974545454541</v>
      </c>
    </row>
    <row r="81" spans="1:3" x14ac:dyDescent="0.3">
      <c r="A81" t="s">
        <v>317</v>
      </c>
      <c r="B81" s="6">
        <v>89</v>
      </c>
      <c r="C81" s="5">
        <v>291630.16051948053</v>
      </c>
    </row>
    <row r="82" spans="1:3" x14ac:dyDescent="0.3">
      <c r="A82" t="s">
        <v>318</v>
      </c>
      <c r="B82" s="6">
        <v>55</v>
      </c>
      <c r="C82" s="5">
        <v>92403.3</v>
      </c>
    </row>
    <row r="83" spans="1:3" x14ac:dyDescent="0.3">
      <c r="A83" t="s">
        <v>319</v>
      </c>
      <c r="B83" s="6">
        <v>42</v>
      </c>
      <c r="C83" s="5">
        <v>80391.3</v>
      </c>
    </row>
    <row r="84" spans="1:3" x14ac:dyDescent="0.3">
      <c r="A84" t="s">
        <v>320</v>
      </c>
      <c r="B84" s="6">
        <v>97</v>
      </c>
      <c r="C84" s="5">
        <v>174262.78642857145</v>
      </c>
    </row>
    <row r="85" spans="1:3" x14ac:dyDescent="0.3">
      <c r="A85" t="s">
        <v>321</v>
      </c>
      <c r="B85" s="6">
        <v>38</v>
      </c>
      <c r="C85" s="5">
        <v>91905.66</v>
      </c>
    </row>
    <row r="86" spans="1:3" x14ac:dyDescent="0.3">
      <c r="A86" t="s">
        <v>322</v>
      </c>
      <c r="B86" s="6">
        <v>95</v>
      </c>
      <c r="C86" s="5">
        <v>667518.18488372094</v>
      </c>
    </row>
    <row r="87" spans="1:3" x14ac:dyDescent="0.3">
      <c r="A87" t="s">
        <v>323</v>
      </c>
      <c r="B87" s="6">
        <v>72</v>
      </c>
      <c r="C87" s="5">
        <v>113462.70171428572</v>
      </c>
    </row>
    <row r="88" spans="1:3" x14ac:dyDescent="0.3">
      <c r="A88" t="s">
        <v>324</v>
      </c>
      <c r="B88" s="6">
        <v>77</v>
      </c>
      <c r="C88" s="5">
        <v>42636.748000000007</v>
      </c>
    </row>
    <row r="89" spans="1:3" x14ac:dyDescent="0.3">
      <c r="A89" t="s">
        <v>325</v>
      </c>
      <c r="B89" s="6">
        <v>94</v>
      </c>
      <c r="C89" s="5">
        <v>105980.79640449439</v>
      </c>
    </row>
    <row r="90" spans="1:3" x14ac:dyDescent="0.3">
      <c r="A90" t="s">
        <v>326</v>
      </c>
      <c r="B90" s="6">
        <v>20</v>
      </c>
      <c r="C90" s="5">
        <v>2646.9</v>
      </c>
    </row>
    <row r="91" spans="1:3" x14ac:dyDescent="0.3">
      <c r="A91" t="s">
        <v>327</v>
      </c>
      <c r="B91" s="6">
        <v>10</v>
      </c>
      <c r="C91" s="5">
        <v>1230.1200000000001</v>
      </c>
    </row>
    <row r="92" spans="1:3" x14ac:dyDescent="0.3">
      <c r="A92" t="s">
        <v>328</v>
      </c>
      <c r="B92" s="6">
        <v>113</v>
      </c>
      <c r="C92" s="5">
        <v>41087.062790697681</v>
      </c>
    </row>
    <row r="93" spans="1:3" x14ac:dyDescent="0.3">
      <c r="A93" t="s">
        <v>329</v>
      </c>
      <c r="B93" s="6">
        <v>17</v>
      </c>
      <c r="C93" s="5">
        <v>7656.9789473684195</v>
      </c>
    </row>
    <row r="94" spans="1:3" x14ac:dyDescent="0.3">
      <c r="A94" t="s">
        <v>330</v>
      </c>
      <c r="B94" s="6">
        <v>33</v>
      </c>
      <c r="C94" s="5">
        <v>2268.6839999999997</v>
      </c>
    </row>
    <row r="95" spans="1:3" x14ac:dyDescent="0.3">
      <c r="A95" t="s">
        <v>331</v>
      </c>
      <c r="B95" s="6">
        <v>90</v>
      </c>
      <c r="C95" s="5">
        <v>3794.4000000000005</v>
      </c>
    </row>
    <row r="96" spans="1:3" x14ac:dyDescent="0.3">
      <c r="A96" t="s">
        <v>332</v>
      </c>
      <c r="B96" s="6">
        <v>11</v>
      </c>
      <c r="C96" s="5">
        <v>1165.758</v>
      </c>
    </row>
    <row r="97" spans="1:3" x14ac:dyDescent="0.3">
      <c r="A97" t="s">
        <v>333</v>
      </c>
      <c r="B97" s="6">
        <v>52</v>
      </c>
      <c r="C97" s="5">
        <v>21433.553898305083</v>
      </c>
    </row>
    <row r="98" spans="1:3" x14ac:dyDescent="0.3">
      <c r="A98" t="s">
        <v>334</v>
      </c>
      <c r="B98" s="6">
        <v>110</v>
      </c>
      <c r="C98" s="5">
        <v>39450.967741935485</v>
      </c>
    </row>
    <row r="99" spans="1:3" x14ac:dyDescent="0.3">
      <c r="A99" t="s">
        <v>335</v>
      </c>
      <c r="B99" s="6">
        <v>77</v>
      </c>
      <c r="C99" s="5">
        <v>5261.2221951219517</v>
      </c>
    </row>
    <row r="100" spans="1:3" x14ac:dyDescent="0.3">
      <c r="A100" t="s">
        <v>336</v>
      </c>
      <c r="B100" s="6">
        <v>91</v>
      </c>
      <c r="C100" s="5">
        <v>15461.628000000001</v>
      </c>
    </row>
    <row r="101" spans="1:3" x14ac:dyDescent="0.3">
      <c r="A101" t="s">
        <v>337</v>
      </c>
      <c r="B101" s="6">
        <v>52</v>
      </c>
      <c r="C101" s="5">
        <v>10074.140869565217</v>
      </c>
    </row>
    <row r="102" spans="1:3" x14ac:dyDescent="0.3">
      <c r="A102" t="s">
        <v>338</v>
      </c>
      <c r="B102" s="6">
        <v>93</v>
      </c>
      <c r="C102" s="5">
        <v>510316.9366666667</v>
      </c>
    </row>
    <row r="103" spans="1:3" x14ac:dyDescent="0.3">
      <c r="A103" t="s">
        <v>339</v>
      </c>
      <c r="B103" s="6">
        <v>82</v>
      </c>
      <c r="C103" s="5">
        <v>6154.5883146067426</v>
      </c>
    </row>
    <row r="104" spans="1:3" x14ac:dyDescent="0.3">
      <c r="A104" t="s">
        <v>340</v>
      </c>
      <c r="B104" s="6">
        <v>32</v>
      </c>
      <c r="C104" s="5">
        <v>16788.480000000003</v>
      </c>
    </row>
    <row r="105" spans="1:3" x14ac:dyDescent="0.3">
      <c r="A105" t="s">
        <v>341</v>
      </c>
      <c r="B105" s="6">
        <v>48</v>
      </c>
      <c r="C105" s="5">
        <v>117004.20000000001</v>
      </c>
    </row>
    <row r="106" spans="1:3" x14ac:dyDescent="0.3">
      <c r="A106" t="s">
        <v>342</v>
      </c>
      <c r="B106" s="6">
        <v>23</v>
      </c>
      <c r="C106" s="5">
        <v>20712.833999999999</v>
      </c>
    </row>
    <row r="107" spans="1:3" x14ac:dyDescent="0.3">
      <c r="A107" t="s">
        <v>343</v>
      </c>
      <c r="B107" s="6">
        <v>67</v>
      </c>
      <c r="C107" s="5">
        <v>1014.6591666666668</v>
      </c>
    </row>
    <row r="108" spans="1:3" x14ac:dyDescent="0.3">
      <c r="A108" t="s">
        <v>344</v>
      </c>
      <c r="B108" s="6">
        <v>40</v>
      </c>
      <c r="C108" s="5">
        <v>30260.367567567569</v>
      </c>
    </row>
    <row r="109" spans="1:3" x14ac:dyDescent="0.3">
      <c r="A109" t="s">
        <v>345</v>
      </c>
      <c r="B109" s="6">
        <v>54</v>
      </c>
      <c r="C109" s="5">
        <v>3832.8082758620694</v>
      </c>
    </row>
    <row r="110" spans="1:3" x14ac:dyDescent="0.3">
      <c r="A110" t="s">
        <v>346</v>
      </c>
      <c r="B110" s="6">
        <v>26</v>
      </c>
      <c r="C110" s="5">
        <v>73678.587272727265</v>
      </c>
    </row>
    <row r="111" spans="1:3" x14ac:dyDescent="0.3">
      <c r="A111" t="s">
        <v>347</v>
      </c>
      <c r="B111" s="6">
        <v>56</v>
      </c>
      <c r="C111" s="5">
        <v>5463.1891525423725</v>
      </c>
    </row>
    <row r="112" spans="1:3" x14ac:dyDescent="0.3">
      <c r="A112" t="s">
        <v>348</v>
      </c>
      <c r="B112" s="6">
        <v>38</v>
      </c>
      <c r="C112" s="5">
        <v>4514.0492307692311</v>
      </c>
    </row>
    <row r="113" spans="1:3" x14ac:dyDescent="0.3">
      <c r="A113" t="s">
        <v>349</v>
      </c>
      <c r="B113" s="6">
        <v>67</v>
      </c>
      <c r="C113" s="5">
        <v>29024.453600000001</v>
      </c>
    </row>
    <row r="114" spans="1:3" x14ac:dyDescent="0.3">
      <c r="A114" t="s">
        <v>350</v>
      </c>
      <c r="B114" s="6">
        <v>45</v>
      </c>
      <c r="C114" s="5">
        <v>20462.032653061226</v>
      </c>
    </row>
    <row r="115" spans="1:3" x14ac:dyDescent="0.3">
      <c r="A115" t="s">
        <v>351</v>
      </c>
      <c r="B115" s="6">
        <v>120</v>
      </c>
      <c r="C115" s="5">
        <v>21221.666666666668</v>
      </c>
    </row>
    <row r="116" spans="1:3" x14ac:dyDescent="0.3">
      <c r="A116" t="s">
        <v>352</v>
      </c>
      <c r="B116" s="6">
        <v>33</v>
      </c>
      <c r="C116" s="5">
        <v>11505.408750000001</v>
      </c>
    </row>
    <row r="117" spans="1:3" x14ac:dyDescent="0.3">
      <c r="A117" t="s">
        <v>353</v>
      </c>
      <c r="B117" s="6">
        <v>25</v>
      </c>
      <c r="C117" s="5">
        <v>3575.7954545454545</v>
      </c>
    </row>
    <row r="118" spans="1:3" x14ac:dyDescent="0.3">
      <c r="A118" t="s">
        <v>354</v>
      </c>
      <c r="B118" s="6">
        <v>74</v>
      </c>
      <c r="C118" s="5">
        <v>19455.767323943659</v>
      </c>
    </row>
    <row r="119" spans="1:3" x14ac:dyDescent="0.3">
      <c r="A119" t="s">
        <v>355</v>
      </c>
      <c r="B119" s="6">
        <v>10</v>
      </c>
      <c r="C119" s="5">
        <v>6163.0666666666675</v>
      </c>
    </row>
    <row r="120" spans="1:3" x14ac:dyDescent="0.3">
      <c r="A120" t="s">
        <v>356</v>
      </c>
      <c r="B120" s="6">
        <v>73</v>
      </c>
      <c r="C120" s="5">
        <v>25548.805454545454</v>
      </c>
    </row>
    <row r="121" spans="1:3" x14ac:dyDescent="0.3">
      <c r="A121" t="s">
        <v>357</v>
      </c>
      <c r="B121" s="6">
        <v>27</v>
      </c>
      <c r="C121" s="5">
        <v>13710.17172413793</v>
      </c>
    </row>
    <row r="122" spans="1:3" x14ac:dyDescent="0.3">
      <c r="A122" t="s">
        <v>358</v>
      </c>
      <c r="B122" s="6">
        <v>88</v>
      </c>
      <c r="C122" s="5">
        <v>10226.811428571429</v>
      </c>
    </row>
    <row r="123" spans="1:3" x14ac:dyDescent="0.3">
      <c r="A123" t="s">
        <v>359</v>
      </c>
      <c r="B123" s="6">
        <v>105</v>
      </c>
      <c r="C123" s="5">
        <v>91132.264285714278</v>
      </c>
    </row>
    <row r="124" spans="1:3" x14ac:dyDescent="0.3">
      <c r="A124" t="s">
        <v>360</v>
      </c>
      <c r="B124" s="6">
        <v>24</v>
      </c>
      <c r="C124" s="5">
        <v>4989.0239999999994</v>
      </c>
    </row>
    <row r="125" spans="1:3" x14ac:dyDescent="0.3">
      <c r="A125" t="s">
        <v>361</v>
      </c>
      <c r="B125" s="6">
        <v>125</v>
      </c>
      <c r="C125" s="5">
        <v>16996.100917431191</v>
      </c>
    </row>
    <row r="126" spans="1:3" x14ac:dyDescent="0.3">
      <c r="A126" t="s">
        <v>362</v>
      </c>
      <c r="B126" s="6">
        <v>133</v>
      </c>
      <c r="C126" s="5">
        <v>17908.16353846154</v>
      </c>
    </row>
    <row r="127" spans="1:3" x14ac:dyDescent="0.3">
      <c r="A127" t="s">
        <v>363</v>
      </c>
      <c r="B127" s="6">
        <v>131</v>
      </c>
      <c r="C127" s="5">
        <v>7756.6971428571424</v>
      </c>
    </row>
    <row r="128" spans="1:3" x14ac:dyDescent="0.3">
      <c r="A128" t="s">
        <v>364</v>
      </c>
      <c r="B128" s="6">
        <v>61</v>
      </c>
      <c r="C128" s="5">
        <v>13660.018947368422</v>
      </c>
    </row>
    <row r="129" spans="1:3" x14ac:dyDescent="0.3">
      <c r="A129" t="s">
        <v>365</v>
      </c>
      <c r="B129" s="6">
        <v>48</v>
      </c>
      <c r="C129" s="5">
        <v>4643.9466666666667</v>
      </c>
    </row>
    <row r="130" spans="1:3" x14ac:dyDescent="0.3">
      <c r="A130" t="s">
        <v>366</v>
      </c>
      <c r="B130" s="6">
        <v>24</v>
      </c>
      <c r="C130" s="5">
        <v>152.44363636363639</v>
      </c>
    </row>
    <row r="131" spans="1:3" x14ac:dyDescent="0.3">
      <c r="A131" t="s">
        <v>367</v>
      </c>
      <c r="B131" s="6">
        <v>31</v>
      </c>
      <c r="C131" s="5">
        <v>1560.2211428571427</v>
      </c>
    </row>
    <row r="132" spans="1:3" x14ac:dyDescent="0.3">
      <c r="A132" t="s">
        <v>368</v>
      </c>
      <c r="B132" s="6">
        <v>22</v>
      </c>
      <c r="C132" s="5">
        <v>4183.5965217391304</v>
      </c>
    </row>
    <row r="133" spans="1:3" x14ac:dyDescent="0.3">
      <c r="A133" t="s">
        <v>369</v>
      </c>
      <c r="B133" s="6">
        <v>62</v>
      </c>
      <c r="C133" s="5">
        <v>21414.870857142858</v>
      </c>
    </row>
    <row r="134" spans="1:3" x14ac:dyDescent="0.3">
      <c r="A134" t="s">
        <v>370</v>
      </c>
      <c r="B134" s="6">
        <v>86</v>
      </c>
      <c r="C134" s="5">
        <v>12972.184516129033</v>
      </c>
    </row>
    <row r="135" spans="1:3" x14ac:dyDescent="0.3">
      <c r="A135" t="s">
        <v>371</v>
      </c>
      <c r="B135" s="6">
        <v>25</v>
      </c>
      <c r="C135" s="5">
        <v>2724.8571428571431</v>
      </c>
    </row>
    <row r="136" spans="1:3" x14ac:dyDescent="0.3">
      <c r="A136" t="s">
        <v>372</v>
      </c>
      <c r="B136" s="6">
        <v>66</v>
      </c>
      <c r="C136" s="5">
        <v>22014.63</v>
      </c>
    </row>
    <row r="137" spans="1:3" x14ac:dyDescent="0.3">
      <c r="A137" t="s">
        <v>373</v>
      </c>
      <c r="B137" s="6">
        <v>132</v>
      </c>
      <c r="C137" s="5">
        <v>400694.15803278686</v>
      </c>
    </row>
    <row r="138" spans="1:3" x14ac:dyDescent="0.3">
      <c r="A138" t="s">
        <v>374</v>
      </c>
      <c r="B138" s="6">
        <v>56</v>
      </c>
      <c r="C138" s="5">
        <v>62550.208000000006</v>
      </c>
    </row>
    <row r="139" spans="1:3" x14ac:dyDescent="0.3">
      <c r="A139" t="s">
        <v>375</v>
      </c>
      <c r="B139" s="6">
        <v>110</v>
      </c>
      <c r="C139" s="5">
        <v>655258.63965517248</v>
      </c>
    </row>
    <row r="140" spans="1:3" x14ac:dyDescent="0.3">
      <c r="A140" t="s">
        <v>376</v>
      </c>
      <c r="B140" s="6">
        <v>81</v>
      </c>
      <c r="C140" s="5">
        <v>472906.40704225353</v>
      </c>
    </row>
    <row r="141" spans="1:3" x14ac:dyDescent="0.3">
      <c r="A141" t="s">
        <v>377</v>
      </c>
      <c r="B141" s="6">
        <v>103</v>
      </c>
      <c r="C141" s="5">
        <v>311683.44</v>
      </c>
    </row>
    <row r="142" spans="1:3" x14ac:dyDescent="0.3">
      <c r="A142" t="s">
        <v>378</v>
      </c>
      <c r="B142" s="6">
        <v>130</v>
      </c>
      <c r="C142" s="5">
        <v>309440.66399999999</v>
      </c>
    </row>
    <row r="143" spans="1:3" x14ac:dyDescent="0.3">
      <c r="A143" t="s">
        <v>379</v>
      </c>
      <c r="B143" s="6">
        <v>21</v>
      </c>
      <c r="C143" s="5">
        <v>36942.684545454547</v>
      </c>
    </row>
    <row r="144" spans="1:3" x14ac:dyDescent="0.3">
      <c r="A144" t="s">
        <v>380</v>
      </c>
      <c r="B144" s="6">
        <v>65</v>
      </c>
      <c r="C144" s="5">
        <v>158291.25</v>
      </c>
    </row>
    <row r="145" spans="1:3" x14ac:dyDescent="0.3">
      <c r="A145" t="s">
        <v>381</v>
      </c>
      <c r="B145" s="6">
        <v>10</v>
      </c>
      <c r="C145" s="5">
        <v>19412.454545454544</v>
      </c>
    </row>
    <row r="146" spans="1:3" x14ac:dyDescent="0.3">
      <c r="A146" t="s">
        <v>382</v>
      </c>
      <c r="B146" s="6">
        <v>14</v>
      </c>
      <c r="C146" s="5">
        <v>3661.63</v>
      </c>
    </row>
    <row r="147" spans="1:3" x14ac:dyDescent="0.3">
      <c r="A147" t="s">
        <v>383</v>
      </c>
      <c r="B147" s="6">
        <v>96</v>
      </c>
      <c r="C147" s="5">
        <v>140833.44</v>
      </c>
    </row>
    <row r="148" spans="1:3" x14ac:dyDescent="0.3">
      <c r="A148" t="s">
        <v>384</v>
      </c>
      <c r="B148" s="6">
        <v>72</v>
      </c>
      <c r="C148" s="5">
        <v>223598.88</v>
      </c>
    </row>
    <row r="149" spans="1:3" x14ac:dyDescent="0.3">
      <c r="A149" t="s">
        <v>385</v>
      </c>
      <c r="B149" s="6">
        <v>115</v>
      </c>
      <c r="C149" s="5">
        <v>1318471.5499999998</v>
      </c>
    </row>
    <row r="150" spans="1:3" x14ac:dyDescent="0.3">
      <c r="A150" t="s">
        <v>386</v>
      </c>
      <c r="B150" s="6">
        <v>97</v>
      </c>
      <c r="C150" s="5">
        <v>1970120.3583157896</v>
      </c>
    </row>
    <row r="151" spans="1:3" x14ac:dyDescent="0.3">
      <c r="A151" t="s">
        <v>387</v>
      </c>
      <c r="B151" s="6">
        <v>6</v>
      </c>
      <c r="C151" s="5">
        <v>10217.952000000001</v>
      </c>
    </row>
    <row r="152" spans="1:3" x14ac:dyDescent="0.3">
      <c r="A152" t="s">
        <v>388</v>
      </c>
      <c r="B152" s="6">
        <v>48</v>
      </c>
      <c r="C152" s="5">
        <v>41337.763902439023</v>
      </c>
    </row>
    <row r="153" spans="1:3" x14ac:dyDescent="0.3">
      <c r="A153" t="s">
        <v>389</v>
      </c>
      <c r="B153" s="6">
        <v>114</v>
      </c>
      <c r="C153" s="5">
        <v>33592.34918918919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��0;5=40@L0B0>45AOF0B0>45AOF
</file>

<file path=customXml/item3.xml>��@>4068@>4068
</file>

<file path=customXml/item4.xml>��
</file>

<file path=customXml/item5.xml>��0;5=40@L0;5=40@L0B0>45AOF">20@">20@B>20@00720=85@5=4&5=00:07K0:07K:;85=B00B0B>20@0(B
</file>

<file path=customXml/item6.xml>��">20@B>20@00720=85@5=4&5=0B>20@00720=85@5=4&5=0
</file>

<file path=customXml/item7.xml>��0:07K:;85=B00B0B>20@0(B:;85=B00B0B>20@0(B
</file>

<file path=customXml/itemProps1.xml><?xml version="1.0" encoding="utf-8"?>
<ds:datastoreItem xmlns:ds="http://schemas.openxmlformats.org/officeDocument/2006/customXml" ds:itemID="{40E19A94-10F8-4C64-94BA-156A5FB2F4E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11D3BA4-91F1-4F78-B646-86ACCAFF3A9E}">
  <ds:schemaRefs>
    <ds:schemaRef ds:uri="http://gemini/pivotcustomization/TableXML_Календарь_cf54db65-3ff5-4a45-b8e2-adaa5f40b299"/>
  </ds:schemaRefs>
</ds:datastoreItem>
</file>

<file path=customXml/itemProps3.xml><?xml version="1.0" encoding="utf-8"?>
<ds:datastoreItem xmlns:ds="http://schemas.openxmlformats.org/officeDocument/2006/customXml" ds:itemID="{C2BD009E-87C8-420E-B9FD-A841B68920FA}">
  <ds:schemaRefs>
    <ds:schemaRef ds:uri="http://gemini/pivotcustomization/69af3e0a-1049-4ee2-8196-f139d08b33a1"/>
  </ds:schemaRefs>
</ds:datastoreItem>
</file>

<file path=customXml/itemProps4.xml><?xml version="1.0" encoding="utf-8"?>
<ds:datastoreItem xmlns:ds="http://schemas.openxmlformats.org/officeDocument/2006/customXml" ds:itemID="{037666DD-681D-443B-B287-086F51FF988E}">
  <ds:schemaRefs>
    <ds:schemaRef ds:uri="http://gemini/pivotcustomization/FormulaBarState"/>
  </ds:schemaRefs>
</ds:datastoreItem>
</file>

<file path=customXml/itemProps5.xml><?xml version="1.0" encoding="utf-8"?>
<ds:datastoreItem xmlns:ds="http://schemas.openxmlformats.org/officeDocument/2006/customXml" ds:itemID="{ED87191B-52ED-4413-A34B-321EC99F916B}">
  <ds:schemaRefs>
    <ds:schemaRef ds:uri="http://gemini/pivotcustomization/TableWidget"/>
  </ds:schemaRefs>
</ds:datastoreItem>
</file>

<file path=customXml/itemProps6.xml><?xml version="1.0" encoding="utf-8"?>
<ds:datastoreItem xmlns:ds="http://schemas.openxmlformats.org/officeDocument/2006/customXml" ds:itemID="{33DFA829-2A29-46FB-B8D5-F01B86463948}">
  <ds:schemaRefs>
    <ds:schemaRef ds:uri="http://gemini/pivotcustomization/TableXML_Товар_7e79abaa-dbd4-4deb-bd01-a8de6f784f08"/>
  </ds:schemaRefs>
</ds:datastoreItem>
</file>

<file path=customXml/itemProps7.xml><?xml version="1.0" encoding="utf-8"?>
<ds:datastoreItem xmlns:ds="http://schemas.openxmlformats.org/officeDocument/2006/customXml" ds:itemID="{0AACC9AB-7E91-493A-96DA-44503EF7C814}">
  <ds:schemaRefs>
    <ds:schemaRef ds:uri="http://gemini/pivotcustomization/TableXML_Заказы_950bd051-2075-43ca-8799-de41e6bd8f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1. Текстовые функции</vt:lpstr>
      <vt:lpstr>Текст по столбцам</vt:lpstr>
      <vt:lpstr>2. ВПР (0)</vt:lpstr>
      <vt:lpstr>3. ВПР (1)</vt:lpstr>
      <vt:lpstr>4. ВПР по 2 столбцам</vt:lpstr>
      <vt:lpstr>5. ГПР</vt:lpstr>
      <vt:lpstr>6. ИНДЕКС + ПОИСКПОЗ</vt:lpstr>
      <vt:lpstr>7. ДВССЫЛ</vt:lpstr>
      <vt:lpstr>8. Логические функции</vt:lpstr>
      <vt:lpstr>Январь</vt:lpstr>
      <vt:lpstr>Февраль</vt:lpstr>
      <vt:lpstr>Март</vt:lpstr>
      <vt:lpstr>Апрель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 Кушнер</dc:creator>
  <cp:keywords/>
  <dc:description/>
  <cp:lastModifiedBy>Igor</cp:lastModifiedBy>
  <cp:revision/>
  <dcterms:created xsi:type="dcterms:W3CDTF">2020-01-14T20:11:39Z</dcterms:created>
  <dcterms:modified xsi:type="dcterms:W3CDTF">2022-06-20T14:55:45Z</dcterms:modified>
  <cp:category/>
  <cp:contentStatus/>
</cp:coreProperties>
</file>