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t Benefit Analysis" sheetId="1" r:id="rId4"/>
  </sheets>
  <definedNames/>
  <calcPr/>
</workbook>
</file>

<file path=xl/sharedStrings.xml><?xml version="1.0" encoding="utf-8"?>
<sst xmlns="http://schemas.openxmlformats.org/spreadsheetml/2006/main" count="58" uniqueCount="42">
  <si>
    <t>Cost</t>
  </si>
  <si>
    <t>Assumption inflation per year (apply only to cost)</t>
  </si>
  <si>
    <t>Source</t>
  </si>
  <si>
    <t>Label</t>
  </si>
  <si>
    <t>Remarks</t>
  </si>
  <si>
    <t>https://www.ncbi.nlm.nih.gov/pmc/articles/PMC6902794/#:~:text=With%2016.3%25%20of%20the%20Singapore,are%20expected%20to%20increase%20significantly.</t>
  </si>
  <si>
    <t>% of chronic disease singapore (multimorbidity)</t>
  </si>
  <si>
    <t>Conservative assumption as % is expected to increase; Source: https://corp.nhg.com.sg/ROL/Documents/ROL_Chapter%201.pdf</t>
  </si>
  <si>
    <t>https://www.tech.gov.sg/media/technews/a-healthy-hub-at-your-fingertips</t>
  </si>
  <si>
    <t>Users on healthhub (based on 2017)</t>
  </si>
  <si>
    <t>Conservative as we assuming 5% take up rate</t>
  </si>
  <si>
    <t>% Users on healthub with multimorbidilty</t>
  </si>
  <si>
    <t>https://www.moh.gov.sg/resources-statistics/reports/national-population-health-survey-2022</t>
  </si>
  <si>
    <t>Data gathering effort (model training)</t>
  </si>
  <si>
    <t>HPB require additional funding to survey the additional lifestyle information , e.g. sleep pattern, eating habit, etc.</t>
  </si>
  <si>
    <t>https://focos.hpb.gov.sg/eservices/ENCF/</t>
  </si>
  <si>
    <t>Data gathering effort (recommender)</t>
  </si>
  <si>
    <t>Data gathering effort</t>
  </si>
  <si>
    <t>https://www.couchbase.com/blog/app-development-costs/</t>
  </si>
  <si>
    <t>app development (inclusive of backend works)</t>
  </si>
  <si>
    <t>it is an app with a relatively simple feature and embedded within the Healthhub app. But we will take the aggressive approach and assume the cost of developing an app from scratch.We also assume the max amount in our source due to the complexity of a government project. 10% is allocated for change request/enhancement in subsequent 3 years</t>
  </si>
  <si>
    <t>https://www.mycareersfuture.gov.sg/job/engineering/full-stack-engineer-seventh-sense-artificial-intelligence-6978f0b40b39bfd80bf5fa9540dfb55c?source=MCF&amp;event=Search</t>
  </si>
  <si>
    <t>App maintenance</t>
  </si>
  <si>
    <t xml:space="preserve">1 x full stack engineer. monthly salary 8k. </t>
  </si>
  <si>
    <t>https://www.ncbi.nlm.nih.gov/pmc/articles/PMC6416217/</t>
  </si>
  <si>
    <t>marketing cost (per userlevel)</t>
  </si>
  <si>
    <t>we assume the cost to be of a intervention program</t>
  </si>
  <si>
    <t>Total Marketing spend based on 1% conversion</t>
  </si>
  <si>
    <t>% Conversion</t>
  </si>
  <si>
    <t>Projected Cost</t>
  </si>
  <si>
    <t>Benefit</t>
  </si>
  <si>
    <t>Logic: Based on number on users on healthub, we develop conversative estimates based on the % conversion of people from having multi-morbitidy to a normal citizien.</t>
  </si>
  <si>
    <t>Therefore taking the Per capita govt health expenditure as a baseline</t>
  </si>
  <si>
    <t>https://annals.edu.sg/healthcare-cost-of-patients-with-multiple-chronic-diseases-in-singapore-public-primary-care-setting/#:~:text=It%20has%20been%20reported%20that,public%20primary%20care%20was%20SGD303.</t>
  </si>
  <si>
    <t>Estimated annual societal cost</t>
  </si>
  <si>
    <t>https://www-statista-com.libproxy.smu.edu.sg/statistics/891506/singapore-government-health-expenditure-per-capita/</t>
  </si>
  <si>
    <t>Per Capita Govt Health Expenditure</t>
  </si>
  <si>
    <t>Net impact per pax</t>
  </si>
  <si>
    <t>Projected Cost Savings</t>
  </si>
  <si>
    <t>Cost-Benefit Analysis</t>
  </si>
  <si>
    <t>Net Savings</t>
  </si>
  <si>
    <t xml:space="preserve">We understand that we do not have the full spectrum of data so we took the approach to be aggressive with our cost and conversative with our benefit to ensure that we do not commit un-neccessary resources into the program.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</si>
</sst>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2">
    <font>
      <sz val="10.0"/>
      <color rgb="FF000000"/>
      <name val="Arial"/>
      <scheme val="minor"/>
    </font>
    <font>
      <color theme="1"/>
      <name val="Arial"/>
      <scheme val="minor"/>
    </font>
    <font>
      <b/>
      <sz val="15.0"/>
      <color theme="1"/>
      <name val="Arial"/>
      <scheme val="minor"/>
    </font>
    <font>
      <b/>
      <sz val="11.0"/>
      <color rgb="FF000000"/>
      <name val="Calibri"/>
    </font>
    <font>
      <b/>
      <color theme="1"/>
      <name val="Arial"/>
      <scheme val="minor"/>
    </font>
    <font>
      <u/>
      <sz val="11.0"/>
      <color rgb="FF0563C1"/>
      <name val="Calibri"/>
    </font>
    <font>
      <sz val="11.0"/>
      <color rgb="FF000000"/>
      <name val="Calibri"/>
    </font>
    <font>
      <b/>
      <u/>
      <sz val="11.0"/>
      <color rgb="FF000000"/>
      <name val="Calibri"/>
    </font>
    <font>
      <sz val="12.0"/>
      <color rgb="FF000000"/>
      <name val="Arial"/>
    </font>
    <font>
      <u/>
      <sz val="11.0"/>
      <color rgb="FF0563C1"/>
      <name val="Calibri"/>
    </font>
    <font>
      <u/>
      <sz val="11.0"/>
      <color rgb="FF000000"/>
      <name val="Calibri"/>
    </font>
    <font>
      <b/>
      <u/>
      <sz val="11.0"/>
      <color rgb="FF0563C1"/>
      <name val="Calibri"/>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readingOrder="0"/>
    </xf>
    <xf borderId="0" fillId="0" fontId="1" numFmtId="0" xfId="0" applyAlignment="1" applyFont="1">
      <alignment horizontal="right" readingOrder="0"/>
    </xf>
    <xf borderId="0" fillId="0" fontId="1"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4" numFmtId="0" xfId="0" applyAlignment="1" applyFont="1">
      <alignment readingOrder="0"/>
    </xf>
    <xf borderId="0" fillId="2" fontId="4" numFmtId="0" xfId="0" applyFont="1"/>
    <xf borderId="0" fillId="0" fontId="5"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10" xfId="0" applyAlignment="1" applyFont="1" applyNumberFormat="1">
      <alignment horizontal="right" readingOrder="0" shrinkToFit="0" vertical="bottom" wrapText="0"/>
    </xf>
    <xf borderId="0" fillId="0" fontId="6" numFmtId="0" xfId="0" applyAlignment="1" applyFont="1">
      <alignment readingOrder="0" shrinkToFit="0" vertical="bottom" wrapText="0"/>
    </xf>
    <xf borderId="0" fillId="0" fontId="6" numFmtId="1" xfId="0" applyAlignment="1" applyFont="1" applyNumberFormat="1">
      <alignment horizontal="right" readingOrder="0" shrinkToFit="0" vertical="bottom" wrapText="0"/>
    </xf>
    <xf borderId="0" fillId="2" fontId="7" numFmtId="0" xfId="0" applyAlignment="1" applyFont="1">
      <alignment readingOrder="0" shrinkToFit="0" vertical="bottom" wrapText="0"/>
    </xf>
    <xf borderId="0" fillId="2" fontId="3" numFmtId="1" xfId="0" applyAlignment="1" applyFont="1" applyNumberFormat="1">
      <alignment horizontal="right" readingOrder="0" shrinkToFit="0" vertical="bottom" wrapText="0"/>
    </xf>
    <xf borderId="0" fillId="0" fontId="6" numFmtId="164" xfId="0" applyAlignment="1" applyFont="1" applyNumberFormat="1">
      <alignment horizontal="right" readingOrder="0" shrinkToFit="0" vertical="bottom" wrapText="0"/>
    </xf>
    <xf borderId="0" fillId="0" fontId="8" numFmtId="0" xfId="0" applyAlignment="1" applyFont="1">
      <alignment readingOrder="0"/>
    </xf>
    <xf borderId="0" fillId="0" fontId="9" numFmtId="0" xfId="0" applyAlignment="1" applyFont="1">
      <alignment readingOrder="0" shrinkToFit="0" vertical="bottom" wrapText="0"/>
    </xf>
    <xf borderId="0" fillId="2" fontId="6" numFmtId="0" xfId="0" applyAlignment="1" applyFont="1">
      <alignment shrinkToFit="0" vertical="bottom" wrapText="0"/>
    </xf>
    <xf borderId="0" fillId="2" fontId="3" numFmtId="0" xfId="0" applyAlignment="1" applyFont="1">
      <alignment horizontal="right" readingOrder="0" shrinkToFit="0" vertical="center" wrapText="0"/>
    </xf>
    <xf borderId="0" fillId="2" fontId="3" numFmtId="0" xfId="0" applyAlignment="1" applyFont="1">
      <alignment horizontal="center" readingOrder="0" shrinkToFit="0" vertical="center" wrapText="0"/>
    </xf>
    <xf borderId="0" fillId="2" fontId="1" numFmtId="0" xfId="0" applyFont="1"/>
    <xf borderId="0" fillId="0" fontId="6" numFmtId="0" xfId="0" applyAlignment="1" applyFont="1">
      <alignment shrinkToFit="0" vertical="bottom" wrapText="0"/>
    </xf>
    <xf borderId="0" fillId="0" fontId="1" numFmtId="10" xfId="0" applyAlignment="1" applyFont="1" applyNumberFormat="1">
      <alignment horizontal="right" readingOrder="0"/>
    </xf>
    <xf borderId="0" fillId="0" fontId="1" numFmtId="165" xfId="0" applyFont="1" applyNumberFormat="1"/>
    <xf borderId="0" fillId="0" fontId="1" numFmtId="9" xfId="0" applyAlignment="1" applyFont="1" applyNumberFormat="1">
      <alignment horizontal="right" readingOrder="0"/>
    </xf>
    <xf borderId="0" fillId="0" fontId="1" numFmtId="10" xfId="0" applyAlignment="1" applyFont="1" applyNumberFormat="1">
      <alignment horizontal="right"/>
    </xf>
    <xf borderId="0" fillId="0" fontId="4" numFmtId="0" xfId="0" applyFont="1"/>
    <xf borderId="0" fillId="0" fontId="10" numFmtId="0" xfId="0" applyAlignment="1" applyFont="1">
      <alignment readingOrder="0" shrinkToFit="0" vertical="bottom" wrapText="0"/>
    </xf>
    <xf borderId="0" fillId="2" fontId="11" numFmtId="0" xfId="0" applyAlignment="1" applyFont="1">
      <alignment readingOrder="0" shrinkToFit="0" vertical="bottom" wrapText="0"/>
    </xf>
    <xf borderId="0" fillId="2" fontId="3" numFmtId="164" xfId="0" applyAlignment="1" applyFont="1" applyNumberFormat="1">
      <alignment horizontal="right" readingOrder="0" shrinkToFit="0" vertical="bottom" wrapText="0"/>
    </xf>
    <xf borderId="0" fillId="2" fontId="3" numFmtId="10" xfId="0" applyAlignment="1" applyFont="1" applyNumberFormat="1">
      <alignment horizontal="right" readingOrder="0" shrinkToFit="0" vertical="bottom" wrapText="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nnals.edu.sg/healthcare-cost-of-patients-with-multiple-chronic-diseases-in-singapore-public-primary-care-setting/" TargetMode="External"/><Relationship Id="rId10" Type="http://schemas.openxmlformats.org/officeDocument/2006/relationships/hyperlink" Target="https://www-statista-com.libproxy.smu.edu.sg/statistics/891506/singapore-government-health-expenditure-per-capita/" TargetMode="External"/><Relationship Id="rId13" Type="http://schemas.openxmlformats.org/officeDocument/2006/relationships/hyperlink" Target="https://www.tech.gov.sg/media/technews/a-healthy-hub-at-your-fingertips" TargetMode="External"/><Relationship Id="rId12" Type="http://schemas.openxmlformats.org/officeDocument/2006/relationships/hyperlink" Target="https://www.ncbi.nlm.nih.gov/pmc/articles/PMC6902794/" TargetMode="External"/><Relationship Id="rId1" Type="http://schemas.openxmlformats.org/officeDocument/2006/relationships/hyperlink" Target="https://www.ncbi.nlm.nih.gov/pmc/articles/PMC6902794/" TargetMode="External"/><Relationship Id="rId2" Type="http://schemas.openxmlformats.org/officeDocument/2006/relationships/hyperlink" Target="https://www.tech.gov.sg/media/technews/a-healthy-hub-at-your-fingertips" TargetMode="External"/><Relationship Id="rId3" Type="http://schemas.openxmlformats.org/officeDocument/2006/relationships/hyperlink" Target="https://www.tech.gov.sg/media/technews/a-healthy-hub-at-your-fingertips" TargetMode="External"/><Relationship Id="rId4" Type="http://schemas.openxmlformats.org/officeDocument/2006/relationships/hyperlink" Target="https://www.moh.gov.sg/resources-statistics/reports/national-population-health-survey-2022" TargetMode="External"/><Relationship Id="rId9" Type="http://schemas.openxmlformats.org/officeDocument/2006/relationships/hyperlink" Target="https://annals.edu.sg/healthcare-cost-of-patients-with-multiple-chronic-diseases-in-singapore-public-primary-care-setting/" TargetMode="External"/><Relationship Id="rId15" Type="http://schemas.openxmlformats.org/officeDocument/2006/relationships/drawing" Target="../drawings/drawing1.xml"/><Relationship Id="rId14" Type="http://schemas.openxmlformats.org/officeDocument/2006/relationships/hyperlink" Target="https://www.tech.gov.sg/media/technews/a-healthy-hub-at-your-fingertips" TargetMode="External"/><Relationship Id="rId5" Type="http://schemas.openxmlformats.org/officeDocument/2006/relationships/hyperlink" Target="https://focos.hpb.gov.sg/eservices/ENCF/" TargetMode="External"/><Relationship Id="rId6" Type="http://schemas.openxmlformats.org/officeDocument/2006/relationships/hyperlink" Target="https://www.couchbase.com/blog/app-development-costs/" TargetMode="External"/><Relationship Id="rId7" Type="http://schemas.openxmlformats.org/officeDocument/2006/relationships/hyperlink" Target="https://www.mycareersfuture.gov.sg/job/engineering/full-stack-engineer-seventh-sense-artificial-intelligence-6978f0b40b39bfd80bf5fa9540dfb55c?source=MCF&amp;event=Search" TargetMode="External"/><Relationship Id="rId8" Type="http://schemas.openxmlformats.org/officeDocument/2006/relationships/hyperlink" Target="https://www.ncbi.nlm.nih.gov/pmc/articles/PMC64162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42.38"/>
    <col hidden="1" min="7" max="7" width="12.63"/>
  </cols>
  <sheetData>
    <row r="1">
      <c r="B1" s="1"/>
    </row>
    <row r="2">
      <c r="B2" s="1"/>
    </row>
    <row r="3">
      <c r="B3" s="1"/>
    </row>
    <row r="4">
      <c r="A4" s="2" t="s">
        <v>0</v>
      </c>
      <c r="B4" s="1"/>
    </row>
    <row r="5">
      <c r="B5" s="3" t="s">
        <v>1</v>
      </c>
      <c r="C5" s="4">
        <v>0.035</v>
      </c>
    </row>
    <row r="6">
      <c r="A6" s="5"/>
      <c r="B6" s="6"/>
      <c r="C6" s="6"/>
      <c r="D6" s="6"/>
      <c r="E6" s="6"/>
      <c r="F6" s="6"/>
      <c r="G6" s="6"/>
    </row>
    <row r="7">
      <c r="A7" s="7" t="s">
        <v>2</v>
      </c>
      <c r="B7" s="8" t="s">
        <v>3</v>
      </c>
      <c r="C7" s="8">
        <v>2024.0</v>
      </c>
      <c r="D7" s="8">
        <v>2025.0</v>
      </c>
      <c r="E7" s="8">
        <v>2026.0</v>
      </c>
      <c r="F7" s="8">
        <v>2027.0</v>
      </c>
      <c r="G7" s="8">
        <v>2028.0</v>
      </c>
      <c r="H7" s="9" t="s">
        <v>4</v>
      </c>
      <c r="I7" s="10"/>
      <c r="J7" s="10"/>
      <c r="K7" s="10"/>
      <c r="L7" s="10"/>
      <c r="M7" s="10"/>
      <c r="N7" s="10"/>
      <c r="O7" s="10"/>
      <c r="P7" s="10"/>
      <c r="Q7" s="10"/>
      <c r="R7" s="10"/>
      <c r="S7" s="10"/>
      <c r="T7" s="10"/>
      <c r="U7" s="10"/>
      <c r="V7" s="10"/>
      <c r="W7" s="10"/>
      <c r="X7" s="10"/>
      <c r="Y7" s="10"/>
      <c r="Z7" s="10"/>
    </row>
    <row r="8">
      <c r="A8" s="11" t="s">
        <v>5</v>
      </c>
      <c r="B8" s="12" t="s">
        <v>6</v>
      </c>
      <c r="C8" s="13">
        <v>0.163</v>
      </c>
      <c r="D8" s="13">
        <v>0.163</v>
      </c>
      <c r="E8" s="13">
        <v>0.163</v>
      </c>
      <c r="F8" s="13">
        <v>0.163</v>
      </c>
      <c r="G8" s="13">
        <v>0.163</v>
      </c>
      <c r="H8" s="14" t="s">
        <v>7</v>
      </c>
    </row>
    <row r="9">
      <c r="A9" s="11" t="s">
        <v>8</v>
      </c>
      <c r="B9" s="12" t="s">
        <v>9</v>
      </c>
      <c r="C9" s="12">
        <v>84000.0</v>
      </c>
      <c r="D9" s="12">
        <f t="shared" ref="D9:G9" si="1">C9*1.05</f>
        <v>88200</v>
      </c>
      <c r="E9" s="12">
        <f t="shared" si="1"/>
        <v>92610</v>
      </c>
      <c r="F9" s="15">
        <f t="shared" si="1"/>
        <v>97240.5</v>
      </c>
      <c r="G9" s="15">
        <f t="shared" si="1"/>
        <v>102102.525</v>
      </c>
      <c r="H9" s="14" t="s">
        <v>10</v>
      </c>
    </row>
    <row r="10">
      <c r="A10" s="16" t="s">
        <v>8</v>
      </c>
      <c r="B10" s="8" t="s">
        <v>11</v>
      </c>
      <c r="C10" s="8">
        <f t="shared" ref="C10:G10" si="2">C9*C8</f>
        <v>13692</v>
      </c>
      <c r="D10" s="17">
        <f t="shared" si="2"/>
        <v>14376.6</v>
      </c>
      <c r="E10" s="17">
        <f t="shared" si="2"/>
        <v>15095.43</v>
      </c>
      <c r="F10" s="17">
        <f t="shared" si="2"/>
        <v>15850.2015</v>
      </c>
      <c r="G10" s="17">
        <f t="shared" si="2"/>
        <v>16642.71158</v>
      </c>
      <c r="H10" s="7"/>
      <c r="I10" s="10"/>
      <c r="J10" s="10"/>
      <c r="K10" s="10"/>
      <c r="L10" s="10"/>
      <c r="M10" s="10"/>
      <c r="N10" s="10"/>
      <c r="O10" s="10"/>
      <c r="P10" s="10"/>
      <c r="Q10" s="10"/>
      <c r="R10" s="10"/>
      <c r="S10" s="10"/>
      <c r="T10" s="10"/>
      <c r="U10" s="10"/>
      <c r="V10" s="10"/>
      <c r="W10" s="10"/>
      <c r="X10" s="10"/>
      <c r="Y10" s="10"/>
      <c r="Z10" s="10"/>
    </row>
    <row r="11">
      <c r="A11" s="11" t="s">
        <v>12</v>
      </c>
      <c r="B11" s="12" t="s">
        <v>13</v>
      </c>
      <c r="C11" s="18">
        <v>50000.0</v>
      </c>
      <c r="D11" s="18">
        <v>20000.0</v>
      </c>
      <c r="E11" s="18">
        <v>20000.0</v>
      </c>
      <c r="F11" s="18">
        <v>20000.0</v>
      </c>
      <c r="G11" s="18">
        <v>20000.0</v>
      </c>
      <c r="H11" s="4" t="s">
        <v>14</v>
      </c>
    </row>
    <row r="12">
      <c r="A12" s="11" t="s">
        <v>15</v>
      </c>
      <c r="B12" s="12" t="s">
        <v>16</v>
      </c>
      <c r="C12" s="18">
        <v>50000.0</v>
      </c>
      <c r="D12" s="18">
        <v>10000.0</v>
      </c>
      <c r="E12" s="18">
        <v>10000.0</v>
      </c>
      <c r="F12" s="18">
        <v>10000.0</v>
      </c>
      <c r="G12" s="18">
        <v>10000.0</v>
      </c>
      <c r="H12" s="19" t="s">
        <v>17</v>
      </c>
    </row>
    <row r="13">
      <c r="A13" s="20" t="s">
        <v>18</v>
      </c>
      <c r="B13" s="12" t="s">
        <v>19</v>
      </c>
      <c r="C13" s="18">
        <v>500000.0</v>
      </c>
      <c r="D13" s="18">
        <f>C13*0.1*1.035</f>
        <v>51750</v>
      </c>
      <c r="E13" s="18">
        <f t="shared" ref="E13:F13" si="3">D13*1.035</f>
        <v>53561.25</v>
      </c>
      <c r="F13" s="18">
        <f t="shared" si="3"/>
        <v>55435.89375</v>
      </c>
      <c r="G13" s="18">
        <v>0.0</v>
      </c>
      <c r="H13" s="4" t="s">
        <v>20</v>
      </c>
    </row>
    <row r="14">
      <c r="A14" s="11" t="s">
        <v>21</v>
      </c>
      <c r="B14" s="12" t="s">
        <v>22</v>
      </c>
      <c r="C14" s="18">
        <f>8000*1.35*12</f>
        <v>129600</v>
      </c>
      <c r="D14" s="18">
        <f t="shared" ref="D14:F14" si="4">C14*1.035</f>
        <v>134136</v>
      </c>
      <c r="E14" s="18">
        <f t="shared" si="4"/>
        <v>138830.76</v>
      </c>
      <c r="F14" s="18">
        <f t="shared" si="4"/>
        <v>143689.8366</v>
      </c>
      <c r="G14" s="18">
        <f t="shared" ref="G14:G15" si="6">F14*1.03</f>
        <v>148000.5317</v>
      </c>
      <c r="H14" s="4" t="s">
        <v>23</v>
      </c>
    </row>
    <row r="15">
      <c r="A15" s="20" t="s">
        <v>24</v>
      </c>
      <c r="B15" s="12" t="s">
        <v>25</v>
      </c>
      <c r="C15" s="18">
        <v>70.0</v>
      </c>
      <c r="D15" s="18">
        <f t="shared" ref="D15:F15" si="5">C15*1.035</f>
        <v>72.45</v>
      </c>
      <c r="E15" s="18">
        <f t="shared" si="5"/>
        <v>74.98575</v>
      </c>
      <c r="F15" s="18">
        <f t="shared" si="5"/>
        <v>77.61025125</v>
      </c>
      <c r="G15" s="18">
        <f t="shared" si="6"/>
        <v>79.93855879</v>
      </c>
      <c r="H15" s="4" t="s">
        <v>26</v>
      </c>
    </row>
    <row r="16">
      <c r="A16" s="20"/>
      <c r="B16" s="12" t="s">
        <v>27</v>
      </c>
      <c r="C16" s="18">
        <f>C15*0.01*C10</f>
        <v>9584.4</v>
      </c>
      <c r="D16" s="18">
        <f t="shared" ref="D16:F16" si="7">D15*0.1*D10</f>
        <v>104158.467</v>
      </c>
      <c r="E16" s="18">
        <f t="shared" si="7"/>
        <v>113194.214</v>
      </c>
      <c r="F16" s="18">
        <f t="shared" si="7"/>
        <v>123013.8121</v>
      </c>
      <c r="G16" s="18"/>
      <c r="H16" s="4"/>
    </row>
    <row r="17">
      <c r="A17" s="21"/>
      <c r="B17" s="22" t="s">
        <v>28</v>
      </c>
      <c r="C17" s="23" t="s">
        <v>29</v>
      </c>
      <c r="H17" s="24"/>
      <c r="I17" s="24"/>
      <c r="J17" s="24"/>
      <c r="K17" s="24"/>
      <c r="L17" s="24"/>
      <c r="M17" s="24"/>
      <c r="N17" s="24"/>
      <c r="O17" s="24"/>
      <c r="P17" s="24"/>
      <c r="Q17" s="24"/>
      <c r="R17" s="24"/>
      <c r="S17" s="24"/>
      <c r="T17" s="24"/>
      <c r="U17" s="24"/>
      <c r="V17" s="24"/>
      <c r="W17" s="24"/>
      <c r="X17" s="24"/>
      <c r="Y17" s="24"/>
      <c r="Z17" s="24"/>
    </row>
    <row r="18">
      <c r="A18" s="25"/>
      <c r="B18" s="26">
        <v>0.005</v>
      </c>
      <c r="C18" s="27">
        <f t="shared" ref="C18:G18" si="8">(C$11+C$12+C$13)+C$14+($B18*C$55*C$15)</f>
        <v>734392.2</v>
      </c>
      <c r="D18" s="27">
        <f t="shared" si="8"/>
        <v>221093.9234</v>
      </c>
      <c r="E18" s="27">
        <f t="shared" si="8"/>
        <v>228051.7207</v>
      </c>
      <c r="F18" s="27">
        <f t="shared" si="8"/>
        <v>235276.421</v>
      </c>
      <c r="G18" s="27">
        <f t="shared" si="8"/>
        <v>184652.5036</v>
      </c>
    </row>
    <row r="19">
      <c r="B19" s="26">
        <v>0.006</v>
      </c>
      <c r="C19" s="27">
        <f t="shared" ref="C19:G19" si="9">(C$11+C$12+C$13)+C$14+($B19*C$55*C$15)</f>
        <v>735350.64</v>
      </c>
      <c r="D19" s="27">
        <f t="shared" si="9"/>
        <v>222135.508</v>
      </c>
      <c r="E19" s="27">
        <f t="shared" si="9"/>
        <v>229183.6628</v>
      </c>
      <c r="F19" s="27">
        <f t="shared" si="9"/>
        <v>236506.5591</v>
      </c>
      <c r="G19" s="27">
        <f t="shared" si="9"/>
        <v>185982.898</v>
      </c>
    </row>
    <row r="20">
      <c r="B20" s="26">
        <v>0.007</v>
      </c>
      <c r="C20" s="27">
        <f t="shared" ref="C20:G20" si="10">(C$11+C$12+C$13)+C$14+($B20*C$55*C$15)</f>
        <v>736309.08</v>
      </c>
      <c r="D20" s="27">
        <f t="shared" si="10"/>
        <v>223177.0927</v>
      </c>
      <c r="E20" s="27">
        <f t="shared" si="10"/>
        <v>230315.605</v>
      </c>
      <c r="F20" s="27">
        <f t="shared" si="10"/>
        <v>237736.6972</v>
      </c>
      <c r="G20" s="27">
        <f t="shared" si="10"/>
        <v>187313.2923</v>
      </c>
    </row>
    <row r="21">
      <c r="A21" s="2"/>
      <c r="B21" s="26">
        <v>0.008</v>
      </c>
      <c r="C21" s="27">
        <f t="shared" ref="C21:G21" si="11">(C$11+C$12+C$13)+C$14+($B21*C$55*C$15)</f>
        <v>737267.52</v>
      </c>
      <c r="D21" s="27">
        <f t="shared" si="11"/>
        <v>224218.6774</v>
      </c>
      <c r="E21" s="27">
        <f t="shared" si="11"/>
        <v>231447.5471</v>
      </c>
      <c r="F21" s="27">
        <f t="shared" si="11"/>
        <v>238966.8353</v>
      </c>
      <c r="G21" s="27">
        <f t="shared" si="11"/>
        <v>188643.6867</v>
      </c>
      <c r="I21" s="27"/>
    </row>
    <row r="22">
      <c r="A22" s="2"/>
      <c r="B22" s="26">
        <v>0.009000000000000001</v>
      </c>
      <c r="C22" s="27">
        <f t="shared" ref="C22:G22" si="12">(C$11+C$12+C$13)+C$14+($B22*C$55*C$15)</f>
        <v>738225.96</v>
      </c>
      <c r="D22" s="27">
        <f t="shared" si="12"/>
        <v>225260.262</v>
      </c>
      <c r="E22" s="27">
        <f t="shared" si="12"/>
        <v>232579.4893</v>
      </c>
      <c r="F22" s="27">
        <f t="shared" si="12"/>
        <v>240196.9734</v>
      </c>
      <c r="G22" s="27">
        <f t="shared" si="12"/>
        <v>189974.0811</v>
      </c>
      <c r="I22" s="27"/>
    </row>
    <row r="23">
      <c r="A23" s="2"/>
      <c r="B23" s="28">
        <v>0.01</v>
      </c>
      <c r="C23" s="27">
        <f t="shared" ref="C23:G23" si="13">(C$11+C$12+C$13)+C$14+($B23*C$55*C$15)</f>
        <v>739184.4</v>
      </c>
      <c r="D23" s="27">
        <f t="shared" si="13"/>
        <v>226301.8467</v>
      </c>
      <c r="E23" s="27">
        <f t="shared" si="13"/>
        <v>233711.4314</v>
      </c>
      <c r="F23" s="27">
        <f t="shared" si="13"/>
        <v>241427.1116</v>
      </c>
      <c r="G23" s="27">
        <f t="shared" si="13"/>
        <v>191304.4755</v>
      </c>
      <c r="I23" s="27"/>
    </row>
    <row r="24">
      <c r="A24" s="2"/>
      <c r="B24" s="28">
        <v>0.02</v>
      </c>
      <c r="C24" s="27">
        <f t="shared" ref="C24:G24" si="14">(C$11+C$12+C$13)+C$14+($B24*C$55*C$15)</f>
        <v>748768.8</v>
      </c>
      <c r="D24" s="27">
        <f t="shared" si="14"/>
        <v>236717.6934</v>
      </c>
      <c r="E24" s="27">
        <f t="shared" si="14"/>
        <v>245030.8528</v>
      </c>
      <c r="F24" s="27">
        <f t="shared" si="14"/>
        <v>253728.4928</v>
      </c>
      <c r="G24" s="27">
        <f t="shared" si="14"/>
        <v>204608.4193</v>
      </c>
    </row>
    <row r="25">
      <c r="A25" s="2"/>
      <c r="B25" s="28">
        <v>0.03</v>
      </c>
      <c r="C25" s="27">
        <f t="shared" ref="C25:G25" si="15">(C$11+C$12+C$13)+C$14+($B25*C$55*C$15)</f>
        <v>758353.2</v>
      </c>
      <c r="D25" s="27">
        <f t="shared" si="15"/>
        <v>247133.5401</v>
      </c>
      <c r="E25" s="27">
        <f t="shared" si="15"/>
        <v>256350.2742</v>
      </c>
      <c r="F25" s="27">
        <f t="shared" si="15"/>
        <v>266029.874</v>
      </c>
      <c r="G25" s="27">
        <f t="shared" si="15"/>
        <v>217912.363</v>
      </c>
    </row>
    <row r="26">
      <c r="A26" s="2"/>
      <c r="B26" s="28">
        <v>0.04</v>
      </c>
      <c r="C26" s="27">
        <f t="shared" ref="C26:G26" si="16">(C$11+C$12+C$13)+C$14+($B26*C$55*C$15)</f>
        <v>767937.6</v>
      </c>
      <c r="D26" s="27">
        <f t="shared" si="16"/>
        <v>257549.3868</v>
      </c>
      <c r="E26" s="27">
        <f t="shared" si="16"/>
        <v>267669.6956</v>
      </c>
      <c r="F26" s="27">
        <f t="shared" si="16"/>
        <v>278331.2552</v>
      </c>
      <c r="G26" s="27">
        <f t="shared" si="16"/>
        <v>231216.3068</v>
      </c>
    </row>
    <row r="27">
      <c r="A27" s="2"/>
      <c r="B27" s="28">
        <v>0.05</v>
      </c>
      <c r="C27" s="27">
        <f t="shared" ref="C27:G27" si="17">(C$11+C$12+C$13)+C$14+($B27*C$55*C$15)</f>
        <v>777522</v>
      </c>
      <c r="D27" s="27">
        <f t="shared" si="17"/>
        <v>267965.2335</v>
      </c>
      <c r="E27" s="27">
        <f t="shared" si="17"/>
        <v>278989.117</v>
      </c>
      <c r="F27" s="27">
        <f t="shared" si="17"/>
        <v>290632.6364</v>
      </c>
      <c r="G27" s="27">
        <f t="shared" si="17"/>
        <v>244520.2506</v>
      </c>
    </row>
    <row r="28">
      <c r="A28" s="2"/>
      <c r="B28" s="28">
        <v>0.060000000000000005</v>
      </c>
      <c r="C28" s="27">
        <f t="shared" ref="C28:G28" si="18">(C$11+C$12+C$13)+C$14+($B28*C$55*C$15)</f>
        <v>787106.4</v>
      </c>
      <c r="D28" s="27">
        <f t="shared" si="18"/>
        <v>278381.0802</v>
      </c>
      <c r="E28" s="27">
        <f t="shared" si="18"/>
        <v>290308.5384</v>
      </c>
      <c r="F28" s="27">
        <f t="shared" si="18"/>
        <v>302934.0176</v>
      </c>
      <c r="G28" s="27">
        <f t="shared" si="18"/>
        <v>257824.1944</v>
      </c>
    </row>
    <row r="29">
      <c r="A29" s="2"/>
      <c r="B29" s="28">
        <v>0.07</v>
      </c>
      <c r="C29" s="27">
        <f t="shared" ref="C29:G29" si="19">(C$11+C$12+C$13)+C$14+($B29*C$55*C$15)</f>
        <v>796690.8</v>
      </c>
      <c r="D29" s="27">
        <f t="shared" si="19"/>
        <v>288796.9269</v>
      </c>
      <c r="E29" s="27">
        <f t="shared" si="19"/>
        <v>301627.9598</v>
      </c>
      <c r="F29" s="27">
        <f t="shared" si="19"/>
        <v>315235.3988</v>
      </c>
      <c r="G29" s="27">
        <f t="shared" si="19"/>
        <v>271128.1381</v>
      </c>
    </row>
    <row r="30">
      <c r="A30" s="2"/>
      <c r="B30" s="28">
        <v>0.08</v>
      </c>
      <c r="C30" s="27">
        <f t="shared" ref="C30:G30" si="20">(C$11+C$12+C$13)+C$14+($B30*C$55*C$15)</f>
        <v>806275.2</v>
      </c>
      <c r="D30" s="27">
        <f t="shared" si="20"/>
        <v>299212.7736</v>
      </c>
      <c r="E30" s="27">
        <f t="shared" si="20"/>
        <v>312947.3812</v>
      </c>
      <c r="F30" s="27">
        <f t="shared" si="20"/>
        <v>327536.78</v>
      </c>
      <c r="G30" s="27">
        <f t="shared" si="20"/>
        <v>284432.0819</v>
      </c>
    </row>
    <row r="31">
      <c r="A31" s="2"/>
      <c r="B31" s="28">
        <v>0.09</v>
      </c>
      <c r="C31" s="27">
        <f t="shared" ref="C31:G31" si="21">(C$11+C$12+C$13)+C$14+($B31*C$55*C$15)</f>
        <v>815859.6</v>
      </c>
      <c r="D31" s="27">
        <f t="shared" si="21"/>
        <v>309628.6203</v>
      </c>
      <c r="E31" s="27">
        <f t="shared" si="21"/>
        <v>324266.8026</v>
      </c>
      <c r="F31" s="27">
        <f t="shared" si="21"/>
        <v>339838.1612</v>
      </c>
      <c r="G31" s="27">
        <f t="shared" si="21"/>
        <v>297736.0257</v>
      </c>
    </row>
    <row r="32">
      <c r="A32" s="2"/>
      <c r="B32" s="26">
        <v>0.1</v>
      </c>
      <c r="C32" s="27">
        <f t="shared" ref="C32:G32" si="22">(C$11+C$12+C$13)+C$14+($B32*C$55*C$15)</f>
        <v>825444</v>
      </c>
      <c r="D32" s="27">
        <f t="shared" si="22"/>
        <v>320044.467</v>
      </c>
      <c r="E32" s="27">
        <f t="shared" si="22"/>
        <v>335586.224</v>
      </c>
      <c r="F32" s="27">
        <f t="shared" si="22"/>
        <v>352139.5424</v>
      </c>
      <c r="G32" s="27">
        <f t="shared" si="22"/>
        <v>311039.9695</v>
      </c>
    </row>
    <row r="33">
      <c r="A33" s="2"/>
      <c r="B33" s="29">
        <v>0.2</v>
      </c>
      <c r="C33" s="27">
        <f t="shared" ref="C33:G33" si="23">(C$11+C$12+C$13)+C$14+($B33*C$55*C$15)</f>
        <v>921288</v>
      </c>
      <c r="D33" s="27">
        <f t="shared" si="23"/>
        <v>424202.934</v>
      </c>
      <c r="E33" s="27">
        <f t="shared" si="23"/>
        <v>448780.438</v>
      </c>
      <c r="F33" s="27">
        <f t="shared" si="23"/>
        <v>475153.3545</v>
      </c>
      <c r="G33" s="27">
        <f t="shared" si="23"/>
        <v>444079.4072</v>
      </c>
    </row>
    <row r="34">
      <c r="A34" s="2"/>
      <c r="B34" s="29">
        <v>0.30000000000000004</v>
      </c>
      <c r="C34" s="27">
        <f t="shared" ref="C34:G34" si="24">(C$11+C$12+C$13)+C$14+($B34*C$55*C$15)</f>
        <v>1017132</v>
      </c>
      <c r="D34" s="27">
        <f t="shared" si="24"/>
        <v>528361.401</v>
      </c>
      <c r="E34" s="27">
        <f t="shared" si="24"/>
        <v>561974.652</v>
      </c>
      <c r="F34" s="27">
        <f t="shared" si="24"/>
        <v>598167.1666</v>
      </c>
      <c r="G34" s="27">
        <f t="shared" si="24"/>
        <v>577118.845</v>
      </c>
    </row>
    <row r="35">
      <c r="A35" s="2"/>
      <c r="B35" s="29">
        <v>0.4</v>
      </c>
      <c r="C35" s="27">
        <f t="shared" ref="C35:G35" si="25">(C$11+C$12+C$13)+C$14+($B35*C$55*C$15)</f>
        <v>1112976</v>
      </c>
      <c r="D35" s="27">
        <f t="shared" si="25"/>
        <v>632519.868</v>
      </c>
      <c r="E35" s="27">
        <f t="shared" si="25"/>
        <v>675168.866</v>
      </c>
      <c r="F35" s="27">
        <f t="shared" si="25"/>
        <v>721180.9787</v>
      </c>
      <c r="G35" s="27">
        <f t="shared" si="25"/>
        <v>710158.2827</v>
      </c>
    </row>
    <row r="36">
      <c r="A36" s="2"/>
      <c r="B36" s="29">
        <v>0.5</v>
      </c>
      <c r="C36" s="27">
        <f t="shared" ref="C36:G36" si="26">(C$11+C$12+C$13)+C$14+($B36*C$55*C$15)</f>
        <v>1208820</v>
      </c>
      <c r="D36" s="27">
        <f t="shared" si="26"/>
        <v>736678.335</v>
      </c>
      <c r="E36" s="27">
        <f t="shared" si="26"/>
        <v>788363.0801</v>
      </c>
      <c r="F36" s="27">
        <f t="shared" si="26"/>
        <v>844194.7907</v>
      </c>
      <c r="G36" s="27">
        <f t="shared" si="26"/>
        <v>843197.7205</v>
      </c>
    </row>
    <row r="37">
      <c r="A37" s="2"/>
      <c r="B37" s="29">
        <v>0.6</v>
      </c>
      <c r="C37" s="27">
        <f t="shared" ref="C37:G37" si="27">(C$11+C$12+C$13)+C$14+($B37*C$55*C$15)</f>
        <v>1304664</v>
      </c>
      <c r="D37" s="27">
        <f t="shared" si="27"/>
        <v>840836.802</v>
      </c>
      <c r="E37" s="27">
        <f t="shared" si="27"/>
        <v>901557.2941</v>
      </c>
      <c r="F37" s="27">
        <f t="shared" si="27"/>
        <v>967208.6028</v>
      </c>
      <c r="G37" s="27">
        <f t="shared" si="27"/>
        <v>976237.1583</v>
      </c>
    </row>
    <row r="38">
      <c r="A38" s="2"/>
      <c r="B38" s="29">
        <v>0.7</v>
      </c>
      <c r="C38" s="27">
        <f t="shared" ref="C38:G38" si="28">(C$11+C$12+C$13)+C$14+($B38*C$55*C$15)</f>
        <v>1400508</v>
      </c>
      <c r="D38" s="27">
        <f t="shared" si="28"/>
        <v>944995.269</v>
      </c>
      <c r="E38" s="27">
        <f t="shared" si="28"/>
        <v>1014751.508</v>
      </c>
      <c r="F38" s="27">
        <f t="shared" si="28"/>
        <v>1090222.415</v>
      </c>
      <c r="G38" s="27">
        <f t="shared" si="28"/>
        <v>1109276.596</v>
      </c>
    </row>
    <row r="39">
      <c r="A39" s="2"/>
      <c r="B39" s="29">
        <v>0.7999999999999999</v>
      </c>
      <c r="C39" s="27">
        <f t="shared" ref="C39:G39" si="29">(C$11+C$12+C$13)+C$14+($B39*C$55*C$15)</f>
        <v>1496352</v>
      </c>
      <c r="D39" s="27">
        <f t="shared" si="29"/>
        <v>1049153.736</v>
      </c>
      <c r="E39" s="27">
        <f t="shared" si="29"/>
        <v>1127945.722</v>
      </c>
      <c r="F39" s="27">
        <f t="shared" si="29"/>
        <v>1213236.227</v>
      </c>
      <c r="G39" s="27">
        <f t="shared" si="29"/>
        <v>1242316.034</v>
      </c>
    </row>
    <row r="40">
      <c r="A40" s="2"/>
      <c r="B40" s="29">
        <v>0.8999999999999999</v>
      </c>
      <c r="C40" s="27">
        <f t="shared" ref="C40:G40" si="30">(C$11+C$12+C$13)+C$14+($B40*C$55*C$15)</f>
        <v>1592196</v>
      </c>
      <c r="D40" s="27">
        <f t="shared" si="30"/>
        <v>1153312.203</v>
      </c>
      <c r="E40" s="27">
        <f t="shared" si="30"/>
        <v>1241139.936</v>
      </c>
      <c r="F40" s="27">
        <f t="shared" si="30"/>
        <v>1336250.039</v>
      </c>
      <c r="G40" s="27">
        <f t="shared" si="30"/>
        <v>1375355.472</v>
      </c>
    </row>
    <row r="41">
      <c r="A41" s="2"/>
      <c r="B41" s="29">
        <v>0.9999999999999999</v>
      </c>
      <c r="C41" s="27">
        <f t="shared" ref="C41:G41" si="31">(C$11+C$12+C$13)+C$14+($B41*C$55*C$15)</f>
        <v>1688040</v>
      </c>
      <c r="D41" s="27">
        <f t="shared" si="31"/>
        <v>1257470.67</v>
      </c>
      <c r="E41" s="27">
        <f t="shared" si="31"/>
        <v>1354334.15</v>
      </c>
      <c r="F41" s="27">
        <f t="shared" si="31"/>
        <v>1459263.851</v>
      </c>
      <c r="G41" s="27">
        <f t="shared" si="31"/>
        <v>1508394.909</v>
      </c>
    </row>
    <row r="42">
      <c r="A42" s="2"/>
      <c r="B42" s="1"/>
    </row>
    <row r="43">
      <c r="A43" s="2"/>
      <c r="B43" s="1"/>
    </row>
    <row r="44">
      <c r="A44" s="2" t="s">
        <v>30</v>
      </c>
      <c r="B44" s="1"/>
    </row>
    <row r="45">
      <c r="B45" s="1"/>
      <c r="G45" s="30"/>
    </row>
    <row r="46">
      <c r="A46" s="14" t="s">
        <v>31</v>
      </c>
      <c r="B46" s="12"/>
      <c r="C46" s="12"/>
      <c r="D46" s="12"/>
      <c r="E46" s="12"/>
      <c r="F46" s="12"/>
      <c r="G46" s="12"/>
      <c r="H46" s="14"/>
    </row>
    <row r="47">
      <c r="A47" s="14" t="s">
        <v>32</v>
      </c>
      <c r="B47" s="12"/>
      <c r="C47" s="12"/>
      <c r="D47" s="12"/>
      <c r="E47" s="12"/>
      <c r="F47" s="12"/>
      <c r="G47" s="12"/>
      <c r="H47" s="14"/>
    </row>
    <row r="48">
      <c r="A48" s="14"/>
      <c r="B48" s="12"/>
      <c r="C48" s="12"/>
      <c r="D48" s="12"/>
      <c r="E48" s="12"/>
      <c r="F48" s="12"/>
      <c r="G48" s="12"/>
      <c r="H48" s="14"/>
    </row>
    <row r="49">
      <c r="A49" s="7" t="s">
        <v>2</v>
      </c>
      <c r="B49" s="8" t="s">
        <v>3</v>
      </c>
      <c r="C49" s="8">
        <v>2024.0</v>
      </c>
      <c r="D49" s="8">
        <v>2025.0</v>
      </c>
      <c r="E49" s="8">
        <v>2026.0</v>
      </c>
      <c r="F49" s="8">
        <v>2027.0</v>
      </c>
      <c r="G49" s="8">
        <v>2028.0</v>
      </c>
      <c r="H49" s="7" t="s">
        <v>4</v>
      </c>
      <c r="I49" s="10"/>
      <c r="J49" s="10"/>
      <c r="K49" s="10"/>
      <c r="L49" s="10"/>
      <c r="M49" s="10"/>
      <c r="N49" s="10"/>
      <c r="O49" s="10"/>
      <c r="P49" s="10"/>
      <c r="Q49" s="10"/>
      <c r="R49" s="10"/>
      <c r="S49" s="10"/>
      <c r="T49" s="10"/>
      <c r="U49" s="10"/>
      <c r="V49" s="10"/>
      <c r="W49" s="10"/>
      <c r="X49" s="10"/>
      <c r="Y49" s="10"/>
      <c r="Z49" s="10"/>
    </row>
    <row r="50">
      <c r="A50" s="11" t="s">
        <v>33</v>
      </c>
      <c r="B50" s="12" t="s">
        <v>34</v>
      </c>
      <c r="C50" s="18">
        <v>15148.0</v>
      </c>
      <c r="D50" s="18">
        <f t="shared" ref="D50:F50" si="32">C50*1.035</f>
        <v>15678.18</v>
      </c>
      <c r="E50" s="18">
        <f t="shared" si="32"/>
        <v>16226.9163</v>
      </c>
      <c r="F50" s="18">
        <f t="shared" si="32"/>
        <v>16794.85837</v>
      </c>
      <c r="G50" s="18">
        <v>15148.0</v>
      </c>
      <c r="H50" s="25"/>
    </row>
    <row r="51">
      <c r="A51" s="11" t="s">
        <v>35</v>
      </c>
      <c r="B51" s="12" t="s">
        <v>36</v>
      </c>
      <c r="C51" s="18">
        <v>2674.0</v>
      </c>
      <c r="D51" s="18">
        <f t="shared" ref="D51:F51" si="33">C51*1.035</f>
        <v>2767.59</v>
      </c>
      <c r="E51" s="18">
        <f t="shared" si="33"/>
        <v>2864.45565</v>
      </c>
      <c r="F51" s="18">
        <f t="shared" si="33"/>
        <v>2964.711598</v>
      </c>
      <c r="G51" s="18">
        <v>2674.0</v>
      </c>
      <c r="H51" s="31" t="s">
        <v>33</v>
      </c>
    </row>
    <row r="52">
      <c r="A52" s="32"/>
      <c r="B52" s="8" t="s">
        <v>37</v>
      </c>
      <c r="C52" s="33">
        <f t="shared" ref="C52:F52" si="34">C50-C51</f>
        <v>12474</v>
      </c>
      <c r="D52" s="33">
        <f t="shared" si="34"/>
        <v>12910.59</v>
      </c>
      <c r="E52" s="33">
        <f t="shared" si="34"/>
        <v>13362.46065</v>
      </c>
      <c r="F52" s="33">
        <f t="shared" si="34"/>
        <v>13830.14677</v>
      </c>
      <c r="G52" s="34"/>
      <c r="H52" s="7"/>
      <c r="I52" s="10"/>
      <c r="J52" s="10"/>
      <c r="K52" s="10"/>
      <c r="L52" s="10"/>
      <c r="M52" s="10"/>
      <c r="N52" s="10"/>
      <c r="O52" s="10"/>
      <c r="P52" s="10"/>
      <c r="Q52" s="10"/>
      <c r="R52" s="10"/>
      <c r="S52" s="10"/>
      <c r="T52" s="10"/>
      <c r="U52" s="10"/>
      <c r="V52" s="10"/>
      <c r="W52" s="10"/>
      <c r="X52" s="10"/>
      <c r="Y52" s="10"/>
      <c r="Z52" s="10"/>
    </row>
    <row r="53">
      <c r="A53" s="11" t="s">
        <v>5</v>
      </c>
      <c r="B53" s="12" t="s">
        <v>6</v>
      </c>
      <c r="C53" s="13">
        <v>0.163</v>
      </c>
      <c r="D53" s="13">
        <v>0.163</v>
      </c>
      <c r="E53" s="13">
        <v>0.163</v>
      </c>
      <c r="F53" s="13">
        <v>0.163</v>
      </c>
      <c r="G53" s="13">
        <v>0.163</v>
      </c>
      <c r="H53" s="14" t="s">
        <v>7</v>
      </c>
    </row>
    <row r="54">
      <c r="A54" s="11" t="s">
        <v>8</v>
      </c>
      <c r="B54" s="12" t="s">
        <v>9</v>
      </c>
      <c r="C54" s="12">
        <v>84000.0</v>
      </c>
      <c r="D54" s="12">
        <f t="shared" ref="D54:G54" si="35">C54*1.05</f>
        <v>88200</v>
      </c>
      <c r="E54" s="12">
        <f t="shared" si="35"/>
        <v>92610</v>
      </c>
      <c r="F54" s="15">
        <f t="shared" si="35"/>
        <v>97240.5</v>
      </c>
      <c r="G54" s="15">
        <f t="shared" si="35"/>
        <v>102102.525</v>
      </c>
      <c r="H54" s="14" t="s">
        <v>10</v>
      </c>
    </row>
    <row r="55">
      <c r="A55" s="16" t="s">
        <v>8</v>
      </c>
      <c r="B55" s="8" t="s">
        <v>11</v>
      </c>
      <c r="C55" s="8">
        <f t="shared" ref="C55:G55" si="36">C54*C53</f>
        <v>13692</v>
      </c>
      <c r="D55" s="17">
        <f t="shared" si="36"/>
        <v>14376.6</v>
      </c>
      <c r="E55" s="17">
        <f t="shared" si="36"/>
        <v>15095.43</v>
      </c>
      <c r="F55" s="17">
        <f t="shared" si="36"/>
        <v>15850.2015</v>
      </c>
      <c r="G55" s="17">
        <f t="shared" si="36"/>
        <v>16642.71158</v>
      </c>
      <c r="H55" s="7"/>
      <c r="I55" s="10"/>
      <c r="J55" s="10"/>
      <c r="K55" s="10"/>
      <c r="L55" s="10"/>
      <c r="M55" s="10"/>
      <c r="N55" s="10"/>
      <c r="O55" s="10"/>
      <c r="P55" s="10"/>
      <c r="Q55" s="10"/>
      <c r="R55" s="10"/>
      <c r="S55" s="10"/>
      <c r="T55" s="10"/>
      <c r="U55" s="10"/>
      <c r="V55" s="10"/>
      <c r="W55" s="10"/>
      <c r="X55" s="10"/>
      <c r="Y55" s="10"/>
      <c r="Z55" s="10"/>
    </row>
    <row r="56">
      <c r="A56" s="23"/>
      <c r="B56" s="22" t="s">
        <v>28</v>
      </c>
      <c r="C56" s="23" t="s">
        <v>38</v>
      </c>
      <c r="H56" s="23"/>
      <c r="I56" s="24"/>
      <c r="J56" s="24"/>
      <c r="K56" s="24"/>
      <c r="L56" s="24"/>
      <c r="M56" s="24"/>
      <c r="N56" s="24"/>
      <c r="O56" s="24"/>
      <c r="P56" s="24"/>
      <c r="Q56" s="24"/>
      <c r="R56" s="24"/>
      <c r="S56" s="24"/>
      <c r="T56" s="24"/>
      <c r="U56" s="24"/>
      <c r="V56" s="24"/>
      <c r="W56" s="24"/>
      <c r="X56" s="24"/>
      <c r="Y56" s="24"/>
      <c r="Z56" s="24"/>
    </row>
    <row r="57">
      <c r="B57" s="26">
        <v>0.005</v>
      </c>
      <c r="C57" s="27">
        <f t="shared" ref="C57:G57" si="37">$B57*C$55*(C$50-C$51)</f>
        <v>853970.04</v>
      </c>
      <c r="D57" s="27">
        <f t="shared" si="37"/>
        <v>928051.941</v>
      </c>
      <c r="E57" s="27">
        <f t="shared" si="37"/>
        <v>1008560.447</v>
      </c>
      <c r="F57" s="27">
        <f t="shared" si="37"/>
        <v>1096053.066</v>
      </c>
      <c r="G57" s="27">
        <f t="shared" si="37"/>
        <v>1038005.921</v>
      </c>
    </row>
    <row r="58">
      <c r="B58" s="26">
        <v>0.006</v>
      </c>
      <c r="C58" s="27">
        <f t="shared" ref="C58:G58" si="38">$B58*C$55*(C$50-C$51)</f>
        <v>1024764.048</v>
      </c>
      <c r="D58" s="27">
        <f t="shared" si="38"/>
        <v>1113662.329</v>
      </c>
      <c r="E58" s="27">
        <f t="shared" si="38"/>
        <v>1210272.536</v>
      </c>
      <c r="F58" s="27">
        <f t="shared" si="38"/>
        <v>1315263.679</v>
      </c>
      <c r="G58" s="27">
        <f t="shared" si="38"/>
        <v>1245607.105</v>
      </c>
    </row>
    <row r="59">
      <c r="B59" s="26">
        <v>0.007</v>
      </c>
      <c r="C59" s="27">
        <f t="shared" ref="C59:G59" si="39">$B59*C$55*(C$50-C$51)</f>
        <v>1195558.056</v>
      </c>
      <c r="D59" s="27">
        <f t="shared" si="39"/>
        <v>1299272.717</v>
      </c>
      <c r="E59" s="27">
        <f t="shared" si="39"/>
        <v>1411984.626</v>
      </c>
      <c r="F59" s="27">
        <f t="shared" si="39"/>
        <v>1534474.292</v>
      </c>
      <c r="G59" s="27">
        <f t="shared" si="39"/>
        <v>1453208.289</v>
      </c>
    </row>
    <row r="60">
      <c r="B60" s="26">
        <v>0.008</v>
      </c>
      <c r="C60" s="27">
        <f t="shared" ref="C60:G60" si="40">$B60*C$55*(C$50-C$51)</f>
        <v>1366352.064</v>
      </c>
      <c r="D60" s="27">
        <f t="shared" si="40"/>
        <v>1484883.106</v>
      </c>
      <c r="E60" s="27">
        <f t="shared" si="40"/>
        <v>1613696.715</v>
      </c>
      <c r="F60" s="27">
        <f t="shared" si="40"/>
        <v>1753684.905</v>
      </c>
      <c r="G60" s="27">
        <f t="shared" si="40"/>
        <v>1660809.473</v>
      </c>
    </row>
    <row r="61">
      <c r="B61" s="26">
        <v>0.009000000000000001</v>
      </c>
      <c r="C61" s="27">
        <f t="shared" ref="C61:G61" si="41">$B61*C$55*(C$50-C$51)</f>
        <v>1537146.072</v>
      </c>
      <c r="D61" s="27">
        <f t="shared" si="41"/>
        <v>1670493.494</v>
      </c>
      <c r="E61" s="27">
        <f t="shared" si="41"/>
        <v>1815408.804</v>
      </c>
      <c r="F61" s="27">
        <f t="shared" si="41"/>
        <v>1972895.518</v>
      </c>
      <c r="G61" s="27">
        <f t="shared" si="41"/>
        <v>1868410.658</v>
      </c>
    </row>
    <row r="62">
      <c r="B62" s="28">
        <v>0.01</v>
      </c>
      <c r="C62" s="27">
        <f t="shared" ref="C62:G62" si="42">$B62*C$55*(C$50-C$51)</f>
        <v>1707940.08</v>
      </c>
      <c r="D62" s="27">
        <f t="shared" si="42"/>
        <v>1856103.882</v>
      </c>
      <c r="E62" s="27">
        <f t="shared" si="42"/>
        <v>2017120.894</v>
      </c>
      <c r="F62" s="27">
        <f t="shared" si="42"/>
        <v>2192106.131</v>
      </c>
      <c r="G62" s="27">
        <f t="shared" si="42"/>
        <v>2076011.842</v>
      </c>
    </row>
    <row r="63">
      <c r="B63" s="28">
        <v>0.02</v>
      </c>
      <c r="C63" s="27">
        <f t="shared" ref="C63:G63" si="43">$B63*C$55*(C$50-C$51)</f>
        <v>3415880.16</v>
      </c>
      <c r="D63" s="27">
        <f t="shared" si="43"/>
        <v>3712207.764</v>
      </c>
      <c r="E63" s="27">
        <f t="shared" si="43"/>
        <v>4034241.787</v>
      </c>
      <c r="F63" s="27">
        <f t="shared" si="43"/>
        <v>4384212.262</v>
      </c>
      <c r="G63" s="27">
        <f t="shared" si="43"/>
        <v>4152023.684</v>
      </c>
    </row>
    <row r="64">
      <c r="B64" s="28">
        <v>0.03</v>
      </c>
      <c r="C64" s="27">
        <f t="shared" ref="C64:G64" si="44">$B64*C$55*(C$50-C$51)</f>
        <v>5123820.24</v>
      </c>
      <c r="D64" s="27">
        <f t="shared" si="44"/>
        <v>5568311.646</v>
      </c>
      <c r="E64" s="27">
        <f t="shared" si="44"/>
        <v>6051362.681</v>
      </c>
      <c r="F64" s="27">
        <f t="shared" si="44"/>
        <v>6576318.394</v>
      </c>
      <c r="G64" s="27">
        <f t="shared" si="44"/>
        <v>6228035.526</v>
      </c>
    </row>
    <row r="65">
      <c r="B65" s="28">
        <v>0.04</v>
      </c>
      <c r="C65" s="27">
        <f t="shared" ref="C65:G65" si="45">$B65*C$55*(C$50-C$51)</f>
        <v>6831760.32</v>
      </c>
      <c r="D65" s="27">
        <f t="shared" si="45"/>
        <v>7424415.528</v>
      </c>
      <c r="E65" s="27">
        <f t="shared" si="45"/>
        <v>8068483.575</v>
      </c>
      <c r="F65" s="27">
        <f t="shared" si="45"/>
        <v>8768424.525</v>
      </c>
      <c r="G65" s="27">
        <f t="shared" si="45"/>
        <v>8304047.367</v>
      </c>
    </row>
    <row r="66">
      <c r="B66" s="28">
        <v>0.05</v>
      </c>
      <c r="C66" s="27">
        <f t="shared" ref="C66:G66" si="46">$B66*C$55*(C$50-C$51)</f>
        <v>8539700.4</v>
      </c>
      <c r="D66" s="27">
        <f t="shared" si="46"/>
        <v>9280519.41</v>
      </c>
      <c r="E66" s="27">
        <f t="shared" si="46"/>
        <v>10085604.47</v>
      </c>
      <c r="F66" s="27">
        <f t="shared" si="46"/>
        <v>10960530.66</v>
      </c>
      <c r="G66" s="27">
        <f t="shared" si="46"/>
        <v>10380059.21</v>
      </c>
    </row>
    <row r="67">
      <c r="B67" s="28">
        <v>0.060000000000000005</v>
      </c>
      <c r="C67" s="27">
        <f t="shared" ref="C67:G67" si="47">$B67*C$55*(C$50-C$51)</f>
        <v>10247640.48</v>
      </c>
      <c r="D67" s="27">
        <f t="shared" si="47"/>
        <v>11136623.29</v>
      </c>
      <c r="E67" s="27">
        <f t="shared" si="47"/>
        <v>12102725.36</v>
      </c>
      <c r="F67" s="27">
        <f t="shared" si="47"/>
        <v>13152636.79</v>
      </c>
      <c r="G67" s="27">
        <f t="shared" si="47"/>
        <v>12456071.05</v>
      </c>
    </row>
    <row r="68">
      <c r="B68" s="28">
        <v>0.07</v>
      </c>
      <c r="C68" s="27">
        <f t="shared" ref="C68:G68" si="48">$B68*C$55*(C$50-C$51)</f>
        <v>11955580.56</v>
      </c>
      <c r="D68" s="27">
        <f t="shared" si="48"/>
        <v>12992727.17</v>
      </c>
      <c r="E68" s="27">
        <f t="shared" si="48"/>
        <v>14119846.26</v>
      </c>
      <c r="F68" s="27">
        <f t="shared" si="48"/>
        <v>15344742.92</v>
      </c>
      <c r="G68" s="27">
        <f t="shared" si="48"/>
        <v>14532082.89</v>
      </c>
    </row>
    <row r="69">
      <c r="B69" s="28">
        <v>0.08</v>
      </c>
      <c r="C69" s="27">
        <f t="shared" ref="C69:G69" si="49">$B69*C$55*(C$50-C$51)</f>
        <v>13663520.64</v>
      </c>
      <c r="D69" s="27">
        <f t="shared" si="49"/>
        <v>14848831.06</v>
      </c>
      <c r="E69" s="27">
        <f t="shared" si="49"/>
        <v>16136967.15</v>
      </c>
      <c r="F69" s="27">
        <f t="shared" si="49"/>
        <v>17536849.05</v>
      </c>
      <c r="G69" s="27">
        <f t="shared" si="49"/>
        <v>16608094.73</v>
      </c>
    </row>
    <row r="70">
      <c r="B70" s="28">
        <v>0.09</v>
      </c>
      <c r="C70" s="27">
        <f t="shared" ref="C70:G70" si="50">$B70*C$55*(C$50-C$51)</f>
        <v>15371460.72</v>
      </c>
      <c r="D70" s="27">
        <f t="shared" si="50"/>
        <v>16704934.94</v>
      </c>
      <c r="E70" s="27">
        <f t="shared" si="50"/>
        <v>18154088.04</v>
      </c>
      <c r="F70" s="27">
        <f t="shared" si="50"/>
        <v>19728955.18</v>
      </c>
      <c r="G70" s="27">
        <f t="shared" si="50"/>
        <v>18684106.58</v>
      </c>
    </row>
    <row r="71">
      <c r="B71" s="26">
        <v>0.1</v>
      </c>
      <c r="C71" s="27">
        <f t="shared" ref="C71:G71" si="51">$B71*C$55*(C$50-C$51)</f>
        <v>17079400.8</v>
      </c>
      <c r="D71" s="27">
        <f t="shared" si="51"/>
        <v>18561038.82</v>
      </c>
      <c r="E71" s="27">
        <f t="shared" si="51"/>
        <v>20171208.94</v>
      </c>
      <c r="F71" s="27">
        <f t="shared" si="51"/>
        <v>21921061.31</v>
      </c>
      <c r="G71" s="27">
        <f t="shared" si="51"/>
        <v>20760118.42</v>
      </c>
    </row>
    <row r="72">
      <c r="B72" s="29">
        <v>0.2</v>
      </c>
      <c r="C72" s="27">
        <f t="shared" ref="C72:G72" si="52">$B72*C$55*(C$50-C$51)</f>
        <v>34158801.6</v>
      </c>
      <c r="D72" s="27">
        <f t="shared" si="52"/>
        <v>37122077.64</v>
      </c>
      <c r="E72" s="27">
        <f t="shared" si="52"/>
        <v>40342417.87</v>
      </c>
      <c r="F72" s="27">
        <f t="shared" si="52"/>
        <v>43842122.62</v>
      </c>
      <c r="G72" s="27">
        <f t="shared" si="52"/>
        <v>41520236.84</v>
      </c>
    </row>
    <row r="73">
      <c r="B73" s="29">
        <v>0.30000000000000004</v>
      </c>
      <c r="C73" s="27">
        <f t="shared" ref="C73:G73" si="53">$B73*C$55*(C$50-C$51)</f>
        <v>51238202.4</v>
      </c>
      <c r="D73" s="27">
        <f t="shared" si="53"/>
        <v>55683116.46</v>
      </c>
      <c r="E73" s="27">
        <f t="shared" si="53"/>
        <v>60513626.81</v>
      </c>
      <c r="F73" s="27">
        <f t="shared" si="53"/>
        <v>65763183.94</v>
      </c>
      <c r="G73" s="27">
        <f t="shared" si="53"/>
        <v>62280355.26</v>
      </c>
    </row>
    <row r="74">
      <c r="B74" s="29">
        <v>0.4</v>
      </c>
      <c r="C74" s="27">
        <f t="shared" ref="C74:G74" si="54">$B74*C$55*(C$50-C$51)</f>
        <v>68317603.2</v>
      </c>
      <c r="D74" s="27">
        <f t="shared" si="54"/>
        <v>74244155.28</v>
      </c>
      <c r="E74" s="27">
        <f t="shared" si="54"/>
        <v>80684835.75</v>
      </c>
      <c r="F74" s="27">
        <f t="shared" si="54"/>
        <v>87684245.25</v>
      </c>
      <c r="G74" s="27">
        <f t="shared" si="54"/>
        <v>83040473.67</v>
      </c>
    </row>
    <row r="75">
      <c r="B75" s="29">
        <v>0.5</v>
      </c>
      <c r="C75" s="27">
        <f t="shared" ref="C75:G75" si="55">$B75*C$55*(C$50-C$51)</f>
        <v>85397004</v>
      </c>
      <c r="D75" s="27">
        <f t="shared" si="55"/>
        <v>92805194.1</v>
      </c>
      <c r="E75" s="27">
        <f t="shared" si="55"/>
        <v>100856044.7</v>
      </c>
      <c r="F75" s="27">
        <f t="shared" si="55"/>
        <v>109605306.6</v>
      </c>
      <c r="G75" s="27">
        <f t="shared" si="55"/>
        <v>103800592.1</v>
      </c>
    </row>
    <row r="76">
      <c r="B76" s="29">
        <v>0.6</v>
      </c>
      <c r="C76" s="27">
        <f t="shared" ref="C76:G76" si="56">$B76*C$55*(C$50-C$51)</f>
        <v>102476404.8</v>
      </c>
      <c r="D76" s="27">
        <f t="shared" si="56"/>
        <v>111366232.9</v>
      </c>
      <c r="E76" s="27">
        <f t="shared" si="56"/>
        <v>121027253.6</v>
      </c>
      <c r="F76" s="27">
        <f t="shared" si="56"/>
        <v>131526367.9</v>
      </c>
      <c r="G76" s="27">
        <f t="shared" si="56"/>
        <v>124560710.5</v>
      </c>
    </row>
    <row r="77">
      <c r="B77" s="29">
        <v>0.7</v>
      </c>
      <c r="C77" s="27">
        <f t="shared" ref="C77:G77" si="57">$B77*C$55*(C$50-C$51)</f>
        <v>119555805.6</v>
      </c>
      <c r="D77" s="27">
        <f t="shared" si="57"/>
        <v>129927271.7</v>
      </c>
      <c r="E77" s="27">
        <f t="shared" si="57"/>
        <v>141198462.6</v>
      </c>
      <c r="F77" s="27">
        <f t="shared" si="57"/>
        <v>153447429.2</v>
      </c>
      <c r="G77" s="27">
        <f t="shared" si="57"/>
        <v>145320828.9</v>
      </c>
    </row>
    <row r="78">
      <c r="B78" s="29">
        <v>0.7999999999999999</v>
      </c>
      <c r="C78" s="27">
        <f t="shared" ref="C78:G78" si="58">$B78*C$55*(C$50-C$51)</f>
        <v>136635206.4</v>
      </c>
      <c r="D78" s="27">
        <f t="shared" si="58"/>
        <v>148488310.6</v>
      </c>
      <c r="E78" s="27">
        <f t="shared" si="58"/>
        <v>161369671.5</v>
      </c>
      <c r="F78" s="27">
        <f t="shared" si="58"/>
        <v>175368490.5</v>
      </c>
      <c r="G78" s="27">
        <f t="shared" si="58"/>
        <v>166080947.3</v>
      </c>
    </row>
    <row r="79">
      <c r="B79" s="29">
        <v>0.8999999999999999</v>
      </c>
      <c r="C79" s="27">
        <f t="shared" ref="C79:G79" si="59">$B79*C$55*(C$50-C$51)</f>
        <v>153714607.2</v>
      </c>
      <c r="D79" s="27">
        <f t="shared" si="59"/>
        <v>167049349.4</v>
      </c>
      <c r="E79" s="27">
        <f t="shared" si="59"/>
        <v>181540880.4</v>
      </c>
      <c r="F79" s="27">
        <f t="shared" si="59"/>
        <v>197289551.8</v>
      </c>
      <c r="G79" s="27">
        <f t="shared" si="59"/>
        <v>186841065.8</v>
      </c>
    </row>
    <row r="80">
      <c r="B80" s="29">
        <v>0.9999999999999999</v>
      </c>
      <c r="C80" s="27">
        <f t="shared" ref="C80:G80" si="60">$B80*C$55*(C$50-C$51)</f>
        <v>170794008</v>
      </c>
      <c r="D80" s="27">
        <f t="shared" si="60"/>
        <v>185610388.2</v>
      </c>
      <c r="E80" s="27">
        <f t="shared" si="60"/>
        <v>201712089.4</v>
      </c>
      <c r="F80" s="27">
        <f t="shared" si="60"/>
        <v>219210613.1</v>
      </c>
      <c r="G80" s="27">
        <f t="shared" si="60"/>
        <v>207601184.2</v>
      </c>
    </row>
    <row r="81">
      <c r="B81" s="1"/>
    </row>
    <row r="82">
      <c r="A82" s="2" t="s">
        <v>39</v>
      </c>
      <c r="B82" s="1"/>
    </row>
    <row r="83">
      <c r="B83" s="1"/>
      <c r="G83" s="30"/>
    </row>
    <row r="84">
      <c r="A84" s="23"/>
      <c r="B84" s="22" t="s">
        <v>28</v>
      </c>
      <c r="C84" s="23" t="s">
        <v>40</v>
      </c>
      <c r="H84" s="23"/>
      <c r="I84" s="24"/>
      <c r="J84" s="24"/>
      <c r="K84" s="24"/>
      <c r="L84" s="24"/>
      <c r="M84" s="24"/>
      <c r="N84" s="24"/>
      <c r="O84" s="24"/>
      <c r="P84" s="24"/>
      <c r="Q84" s="24"/>
      <c r="R84" s="24"/>
      <c r="S84" s="24"/>
      <c r="T84" s="24"/>
      <c r="U84" s="24"/>
      <c r="V84" s="24"/>
      <c r="W84" s="24"/>
      <c r="X84" s="24"/>
      <c r="Y84" s="24"/>
      <c r="Z84" s="24"/>
    </row>
    <row r="85">
      <c r="B85" s="26">
        <v>0.005</v>
      </c>
      <c r="C85" s="27">
        <f t="shared" ref="C85:G85" si="61">C57-C18</f>
        <v>119577.84</v>
      </c>
      <c r="D85" s="27">
        <f t="shared" si="61"/>
        <v>706958.0176</v>
      </c>
      <c r="E85" s="27">
        <f t="shared" si="61"/>
        <v>780508.7261</v>
      </c>
      <c r="F85" s="27">
        <f t="shared" si="61"/>
        <v>860776.6447</v>
      </c>
      <c r="G85" s="27">
        <f t="shared" si="61"/>
        <v>853353.4173</v>
      </c>
      <c r="H85" s="27"/>
      <c r="I85" s="27"/>
    </row>
    <row r="86">
      <c r="B86" s="26">
        <v>0.006</v>
      </c>
      <c r="C86" s="27">
        <f t="shared" ref="C86:G86" si="62">C58-C19</f>
        <v>289413.408</v>
      </c>
      <c r="D86" s="27">
        <f t="shared" si="62"/>
        <v>891526.8211</v>
      </c>
      <c r="E86" s="27">
        <f t="shared" si="62"/>
        <v>981088.8734</v>
      </c>
      <c r="F86" s="27">
        <f t="shared" si="62"/>
        <v>1078757.12</v>
      </c>
      <c r="G86" s="27">
        <f t="shared" si="62"/>
        <v>1059624.207</v>
      </c>
    </row>
    <row r="87">
      <c r="B87" s="26">
        <v>0.007</v>
      </c>
      <c r="C87" s="27">
        <f t="shared" ref="C87:G87" si="63">C59-C20</f>
        <v>459248.976</v>
      </c>
      <c r="D87" s="27">
        <f t="shared" si="63"/>
        <v>1076095.625</v>
      </c>
      <c r="E87" s="27">
        <f t="shared" si="63"/>
        <v>1181669.021</v>
      </c>
      <c r="F87" s="27">
        <f t="shared" si="63"/>
        <v>1296737.595</v>
      </c>
      <c r="G87" s="27">
        <f t="shared" si="63"/>
        <v>1265894.997</v>
      </c>
    </row>
    <row r="88">
      <c r="B88" s="26">
        <v>0.008</v>
      </c>
      <c r="C88" s="27">
        <f t="shared" ref="C88:G88" si="64">C60-C21</f>
        <v>629084.544</v>
      </c>
      <c r="D88" s="27">
        <f t="shared" si="64"/>
        <v>1260664.428</v>
      </c>
      <c r="E88" s="27">
        <f t="shared" si="64"/>
        <v>1382249.168</v>
      </c>
      <c r="F88" s="27">
        <f t="shared" si="64"/>
        <v>1514718.07</v>
      </c>
      <c r="G88" s="27">
        <f t="shared" si="64"/>
        <v>1472165.787</v>
      </c>
      <c r="I88" s="27"/>
      <c r="J88" s="27"/>
      <c r="K88" s="27"/>
      <c r="L88" s="27"/>
      <c r="M88" s="35"/>
    </row>
    <row r="89">
      <c r="B89" s="26">
        <v>0.009000000000000001</v>
      </c>
      <c r="C89" s="27">
        <f t="shared" ref="C89:G89" si="65">C61-C22</f>
        <v>798920.112</v>
      </c>
      <c r="D89" s="27">
        <f t="shared" si="65"/>
        <v>1445233.232</v>
      </c>
      <c r="E89" s="27">
        <f t="shared" si="65"/>
        <v>1582829.315</v>
      </c>
      <c r="F89" s="27">
        <f t="shared" si="65"/>
        <v>1732698.545</v>
      </c>
      <c r="G89" s="27">
        <f t="shared" si="65"/>
        <v>1678436.577</v>
      </c>
    </row>
    <row r="90">
      <c r="B90" s="28">
        <v>0.01</v>
      </c>
      <c r="C90" s="27">
        <f t="shared" ref="C90:G90" si="66">C62-C23</f>
        <v>968755.68</v>
      </c>
      <c r="D90" s="27">
        <f t="shared" si="66"/>
        <v>1629802.035</v>
      </c>
      <c r="E90" s="27">
        <f t="shared" si="66"/>
        <v>1783409.462</v>
      </c>
      <c r="F90" s="27">
        <f t="shared" si="66"/>
        <v>1950679.02</v>
      </c>
      <c r="G90" s="27">
        <f t="shared" si="66"/>
        <v>1884707.366</v>
      </c>
      <c r="J90" s="27"/>
    </row>
    <row r="91">
      <c r="B91" s="28">
        <v>0.02</v>
      </c>
      <c r="C91" s="27">
        <f t="shared" ref="C91:G91" si="67">C63-C24</f>
        <v>2667111.36</v>
      </c>
      <c r="D91" s="27">
        <f t="shared" si="67"/>
        <v>3475490.07</v>
      </c>
      <c r="E91" s="27">
        <f t="shared" si="67"/>
        <v>3789210.935</v>
      </c>
      <c r="F91" s="27">
        <f t="shared" si="67"/>
        <v>4130483.77</v>
      </c>
      <c r="G91" s="27">
        <f t="shared" si="67"/>
        <v>3947415.264</v>
      </c>
      <c r="J91" s="27"/>
    </row>
    <row r="92">
      <c r="B92" s="28">
        <v>0.03</v>
      </c>
      <c r="C92" s="27">
        <f t="shared" ref="C92:G92" si="68">C64-C25</f>
        <v>4365467.04</v>
      </c>
      <c r="D92" s="27">
        <f t="shared" si="68"/>
        <v>5321178.106</v>
      </c>
      <c r="E92" s="27">
        <f t="shared" si="68"/>
        <v>5795012.407</v>
      </c>
      <c r="F92" s="27">
        <f t="shared" si="68"/>
        <v>6310288.52</v>
      </c>
      <c r="G92" s="27">
        <f t="shared" si="68"/>
        <v>6010123.163</v>
      </c>
      <c r="J92" s="27"/>
    </row>
    <row r="93">
      <c r="B93" s="28">
        <v>0.04</v>
      </c>
      <c r="C93" s="27">
        <f t="shared" ref="C93:G93" si="69">C65-C26</f>
        <v>6063822.72</v>
      </c>
      <c r="D93" s="27">
        <f t="shared" si="69"/>
        <v>7166866.141</v>
      </c>
      <c r="E93" s="27">
        <f t="shared" si="69"/>
        <v>7800813.879</v>
      </c>
      <c r="F93" s="27">
        <f t="shared" si="69"/>
        <v>8490093.27</v>
      </c>
      <c r="G93" s="27">
        <f t="shared" si="69"/>
        <v>8072831.061</v>
      </c>
      <c r="I93" s="27"/>
    </row>
    <row r="94">
      <c r="B94" s="28">
        <v>0.05</v>
      </c>
      <c r="C94" s="27">
        <f t="shared" ref="C94:G94" si="70">C66-C27</f>
        <v>7762178.4</v>
      </c>
      <c r="D94" s="27">
        <f t="shared" si="70"/>
        <v>9012554.176</v>
      </c>
      <c r="E94" s="27">
        <f t="shared" si="70"/>
        <v>9806615.351</v>
      </c>
      <c r="F94" s="27">
        <f t="shared" si="70"/>
        <v>10669898.02</v>
      </c>
      <c r="G94" s="27">
        <f t="shared" si="70"/>
        <v>10135538.96</v>
      </c>
      <c r="I94" s="27"/>
    </row>
    <row r="95">
      <c r="B95" s="28">
        <v>0.060000000000000005</v>
      </c>
      <c r="C95" s="27">
        <f t="shared" ref="C95:G95" si="71">C67-C28</f>
        <v>9460534.08</v>
      </c>
      <c r="D95" s="27">
        <f t="shared" si="71"/>
        <v>10858242.21</v>
      </c>
      <c r="E95" s="27">
        <f t="shared" si="71"/>
        <v>11812416.82</v>
      </c>
      <c r="F95" s="27">
        <f t="shared" si="71"/>
        <v>12849702.77</v>
      </c>
      <c r="G95" s="27">
        <f t="shared" si="71"/>
        <v>12198246.86</v>
      </c>
      <c r="I95" s="27"/>
    </row>
    <row r="96">
      <c r="B96" s="28">
        <v>0.07</v>
      </c>
      <c r="C96" s="27">
        <f t="shared" ref="C96:G96" si="72">C68-C29</f>
        <v>11158889.76</v>
      </c>
      <c r="D96" s="27">
        <f t="shared" si="72"/>
        <v>12703930.25</v>
      </c>
      <c r="E96" s="27">
        <f t="shared" si="72"/>
        <v>13818218.3</v>
      </c>
      <c r="F96" s="27">
        <f t="shared" si="72"/>
        <v>15029507.52</v>
      </c>
      <c r="G96" s="27">
        <f t="shared" si="72"/>
        <v>14260954.75</v>
      </c>
    </row>
    <row r="97">
      <c r="B97" s="28">
        <v>0.08</v>
      </c>
      <c r="C97" s="27">
        <f t="shared" ref="C97:G97" si="73">C69-C30</f>
        <v>12857245.44</v>
      </c>
      <c r="D97" s="27">
        <f t="shared" si="73"/>
        <v>14549618.28</v>
      </c>
      <c r="E97" s="27">
        <f t="shared" si="73"/>
        <v>15824019.77</v>
      </c>
      <c r="F97" s="27">
        <f t="shared" si="73"/>
        <v>17209312.27</v>
      </c>
      <c r="G97" s="27">
        <f t="shared" si="73"/>
        <v>16323662.65</v>
      </c>
    </row>
    <row r="98">
      <c r="B98" s="28">
        <v>0.09</v>
      </c>
      <c r="C98" s="27">
        <f t="shared" ref="C98:G98" si="74">C70-C31</f>
        <v>14555601.12</v>
      </c>
      <c r="D98" s="27">
        <f t="shared" si="74"/>
        <v>16395306.32</v>
      </c>
      <c r="E98" s="27">
        <f t="shared" si="74"/>
        <v>17829821.24</v>
      </c>
      <c r="F98" s="27">
        <f t="shared" si="74"/>
        <v>19389117.02</v>
      </c>
      <c r="G98" s="27">
        <f t="shared" si="74"/>
        <v>18386370.55</v>
      </c>
    </row>
    <row r="99">
      <c r="B99" s="26">
        <v>0.1</v>
      </c>
      <c r="C99" s="27">
        <f t="shared" ref="C99:G99" si="75">C71-C32</f>
        <v>16253956.8</v>
      </c>
      <c r="D99" s="27">
        <f t="shared" si="75"/>
        <v>18240994.35</v>
      </c>
      <c r="E99" s="27">
        <f t="shared" si="75"/>
        <v>19835622.71</v>
      </c>
      <c r="F99" s="27">
        <f t="shared" si="75"/>
        <v>21568921.77</v>
      </c>
      <c r="G99" s="27">
        <f t="shared" si="75"/>
        <v>20449078.45</v>
      </c>
    </row>
    <row r="100">
      <c r="B100" s="29">
        <v>0.2</v>
      </c>
      <c r="C100" s="27">
        <f t="shared" ref="C100:G100" si="76">C72-C33</f>
        <v>33237513.6</v>
      </c>
      <c r="D100" s="27">
        <f t="shared" si="76"/>
        <v>36697874.7</v>
      </c>
      <c r="E100" s="27">
        <f t="shared" si="76"/>
        <v>39893637.44</v>
      </c>
      <c r="F100" s="27">
        <f t="shared" si="76"/>
        <v>43366969.27</v>
      </c>
      <c r="G100" s="27">
        <f t="shared" si="76"/>
        <v>41076157.43</v>
      </c>
    </row>
    <row r="101">
      <c r="B101" s="29">
        <v>0.30000000000000004</v>
      </c>
      <c r="C101" s="27">
        <f t="shared" ref="C101:G101" si="77">C73-C34</f>
        <v>50221070.4</v>
      </c>
      <c r="D101" s="27">
        <f t="shared" si="77"/>
        <v>55154755.06</v>
      </c>
      <c r="E101" s="27">
        <f t="shared" si="77"/>
        <v>59951652.16</v>
      </c>
      <c r="F101" s="27">
        <f t="shared" si="77"/>
        <v>65165016.77</v>
      </c>
      <c r="G101" s="27">
        <f t="shared" si="77"/>
        <v>61703236.41</v>
      </c>
    </row>
    <row r="102">
      <c r="B102" s="29">
        <v>0.4</v>
      </c>
      <c r="C102" s="27">
        <f t="shared" ref="C102:G102" si="78">C74-C35</f>
        <v>67204627.2</v>
      </c>
      <c r="D102" s="27">
        <f t="shared" si="78"/>
        <v>73611635.41</v>
      </c>
      <c r="E102" s="27">
        <f t="shared" si="78"/>
        <v>80009666.88</v>
      </c>
      <c r="F102" s="27">
        <f t="shared" si="78"/>
        <v>86963064.27</v>
      </c>
      <c r="G102" s="27">
        <f t="shared" si="78"/>
        <v>82330315.39</v>
      </c>
    </row>
    <row r="103">
      <c r="B103" s="29">
        <v>0.5</v>
      </c>
      <c r="C103" s="27">
        <f t="shared" ref="C103:G103" si="79">C75-C36</f>
        <v>84188184</v>
      </c>
      <c r="D103" s="27">
        <f t="shared" si="79"/>
        <v>92068515.76</v>
      </c>
      <c r="E103" s="27">
        <f t="shared" si="79"/>
        <v>100067681.6</v>
      </c>
      <c r="F103" s="27">
        <f t="shared" si="79"/>
        <v>108761111.8</v>
      </c>
      <c r="G103" s="27">
        <f t="shared" si="79"/>
        <v>102957394.4</v>
      </c>
    </row>
    <row r="104">
      <c r="B104" s="29">
        <v>0.6</v>
      </c>
      <c r="C104" s="27">
        <f t="shared" ref="C104:G104" si="80">C76-C37</f>
        <v>101171740.8</v>
      </c>
      <c r="D104" s="27">
        <f t="shared" si="80"/>
        <v>110525396.1</v>
      </c>
      <c r="E104" s="27">
        <f t="shared" si="80"/>
        <v>120125696.3</v>
      </c>
      <c r="F104" s="27">
        <f t="shared" si="80"/>
        <v>130559159.3</v>
      </c>
      <c r="G104" s="27">
        <f t="shared" si="80"/>
        <v>123584473.4</v>
      </c>
    </row>
    <row r="105">
      <c r="B105" s="29">
        <v>0.7</v>
      </c>
      <c r="C105" s="27">
        <f t="shared" ref="C105:G105" si="81">C77-C38</f>
        <v>118155297.6</v>
      </c>
      <c r="D105" s="27">
        <f t="shared" si="81"/>
        <v>128982276.5</v>
      </c>
      <c r="E105" s="27">
        <f t="shared" si="81"/>
        <v>140183711.1</v>
      </c>
      <c r="F105" s="27">
        <f t="shared" si="81"/>
        <v>152357206.8</v>
      </c>
      <c r="G105" s="27">
        <f t="shared" si="81"/>
        <v>144211552.3</v>
      </c>
    </row>
    <row r="106">
      <c r="B106" s="29">
        <v>0.7999999999999999</v>
      </c>
      <c r="C106" s="27">
        <f t="shared" ref="C106:G106" si="82">C78-C39</f>
        <v>135138854.4</v>
      </c>
      <c r="D106" s="27">
        <f t="shared" si="82"/>
        <v>147439156.8</v>
      </c>
      <c r="E106" s="27">
        <f t="shared" si="82"/>
        <v>160241725.8</v>
      </c>
      <c r="F106" s="27">
        <f t="shared" si="82"/>
        <v>174155254.3</v>
      </c>
      <c r="G106" s="27">
        <f t="shared" si="82"/>
        <v>164838631.3</v>
      </c>
    </row>
    <row r="107">
      <c r="B107" s="29">
        <v>0.8999999999999999</v>
      </c>
      <c r="C107" s="27">
        <f t="shared" ref="C107:G107" si="83">C79-C40</f>
        <v>152122411.2</v>
      </c>
      <c r="D107" s="27">
        <f t="shared" si="83"/>
        <v>165896037.2</v>
      </c>
      <c r="E107" s="27">
        <f t="shared" si="83"/>
        <v>180299740.5</v>
      </c>
      <c r="F107" s="27">
        <f t="shared" si="83"/>
        <v>195953301.8</v>
      </c>
      <c r="G107" s="27">
        <f t="shared" si="83"/>
        <v>185465710.3</v>
      </c>
    </row>
    <row r="108">
      <c r="B108" s="29">
        <v>0.9999999999999999</v>
      </c>
      <c r="C108" s="27">
        <f t="shared" ref="C108:G108" si="84">C80-C41</f>
        <v>169105968</v>
      </c>
      <c r="D108" s="27">
        <f t="shared" si="84"/>
        <v>184352917.5</v>
      </c>
      <c r="E108" s="27">
        <f t="shared" si="84"/>
        <v>200357755.2</v>
      </c>
      <c r="F108" s="27">
        <f t="shared" si="84"/>
        <v>217751349.3</v>
      </c>
      <c r="G108" s="27">
        <f t="shared" si="84"/>
        <v>206092789.3</v>
      </c>
    </row>
    <row r="109">
      <c r="B109" s="1"/>
    </row>
    <row r="110">
      <c r="A110" s="2"/>
      <c r="B110" s="1"/>
    </row>
    <row r="111">
      <c r="A111" s="2" t="s">
        <v>4</v>
      </c>
      <c r="B111" s="1"/>
    </row>
    <row r="112">
      <c r="A112" s="4" t="s">
        <v>41</v>
      </c>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row r="1001">
      <c r="B1001" s="1"/>
    </row>
    <row r="1002">
      <c r="B1002" s="1"/>
    </row>
    <row r="1003">
      <c r="B1003" s="1"/>
    </row>
    <row r="1004">
      <c r="B1004" s="1"/>
    </row>
    <row r="1005">
      <c r="B1005" s="1"/>
    </row>
    <row r="1006">
      <c r="B1006" s="1"/>
    </row>
    <row r="1007">
      <c r="B1007" s="1"/>
    </row>
    <row r="1008">
      <c r="B1008" s="1"/>
    </row>
    <row r="1009">
      <c r="B1009" s="1"/>
    </row>
    <row r="1010">
      <c r="B1010" s="1"/>
    </row>
    <row r="1011">
      <c r="B1011" s="1"/>
    </row>
    <row r="1012">
      <c r="B1012" s="1"/>
    </row>
    <row r="1013">
      <c r="B1013" s="1"/>
    </row>
    <row r="1014">
      <c r="B1014" s="1"/>
    </row>
    <row r="1015">
      <c r="B1015" s="1"/>
    </row>
    <row r="1016">
      <c r="B1016" s="1"/>
    </row>
    <row r="1017">
      <c r="B1017" s="1"/>
    </row>
  </sheetData>
  <mergeCells count="3">
    <mergeCell ref="C17:G17"/>
    <mergeCell ref="C56:G56"/>
    <mergeCell ref="C84:G84"/>
  </mergeCells>
  <conditionalFormatting sqref="I21:I23 C85:G108 J90:J92">
    <cfRule type="colorScale" priority="1">
      <colorScale>
        <cfvo type="min"/>
        <cfvo type="max"/>
        <color rgb="FFFFFFFF"/>
        <color rgb="FF57BB8A"/>
      </colorScale>
    </cfRule>
  </conditionalFormatting>
  <conditionalFormatting sqref="I21:I23 C57:G80">
    <cfRule type="colorScale" priority="2">
      <colorScale>
        <cfvo type="min"/>
        <cfvo type="max"/>
        <color rgb="FFFFFFFF"/>
        <color rgb="FF57BB8A"/>
      </colorScale>
    </cfRule>
  </conditionalFormatting>
  <conditionalFormatting sqref="C18:G41 I21:I23">
    <cfRule type="colorScale" priority="3">
      <colorScale>
        <cfvo type="min"/>
        <cfvo type="max"/>
        <color rgb="FFFFFFFF"/>
        <color rgb="FFE67C73"/>
      </colorScale>
    </cfRule>
  </conditionalFormatting>
  <hyperlinks>
    <hyperlink r:id="rId1" location=":~:text=With%2016.3%25%20of%20the%20Singapore,are%20expected%20to%20increase%20significantly." ref="A8"/>
    <hyperlink r:id="rId2" ref="A9"/>
    <hyperlink r:id="rId3" ref="A10"/>
    <hyperlink r:id="rId4" ref="A11"/>
    <hyperlink r:id="rId5" ref="A12"/>
    <hyperlink r:id="rId6" ref="A13"/>
    <hyperlink r:id="rId7" ref="A14"/>
    <hyperlink r:id="rId8" ref="A15"/>
    <hyperlink r:id="rId9" location=":~:text=It%20has%20been%20reported%20that,public%20primary%20care%20was%20SGD303." ref="A50"/>
    <hyperlink r:id="rId10" ref="A51"/>
    <hyperlink r:id="rId11" location=":~:text=It%20has%20been%20reported%20that,public%20primary%20care%20was%20SGD303." ref="H51"/>
    <hyperlink r:id="rId12" location=":~:text=With%2016.3%25%20of%20the%20Singapore,are%20expected%20to%20increase%20significantly." ref="A53"/>
    <hyperlink r:id="rId13" ref="A54"/>
    <hyperlink r:id="rId14" ref="A55"/>
  </hyperlinks>
  <drawing r:id="rId15"/>
</worksheet>
</file>