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liu/PycharmProjects/ece1779a3/"/>
    </mc:Choice>
  </mc:AlternateContent>
  <xr:revisionPtr revIDLastSave="0" documentId="13_ncr:1_{0A3C7FD1-1879-3A4D-961D-7EAF8EEB4A7E}" xr6:coauthVersionLast="45" xr6:coauthVersionMax="45" xr10:uidLastSave="{00000000-0000-0000-0000-000000000000}"/>
  <bookViews>
    <workbookView xWindow="280" yWindow="560" windowWidth="25020" windowHeight="20900" activeTab="1" xr2:uid="{00AAF995-78D2-5246-A782-BC660A13AFC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2" l="1"/>
  <c r="K12" i="2" s="1"/>
  <c r="K13" i="2" s="1"/>
  <c r="B12" i="2"/>
  <c r="B13" i="2" s="1"/>
  <c r="D12" i="2"/>
  <c r="D13" i="2" s="1"/>
  <c r="E12" i="2"/>
  <c r="E13" i="2" s="1"/>
  <c r="F12" i="2"/>
  <c r="F13" i="2" s="1"/>
  <c r="H12" i="2"/>
  <c r="H13" i="2" s="1"/>
  <c r="B22" i="2"/>
  <c r="B17" i="2"/>
  <c r="B20" i="2" s="1"/>
  <c r="L6" i="2"/>
  <c r="B24" i="2" s="1"/>
  <c r="E6" i="2"/>
  <c r="B6" i="2"/>
  <c r="H4" i="2"/>
  <c r="H6" i="2" s="1"/>
  <c r="B26" i="2" s="1"/>
  <c r="C31" i="2" l="1"/>
  <c r="G31" i="2" s="1"/>
  <c r="B14" i="2"/>
  <c r="B16" i="2"/>
  <c r="B19" i="2" s="1"/>
  <c r="C28" i="2" s="1"/>
  <c r="G28" i="2" s="1"/>
</calcChain>
</file>

<file path=xl/sharedStrings.xml><?xml version="1.0" encoding="utf-8"?>
<sst xmlns="http://schemas.openxmlformats.org/spreadsheetml/2006/main" count="88" uniqueCount="86">
  <si>
    <t>price</t>
  </si>
  <si>
    <t>Lambda</t>
  </si>
  <si>
    <t>S3</t>
  </si>
  <si>
    <t>DynamoDB</t>
  </si>
  <si>
    <t>Textract</t>
  </si>
  <si>
    <t>Translate</t>
  </si>
  <si>
    <t>Transcribe</t>
  </si>
  <si>
    <t>free tier</t>
  </si>
  <si>
    <t>every GB-second used</t>
  </si>
  <si>
    <t>per request</t>
  </si>
  <si>
    <t>per GB storage</t>
  </si>
  <si>
    <t>per PUT request</t>
  </si>
  <si>
    <t>per GET request</t>
  </si>
  <si>
    <t>request per month infinitely</t>
  </si>
  <si>
    <t>GB-seconds per month infinitely</t>
  </si>
  <si>
    <r>
      <t>25 GB</t>
    </r>
    <r>
      <rPr>
        <sz val="12"/>
        <color rgb="FF879196"/>
        <rFont val="Helvetica Neue"/>
        <family val="2"/>
      </rPr>
      <t> of Storage</t>
    </r>
  </si>
  <si>
    <r>
      <t>25 </t>
    </r>
    <r>
      <rPr>
        <sz val="12"/>
        <color rgb="FF879196"/>
        <rFont val="Helvetica Neue"/>
        <family val="2"/>
      </rPr>
      <t>provisioned Write Capacity Units (WCU)</t>
    </r>
  </si>
  <si>
    <r>
      <t>25 </t>
    </r>
    <r>
      <rPr>
        <sz val="12"/>
        <color rgb="FF879196"/>
        <rFont val="Helvetica Neue"/>
        <family val="2"/>
      </rPr>
      <t>provisioned Read Capacity Units (RCU)</t>
    </r>
  </si>
  <si>
    <t>Enough to handle up to 200M requests per month.</t>
  </si>
  <si>
    <t>per million write request</t>
  </si>
  <si>
    <t>per million read request</t>
  </si>
  <si>
    <t>GB storage</t>
  </si>
  <si>
    <t>https://calculator.s3.amazonaws.com/index.html</t>
  </si>
  <si>
    <t>per page</t>
  </si>
  <si>
    <t>per second</t>
  </si>
  <si>
    <t>million characters for 12 month</t>
  </si>
  <si>
    <t>pages per month for 3 months</t>
  </si>
  <si>
    <t>GB per month for 1 year</t>
  </si>
  <si>
    <t>requests per month for 1 year</t>
  </si>
  <si>
    <t>minutes per month for 12 month</t>
  </si>
  <si>
    <t>per character</t>
  </si>
  <si>
    <t>total s3 size</t>
  </si>
  <si>
    <t>totla s3 req</t>
  </si>
  <si>
    <t>note req</t>
  </si>
  <si>
    <t>textraxt req</t>
  </si>
  <si>
    <t>transcribe req</t>
  </si>
  <si>
    <t>translate req</t>
  </si>
  <si>
    <t>translate size</t>
  </si>
  <si>
    <t>per note size</t>
  </si>
  <si>
    <t>per textract size</t>
  </si>
  <si>
    <t>per transcribe size</t>
  </si>
  <si>
    <t>assume 144100hz * 16bits/sample * 2 channels</t>
  </si>
  <si>
    <t>characters, 1 bite per char</t>
  </si>
  <si>
    <t>min length</t>
  </si>
  <si>
    <t>assume typical jpeg size</t>
  </si>
  <si>
    <t>assume 200 words note</t>
  </si>
  <si>
    <t>total note size</t>
  </si>
  <si>
    <t>total textract size</t>
  </si>
  <si>
    <t>total transcribe size</t>
  </si>
  <si>
    <t>total translate size</t>
  </si>
  <si>
    <t>note_size + textract_size + transcribe_size + translate_size</t>
  </si>
  <si>
    <t>note_req + textract_req + transcribe_req + translate_req</t>
  </si>
  <si>
    <t>s3_storage_pc</t>
  </si>
  <si>
    <t>s3_request_pc</t>
  </si>
  <si>
    <t>0.023 * total_s3_size / (1024*1024*1024)</t>
  </si>
  <si>
    <t>0.005 * total_s3_req</t>
  </si>
  <si>
    <t>textract_pc</t>
  </si>
  <si>
    <t xml:space="preserve"> 0.000015 * translate_size</t>
  </si>
  <si>
    <t>translate_pc</t>
  </si>
  <si>
    <t xml:space="preserve">0.015 * textract_req     assume image uploads are 1 page each
</t>
  </si>
  <si>
    <t>0.0004 * (transcribe_size / 14411200)</t>
  </si>
  <si>
    <t>transcribe_pc</t>
  </si>
  <si>
    <t>dynamodb</t>
  </si>
  <si>
    <t>read post</t>
  </si>
  <si>
    <t>read req</t>
  </si>
  <si>
    <t>write req</t>
  </si>
  <si>
    <t>scan per request = x times of read request depending on number of created files from user</t>
  </si>
  <si>
    <t>textnote</t>
  </si>
  <si>
    <t>for writing note</t>
  </si>
  <si>
    <t>for reading note &amp; attachment</t>
  </si>
  <si>
    <t>textract</t>
  </si>
  <si>
    <t>translate</t>
  </si>
  <si>
    <t>transcribe</t>
  </si>
  <si>
    <t>pc per service</t>
  </si>
  <si>
    <t>depends on number of files current user has</t>
  </si>
  <si>
    <t>retrieve posts to index list</t>
  </si>
  <si>
    <t>assume page is visited 1.5*(total req) number of times</t>
  </si>
  <si>
    <t>total dynamodb_pc</t>
  </si>
  <si>
    <t>assume no free tier</t>
  </si>
  <si>
    <t>free tier version</t>
  </si>
  <si>
    <t>no dynamodb</t>
  </si>
  <si>
    <t>per user per month</t>
  </si>
  <si>
    <t>total</t>
  </si>
  <si>
    <t>number of users</t>
  </si>
  <si>
    <t>total price exclusing lambda (per user)</t>
  </si>
  <si>
    <t>no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</si>
</sst>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879196"/>
      <name val="Helvetica Neue"/>
      <family val="2"/>
    </font>
    <font>
      <sz val="12"/>
      <color rgb="FF879196"/>
      <name val="Helvetica Neue"/>
      <family val="2"/>
    </font>
    <font>
      <sz val="16"/>
      <color rgb="FF333333"/>
      <name val="Helvetica Neue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11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11" fontId="2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0" fontId="1" fillId="2" borderId="0" xfId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3" borderId="0" xfId="2"/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2" borderId="0" xfId="1" applyNumberFormat="1" applyAlignment="1"/>
    <xf numFmtId="0" fontId="1" fillId="2" borderId="0" xfId="1" applyAlignme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6" fillId="0" borderId="0" xfId="0" applyNumberFormat="1" applyFont="1" applyAlignment="1"/>
  </cellXfs>
  <cellStyles count="3">
    <cellStyle name="20% - Accent1" xfId="1" builtinId="30"/>
    <cellStyle name="20% - Accent4" xfId="2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4D5F-4B58-064B-B0C5-2EDBA4897259}">
  <dimension ref="A1:G24"/>
  <sheetViews>
    <sheetView showGridLines="0" workbookViewId="0">
      <selection activeCell="C39" sqref="C39"/>
    </sheetView>
  </sheetViews>
  <sheetFormatPr baseColWidth="10" defaultRowHeight="16" x14ac:dyDescent="0.2"/>
  <cols>
    <col min="2" max="2" width="17.6640625" customWidth="1"/>
    <col min="3" max="3" width="25.1640625" customWidth="1"/>
    <col min="4" max="4" width="14.6640625" customWidth="1"/>
    <col min="5" max="5" width="39.33203125" customWidth="1"/>
  </cols>
  <sheetData>
    <row r="1" spans="1:7" x14ac:dyDescent="0.2">
      <c r="B1" t="s">
        <v>0</v>
      </c>
      <c r="D1" t="s">
        <v>7</v>
      </c>
    </row>
    <row r="2" spans="1:7" x14ac:dyDescent="0.2">
      <c r="A2" t="s">
        <v>1</v>
      </c>
      <c r="B2" s="1">
        <v>1.9999999999999999E-7</v>
      </c>
      <c r="C2" s="1" t="s">
        <v>9</v>
      </c>
      <c r="D2" s="2">
        <v>1000000</v>
      </c>
      <c r="E2" t="s">
        <v>13</v>
      </c>
    </row>
    <row r="3" spans="1:7" x14ac:dyDescent="0.2">
      <c r="B3" s="5">
        <v>1.6666700000000001E-5</v>
      </c>
      <c r="C3" s="1" t="s">
        <v>8</v>
      </c>
      <c r="D3" s="4">
        <v>400000</v>
      </c>
      <c r="E3" s="1" t="s">
        <v>14</v>
      </c>
    </row>
    <row r="4" spans="1:7" x14ac:dyDescent="0.2">
      <c r="B4" s="5"/>
      <c r="C4" s="1"/>
      <c r="D4" s="4"/>
      <c r="E4" s="1"/>
    </row>
    <row r="5" spans="1:7" x14ac:dyDescent="0.2">
      <c r="A5" t="s">
        <v>2</v>
      </c>
      <c r="B5" s="1">
        <v>2.3E-2</v>
      </c>
      <c r="C5" t="s">
        <v>10</v>
      </c>
      <c r="D5">
        <v>15</v>
      </c>
      <c r="E5" t="s">
        <v>27</v>
      </c>
      <c r="G5" t="s">
        <v>22</v>
      </c>
    </row>
    <row r="6" spans="1:7" x14ac:dyDescent="0.2">
      <c r="B6" s="1">
        <v>5.0000000000000001E-3</v>
      </c>
      <c r="C6" t="s">
        <v>11</v>
      </c>
      <c r="D6" s="3">
        <v>20000</v>
      </c>
      <c r="E6" t="s">
        <v>28</v>
      </c>
    </row>
    <row r="7" spans="1:7" x14ac:dyDescent="0.2">
      <c r="B7" s="1">
        <v>4.0000000000000001E-3</v>
      </c>
      <c r="C7" t="s">
        <v>12</v>
      </c>
    </row>
    <row r="8" spans="1:7" x14ac:dyDescent="0.2">
      <c r="B8" s="1"/>
    </row>
    <row r="9" spans="1:7" x14ac:dyDescent="0.2">
      <c r="A9" t="s">
        <v>3</v>
      </c>
      <c r="B9" s="1">
        <v>1.25</v>
      </c>
      <c r="C9" t="s">
        <v>19</v>
      </c>
      <c r="E9" s="6" t="s">
        <v>15</v>
      </c>
    </row>
    <row r="10" spans="1:7" x14ac:dyDescent="0.2">
      <c r="B10" s="1">
        <v>0.25</v>
      </c>
      <c r="C10" t="s">
        <v>20</v>
      </c>
      <c r="E10" s="6" t="s">
        <v>16</v>
      </c>
    </row>
    <row r="11" spans="1:7" x14ac:dyDescent="0.2">
      <c r="B11" s="1">
        <v>0.25</v>
      </c>
      <c r="C11" t="s">
        <v>21</v>
      </c>
      <c r="E11" s="6" t="s">
        <v>17</v>
      </c>
    </row>
    <row r="12" spans="1:7" ht="15" customHeight="1" x14ac:dyDescent="0.2">
      <c r="B12" s="1"/>
      <c r="E12" s="7" t="s">
        <v>18</v>
      </c>
    </row>
    <row r="13" spans="1:7" ht="15" customHeight="1" x14ac:dyDescent="0.2">
      <c r="B13" s="1"/>
      <c r="E13" s="7"/>
    </row>
    <row r="14" spans="1:7" x14ac:dyDescent="0.2">
      <c r="A14" t="s">
        <v>4</v>
      </c>
      <c r="B14" s="1">
        <v>1.4999999999999999E-2</v>
      </c>
      <c r="C14" t="s">
        <v>23</v>
      </c>
      <c r="D14">
        <v>1000</v>
      </c>
      <c r="E14" t="s">
        <v>26</v>
      </c>
    </row>
    <row r="15" spans="1:7" x14ac:dyDescent="0.2">
      <c r="B15" s="1"/>
    </row>
    <row r="16" spans="1:7" x14ac:dyDescent="0.2">
      <c r="A16" t="s">
        <v>6</v>
      </c>
      <c r="B16" s="1">
        <v>4.0000000000000002E-4</v>
      </c>
      <c r="C16" t="s">
        <v>24</v>
      </c>
      <c r="D16">
        <v>60</v>
      </c>
      <c r="E16" t="s">
        <v>29</v>
      </c>
    </row>
    <row r="17" spans="1:5" x14ac:dyDescent="0.2">
      <c r="B17" s="1"/>
    </row>
    <row r="18" spans="1:5" x14ac:dyDescent="0.2">
      <c r="A18" t="s">
        <v>5</v>
      </c>
      <c r="B18">
        <v>1.5E-5</v>
      </c>
      <c r="C18" s="1" t="s">
        <v>30</v>
      </c>
      <c r="D18">
        <v>2</v>
      </c>
      <c r="E18" t="s">
        <v>25</v>
      </c>
    </row>
    <row r="24" spans="1:5" ht="20" x14ac:dyDescent="0.2">
      <c r="C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7B05-14B9-204E-AD62-5FA6753B882A}">
  <dimension ref="A1:M32"/>
  <sheetViews>
    <sheetView showGridLines="0" tabSelected="1" workbookViewId="0">
      <selection activeCell="G28" sqref="G28"/>
    </sheetView>
  </sheetViews>
  <sheetFormatPr baseColWidth="10" defaultRowHeight="16" x14ac:dyDescent="0.2"/>
  <cols>
    <col min="1" max="1" width="17" customWidth="1"/>
    <col min="2" max="2" width="15.83203125" customWidth="1"/>
    <col min="3" max="3" width="13" customWidth="1"/>
    <col min="4" max="4" width="15.6640625" customWidth="1"/>
    <col min="5" max="5" width="10.5" customWidth="1"/>
    <col min="6" max="6" width="13.1640625" customWidth="1"/>
    <col min="7" max="7" width="12.83203125" customWidth="1"/>
    <col min="8" max="8" width="13.33203125" customWidth="1"/>
    <col min="9" max="9" width="8.83203125" customWidth="1"/>
    <col min="10" max="10" width="11.6640625" customWidth="1"/>
    <col min="11" max="11" width="18.1640625" customWidth="1"/>
  </cols>
  <sheetData>
    <row r="1" spans="1:13" x14ac:dyDescent="0.2">
      <c r="A1" t="s">
        <v>81</v>
      </c>
    </row>
    <row r="3" spans="1:13" x14ac:dyDescent="0.2">
      <c r="A3" t="s">
        <v>33</v>
      </c>
      <c r="B3" t="s">
        <v>38</v>
      </c>
      <c r="D3" t="s">
        <v>34</v>
      </c>
      <c r="E3" t="s">
        <v>39</v>
      </c>
      <c r="G3" t="s">
        <v>35</v>
      </c>
      <c r="H3" t="s">
        <v>40</v>
      </c>
      <c r="K3" t="s">
        <v>36</v>
      </c>
      <c r="L3" t="s">
        <v>37</v>
      </c>
    </row>
    <row r="4" spans="1:13" x14ac:dyDescent="0.2">
      <c r="A4" s="13">
        <v>30</v>
      </c>
      <c r="B4" s="13">
        <v>1500</v>
      </c>
      <c r="D4" s="13">
        <v>20</v>
      </c>
      <c r="E4" s="13">
        <v>12000</v>
      </c>
      <c r="G4" s="13">
        <v>10</v>
      </c>
      <c r="H4" s="13">
        <f xml:space="preserve"> 14411200 * 60 * I4</f>
        <v>864672000</v>
      </c>
      <c r="I4" s="13">
        <v>1</v>
      </c>
      <c r="J4" t="s">
        <v>43</v>
      </c>
      <c r="K4" s="13">
        <v>20</v>
      </c>
      <c r="L4" s="13">
        <v>500</v>
      </c>
    </row>
    <row r="5" spans="1:13" ht="87" customHeight="1" x14ac:dyDescent="0.2">
      <c r="C5" s="12" t="s">
        <v>45</v>
      </c>
      <c r="F5" s="12" t="s">
        <v>44</v>
      </c>
      <c r="J5" s="9" t="s">
        <v>41</v>
      </c>
      <c r="M5" s="12" t="s">
        <v>42</v>
      </c>
    </row>
    <row r="6" spans="1:13" ht="44" customHeight="1" x14ac:dyDescent="0.2">
      <c r="A6" s="11" t="s">
        <v>46</v>
      </c>
      <c r="B6" s="10">
        <f>A4*B4</f>
        <v>45000</v>
      </c>
      <c r="C6" s="12"/>
      <c r="D6" s="11" t="s">
        <v>47</v>
      </c>
      <c r="E6" s="10">
        <f>D4*E4</f>
        <v>240000</v>
      </c>
      <c r="F6" s="12"/>
      <c r="G6" s="11" t="s">
        <v>48</v>
      </c>
      <c r="H6" s="10">
        <f>G4*H4</f>
        <v>8646720000</v>
      </c>
      <c r="J6" s="9"/>
      <c r="K6" s="11" t="s">
        <v>49</v>
      </c>
      <c r="L6" s="10">
        <f>K4*L4</f>
        <v>10000</v>
      </c>
      <c r="M6" s="12"/>
    </row>
    <row r="7" spans="1:13" ht="16" customHeight="1" x14ac:dyDescent="0.2"/>
    <row r="8" spans="1:13" ht="29" customHeight="1" x14ac:dyDescent="0.2">
      <c r="A8" t="s">
        <v>62</v>
      </c>
      <c r="M8" s="12"/>
    </row>
    <row r="9" spans="1:13" x14ac:dyDescent="0.2">
      <c r="B9" t="s">
        <v>67</v>
      </c>
      <c r="D9" t="s">
        <v>70</v>
      </c>
      <c r="E9" t="s">
        <v>72</v>
      </c>
      <c r="F9" t="s">
        <v>71</v>
      </c>
      <c r="H9" t="s">
        <v>75</v>
      </c>
      <c r="K9" t="s">
        <v>63</v>
      </c>
    </row>
    <row r="10" spans="1:13" ht="29" customHeight="1" x14ac:dyDescent="0.2">
      <c r="A10" t="s">
        <v>64</v>
      </c>
      <c r="B10" s="10">
        <v>1</v>
      </c>
      <c r="C10" s="18" t="s">
        <v>68</v>
      </c>
      <c r="D10" s="10">
        <v>1</v>
      </c>
      <c r="E10" s="10">
        <v>1</v>
      </c>
      <c r="F10" s="10">
        <v>0</v>
      </c>
      <c r="H10" s="13">
        <v>30</v>
      </c>
      <c r="I10" s="17" t="s">
        <v>66</v>
      </c>
      <c r="J10" s="17"/>
      <c r="K10" s="10">
        <f>SUM(A4,D4,G4,K4)*1.5</f>
        <v>120</v>
      </c>
      <c r="L10" s="17" t="s">
        <v>76</v>
      </c>
      <c r="M10" s="11"/>
    </row>
    <row r="11" spans="1:13" ht="51" x14ac:dyDescent="0.2">
      <c r="A11" t="s">
        <v>65</v>
      </c>
      <c r="B11" s="10">
        <v>2</v>
      </c>
      <c r="C11" s="18" t="s">
        <v>69</v>
      </c>
      <c r="D11" s="10">
        <v>1</v>
      </c>
      <c r="E11" s="10">
        <v>1</v>
      </c>
      <c r="F11" s="10">
        <v>1</v>
      </c>
      <c r="G11" s="19" t="s">
        <v>9</v>
      </c>
      <c r="H11" s="10">
        <v>0</v>
      </c>
      <c r="I11" s="20" t="s">
        <v>74</v>
      </c>
      <c r="J11" s="20"/>
      <c r="K11" s="10">
        <v>0</v>
      </c>
      <c r="L11" s="17"/>
      <c r="M11" s="11"/>
    </row>
    <row r="12" spans="1:13" ht="17" x14ac:dyDescent="0.2">
      <c r="A12" s="16" t="s">
        <v>73</v>
      </c>
      <c r="B12" s="10">
        <f>1.25/1000000*B10+0.25/1000000*B11</f>
        <v>1.7500000000000002E-6</v>
      </c>
      <c r="D12" s="10">
        <f>1.25/1000000*D10+0.25/1000000*D11</f>
        <v>1.5E-6</v>
      </c>
      <c r="E12" s="10">
        <f>1.25/1000000*E10+0.25/1000000*E11</f>
        <v>1.5E-6</v>
      </c>
      <c r="F12" s="10">
        <f>1.25/1000000*F10+0.25/1000000*F11</f>
        <v>2.4999999999999999E-7</v>
      </c>
      <c r="G12" s="19"/>
      <c r="H12" s="10">
        <f>1.25/1000000*H10+0.25/1000000*H11</f>
        <v>3.7500000000000003E-5</v>
      </c>
      <c r="I12" s="17" t="s">
        <v>76</v>
      </c>
      <c r="J12" s="17"/>
      <c r="K12" s="10">
        <f t="shared" ref="K12" si="0">1.25/1000000*K10+0.25/1000000*K11</f>
        <v>1.5000000000000001E-4</v>
      </c>
      <c r="L12" s="17"/>
      <c r="M12" s="12"/>
    </row>
    <row r="13" spans="1:13" ht="31" customHeight="1" x14ac:dyDescent="0.2">
      <c r="A13" s="16"/>
      <c r="B13" s="10">
        <f>B12*A4</f>
        <v>5.2500000000000002E-5</v>
      </c>
      <c r="D13" s="10">
        <f>D12*D4</f>
        <v>3.0000000000000001E-5</v>
      </c>
      <c r="E13" s="10">
        <f>E12*G4</f>
        <v>1.5E-5</v>
      </c>
      <c r="F13" s="10">
        <f>F12*K4</f>
        <v>4.9999999999999996E-6</v>
      </c>
      <c r="G13" s="21"/>
      <c r="H13" s="10">
        <f>H12*SUM(A4,D4,G4,K4)*1.5</f>
        <v>4.5000000000000005E-3</v>
      </c>
      <c r="I13" s="17"/>
      <c r="J13" s="17"/>
      <c r="K13" s="10">
        <f>K12*K10</f>
        <v>1.8000000000000002E-2</v>
      </c>
      <c r="L13" s="17"/>
      <c r="M13" s="12"/>
    </row>
    <row r="14" spans="1:13" ht="19" customHeight="1" x14ac:dyDescent="0.2">
      <c r="A14" s="11" t="s">
        <v>77</v>
      </c>
      <c r="B14" s="10">
        <f>SUM(B13,D13:F13,H13,K13)</f>
        <v>2.2602500000000005E-2</v>
      </c>
      <c r="M14" s="12"/>
    </row>
    <row r="15" spans="1:13" ht="20" customHeight="1" x14ac:dyDescent="0.2">
      <c r="M15" s="12"/>
    </row>
    <row r="16" spans="1:13" ht="16" customHeight="1" x14ac:dyDescent="0.2">
      <c r="A16" t="s">
        <v>31</v>
      </c>
      <c r="B16" s="10">
        <f>B6+E6+H6+L6</f>
        <v>8647015000</v>
      </c>
      <c r="D16" s="24" t="s">
        <v>50</v>
      </c>
      <c r="E16" s="24"/>
      <c r="F16" s="24"/>
      <c r="G16" s="24"/>
      <c r="H16" s="24"/>
      <c r="I16" s="24"/>
      <c r="J16" s="24"/>
      <c r="K16" s="24"/>
      <c r="L16" s="24"/>
      <c r="M16" s="1"/>
    </row>
    <row r="17" spans="1:13" x14ac:dyDescent="0.2">
      <c r="A17" t="s">
        <v>32</v>
      </c>
      <c r="B17" s="10">
        <f>A4+D4+G4+K4</f>
        <v>80</v>
      </c>
      <c r="D17" s="25" t="s">
        <v>51</v>
      </c>
      <c r="E17" s="25"/>
      <c r="F17" s="25"/>
      <c r="G17" s="25"/>
      <c r="H17" s="25"/>
      <c r="I17" s="25"/>
      <c r="J17" s="25"/>
      <c r="K17" s="25"/>
      <c r="L17" s="25"/>
      <c r="M17" s="1"/>
    </row>
    <row r="18" spans="1:13" x14ac:dyDescent="0.2">
      <c r="D18" s="24"/>
      <c r="E18" s="24"/>
      <c r="F18" s="24"/>
      <c r="G18" s="24"/>
      <c r="H18" s="24"/>
      <c r="I18" s="24"/>
      <c r="J18" s="24"/>
      <c r="K18" s="24"/>
      <c r="L18" s="24"/>
    </row>
    <row r="19" spans="1:13" x14ac:dyDescent="0.2">
      <c r="A19" t="s">
        <v>52</v>
      </c>
      <c r="B19" s="10">
        <f>0.023*B16/(POWER(1024,3))</f>
        <v>0.18522268626838923</v>
      </c>
      <c r="D19" s="24" t="s">
        <v>54</v>
      </c>
      <c r="E19" s="24"/>
      <c r="F19" s="24"/>
      <c r="G19" s="24"/>
      <c r="H19" s="24"/>
      <c r="I19" s="24"/>
      <c r="J19" s="24"/>
      <c r="K19" s="24"/>
      <c r="L19" s="24"/>
    </row>
    <row r="20" spans="1:13" x14ac:dyDescent="0.2">
      <c r="A20" t="s">
        <v>53</v>
      </c>
      <c r="B20" s="10">
        <f>0.005*B17</f>
        <v>0.4</v>
      </c>
      <c r="D20" s="24" t="s">
        <v>55</v>
      </c>
      <c r="E20" s="24"/>
      <c r="F20" s="24"/>
      <c r="G20" s="24"/>
      <c r="H20" s="24"/>
      <c r="I20" s="24"/>
      <c r="J20" s="24"/>
      <c r="K20" s="24"/>
      <c r="L20" s="24"/>
    </row>
    <row r="21" spans="1:13" x14ac:dyDescent="0.2">
      <c r="D21" s="24"/>
      <c r="E21" s="24"/>
      <c r="F21" s="24"/>
      <c r="G21" s="24"/>
      <c r="H21" s="24"/>
      <c r="I21" s="24"/>
      <c r="J21" s="24"/>
      <c r="K21" s="24"/>
      <c r="L21" s="24"/>
    </row>
    <row r="22" spans="1:13" ht="16" customHeight="1" x14ac:dyDescent="0.2">
      <c r="A22" t="s">
        <v>56</v>
      </c>
      <c r="B22" s="10">
        <f>0.015*D4</f>
        <v>0.3</v>
      </c>
      <c r="D22" s="24" t="s">
        <v>59</v>
      </c>
      <c r="E22" s="24"/>
      <c r="F22" s="24"/>
      <c r="G22" s="24"/>
      <c r="H22" s="24"/>
      <c r="I22" s="24"/>
      <c r="J22" s="24"/>
      <c r="K22" s="24"/>
      <c r="L22" s="24"/>
    </row>
    <row r="23" spans="1:13" x14ac:dyDescent="0.2">
      <c r="D23" s="24"/>
      <c r="E23" s="24"/>
      <c r="F23" s="24"/>
      <c r="G23" s="24"/>
      <c r="H23" s="24"/>
      <c r="I23" s="24"/>
      <c r="J23" s="24"/>
      <c r="K23" s="24"/>
      <c r="L23" s="24"/>
    </row>
    <row r="24" spans="1:13" x14ac:dyDescent="0.2">
      <c r="A24" t="s">
        <v>58</v>
      </c>
      <c r="B24" s="10">
        <f>0.000015*L6</f>
        <v>0.15</v>
      </c>
      <c r="D24" s="24" t="s">
        <v>57</v>
      </c>
      <c r="E24" s="24"/>
      <c r="F24" s="24"/>
      <c r="G24" s="24"/>
      <c r="H24" s="24"/>
      <c r="I24" s="24"/>
      <c r="J24" s="24"/>
      <c r="K24" s="24"/>
      <c r="L24" s="24"/>
    </row>
    <row r="25" spans="1:13" x14ac:dyDescent="0.2">
      <c r="D25" s="24"/>
      <c r="E25" s="24"/>
      <c r="F25" s="24"/>
      <c r="G25" s="24"/>
      <c r="H25" s="24"/>
      <c r="I25" s="24"/>
      <c r="J25" s="24"/>
      <c r="K25" s="24"/>
      <c r="L25" s="24"/>
    </row>
    <row r="26" spans="1:13" x14ac:dyDescent="0.2">
      <c r="A26" t="s">
        <v>61</v>
      </c>
      <c r="B26" s="10">
        <f>0.0004*H6/14411200</f>
        <v>0.24</v>
      </c>
      <c r="D26" s="24" t="s">
        <v>60</v>
      </c>
      <c r="E26" s="24"/>
      <c r="F26" s="24"/>
      <c r="G26" s="24"/>
      <c r="H26" s="24"/>
      <c r="I26" s="24"/>
      <c r="J26" s="24"/>
      <c r="K26" s="24"/>
      <c r="L26" s="24"/>
    </row>
    <row r="27" spans="1:13" x14ac:dyDescent="0.2">
      <c r="D27" s="14"/>
      <c r="E27" s="14"/>
      <c r="F27" s="14"/>
      <c r="G27" s="14"/>
      <c r="H27" s="14"/>
      <c r="I27" s="14"/>
      <c r="J27" s="14"/>
      <c r="K27" s="14"/>
      <c r="L27" s="14"/>
    </row>
    <row r="28" spans="1:13" x14ac:dyDescent="0.2">
      <c r="A28" t="s">
        <v>84</v>
      </c>
      <c r="C28" s="10">
        <f>SUM(B14,B19:B20,B22,B24,B26)</f>
        <v>1.2978251862683892</v>
      </c>
      <c r="D28" s="26" t="s">
        <v>83</v>
      </c>
      <c r="E28" s="22">
        <v>1000</v>
      </c>
      <c r="F28" s="27" t="s">
        <v>82</v>
      </c>
      <c r="G28" s="23">
        <f>C28*E28</f>
        <v>1297.8251862683892</v>
      </c>
      <c r="H28" s="15"/>
      <c r="I28" s="15"/>
      <c r="J28" s="15"/>
      <c r="K28" s="15"/>
      <c r="L28" s="15"/>
    </row>
    <row r="29" spans="1:13" x14ac:dyDescent="0.2">
      <c r="A29" t="s">
        <v>78</v>
      </c>
      <c r="D29" s="14"/>
      <c r="E29" s="14"/>
      <c r="F29" s="14"/>
      <c r="G29" s="14"/>
      <c r="H29" s="14"/>
      <c r="I29" s="14"/>
      <c r="J29" s="14"/>
      <c r="K29" s="14"/>
      <c r="L29" s="14"/>
    </row>
    <row r="31" spans="1:13" x14ac:dyDescent="0.2">
      <c r="A31" t="s">
        <v>79</v>
      </c>
      <c r="B31" t="s">
        <v>80</v>
      </c>
      <c r="C31">
        <f>SUM(B22,B24,B26)</f>
        <v>0.69</v>
      </c>
      <c r="G31">
        <f>E28*C31</f>
        <v>690</v>
      </c>
    </row>
    <row r="32" spans="1:13" x14ac:dyDescent="0.2">
      <c r="B32" t="s">
        <v>85</v>
      </c>
    </row>
  </sheetData>
  <mergeCells count="17">
    <mergeCell ref="I12:J13"/>
    <mergeCell ref="L10:L13"/>
    <mergeCell ref="D25:L25"/>
    <mergeCell ref="D26:L26"/>
    <mergeCell ref="D27:L27"/>
    <mergeCell ref="D29:L29"/>
    <mergeCell ref="G11:G12"/>
    <mergeCell ref="D19:L19"/>
    <mergeCell ref="D20:L20"/>
    <mergeCell ref="D21:L21"/>
    <mergeCell ref="D22:L22"/>
    <mergeCell ref="D23:L23"/>
    <mergeCell ref="D24:L24"/>
    <mergeCell ref="D16:L16"/>
    <mergeCell ref="D18:L18"/>
    <mergeCell ref="I10:J10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2019-11-28T05:45:01Z</dcterms:created>
  <dcterms:modified xsi:type="dcterms:W3CDTF">2019-11-28T07:36:22Z</dcterms:modified>
</cp:coreProperties>
</file>