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gnp_dartmouth_edu/Documents/Desktop/CS/Stata/Texas/E-Rate_Funding/School/"/>
    </mc:Choice>
  </mc:AlternateContent>
  <xr:revisionPtr revIDLastSave="0" documentId="8_{2BAC04BA-C905-4DAC-91E7-AEBC966D2FB6}" xr6:coauthVersionLast="47" xr6:coauthVersionMax="47" xr10:uidLastSave="{00000000-0000-0000-0000-000000000000}"/>
  <bookViews>
    <workbookView xWindow="-110" yWindow="-110" windowWidth="19420" windowHeight="10420"/>
  </bookViews>
  <sheets>
    <sheet name="2001_School_Funding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</calcChain>
</file>

<file path=xl/sharedStrings.xml><?xml version="1.0" encoding="utf-8"?>
<sst xmlns="http://schemas.openxmlformats.org/spreadsheetml/2006/main" count="497" uniqueCount="226">
  <si>
    <t>471 Application Number</t>
  </si>
  <si>
    <t>FRN</t>
  </si>
  <si>
    <t>Applicant Name</t>
  </si>
  <si>
    <t>Application Type</t>
  </si>
  <si>
    <t>Applicant Street Address1</t>
  </si>
  <si>
    <t>Applicant City</t>
  </si>
  <si>
    <t>Applicant Zip Code</t>
  </si>
  <si>
    <t>Funding Year</t>
  </si>
  <si>
    <t>Committed Amount</t>
  </si>
  <si>
    <t>Cmtd Total Cost</t>
  </si>
  <si>
    <t>Total Authorized Disbursement</t>
  </si>
  <si>
    <t>SCHOOL</t>
  </si>
  <si>
    <t>219 SOUTH FIRST STREET</t>
  </si>
  <si>
    <t>ABBOTT</t>
  </si>
  <si>
    <t>2842 BARROW ST</t>
  </si>
  <si>
    <t>ABILENE</t>
  </si>
  <si>
    <t>2006 N HOUSTON ST</t>
  </si>
  <si>
    <t>FORT WORTH</t>
  </si>
  <si>
    <t>701 W STATE ST</t>
  </si>
  <si>
    <t>GARLAND</t>
  </si>
  <si>
    <t>Rt. 1 Box 1000</t>
  </si>
  <si>
    <t>ALTO</t>
  </si>
  <si>
    <t>PO BOX 248</t>
  </si>
  <si>
    <t>AMHERST</t>
  </si>
  <si>
    <t>2200 J J Flewellen</t>
  </si>
  <si>
    <t>Waco</t>
  </si>
  <si>
    <t>500 7TH ST</t>
  </si>
  <si>
    <t>BELLEVUE</t>
  </si>
  <si>
    <t>300 HAYES ST.</t>
  </si>
  <si>
    <t>BENJAMIN</t>
  </si>
  <si>
    <t>3900 RUGGED DR</t>
  </si>
  <si>
    <t>DALLAS</t>
  </si>
  <si>
    <t>7720 GAYGLEN DR</t>
  </si>
  <si>
    <t>9001 DIANA DR</t>
  </si>
  <si>
    <t>EL PASO</t>
  </si>
  <si>
    <t>CHURCH AND SCHOOL ST</t>
  </si>
  <si>
    <t>BLUFF DALE</t>
  </si>
  <si>
    <t>240 W KINCAID AVE</t>
  </si>
  <si>
    <t>GAIL</t>
  </si>
  <si>
    <t>P.O. BOX 949</t>
  </si>
  <si>
    <t>NEMO</t>
  </si>
  <si>
    <t>7310 BISHOP FLORES</t>
  </si>
  <si>
    <t>BLACKHAWK DRIVE</t>
  </si>
  <si>
    <t>BUSHLAND</t>
  </si>
  <si>
    <t>304 E 12TH ST</t>
  </si>
  <si>
    <t>CAMERON</t>
  </si>
  <si>
    <t>RR 1 BOX 43</t>
  </si>
  <si>
    <t>TALPA</t>
  </si>
  <si>
    <t>PO BOX 411</t>
  </si>
  <si>
    <t>LOMETA</t>
  </si>
  <si>
    <t>1403 N SAINT MARYS ST</t>
  </si>
  <si>
    <t>SAN ANTONIO</t>
  </si>
  <si>
    <t>200 SCHOOL RD</t>
  </si>
  <si>
    <t>CRANFILLS GAP</t>
  </si>
  <si>
    <t>1625 Arlington Drive</t>
  </si>
  <si>
    <t>Corpus Christi</t>
  </si>
  <si>
    <t>6958 U. S. 67</t>
  </si>
  <si>
    <t>Stephenville</t>
  </si>
  <si>
    <t>102 WEST KANSAS AVENUE</t>
  </si>
  <si>
    <t>DARROUZETT</t>
  </si>
  <si>
    <t>205 W COLLEGE AVE</t>
  </si>
  <si>
    <t>DEVINE</t>
  </si>
  <si>
    <t>608 W HALSELL ST</t>
  </si>
  <si>
    <t>DIMMITT</t>
  </si>
  <si>
    <t>2221  LUCAS DRIVE</t>
  </si>
  <si>
    <t>11000 ARGAL COURT</t>
  </si>
  <si>
    <t>11535 PEARSALL RD</t>
  </si>
  <si>
    <t>Atascosa</t>
  </si>
  <si>
    <t>FM RD 316 SOUTH</t>
  </si>
  <si>
    <t>EUSTACE</t>
  </si>
  <si>
    <t>RR 3 BOX 6000</t>
  </si>
  <si>
    <t>HALLETTSVILLE</t>
  </si>
  <si>
    <t>6901 S. WESTMORELAND</t>
  </si>
  <si>
    <t>237 Tobin Pl</t>
  </si>
  <si>
    <t>El Paso</t>
  </si>
  <si>
    <t>1800 16TH STREET</t>
  </si>
  <si>
    <t>GALENA PARK</t>
  </si>
  <si>
    <t>3430 EVERGREEN ST.</t>
  </si>
  <si>
    <t>HOUSTON</t>
  </si>
  <si>
    <t>400 COLLEGE</t>
  </si>
  <si>
    <t>GAUSE</t>
  </si>
  <si>
    <t>P.O. BOX 156</t>
  </si>
  <si>
    <t>GOREE</t>
  </si>
  <si>
    <t>1310 PRAIRIE SUITE 1080</t>
  </si>
  <si>
    <t>18106 STEWART STREET</t>
  </si>
  <si>
    <t>HARROLD</t>
  </si>
  <si>
    <t>1000 MILAM STREET</t>
  </si>
  <si>
    <t>HEMPHILL</t>
  </si>
  <si>
    <t>2200 S EDGEFIELD ST</t>
  </si>
  <si>
    <t>1026 SCHOOL AVE</t>
  </si>
  <si>
    <t>HERMLEIGH</t>
  </si>
  <si>
    <t>5555 MAPLE AVE</t>
  </si>
  <si>
    <t>P.O. BOX 218</t>
  </si>
  <si>
    <t>HIGGINS</t>
  </si>
  <si>
    <t>4817 ODESSA AVE.</t>
  </si>
  <si>
    <t>426 N SAN FELIPE AVE</t>
  </si>
  <si>
    <t>RT 12 BOX 8600</t>
  </si>
  <si>
    <t>LUFKIN</t>
  </si>
  <si>
    <t>618 Live Oak</t>
  </si>
  <si>
    <t>San Antonio</t>
  </si>
  <si>
    <t>155 Camino Santa Maria</t>
  </si>
  <si>
    <t>413 E CASH ST</t>
  </si>
  <si>
    <t>IOWA PARK</t>
  </si>
  <si>
    <t>HIGHWAY 84 SCHOOL AVE 1</t>
  </si>
  <si>
    <t>JOAQUIN</t>
  </si>
  <si>
    <t>1303 E HOUSTON AVE</t>
  </si>
  <si>
    <t>CROCKETT</t>
  </si>
  <si>
    <t>10811 Collingham</t>
  </si>
  <si>
    <t>10355 KRIEWALD  RD</t>
  </si>
  <si>
    <t>555 N LOOP 340</t>
  </si>
  <si>
    <t>WACO</t>
  </si>
  <si>
    <t>900 ASHLEMAN ST</t>
  </si>
  <si>
    <t>FARM MARKET ROAD 942 EAST</t>
  </si>
  <si>
    <t>LEGGETT</t>
  </si>
  <si>
    <t>4808 AIRPORT AVE</t>
  </si>
  <si>
    <t>ROSENBERG</t>
  </si>
  <si>
    <t>ROUTE 6 BOX 400</t>
  </si>
  <si>
    <t>LUBBOCK</t>
  </si>
  <si>
    <t>334 MCHARG ST</t>
  </si>
  <si>
    <t>LUEDERS</t>
  </si>
  <si>
    <t>4705 Lyons Avenue</t>
  </si>
  <si>
    <t>Houston</t>
  </si>
  <si>
    <t>101 W SAN ANTONIO ST</t>
  </si>
  <si>
    <t>MARION</t>
  </si>
  <si>
    <t>717 WIGHTMAN RD</t>
  </si>
  <si>
    <t>MATAGORDA</t>
  </si>
  <si>
    <t>RR 1 BOX 1A</t>
  </si>
  <si>
    <t>MEADOW</t>
  </si>
  <si>
    <t>1900 N. BIG SPRINGS ROAD</t>
  </si>
  <si>
    <t>MIDLAND</t>
  </si>
  <si>
    <t>HWY. 175, P.O. BOX 78</t>
  </si>
  <si>
    <t>MONTAGUE</t>
  </si>
  <si>
    <t>FARM MARKET RD 1189 &amp; HWY 281</t>
  </si>
  <si>
    <t>MORGAN MILL</t>
  </si>
  <si>
    <t>5950 KELLY DR</t>
  </si>
  <si>
    <t>BEAUMONT</t>
  </si>
  <si>
    <t>EAST RODRIQUEZ AVENUE</t>
  </si>
  <si>
    <t>RAYMONDVILLE</t>
  </si>
  <si>
    <t>4018 SOUTH PRESA STREET</t>
  </si>
  <si>
    <t>8961 TESORO DR</t>
  </si>
  <si>
    <t>18040 HIGHWAY 283</t>
  </si>
  <si>
    <t>VERNON</t>
  </si>
  <si>
    <t>907 MAIN ST</t>
  </si>
  <si>
    <t>KERRVILLE</t>
  </si>
  <si>
    <t>100 NURSERY DRIVE</t>
  </si>
  <si>
    <t>NURSERY</t>
  </si>
  <si>
    <t>808 NORTH EWING AVE.</t>
  </si>
  <si>
    <t>SIMS ST</t>
  </si>
  <si>
    <t>PAINT ROCK</t>
  </si>
  <si>
    <t>416 W. PANOLA ST.</t>
  </si>
  <si>
    <t>CARTHAGE</t>
  </si>
  <si>
    <t>JCT. HWY 673&amp;798</t>
  </si>
  <si>
    <t>PAWNEE</t>
  </si>
  <si>
    <t>PO BOX 394, HIGHWAY 303</t>
  </si>
  <si>
    <t>PEP</t>
  </si>
  <si>
    <t>4500 W DAVIS ST</t>
  </si>
  <si>
    <t>FARM ROAD 1015</t>
  </si>
  <si>
    <t>PROGRESO</t>
  </si>
  <si>
    <t>23-20 Oakcliff Street</t>
  </si>
  <si>
    <t>1305 SOUTHWEST ROUTE 410</t>
  </si>
  <si>
    <t>3120 VZ CR 2318</t>
  </si>
  <si>
    <t>CANTON</t>
  </si>
  <si>
    <t>1 BEARKAT BLVD</t>
  </si>
  <si>
    <t>1111 E 12TH ST</t>
  </si>
  <si>
    <t>BIG LAKE</t>
  </si>
  <si>
    <t>5155 FLYNN PKWY, FLYNN TOWERS, SUITE 200</t>
  </si>
  <si>
    <t>CORPUS CHRISTI</t>
  </si>
  <si>
    <t>1120 14TH STREET</t>
  </si>
  <si>
    <t>3306 ANDREWS HIGHWAY</t>
  </si>
  <si>
    <t>1001 EAST VETERANS MEMORIAL BLVD</t>
  </si>
  <si>
    <t>KILLEEN</t>
  </si>
  <si>
    <t>CYPRUS &amp; NINTH</t>
  </si>
  <si>
    <t>RIVIERA</t>
  </si>
  <si>
    <t>10750 CRADLEROCK DR</t>
  </si>
  <si>
    <t>916 Majestic Street</t>
  </si>
  <si>
    <t>1207 Dollywright Street</t>
  </si>
  <si>
    <t>313 S. TEXANA</t>
  </si>
  <si>
    <t>308 S. RIDGELAND DRAWER 1290</t>
  </si>
  <si>
    <t>FRITCH</t>
  </si>
  <si>
    <t>1801 AVENUE K</t>
  </si>
  <si>
    <t>SEAGRAVES</t>
  </si>
  <si>
    <t>14493 SPID SUITE A, PMB 307</t>
  </si>
  <si>
    <t>100 S ILLINOIS ST</t>
  </si>
  <si>
    <t>SHAMROCK</t>
  </si>
  <si>
    <t>2659 EISENHOWER ROAD</t>
  </si>
  <si>
    <t>4TH AND LINCOLN ST</t>
  </si>
  <si>
    <t>SMYER</t>
  </si>
  <si>
    <t>2117 S 34TH STREET</t>
  </si>
  <si>
    <t>MCALLEN</t>
  </si>
  <si>
    <t>1248 AUSTIN HWY.</t>
  </si>
  <si>
    <t>850 FORSYTHE ST</t>
  </si>
  <si>
    <t>205 W HUISACHE AVE</t>
  </si>
  <si>
    <t>5500 LAUREL CREEK WAY</t>
  </si>
  <si>
    <t>600 MONTANA AVE</t>
  </si>
  <si>
    <t>8100 ROOS RD</t>
  </si>
  <si>
    <t>824 HUDGINS ST</t>
  </si>
  <si>
    <t>521 S NEW BRAUNFELS AVE</t>
  </si>
  <si>
    <t>8825 KEMPWOOD DR</t>
  </si>
  <si>
    <t>1147 CUPPLES RD</t>
  </si>
  <si>
    <t>610 MADRID ST</t>
  </si>
  <si>
    <t>CASTROVILLE</t>
  </si>
  <si>
    <t>15 SAINT LUKES LN</t>
  </si>
  <si>
    <t>202 S ORANGE ST</t>
  </si>
  <si>
    <t>FREDERICKSBURG</t>
  </si>
  <si>
    <t>10703 WURZBACH RD</t>
  </si>
  <si>
    <t>2600 BOB HALL ROAD</t>
  </si>
  <si>
    <t>ORANGE</t>
  </si>
  <si>
    <t>2800 WEST SHAW</t>
  </si>
  <si>
    <t>TYLER</t>
  </si>
  <si>
    <t>1064 N. St. Augustine Drive</t>
  </si>
  <si>
    <t>Dallas</t>
  </si>
  <si>
    <t>321 Calumet Avenue</t>
  </si>
  <si>
    <t>14880 Belaire Blvd</t>
  </si>
  <si>
    <t>10950 Martin Luther King Jr Blvd</t>
  </si>
  <si>
    <t>4327   E  LANCASTER</t>
  </si>
  <si>
    <t>FORTSWORTH</t>
  </si>
  <si>
    <t>807 NORTH 8TH STREET</t>
  </si>
  <si>
    <t>105 COLLIER ST</t>
  </si>
  <si>
    <t>JASPER</t>
  </si>
  <si>
    <t>10062 FM HIGHWAY 380</t>
  </si>
  <si>
    <t>VERIBEST</t>
  </si>
  <si>
    <t>800 W STATE HIGHWAY 6</t>
  </si>
  <si>
    <t>1411 GREEN AVENUE</t>
  </si>
  <si>
    <t>WILSON</t>
  </si>
  <si>
    <t>P.O. BOX 287</t>
  </si>
  <si>
    <t>WOODSON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</si>
</sst>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tabSelected="1" workbookViewId="0"/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239492</v>
      </c>
      <c r="B2">
        <v>601368</v>
      </c>
      <c r="C2" t="str">
        <f>"ABBOTT INDEP SCHOOL DISTRICT"</f>
        <v>ABBOTT INDEP SCHOOL DISTRICT</v>
      </c>
      <c r="D2" t="s">
        <v>11</v>
      </c>
      <c r="E2" t="s">
        <v>12</v>
      </c>
      <c r="F2" t="s">
        <v>13</v>
      </c>
      <c r="G2">
        <v>76621</v>
      </c>
      <c r="H2">
        <v>2001</v>
      </c>
      <c r="I2" s="1">
        <v>3360</v>
      </c>
      <c r="J2" s="1">
        <v>4800</v>
      </c>
      <c r="K2" s="1">
        <v>3360</v>
      </c>
    </row>
    <row r="3" spans="1:11" x14ac:dyDescent="0.35">
      <c r="A3">
        <v>257966</v>
      </c>
      <c r="B3">
        <v>649489</v>
      </c>
      <c r="C3" t="str">
        <f>"ABILENE SDA SCHOOL"</f>
        <v>ABILENE SDA SCHOOL</v>
      </c>
      <c r="D3" t="s">
        <v>11</v>
      </c>
      <c r="E3" t="s">
        <v>14</v>
      </c>
      <c r="F3" t="s">
        <v>15</v>
      </c>
      <c r="G3">
        <v>79605</v>
      </c>
      <c r="H3">
        <v>2001</v>
      </c>
      <c r="I3" s="1">
        <v>0</v>
      </c>
      <c r="J3" s="1">
        <v>0</v>
      </c>
    </row>
    <row r="4" spans="1:11" x14ac:dyDescent="0.35">
      <c r="A4">
        <v>257966</v>
      </c>
      <c r="B4">
        <v>649550</v>
      </c>
      <c r="C4" t="str">
        <f>"ABILENE SDA SCHOOL"</f>
        <v>ABILENE SDA SCHOOL</v>
      </c>
      <c r="D4" t="s">
        <v>11</v>
      </c>
      <c r="E4" t="s">
        <v>14</v>
      </c>
      <c r="F4" t="s">
        <v>15</v>
      </c>
      <c r="G4">
        <v>79605</v>
      </c>
      <c r="H4">
        <v>2001</v>
      </c>
      <c r="I4" s="1">
        <v>0</v>
      </c>
      <c r="J4" s="1">
        <v>0</v>
      </c>
    </row>
    <row r="5" spans="1:11" x14ac:dyDescent="0.35">
      <c r="A5">
        <v>257966</v>
      </c>
      <c r="B5">
        <v>649416</v>
      </c>
      <c r="C5" t="str">
        <f>"ABILENE SDA SCHOOL"</f>
        <v>ABILENE SDA SCHOOL</v>
      </c>
      <c r="D5" t="s">
        <v>11</v>
      </c>
      <c r="E5" t="s">
        <v>14</v>
      </c>
      <c r="F5" t="s">
        <v>15</v>
      </c>
      <c r="G5">
        <v>79605</v>
      </c>
      <c r="H5">
        <v>2001</v>
      </c>
      <c r="I5" s="1">
        <v>0</v>
      </c>
      <c r="J5" s="1">
        <v>0</v>
      </c>
    </row>
    <row r="6" spans="1:11" x14ac:dyDescent="0.35">
      <c r="A6">
        <v>254998</v>
      </c>
      <c r="B6">
        <v>633871</v>
      </c>
      <c r="C6" t="str">
        <f>"ALL SAINTS CATHOLIC SCHOOL"</f>
        <v>ALL SAINTS CATHOLIC SCHOOL</v>
      </c>
      <c r="D6" t="s">
        <v>11</v>
      </c>
      <c r="E6" t="s">
        <v>16</v>
      </c>
      <c r="F6" t="s">
        <v>17</v>
      </c>
      <c r="G6">
        <v>76106</v>
      </c>
      <c r="H6">
        <v>2001</v>
      </c>
      <c r="I6" s="1">
        <v>0</v>
      </c>
      <c r="J6" s="1">
        <v>0</v>
      </c>
    </row>
    <row r="7" spans="1:11" x14ac:dyDescent="0.35">
      <c r="A7">
        <v>255467</v>
      </c>
      <c r="B7">
        <v>636321</v>
      </c>
      <c r="C7" t="str">
        <f>"ALPHA CHARTER SCHOOL"</f>
        <v>ALPHA CHARTER SCHOOL</v>
      </c>
      <c r="D7" t="s">
        <v>11</v>
      </c>
      <c r="E7" t="s">
        <v>18</v>
      </c>
      <c r="F7" t="s">
        <v>19</v>
      </c>
      <c r="G7">
        <v>75040</v>
      </c>
      <c r="H7">
        <v>2001</v>
      </c>
      <c r="I7" s="1">
        <v>0</v>
      </c>
      <c r="J7" s="1">
        <v>0</v>
      </c>
    </row>
    <row r="8" spans="1:11" x14ac:dyDescent="0.35">
      <c r="A8">
        <v>240720</v>
      </c>
      <c r="B8">
        <v>604421</v>
      </c>
      <c r="C8" t="str">
        <f>"ALTO INDEP SCHOOL DISTRICT"</f>
        <v>ALTO INDEP SCHOOL DISTRICT</v>
      </c>
      <c r="D8" t="s">
        <v>11</v>
      </c>
      <c r="E8" t="s">
        <v>20</v>
      </c>
      <c r="F8" t="s">
        <v>21</v>
      </c>
      <c r="G8">
        <v>75925</v>
      </c>
      <c r="H8">
        <v>2001</v>
      </c>
      <c r="I8" s="1">
        <v>9411.14</v>
      </c>
      <c r="J8" s="1">
        <v>10817.4</v>
      </c>
      <c r="K8" s="1">
        <v>9077.06</v>
      </c>
    </row>
    <row r="9" spans="1:11" x14ac:dyDescent="0.35">
      <c r="A9">
        <v>257513</v>
      </c>
      <c r="B9">
        <v>645348</v>
      </c>
      <c r="C9" t="str">
        <f>"AMHERST SCHOOL"</f>
        <v>AMHERST SCHOOL</v>
      </c>
      <c r="D9" t="s">
        <v>11</v>
      </c>
      <c r="E9" t="s">
        <v>22</v>
      </c>
      <c r="F9" t="s">
        <v>23</v>
      </c>
      <c r="G9">
        <v>79312</v>
      </c>
      <c r="H9">
        <v>2001</v>
      </c>
      <c r="I9" s="1">
        <v>3544.03</v>
      </c>
      <c r="J9" s="1">
        <v>4430.04</v>
      </c>
      <c r="K9" s="1">
        <v>3544.03</v>
      </c>
    </row>
    <row r="10" spans="1:11" x14ac:dyDescent="0.35">
      <c r="A10">
        <v>240268</v>
      </c>
      <c r="B10">
        <v>571134</v>
      </c>
      <c r="C10" t="str">
        <f>"AUDRE &amp; BERNARD RAPOPORT ACADEMY"</f>
        <v>AUDRE &amp; BERNARD RAPOPORT ACADEMY</v>
      </c>
      <c r="D10" t="s">
        <v>11</v>
      </c>
      <c r="E10" t="s">
        <v>24</v>
      </c>
      <c r="F10" t="s">
        <v>25</v>
      </c>
      <c r="G10">
        <v>76704</v>
      </c>
      <c r="H10">
        <v>2001</v>
      </c>
      <c r="I10" s="1">
        <v>7560</v>
      </c>
      <c r="J10" s="1">
        <v>8400</v>
      </c>
      <c r="K10" s="1">
        <v>7560</v>
      </c>
    </row>
    <row r="11" spans="1:11" x14ac:dyDescent="0.35">
      <c r="A11">
        <v>231387</v>
      </c>
      <c r="B11">
        <v>673253</v>
      </c>
      <c r="C11" t="str">
        <f>"BELLEVUE INDEP SCHOOL DISTRICT"</f>
        <v>BELLEVUE INDEP SCHOOL DISTRICT</v>
      </c>
      <c r="D11" t="s">
        <v>11</v>
      </c>
      <c r="E11" t="s">
        <v>26</v>
      </c>
      <c r="F11" t="s">
        <v>27</v>
      </c>
      <c r="G11">
        <v>76228</v>
      </c>
      <c r="H11">
        <v>2001</v>
      </c>
      <c r="I11" s="1">
        <v>3240</v>
      </c>
      <c r="J11" s="1">
        <v>5400</v>
      </c>
      <c r="K11" s="1">
        <v>3240</v>
      </c>
    </row>
    <row r="12" spans="1:11" x14ac:dyDescent="0.35">
      <c r="A12">
        <v>219184</v>
      </c>
      <c r="B12">
        <v>603880</v>
      </c>
      <c r="C12" t="str">
        <f>"BENJAMIN INDEP SCHOOL DISTRICT"</f>
        <v>BENJAMIN INDEP SCHOOL DISTRICT</v>
      </c>
      <c r="D12" t="s">
        <v>11</v>
      </c>
      <c r="E12" t="s">
        <v>28</v>
      </c>
      <c r="F12" t="s">
        <v>29</v>
      </c>
      <c r="G12">
        <v>79505</v>
      </c>
      <c r="H12">
        <v>2001</v>
      </c>
      <c r="I12" s="1">
        <v>4320</v>
      </c>
      <c r="J12" s="1">
        <v>5400</v>
      </c>
      <c r="K12" s="1">
        <v>4320</v>
      </c>
    </row>
    <row r="13" spans="1:11" x14ac:dyDescent="0.35">
      <c r="A13">
        <v>247746</v>
      </c>
      <c r="B13">
        <v>628703</v>
      </c>
      <c r="C13" t="str">
        <f>"BISHOP DUNNE HIGH SCHOOL"</f>
        <v>BISHOP DUNNE HIGH SCHOOL</v>
      </c>
      <c r="D13" t="s">
        <v>11</v>
      </c>
      <c r="E13" t="s">
        <v>30</v>
      </c>
      <c r="F13" t="s">
        <v>31</v>
      </c>
      <c r="G13">
        <v>75224</v>
      </c>
      <c r="H13">
        <v>2001</v>
      </c>
      <c r="I13" s="1">
        <v>3408</v>
      </c>
      <c r="J13" s="1">
        <v>8520</v>
      </c>
      <c r="K13" s="1">
        <v>3408</v>
      </c>
    </row>
    <row r="14" spans="1:11" x14ac:dyDescent="0.35">
      <c r="A14">
        <v>260245</v>
      </c>
      <c r="B14">
        <v>658488</v>
      </c>
      <c r="C14" t="str">
        <f>"BLAIR ELEMENTARY SCHOOL"</f>
        <v>BLAIR ELEMENTARY SCHOOL</v>
      </c>
      <c r="D14" t="s">
        <v>11</v>
      </c>
      <c r="E14" t="s">
        <v>32</v>
      </c>
      <c r="F14" t="s">
        <v>31</v>
      </c>
      <c r="G14">
        <v>75217</v>
      </c>
      <c r="H14">
        <v>2001</v>
      </c>
      <c r="I14" s="1">
        <v>2160</v>
      </c>
      <c r="J14" s="1">
        <v>2400</v>
      </c>
      <c r="K14" s="1">
        <v>626.21</v>
      </c>
    </row>
    <row r="15" spans="1:11" x14ac:dyDescent="0.35">
      <c r="A15">
        <v>255600</v>
      </c>
      <c r="B15">
        <v>636506</v>
      </c>
      <c r="C15" t="str">
        <f>"BLESSED SACRAMENT SCHOOL"</f>
        <v>BLESSED SACRAMENT SCHOOL</v>
      </c>
      <c r="D15" t="s">
        <v>11</v>
      </c>
      <c r="E15" t="s">
        <v>33</v>
      </c>
      <c r="F15" t="s">
        <v>34</v>
      </c>
      <c r="G15">
        <v>79904</v>
      </c>
      <c r="H15">
        <v>2001</v>
      </c>
      <c r="I15" s="1">
        <v>288</v>
      </c>
      <c r="J15" s="1">
        <v>360</v>
      </c>
    </row>
    <row r="16" spans="1:11" x14ac:dyDescent="0.35">
      <c r="A16">
        <v>243427</v>
      </c>
      <c r="B16">
        <v>587929</v>
      </c>
      <c r="C16" t="str">
        <f>"BLUFF DALE INDEP SCH DISTRICT"</f>
        <v>BLUFF DALE INDEP SCH DISTRICT</v>
      </c>
      <c r="D16" t="s">
        <v>11</v>
      </c>
      <c r="E16" t="s">
        <v>35</v>
      </c>
      <c r="F16" t="s">
        <v>36</v>
      </c>
      <c r="G16">
        <v>76433</v>
      </c>
      <c r="H16">
        <v>2001</v>
      </c>
      <c r="I16" s="1">
        <v>3360</v>
      </c>
      <c r="J16" s="1">
        <v>4800</v>
      </c>
      <c r="K16" s="1">
        <v>3360</v>
      </c>
    </row>
    <row r="17" spans="1:11" x14ac:dyDescent="0.35">
      <c r="A17">
        <v>252916</v>
      </c>
      <c r="B17">
        <v>644804</v>
      </c>
      <c r="C17" t="str">
        <f>"BORDEN CO INDEP SCHOOL DIST"</f>
        <v>BORDEN CO INDEP SCHOOL DIST</v>
      </c>
      <c r="D17" t="s">
        <v>11</v>
      </c>
      <c r="E17" t="s">
        <v>37</v>
      </c>
      <c r="F17" t="s">
        <v>38</v>
      </c>
      <c r="G17">
        <v>79738</v>
      </c>
      <c r="H17">
        <v>2001</v>
      </c>
      <c r="I17" s="1">
        <v>1890</v>
      </c>
      <c r="J17" s="1">
        <v>2700</v>
      </c>
      <c r="K17" s="1">
        <v>1890</v>
      </c>
    </row>
    <row r="18" spans="1:11" x14ac:dyDescent="0.35">
      <c r="A18">
        <v>265527</v>
      </c>
      <c r="B18">
        <v>700159</v>
      </c>
      <c r="C18" t="str">
        <f>"BRAZOS RIVER CHARTER SCHOOL"</f>
        <v>BRAZOS RIVER CHARTER SCHOOL</v>
      </c>
      <c r="D18" t="s">
        <v>11</v>
      </c>
      <c r="E18" t="s">
        <v>39</v>
      </c>
      <c r="F18" t="s">
        <v>40</v>
      </c>
      <c r="G18">
        <v>76070</v>
      </c>
      <c r="H18">
        <v>2001</v>
      </c>
      <c r="I18" s="1">
        <v>3402</v>
      </c>
      <c r="J18" s="1">
        <v>3780</v>
      </c>
    </row>
    <row r="19" spans="1:11" x14ac:dyDescent="0.35">
      <c r="A19">
        <v>258303</v>
      </c>
      <c r="B19">
        <v>649800</v>
      </c>
      <c r="C19" t="str">
        <f>"BURNAHAM  WOOD CHARTER SCHOOL"</f>
        <v>BURNAHAM  WOOD CHARTER SCHOOL</v>
      </c>
      <c r="D19" t="s">
        <v>11</v>
      </c>
      <c r="E19" t="s">
        <v>41</v>
      </c>
      <c r="F19" t="s">
        <v>34</v>
      </c>
      <c r="G19">
        <v>79912</v>
      </c>
      <c r="H19">
        <v>2001</v>
      </c>
      <c r="I19" s="1">
        <v>0</v>
      </c>
      <c r="J19" s="1">
        <v>0</v>
      </c>
    </row>
    <row r="20" spans="1:11" x14ac:dyDescent="0.35">
      <c r="A20">
        <v>241974</v>
      </c>
      <c r="B20">
        <v>577361</v>
      </c>
      <c r="C20" t="str">
        <f>"BUSHLAND INDEP SCHOOL DISTRICT"</f>
        <v>BUSHLAND INDEP SCHOOL DISTRICT</v>
      </c>
      <c r="D20" t="s">
        <v>11</v>
      </c>
      <c r="E20" t="s">
        <v>42</v>
      </c>
      <c r="F20" t="s">
        <v>43</v>
      </c>
      <c r="G20">
        <v>79012</v>
      </c>
      <c r="H20">
        <v>2001</v>
      </c>
      <c r="I20" s="1">
        <v>1890</v>
      </c>
      <c r="J20" s="1">
        <v>4200</v>
      </c>
      <c r="K20" s="1">
        <v>1890</v>
      </c>
    </row>
    <row r="21" spans="1:11" x14ac:dyDescent="0.35">
      <c r="A21">
        <v>260050</v>
      </c>
      <c r="B21">
        <v>657472</v>
      </c>
      <c r="C21" t="str">
        <f>"CAMERON INDEP SCHOOL DISTRICT"</f>
        <v>CAMERON INDEP SCHOOL DISTRICT</v>
      </c>
      <c r="D21" t="s">
        <v>11</v>
      </c>
      <c r="E21" t="s">
        <v>44</v>
      </c>
      <c r="F21" t="s">
        <v>45</v>
      </c>
      <c r="G21">
        <v>76520</v>
      </c>
      <c r="H21">
        <v>2001</v>
      </c>
      <c r="I21" s="1">
        <v>3981.6</v>
      </c>
      <c r="J21" s="1">
        <v>5040</v>
      </c>
      <c r="K21" s="1">
        <v>3981.6</v>
      </c>
    </row>
    <row r="22" spans="1:11" x14ac:dyDescent="0.35">
      <c r="A22">
        <v>260050</v>
      </c>
      <c r="B22">
        <v>657540</v>
      </c>
      <c r="C22" t="str">
        <f>"CAMERON INDEP SCHOOL DISTRICT"</f>
        <v>CAMERON INDEP SCHOOL DISTRICT</v>
      </c>
      <c r="D22" t="s">
        <v>11</v>
      </c>
      <c r="E22" t="s">
        <v>44</v>
      </c>
      <c r="F22" t="s">
        <v>45</v>
      </c>
      <c r="G22">
        <v>76520</v>
      </c>
      <c r="H22">
        <v>2001</v>
      </c>
      <c r="I22" s="1">
        <v>4029</v>
      </c>
      <c r="J22" s="1">
        <v>5100</v>
      </c>
      <c r="K22" s="1">
        <v>671.5</v>
      </c>
    </row>
    <row r="23" spans="1:11" x14ac:dyDescent="0.35">
      <c r="A23">
        <v>260050</v>
      </c>
      <c r="B23">
        <v>657518</v>
      </c>
      <c r="C23" t="str">
        <f>"CAMERON INDEP SCHOOL DISTRICT"</f>
        <v>CAMERON INDEP SCHOOL DISTRICT</v>
      </c>
      <c r="D23" t="s">
        <v>11</v>
      </c>
      <c r="E23" t="s">
        <v>44</v>
      </c>
      <c r="F23" t="s">
        <v>45</v>
      </c>
      <c r="G23">
        <v>76520</v>
      </c>
      <c r="H23">
        <v>2001</v>
      </c>
      <c r="I23" s="1">
        <v>2851.2</v>
      </c>
      <c r="J23" s="1">
        <v>3609.12</v>
      </c>
      <c r="K23" s="1">
        <v>2851.2</v>
      </c>
    </row>
    <row r="24" spans="1:11" x14ac:dyDescent="0.35">
      <c r="A24">
        <v>234031</v>
      </c>
      <c r="B24">
        <v>556847</v>
      </c>
      <c r="C24" t="str">
        <f>"CAP HIGH SCHOOL"</f>
        <v>CAP HIGH SCHOOL</v>
      </c>
      <c r="D24" t="s">
        <v>11</v>
      </c>
      <c r="E24" t="s">
        <v>46</v>
      </c>
      <c r="F24" t="s">
        <v>47</v>
      </c>
      <c r="G24">
        <v>76882</v>
      </c>
      <c r="H24">
        <v>2001</v>
      </c>
      <c r="I24" s="1">
        <v>6480</v>
      </c>
      <c r="J24" s="1">
        <v>7200</v>
      </c>
      <c r="K24" s="1">
        <v>6480</v>
      </c>
    </row>
    <row r="25" spans="1:11" x14ac:dyDescent="0.35">
      <c r="A25">
        <v>255774</v>
      </c>
      <c r="B25">
        <v>637842</v>
      </c>
      <c r="C25" t="str">
        <f>"CEDAR  RIDGE CHARTER SCHOOL"</f>
        <v>CEDAR  RIDGE CHARTER SCHOOL</v>
      </c>
      <c r="D25" t="s">
        <v>11</v>
      </c>
      <c r="E25" t="s">
        <v>48</v>
      </c>
      <c r="F25" t="s">
        <v>49</v>
      </c>
      <c r="G25">
        <v>76853</v>
      </c>
      <c r="H25">
        <v>2001</v>
      </c>
      <c r="I25" s="1">
        <v>8723.7000000000007</v>
      </c>
      <c r="J25" s="1">
        <v>9693</v>
      </c>
      <c r="K25" s="1">
        <v>8233.4599999999991</v>
      </c>
    </row>
    <row r="26" spans="1:11" x14ac:dyDescent="0.35">
      <c r="A26">
        <v>264263</v>
      </c>
      <c r="B26">
        <v>696749</v>
      </c>
      <c r="C26" t="str">
        <f>"CENTRAL CATHOLIC HIGH SCHOOL"</f>
        <v>CENTRAL CATHOLIC HIGH SCHOOL</v>
      </c>
      <c r="D26" t="s">
        <v>11</v>
      </c>
      <c r="E26" t="s">
        <v>50</v>
      </c>
      <c r="F26" t="s">
        <v>51</v>
      </c>
      <c r="G26">
        <v>78215</v>
      </c>
      <c r="H26">
        <v>2001</v>
      </c>
      <c r="I26" s="1">
        <v>5630.4</v>
      </c>
      <c r="J26" s="1">
        <v>14076</v>
      </c>
    </row>
    <row r="27" spans="1:11" x14ac:dyDescent="0.35">
      <c r="A27">
        <v>241406</v>
      </c>
      <c r="B27">
        <v>573628</v>
      </c>
      <c r="C27" t="str">
        <f>"CRANFILLS GAP INDEP SCH DIST"</f>
        <v>CRANFILLS GAP INDEP SCH DIST</v>
      </c>
      <c r="D27" t="s">
        <v>11</v>
      </c>
      <c r="E27" t="s">
        <v>52</v>
      </c>
      <c r="F27" t="s">
        <v>53</v>
      </c>
      <c r="G27">
        <v>76637</v>
      </c>
      <c r="H27">
        <v>2001</v>
      </c>
      <c r="I27" s="1">
        <v>0</v>
      </c>
      <c r="J27" s="1">
        <v>0</v>
      </c>
    </row>
    <row r="28" spans="1:11" x14ac:dyDescent="0.35">
      <c r="A28">
        <v>226610</v>
      </c>
      <c r="B28">
        <v>613467</v>
      </c>
      <c r="C28" t="str">
        <f>"Christ The King Elementary School"</f>
        <v>Christ The King Elementary School</v>
      </c>
      <c r="D28" t="s">
        <v>11</v>
      </c>
      <c r="E28" t="s">
        <v>54</v>
      </c>
      <c r="F28" t="s">
        <v>55</v>
      </c>
      <c r="G28">
        <v>78415</v>
      </c>
      <c r="H28">
        <v>2001</v>
      </c>
      <c r="I28" s="1">
        <v>0</v>
      </c>
      <c r="J28" s="1">
        <v>0</v>
      </c>
    </row>
    <row r="29" spans="1:11" x14ac:dyDescent="0.35">
      <c r="A29">
        <v>226610</v>
      </c>
      <c r="B29">
        <v>613468</v>
      </c>
      <c r="C29" t="str">
        <f>"Christ The King Elementary School"</f>
        <v>Christ The King Elementary School</v>
      </c>
      <c r="D29" t="s">
        <v>11</v>
      </c>
      <c r="E29" t="s">
        <v>54</v>
      </c>
      <c r="F29" t="s">
        <v>55</v>
      </c>
      <c r="G29">
        <v>78415</v>
      </c>
      <c r="H29">
        <v>2001</v>
      </c>
      <c r="I29" s="1">
        <v>0</v>
      </c>
      <c r="J29" s="1">
        <v>0</v>
      </c>
    </row>
    <row r="30" spans="1:11" x14ac:dyDescent="0.35">
      <c r="A30">
        <v>226610</v>
      </c>
      <c r="B30">
        <v>613466</v>
      </c>
      <c r="C30" t="str">
        <f>"Christ The King Elementary School"</f>
        <v>Christ The King Elementary School</v>
      </c>
      <c r="D30" t="s">
        <v>11</v>
      </c>
      <c r="E30" t="s">
        <v>54</v>
      </c>
      <c r="F30" t="s">
        <v>55</v>
      </c>
      <c r="G30">
        <v>78415</v>
      </c>
      <c r="H30">
        <v>2001</v>
      </c>
      <c r="I30" s="1">
        <v>0</v>
      </c>
      <c r="J30" s="1">
        <v>0</v>
      </c>
    </row>
    <row r="31" spans="1:11" x14ac:dyDescent="0.35">
      <c r="A31">
        <v>235117</v>
      </c>
      <c r="B31">
        <v>559785</v>
      </c>
      <c r="C31" t="str">
        <f>"Covenant Life Academy"</f>
        <v>Covenant Life Academy</v>
      </c>
      <c r="D31" t="s">
        <v>11</v>
      </c>
      <c r="E31" t="s">
        <v>56</v>
      </c>
      <c r="F31" t="s">
        <v>57</v>
      </c>
      <c r="G31">
        <v>76401</v>
      </c>
      <c r="H31">
        <v>2001</v>
      </c>
      <c r="I31" s="1">
        <v>0</v>
      </c>
      <c r="J31" s="1">
        <v>0</v>
      </c>
    </row>
    <row r="32" spans="1:11" x14ac:dyDescent="0.35">
      <c r="A32">
        <v>245840</v>
      </c>
      <c r="B32">
        <v>595675</v>
      </c>
      <c r="C32" t="str">
        <f>"DARROUZETT IND SCHOOL DISTRICT"</f>
        <v>DARROUZETT IND SCHOOL DISTRICT</v>
      </c>
      <c r="D32" t="s">
        <v>11</v>
      </c>
      <c r="E32" t="s">
        <v>58</v>
      </c>
      <c r="F32" t="s">
        <v>59</v>
      </c>
      <c r="G32">
        <v>79024</v>
      </c>
      <c r="H32">
        <v>2001</v>
      </c>
      <c r="I32" s="1">
        <v>1920</v>
      </c>
      <c r="J32" s="1">
        <v>2400</v>
      </c>
      <c r="K32" s="1">
        <v>1920</v>
      </c>
    </row>
    <row r="33" spans="1:11" x14ac:dyDescent="0.35">
      <c r="A33">
        <v>245840</v>
      </c>
      <c r="B33">
        <v>595502</v>
      </c>
      <c r="C33" t="str">
        <f>"DARROUZETT IND SCHOOL DISTRICT"</f>
        <v>DARROUZETT IND SCHOOL DISTRICT</v>
      </c>
      <c r="D33" t="s">
        <v>11</v>
      </c>
      <c r="E33" t="s">
        <v>58</v>
      </c>
      <c r="F33" t="s">
        <v>59</v>
      </c>
      <c r="G33">
        <v>79024</v>
      </c>
      <c r="H33">
        <v>2001</v>
      </c>
      <c r="I33" s="1">
        <v>1776</v>
      </c>
      <c r="J33" s="1">
        <v>2220</v>
      </c>
    </row>
    <row r="34" spans="1:11" x14ac:dyDescent="0.35">
      <c r="A34">
        <v>246496</v>
      </c>
      <c r="B34">
        <v>597572</v>
      </c>
      <c r="C34" t="str">
        <f>"DEVINE INDEP SCHOOL DISTRICT"</f>
        <v>DEVINE INDEP SCHOOL DISTRICT</v>
      </c>
      <c r="D34" t="s">
        <v>11</v>
      </c>
      <c r="E34" t="s">
        <v>60</v>
      </c>
      <c r="F34" t="s">
        <v>61</v>
      </c>
      <c r="G34">
        <v>78016</v>
      </c>
      <c r="H34">
        <v>2001</v>
      </c>
      <c r="I34" s="1">
        <v>2700</v>
      </c>
      <c r="J34" s="1">
        <v>3600</v>
      </c>
    </row>
    <row r="35" spans="1:11" x14ac:dyDescent="0.35">
      <c r="A35">
        <v>246496</v>
      </c>
      <c r="B35">
        <v>604122</v>
      </c>
      <c r="C35" t="str">
        <f>"DEVINE INDEP SCHOOL DISTRICT"</f>
        <v>DEVINE INDEP SCHOOL DISTRICT</v>
      </c>
      <c r="D35" t="s">
        <v>11</v>
      </c>
      <c r="E35" t="s">
        <v>60</v>
      </c>
      <c r="F35" t="s">
        <v>61</v>
      </c>
      <c r="G35">
        <v>78016</v>
      </c>
      <c r="H35">
        <v>2001</v>
      </c>
      <c r="I35" s="1">
        <v>7164</v>
      </c>
      <c r="J35" s="1">
        <v>9552</v>
      </c>
    </row>
    <row r="36" spans="1:11" x14ac:dyDescent="0.35">
      <c r="A36">
        <v>221456</v>
      </c>
      <c r="B36">
        <v>509758</v>
      </c>
      <c r="C36" t="str">
        <f>"DIMMITT INDEP SCHOOL DISTRICT"</f>
        <v>DIMMITT INDEP SCHOOL DISTRICT</v>
      </c>
      <c r="D36" t="s">
        <v>11</v>
      </c>
      <c r="E36" t="s">
        <v>62</v>
      </c>
      <c r="F36" t="s">
        <v>63</v>
      </c>
      <c r="G36">
        <v>79027</v>
      </c>
      <c r="H36">
        <v>2001</v>
      </c>
      <c r="I36" s="1">
        <v>1992</v>
      </c>
      <c r="J36" s="1">
        <v>2400</v>
      </c>
      <c r="K36" s="1">
        <v>1992</v>
      </c>
    </row>
    <row r="37" spans="1:11" x14ac:dyDescent="0.35">
      <c r="A37">
        <v>258521</v>
      </c>
      <c r="B37">
        <v>653358</v>
      </c>
      <c r="C37" t="str">
        <f>"EDISON-MEDRANO ACADEMY"</f>
        <v>EDISON-MEDRANO ACADEMY</v>
      </c>
      <c r="D37" t="s">
        <v>11</v>
      </c>
      <c r="E37" t="s">
        <v>64</v>
      </c>
      <c r="F37" t="s">
        <v>31</v>
      </c>
      <c r="G37">
        <v>75219</v>
      </c>
      <c r="H37">
        <v>2001</v>
      </c>
      <c r="I37" s="1">
        <v>2160</v>
      </c>
      <c r="J37" s="1">
        <v>2400</v>
      </c>
      <c r="K37" s="1">
        <v>626.21</v>
      </c>
    </row>
    <row r="38" spans="1:11" x14ac:dyDescent="0.35">
      <c r="A38">
        <v>227306</v>
      </c>
      <c r="B38">
        <v>600458</v>
      </c>
      <c r="C38" t="str">
        <f>"EL PASO ACADEMY EAST"</f>
        <v>EL PASO ACADEMY EAST</v>
      </c>
      <c r="D38" t="s">
        <v>11</v>
      </c>
      <c r="E38" t="s">
        <v>65</v>
      </c>
      <c r="F38" t="s">
        <v>34</v>
      </c>
      <c r="G38">
        <v>79935</v>
      </c>
      <c r="H38">
        <v>2001</v>
      </c>
      <c r="I38" s="1">
        <v>3710.7</v>
      </c>
      <c r="J38" s="1">
        <v>4123</v>
      </c>
    </row>
    <row r="39" spans="1:11" x14ac:dyDescent="0.35">
      <c r="A39">
        <v>227306</v>
      </c>
      <c r="B39">
        <v>570169</v>
      </c>
      <c r="C39" t="str">
        <f>"EL PASO ACADEMY EAST"</f>
        <v>EL PASO ACADEMY EAST</v>
      </c>
      <c r="D39" t="s">
        <v>11</v>
      </c>
      <c r="E39" t="s">
        <v>65</v>
      </c>
      <c r="F39" t="s">
        <v>34</v>
      </c>
      <c r="G39">
        <v>79935</v>
      </c>
      <c r="H39">
        <v>2001</v>
      </c>
      <c r="I39" s="1">
        <v>3855.6</v>
      </c>
      <c r="J39" s="1">
        <v>4284</v>
      </c>
      <c r="K39" s="1">
        <v>3500.1</v>
      </c>
    </row>
    <row r="40" spans="1:11" x14ac:dyDescent="0.35">
      <c r="A40">
        <v>227306</v>
      </c>
      <c r="B40">
        <v>569599</v>
      </c>
      <c r="C40" t="str">
        <f>"EL PASO ACADEMY EAST"</f>
        <v>EL PASO ACADEMY EAST</v>
      </c>
      <c r="D40" t="s">
        <v>11</v>
      </c>
      <c r="E40" t="s">
        <v>65</v>
      </c>
      <c r="F40" t="s">
        <v>34</v>
      </c>
      <c r="G40">
        <v>79935</v>
      </c>
      <c r="H40">
        <v>2001</v>
      </c>
      <c r="I40" s="1">
        <v>3132</v>
      </c>
      <c r="J40" s="1">
        <v>3480</v>
      </c>
      <c r="K40" s="1">
        <v>3132</v>
      </c>
    </row>
    <row r="41" spans="1:11" x14ac:dyDescent="0.35">
      <c r="A41">
        <v>251957</v>
      </c>
      <c r="B41">
        <v>649691</v>
      </c>
      <c r="C41" t="str">
        <f>"ELM CREEK ELEMENTARY"</f>
        <v>ELM CREEK ELEMENTARY</v>
      </c>
      <c r="D41" t="s">
        <v>11</v>
      </c>
      <c r="E41" t="s">
        <v>66</v>
      </c>
      <c r="F41" t="s">
        <v>67</v>
      </c>
      <c r="G41">
        <v>78002</v>
      </c>
      <c r="H41">
        <v>2001</v>
      </c>
      <c r="I41" s="1">
        <v>1920</v>
      </c>
      <c r="J41" s="1">
        <v>2400</v>
      </c>
    </row>
    <row r="42" spans="1:11" x14ac:dyDescent="0.35">
      <c r="A42">
        <v>253225</v>
      </c>
      <c r="B42">
        <v>625064</v>
      </c>
      <c r="C42" t="str">
        <f>"EUSTACE INDEPENDENT SCHOOL DISTRICT"</f>
        <v>EUSTACE INDEPENDENT SCHOOL DISTRICT</v>
      </c>
      <c r="D42" t="s">
        <v>11</v>
      </c>
      <c r="E42" t="s">
        <v>68</v>
      </c>
      <c r="F42" t="s">
        <v>69</v>
      </c>
      <c r="G42">
        <v>75124</v>
      </c>
      <c r="H42">
        <v>2001</v>
      </c>
      <c r="I42" s="1">
        <v>6838.83</v>
      </c>
      <c r="J42" s="1">
        <v>9118.44</v>
      </c>
      <c r="K42" s="1">
        <v>6838.8</v>
      </c>
    </row>
    <row r="43" spans="1:11" x14ac:dyDescent="0.35">
      <c r="A43">
        <v>253790</v>
      </c>
      <c r="B43">
        <v>628206</v>
      </c>
      <c r="C43" t="str">
        <f>"EZZELL ELEMENTARY SCHOOL"</f>
        <v>EZZELL ELEMENTARY SCHOOL</v>
      </c>
      <c r="D43" t="s">
        <v>11</v>
      </c>
      <c r="E43" t="s">
        <v>70</v>
      </c>
      <c r="F43" t="s">
        <v>71</v>
      </c>
      <c r="G43">
        <v>77964</v>
      </c>
      <c r="H43">
        <v>2001</v>
      </c>
      <c r="I43" s="1">
        <v>3060</v>
      </c>
      <c r="J43" s="1">
        <v>5100</v>
      </c>
      <c r="K43" s="1">
        <v>3060</v>
      </c>
    </row>
    <row r="44" spans="1:11" x14ac:dyDescent="0.35">
      <c r="A44">
        <v>265523</v>
      </c>
      <c r="B44">
        <v>692597</v>
      </c>
      <c r="C44" t="str">
        <f>"FELLOWSHIP CHARTER SCHOOL"</f>
        <v>FELLOWSHIP CHARTER SCHOOL</v>
      </c>
      <c r="D44" t="s">
        <v>11</v>
      </c>
      <c r="E44" t="s">
        <v>72</v>
      </c>
      <c r="F44" t="s">
        <v>31</v>
      </c>
      <c r="G44">
        <v>75237</v>
      </c>
      <c r="H44">
        <v>2001</v>
      </c>
      <c r="I44" s="1">
        <v>10404</v>
      </c>
      <c r="J44" s="1">
        <v>11560</v>
      </c>
    </row>
    <row r="45" spans="1:11" x14ac:dyDescent="0.35">
      <c r="A45">
        <v>232331</v>
      </c>
      <c r="B45">
        <v>544805</v>
      </c>
      <c r="C45" t="str">
        <f>"Father Yermo Elementary School"</f>
        <v>Father Yermo Elementary School</v>
      </c>
      <c r="D45" t="s">
        <v>11</v>
      </c>
      <c r="E45" t="s">
        <v>73</v>
      </c>
      <c r="F45" t="s">
        <v>74</v>
      </c>
      <c r="G45">
        <v>79905</v>
      </c>
      <c r="H45">
        <v>2001</v>
      </c>
      <c r="I45" s="1">
        <v>0</v>
      </c>
      <c r="J45" s="1">
        <v>0</v>
      </c>
    </row>
    <row r="46" spans="1:11" x14ac:dyDescent="0.35">
      <c r="A46">
        <v>232331</v>
      </c>
      <c r="B46">
        <v>544806</v>
      </c>
      <c r="C46" t="str">
        <f>"Father Yermo Elementary School"</f>
        <v>Father Yermo Elementary School</v>
      </c>
      <c r="D46" t="s">
        <v>11</v>
      </c>
      <c r="E46" t="s">
        <v>73</v>
      </c>
      <c r="F46" t="s">
        <v>74</v>
      </c>
      <c r="G46">
        <v>79905</v>
      </c>
      <c r="H46">
        <v>2001</v>
      </c>
      <c r="I46" s="1">
        <v>0</v>
      </c>
      <c r="J46" s="1">
        <v>0</v>
      </c>
    </row>
    <row r="47" spans="1:11" x14ac:dyDescent="0.35">
      <c r="A47">
        <v>232331</v>
      </c>
      <c r="B47">
        <v>544804</v>
      </c>
      <c r="C47" t="str">
        <f>"Father Yermo Elementary School"</f>
        <v>Father Yermo Elementary School</v>
      </c>
      <c r="D47" t="s">
        <v>11</v>
      </c>
      <c r="E47" t="s">
        <v>73</v>
      </c>
      <c r="F47" t="s">
        <v>74</v>
      </c>
      <c r="G47">
        <v>79905</v>
      </c>
      <c r="H47">
        <v>2001</v>
      </c>
      <c r="I47" s="1">
        <v>0</v>
      </c>
      <c r="J47" s="1">
        <v>0</v>
      </c>
    </row>
    <row r="48" spans="1:11" x14ac:dyDescent="0.35">
      <c r="A48">
        <v>249015</v>
      </c>
      <c r="B48">
        <v>607058</v>
      </c>
      <c r="C48" t="str">
        <f>"GALENA PARK SDA SCHOOL"</f>
        <v>GALENA PARK SDA SCHOOL</v>
      </c>
      <c r="D48" t="s">
        <v>11</v>
      </c>
      <c r="E48" t="s">
        <v>75</v>
      </c>
      <c r="F48" t="s">
        <v>76</v>
      </c>
      <c r="G48">
        <v>77547</v>
      </c>
      <c r="H48">
        <v>2001</v>
      </c>
      <c r="I48" s="1">
        <v>0</v>
      </c>
      <c r="J48" s="1">
        <v>0</v>
      </c>
    </row>
    <row r="49" spans="1:11" x14ac:dyDescent="0.35">
      <c r="A49">
        <v>236724</v>
      </c>
      <c r="B49">
        <v>610137</v>
      </c>
      <c r="C49" t="str">
        <f>"GATEWAY ACADEMY"</f>
        <v>GATEWAY ACADEMY</v>
      </c>
      <c r="D49" t="s">
        <v>11</v>
      </c>
      <c r="E49" t="s">
        <v>77</v>
      </c>
      <c r="F49" t="s">
        <v>78</v>
      </c>
      <c r="G49">
        <v>77087</v>
      </c>
      <c r="H49">
        <v>2001</v>
      </c>
      <c r="I49" s="1">
        <v>0</v>
      </c>
      <c r="J49" s="1">
        <v>0</v>
      </c>
    </row>
    <row r="50" spans="1:11" x14ac:dyDescent="0.35">
      <c r="A50">
        <v>246978</v>
      </c>
      <c r="B50">
        <v>600094</v>
      </c>
      <c r="C50" t="str">
        <f>"GAUSE ELEMENTARY SCHOOL"</f>
        <v>GAUSE ELEMENTARY SCHOOL</v>
      </c>
      <c r="D50" t="s">
        <v>11</v>
      </c>
      <c r="E50" t="s">
        <v>79</v>
      </c>
      <c r="F50" t="s">
        <v>80</v>
      </c>
      <c r="G50">
        <v>77857</v>
      </c>
      <c r="H50">
        <v>2001</v>
      </c>
      <c r="I50" s="1">
        <v>8400</v>
      </c>
      <c r="J50" s="1">
        <v>10500</v>
      </c>
      <c r="K50" s="1">
        <v>8400</v>
      </c>
    </row>
    <row r="51" spans="1:11" x14ac:dyDescent="0.35">
      <c r="A51">
        <v>267939</v>
      </c>
      <c r="B51">
        <v>698425</v>
      </c>
      <c r="C51" t="str">
        <f>"GOREE INDEP. SCHOOL DISTRICT"</f>
        <v>GOREE INDEP. SCHOOL DISTRICT</v>
      </c>
      <c r="D51" t="s">
        <v>11</v>
      </c>
      <c r="E51" t="s">
        <v>81</v>
      </c>
      <c r="F51" t="s">
        <v>82</v>
      </c>
      <c r="G51">
        <v>76363</v>
      </c>
      <c r="H51">
        <v>2001</v>
      </c>
      <c r="I51" s="1">
        <v>4860</v>
      </c>
      <c r="J51" s="1">
        <v>5400</v>
      </c>
      <c r="K51" s="1">
        <v>4860</v>
      </c>
    </row>
    <row r="52" spans="1:11" x14ac:dyDescent="0.35">
      <c r="A52">
        <v>230578</v>
      </c>
      <c r="B52">
        <v>628605</v>
      </c>
      <c r="C52" t="str">
        <f>"HARRIS COUNTY JUVENILE JUSTICE CHARTER SCHOOL"</f>
        <v>HARRIS COUNTY JUVENILE JUSTICE CHARTER SCHOOL</v>
      </c>
      <c r="D52" t="s">
        <v>11</v>
      </c>
      <c r="E52" t="s">
        <v>83</v>
      </c>
      <c r="F52" t="s">
        <v>78</v>
      </c>
      <c r="G52">
        <v>77002</v>
      </c>
      <c r="H52">
        <v>2001</v>
      </c>
      <c r="I52" s="1">
        <v>0</v>
      </c>
      <c r="J52" s="1">
        <v>0</v>
      </c>
    </row>
    <row r="53" spans="1:11" x14ac:dyDescent="0.35">
      <c r="A53">
        <v>266799</v>
      </c>
      <c r="B53">
        <v>695071</v>
      </c>
      <c r="C53" t="str">
        <f>"HARROLD INDEP SCHOOL DISTRICT"</f>
        <v>HARROLD INDEP SCHOOL DISTRICT</v>
      </c>
      <c r="D53" t="s">
        <v>11</v>
      </c>
      <c r="E53" t="s">
        <v>84</v>
      </c>
      <c r="F53" t="s">
        <v>85</v>
      </c>
      <c r="G53">
        <v>76364</v>
      </c>
      <c r="H53">
        <v>2001</v>
      </c>
      <c r="I53" s="1">
        <v>4320</v>
      </c>
      <c r="J53" s="1">
        <v>5400</v>
      </c>
      <c r="K53" s="1">
        <v>4320</v>
      </c>
    </row>
    <row r="54" spans="1:11" x14ac:dyDescent="0.35">
      <c r="A54">
        <v>236988</v>
      </c>
      <c r="B54">
        <v>556838</v>
      </c>
      <c r="C54" t="str">
        <f>"HEMPHILL INDEP SCHOOL DISTRICT"</f>
        <v>HEMPHILL INDEP SCHOOL DISTRICT</v>
      </c>
      <c r="D54" t="s">
        <v>11</v>
      </c>
      <c r="E54" t="s">
        <v>86</v>
      </c>
      <c r="F54" t="s">
        <v>87</v>
      </c>
      <c r="G54">
        <v>75948</v>
      </c>
      <c r="H54">
        <v>2001</v>
      </c>
      <c r="I54" s="1">
        <v>0</v>
      </c>
      <c r="J54" s="1">
        <v>0</v>
      </c>
    </row>
    <row r="55" spans="1:11" x14ac:dyDescent="0.35">
      <c r="A55">
        <v>239235</v>
      </c>
      <c r="B55">
        <v>646791</v>
      </c>
      <c r="C55" t="str">
        <f>"HENDERSON ELEMENTARY SCHOOL"</f>
        <v>HENDERSON ELEMENTARY SCHOOL</v>
      </c>
      <c r="D55" t="s">
        <v>11</v>
      </c>
      <c r="E55" t="s">
        <v>88</v>
      </c>
      <c r="F55" t="s">
        <v>31</v>
      </c>
      <c r="G55">
        <v>75224</v>
      </c>
      <c r="H55">
        <v>2001</v>
      </c>
      <c r="I55" s="1">
        <v>2160</v>
      </c>
      <c r="J55" s="1">
        <v>2400</v>
      </c>
      <c r="K55" s="1">
        <v>626.21</v>
      </c>
    </row>
    <row r="56" spans="1:11" x14ac:dyDescent="0.35">
      <c r="A56">
        <v>232082</v>
      </c>
      <c r="B56">
        <v>541372</v>
      </c>
      <c r="C56" t="str">
        <f>"HERMLEIGH INDEP SCHOOL DIST"</f>
        <v>HERMLEIGH INDEP SCHOOL DIST</v>
      </c>
      <c r="D56" t="s">
        <v>11</v>
      </c>
      <c r="E56" t="s">
        <v>89</v>
      </c>
      <c r="F56" t="s">
        <v>90</v>
      </c>
      <c r="G56">
        <v>79526</v>
      </c>
      <c r="H56">
        <v>2001</v>
      </c>
      <c r="I56" s="1">
        <v>9660</v>
      </c>
      <c r="J56" s="1">
        <v>13800</v>
      </c>
    </row>
    <row r="57" spans="1:11" x14ac:dyDescent="0.35">
      <c r="A57">
        <v>259206</v>
      </c>
      <c r="B57">
        <v>657474</v>
      </c>
      <c r="C57" t="str">
        <f>"HERNANDEZ ELEMENTARY"</f>
        <v>HERNANDEZ ELEMENTARY</v>
      </c>
      <c r="D57" t="s">
        <v>11</v>
      </c>
      <c r="E57" t="s">
        <v>91</v>
      </c>
      <c r="F57" t="s">
        <v>31</v>
      </c>
      <c r="G57">
        <v>75235</v>
      </c>
      <c r="H57">
        <v>2001</v>
      </c>
      <c r="I57" s="1">
        <v>2160</v>
      </c>
      <c r="J57" s="1">
        <v>2400</v>
      </c>
      <c r="K57" s="1">
        <v>626.21</v>
      </c>
    </row>
    <row r="58" spans="1:11" x14ac:dyDescent="0.35">
      <c r="A58">
        <v>279032</v>
      </c>
      <c r="B58">
        <v>709458</v>
      </c>
      <c r="C58" t="str">
        <f>"HIGGINS INDEPENDENT SCHOOL DISTRICT"</f>
        <v>HIGGINS INDEPENDENT SCHOOL DISTRICT</v>
      </c>
      <c r="D58" t="s">
        <v>11</v>
      </c>
      <c r="E58" t="s">
        <v>92</v>
      </c>
      <c r="F58" t="s">
        <v>93</v>
      </c>
      <c r="G58">
        <v>79046</v>
      </c>
      <c r="H58">
        <v>2001</v>
      </c>
      <c r="I58" s="1">
        <v>1920</v>
      </c>
      <c r="J58" s="1">
        <v>2400</v>
      </c>
      <c r="K58" s="1">
        <v>1920</v>
      </c>
    </row>
    <row r="59" spans="1:11" x14ac:dyDescent="0.35">
      <c r="A59">
        <v>231067</v>
      </c>
      <c r="B59">
        <v>675998</v>
      </c>
      <c r="C59" t="str">
        <f>"HILL SCHOOL OF FORT WORTH"</f>
        <v>HILL SCHOOL OF FORT WORTH</v>
      </c>
      <c r="D59" t="s">
        <v>11</v>
      </c>
      <c r="E59" t="s">
        <v>94</v>
      </c>
      <c r="F59" t="s">
        <v>17</v>
      </c>
      <c r="G59">
        <v>76133</v>
      </c>
      <c r="H59">
        <v>2001</v>
      </c>
      <c r="I59" s="1">
        <v>720</v>
      </c>
      <c r="J59" s="1">
        <v>1800</v>
      </c>
    </row>
    <row r="60" spans="1:11" x14ac:dyDescent="0.35">
      <c r="A60">
        <v>241926</v>
      </c>
      <c r="B60">
        <v>592067</v>
      </c>
      <c r="C60" t="str">
        <f>"HOLY CROSS JR-SR HIGH SCHOOL"</f>
        <v>HOLY CROSS JR-SR HIGH SCHOOL</v>
      </c>
      <c r="D60" t="s">
        <v>11</v>
      </c>
      <c r="E60" t="s">
        <v>95</v>
      </c>
      <c r="F60" t="s">
        <v>51</v>
      </c>
      <c r="G60">
        <v>78228</v>
      </c>
      <c r="H60">
        <v>2001</v>
      </c>
      <c r="I60" s="1">
        <v>5880.6</v>
      </c>
      <c r="J60" s="1">
        <v>6534</v>
      </c>
      <c r="K60" s="1">
        <v>5880.6</v>
      </c>
    </row>
    <row r="61" spans="1:11" x14ac:dyDescent="0.35">
      <c r="A61">
        <v>241926</v>
      </c>
      <c r="B61">
        <v>591841</v>
      </c>
      <c r="C61" t="str">
        <f>"HOLY CROSS JR-SR HIGH SCHOOL"</f>
        <v>HOLY CROSS JR-SR HIGH SCHOOL</v>
      </c>
      <c r="D61" t="s">
        <v>11</v>
      </c>
      <c r="E61" t="s">
        <v>95</v>
      </c>
      <c r="F61" t="s">
        <v>51</v>
      </c>
      <c r="G61">
        <v>78228</v>
      </c>
      <c r="H61">
        <v>2001</v>
      </c>
      <c r="I61" s="1">
        <v>3446.06</v>
      </c>
      <c r="J61" s="1">
        <v>3828.96</v>
      </c>
      <c r="K61" s="1">
        <v>2884.46</v>
      </c>
    </row>
    <row r="62" spans="1:11" x14ac:dyDescent="0.35">
      <c r="A62">
        <v>241926</v>
      </c>
      <c r="B62">
        <v>591948</v>
      </c>
      <c r="C62" t="str">
        <f>"HOLY CROSS JR-SR HIGH SCHOOL"</f>
        <v>HOLY CROSS JR-SR HIGH SCHOOL</v>
      </c>
      <c r="D62" t="s">
        <v>11</v>
      </c>
      <c r="E62" t="s">
        <v>95</v>
      </c>
      <c r="F62" t="s">
        <v>51</v>
      </c>
      <c r="G62">
        <v>78228</v>
      </c>
      <c r="H62">
        <v>2001</v>
      </c>
      <c r="I62" s="1">
        <v>4212</v>
      </c>
      <c r="J62" s="1">
        <v>4680</v>
      </c>
      <c r="K62" s="1">
        <v>4212</v>
      </c>
    </row>
    <row r="63" spans="1:11" x14ac:dyDescent="0.35">
      <c r="A63">
        <v>267432</v>
      </c>
      <c r="B63">
        <v>699850</v>
      </c>
      <c r="C63" t="str">
        <f>"HUDSON ELEMENTARY SCHOOL"</f>
        <v>HUDSON ELEMENTARY SCHOOL</v>
      </c>
      <c r="D63" t="s">
        <v>11</v>
      </c>
      <c r="E63" t="s">
        <v>96</v>
      </c>
      <c r="F63" t="s">
        <v>97</v>
      </c>
      <c r="G63">
        <v>75904</v>
      </c>
      <c r="H63">
        <v>2001</v>
      </c>
      <c r="I63" s="1">
        <v>7920.96</v>
      </c>
      <c r="J63" s="1">
        <v>9901.2000000000007</v>
      </c>
    </row>
    <row r="64" spans="1:11" x14ac:dyDescent="0.35">
      <c r="A64">
        <v>268073</v>
      </c>
      <c r="B64">
        <v>699868</v>
      </c>
      <c r="C64" t="str">
        <f>"HUDSON PRIMARY SCHOOL"</f>
        <v>HUDSON PRIMARY SCHOOL</v>
      </c>
      <c r="D64" t="s">
        <v>11</v>
      </c>
      <c r="E64" t="s">
        <v>96</v>
      </c>
      <c r="F64" t="s">
        <v>97</v>
      </c>
      <c r="G64">
        <v>75904</v>
      </c>
      <c r="H64">
        <v>2001</v>
      </c>
      <c r="I64" s="1">
        <v>7920.96</v>
      </c>
      <c r="J64" s="1">
        <v>9901.2000000000007</v>
      </c>
    </row>
    <row r="65" spans="1:11" x14ac:dyDescent="0.35">
      <c r="A65">
        <v>227340</v>
      </c>
      <c r="B65">
        <v>577025</v>
      </c>
      <c r="C65" t="str">
        <f>"Healy Murphy Center"</f>
        <v>Healy Murphy Center</v>
      </c>
      <c r="D65" t="s">
        <v>11</v>
      </c>
      <c r="E65" t="s">
        <v>98</v>
      </c>
      <c r="F65" t="s">
        <v>99</v>
      </c>
      <c r="G65">
        <v>78202</v>
      </c>
      <c r="H65">
        <v>2001</v>
      </c>
      <c r="I65" s="1">
        <v>0</v>
      </c>
      <c r="J65" s="1">
        <v>0</v>
      </c>
    </row>
    <row r="66" spans="1:11" x14ac:dyDescent="0.35">
      <c r="A66">
        <v>227340</v>
      </c>
      <c r="B66">
        <v>577024</v>
      </c>
      <c r="C66" t="str">
        <f>"Healy Murphy Center"</f>
        <v>Healy Murphy Center</v>
      </c>
      <c r="D66" t="s">
        <v>11</v>
      </c>
      <c r="E66" t="s">
        <v>98</v>
      </c>
      <c r="F66" t="s">
        <v>99</v>
      </c>
      <c r="G66">
        <v>78202</v>
      </c>
      <c r="H66">
        <v>2001</v>
      </c>
      <c r="I66" s="1">
        <v>0</v>
      </c>
      <c r="J66" s="1">
        <v>0</v>
      </c>
    </row>
    <row r="67" spans="1:11" x14ac:dyDescent="0.35">
      <c r="A67">
        <v>228381</v>
      </c>
      <c r="B67">
        <v>581638</v>
      </c>
      <c r="C67" t="str">
        <f>"Holy Rosary School"</f>
        <v>Holy Rosary School</v>
      </c>
      <c r="D67" t="s">
        <v>11</v>
      </c>
      <c r="E67" t="s">
        <v>100</v>
      </c>
      <c r="F67" t="s">
        <v>99</v>
      </c>
      <c r="G67">
        <v>78228</v>
      </c>
      <c r="H67">
        <v>2001</v>
      </c>
      <c r="I67" s="1">
        <v>107.82</v>
      </c>
      <c r="J67" s="1">
        <v>359.4</v>
      </c>
    </row>
    <row r="68" spans="1:11" x14ac:dyDescent="0.35">
      <c r="A68">
        <v>257264</v>
      </c>
      <c r="B68">
        <v>645659</v>
      </c>
      <c r="C68" t="str">
        <f>"IOWA PARK CONS INDEP SCH DIST"</f>
        <v>IOWA PARK CONS INDEP SCH DIST</v>
      </c>
      <c r="D68" t="s">
        <v>11</v>
      </c>
      <c r="E68" t="s">
        <v>101</v>
      </c>
      <c r="F68" t="s">
        <v>102</v>
      </c>
      <c r="G68">
        <v>76367</v>
      </c>
      <c r="H68">
        <v>2001</v>
      </c>
      <c r="I68" s="1">
        <v>2646</v>
      </c>
      <c r="J68" s="1">
        <v>5400</v>
      </c>
      <c r="K68" s="1">
        <v>2646</v>
      </c>
    </row>
    <row r="69" spans="1:11" x14ac:dyDescent="0.35">
      <c r="A69">
        <v>252236</v>
      </c>
      <c r="B69">
        <v>621068</v>
      </c>
      <c r="C69" t="str">
        <f>"JOAQUIN INDEP SCHOOL DISTRICT"</f>
        <v>JOAQUIN INDEP SCHOOL DISTRICT</v>
      </c>
      <c r="D69" t="s">
        <v>11</v>
      </c>
      <c r="E69" t="s">
        <v>103</v>
      </c>
      <c r="F69" t="s">
        <v>104</v>
      </c>
      <c r="G69">
        <v>75954</v>
      </c>
      <c r="H69">
        <v>2001</v>
      </c>
      <c r="I69" s="1">
        <v>9256.7999999999993</v>
      </c>
      <c r="J69" s="1">
        <v>12180</v>
      </c>
      <c r="K69" s="1">
        <v>8694.9599999999991</v>
      </c>
    </row>
    <row r="70" spans="1:11" x14ac:dyDescent="0.35">
      <c r="A70">
        <v>236746</v>
      </c>
      <c r="B70">
        <v>555803</v>
      </c>
      <c r="C70" t="str">
        <f>"JORDAN ELEMENTARY SCHOOL"</f>
        <v>JORDAN ELEMENTARY SCHOOL</v>
      </c>
      <c r="D70" t="s">
        <v>11</v>
      </c>
      <c r="E70" t="s">
        <v>105</v>
      </c>
      <c r="F70" t="s">
        <v>106</v>
      </c>
      <c r="G70">
        <v>75835</v>
      </c>
      <c r="H70">
        <v>2001</v>
      </c>
      <c r="I70" s="1">
        <v>0</v>
      </c>
      <c r="J70" s="1">
        <v>0</v>
      </c>
    </row>
    <row r="71" spans="1:11" x14ac:dyDescent="0.35">
      <c r="A71">
        <v>247689</v>
      </c>
      <c r="B71">
        <v>642516</v>
      </c>
      <c r="C71" t="str">
        <f>"KIPP ACADEMY"</f>
        <v>KIPP ACADEMY</v>
      </c>
      <c r="D71" t="s">
        <v>11</v>
      </c>
      <c r="E71" t="s">
        <v>107</v>
      </c>
      <c r="F71" t="s">
        <v>78</v>
      </c>
      <c r="G71">
        <v>77099</v>
      </c>
      <c r="H71">
        <v>2001</v>
      </c>
      <c r="I71" s="1">
        <v>3369.6</v>
      </c>
      <c r="J71" s="1">
        <v>3744</v>
      </c>
    </row>
    <row r="72" spans="1:11" x14ac:dyDescent="0.35">
      <c r="A72">
        <v>245810</v>
      </c>
      <c r="B72">
        <v>641314</v>
      </c>
      <c r="C72" t="str">
        <f>"KRIEWALD ROAD ELEMENTARY"</f>
        <v>KRIEWALD ROAD ELEMENTARY</v>
      </c>
      <c r="D72" t="s">
        <v>11</v>
      </c>
      <c r="E72" t="s">
        <v>108</v>
      </c>
      <c r="F72" t="s">
        <v>51</v>
      </c>
      <c r="G72">
        <v>78245</v>
      </c>
      <c r="H72">
        <v>2001</v>
      </c>
      <c r="I72" s="1">
        <v>1920</v>
      </c>
      <c r="J72" s="1">
        <v>2400</v>
      </c>
      <c r="K72" s="1">
        <v>600.48</v>
      </c>
    </row>
    <row r="73" spans="1:11" x14ac:dyDescent="0.35">
      <c r="A73">
        <v>256426</v>
      </c>
      <c r="B73">
        <v>650518</v>
      </c>
      <c r="C73" t="str">
        <f>"LA VEGA HIGH SCHOOL"</f>
        <v>LA VEGA HIGH SCHOOL</v>
      </c>
      <c r="D73" t="s">
        <v>11</v>
      </c>
      <c r="E73" t="s">
        <v>109</v>
      </c>
      <c r="F73" t="s">
        <v>110</v>
      </c>
      <c r="G73">
        <v>76705</v>
      </c>
      <c r="H73">
        <v>2001</v>
      </c>
      <c r="I73" s="1">
        <v>4896</v>
      </c>
      <c r="J73" s="1">
        <v>8160</v>
      </c>
    </row>
    <row r="74" spans="1:11" x14ac:dyDescent="0.35">
      <c r="A74">
        <v>256229</v>
      </c>
      <c r="B74">
        <v>645782</v>
      </c>
      <c r="C74" t="str">
        <f>"LA VEGA PRIMARY SCHOOL"</f>
        <v>LA VEGA PRIMARY SCHOOL</v>
      </c>
      <c r="D74" t="s">
        <v>11</v>
      </c>
      <c r="E74" t="s">
        <v>111</v>
      </c>
      <c r="F74" t="s">
        <v>110</v>
      </c>
      <c r="G74">
        <v>76705</v>
      </c>
      <c r="H74">
        <v>2001</v>
      </c>
      <c r="I74" s="1">
        <v>31043.41</v>
      </c>
      <c r="J74" s="1">
        <v>34492.68</v>
      </c>
    </row>
    <row r="75" spans="1:11" x14ac:dyDescent="0.35">
      <c r="A75">
        <v>260234</v>
      </c>
      <c r="B75">
        <v>658465</v>
      </c>
      <c r="C75" t="str">
        <f>"LEGGETT ELEM &amp; HIGH SCHOOL"</f>
        <v>LEGGETT ELEM &amp; HIGH SCHOOL</v>
      </c>
      <c r="D75" t="s">
        <v>11</v>
      </c>
      <c r="E75" t="s">
        <v>112</v>
      </c>
      <c r="F75" t="s">
        <v>113</v>
      </c>
      <c r="G75">
        <v>77350</v>
      </c>
      <c r="H75">
        <v>2001</v>
      </c>
      <c r="I75" s="1">
        <v>0</v>
      </c>
      <c r="J75" s="1">
        <v>0</v>
      </c>
    </row>
    <row r="76" spans="1:11" x14ac:dyDescent="0.35">
      <c r="A76">
        <v>257045</v>
      </c>
      <c r="B76">
        <v>643639</v>
      </c>
      <c r="C76" t="str">
        <f>"LIVING WATER CHRISTIAN SCHOOL"</f>
        <v>LIVING WATER CHRISTIAN SCHOOL</v>
      </c>
      <c r="D76" t="s">
        <v>11</v>
      </c>
      <c r="E76" t="s">
        <v>114</v>
      </c>
      <c r="F76" t="s">
        <v>115</v>
      </c>
      <c r="G76">
        <v>77471</v>
      </c>
      <c r="H76">
        <v>2001</v>
      </c>
      <c r="I76" s="1">
        <v>106</v>
      </c>
      <c r="J76" s="1">
        <v>530</v>
      </c>
    </row>
    <row r="77" spans="1:11" x14ac:dyDescent="0.35">
      <c r="A77">
        <v>257411</v>
      </c>
      <c r="B77">
        <v>645358</v>
      </c>
      <c r="C77" t="str">
        <f>"LUBBOCK-COOPER NEW SCHOOL"</f>
        <v>LUBBOCK-COOPER NEW SCHOOL</v>
      </c>
      <c r="D77" t="s">
        <v>11</v>
      </c>
      <c r="E77" t="s">
        <v>116</v>
      </c>
      <c r="F77" t="s">
        <v>117</v>
      </c>
      <c r="G77">
        <v>79423</v>
      </c>
      <c r="H77">
        <v>2001</v>
      </c>
      <c r="I77" s="1">
        <v>0</v>
      </c>
      <c r="J77" s="1">
        <v>0</v>
      </c>
    </row>
    <row r="78" spans="1:11" x14ac:dyDescent="0.35">
      <c r="A78">
        <v>225157</v>
      </c>
      <c r="B78">
        <v>519795</v>
      </c>
      <c r="C78" t="str">
        <f>"LUEDERS-AVOCA INDEP SCH DIST"</f>
        <v>LUEDERS-AVOCA INDEP SCH DIST</v>
      </c>
      <c r="D78" t="s">
        <v>11</v>
      </c>
      <c r="E78" t="s">
        <v>118</v>
      </c>
      <c r="F78" t="s">
        <v>119</v>
      </c>
      <c r="G78">
        <v>79533</v>
      </c>
      <c r="H78">
        <v>2001</v>
      </c>
      <c r="I78" s="1">
        <v>7912</v>
      </c>
      <c r="J78" s="1">
        <v>13800</v>
      </c>
    </row>
    <row r="79" spans="1:11" x14ac:dyDescent="0.35">
      <c r="A79">
        <v>229314</v>
      </c>
      <c r="B79">
        <v>578581</v>
      </c>
      <c r="C79" t="str">
        <f>"Life Ministries Christian Academy"</f>
        <v>Life Ministries Christian Academy</v>
      </c>
      <c r="D79" t="s">
        <v>11</v>
      </c>
      <c r="E79" t="s">
        <v>120</v>
      </c>
      <c r="F79" t="s">
        <v>121</v>
      </c>
      <c r="G79">
        <v>77020</v>
      </c>
      <c r="H79">
        <v>2001</v>
      </c>
      <c r="I79" s="1">
        <v>47.88</v>
      </c>
      <c r="J79" s="1">
        <v>239.4</v>
      </c>
    </row>
    <row r="80" spans="1:11" x14ac:dyDescent="0.35">
      <c r="A80">
        <v>247651</v>
      </c>
      <c r="B80">
        <v>602368</v>
      </c>
      <c r="C80" t="str">
        <f>"MARION INDEP SCHOOL DISTRICT"</f>
        <v>MARION INDEP SCHOOL DISTRICT</v>
      </c>
      <c r="D80" t="s">
        <v>11</v>
      </c>
      <c r="E80" t="s">
        <v>122</v>
      </c>
      <c r="F80" t="s">
        <v>123</v>
      </c>
      <c r="G80">
        <v>78124</v>
      </c>
      <c r="H80">
        <v>2001</v>
      </c>
      <c r="I80" s="1">
        <v>3916</v>
      </c>
      <c r="J80" s="1">
        <v>10680</v>
      </c>
      <c r="K80" s="1">
        <v>3654.97</v>
      </c>
    </row>
    <row r="81" spans="1:11" x14ac:dyDescent="0.35">
      <c r="A81">
        <v>244891</v>
      </c>
      <c r="B81">
        <v>590955</v>
      </c>
      <c r="C81" t="str">
        <f>"MATAGORDA INDEP SCHOOL DIST"</f>
        <v>MATAGORDA INDEP SCHOOL DIST</v>
      </c>
      <c r="D81" t="s">
        <v>11</v>
      </c>
      <c r="E81" t="s">
        <v>124</v>
      </c>
      <c r="F81" t="s">
        <v>125</v>
      </c>
      <c r="G81">
        <v>77457</v>
      </c>
      <c r="H81">
        <v>2001</v>
      </c>
      <c r="I81" s="1">
        <v>0</v>
      </c>
      <c r="J81" s="1">
        <v>0</v>
      </c>
    </row>
    <row r="82" spans="1:11" x14ac:dyDescent="0.35">
      <c r="A82">
        <v>252033</v>
      </c>
      <c r="B82">
        <v>619337</v>
      </c>
      <c r="C82" t="str">
        <f>"MEADOW INDEP SCHOOL DISTRICT"</f>
        <v>MEADOW INDEP SCHOOL DISTRICT</v>
      </c>
      <c r="D82" t="s">
        <v>11</v>
      </c>
      <c r="E82" t="s">
        <v>126</v>
      </c>
      <c r="F82" t="s">
        <v>127</v>
      </c>
      <c r="G82">
        <v>79345</v>
      </c>
      <c r="H82">
        <v>2001</v>
      </c>
      <c r="I82" s="1">
        <v>3542.4</v>
      </c>
      <c r="J82" s="1">
        <v>4428</v>
      </c>
      <c r="K82" s="1">
        <v>3542.4</v>
      </c>
    </row>
    <row r="83" spans="1:11" x14ac:dyDescent="0.35">
      <c r="A83">
        <v>236699</v>
      </c>
      <c r="B83">
        <v>610294</v>
      </c>
      <c r="C83" t="str">
        <f>"MIDLAND ACADEMY CHARTER SCHOOL"</f>
        <v>MIDLAND ACADEMY CHARTER SCHOOL</v>
      </c>
      <c r="D83" t="s">
        <v>11</v>
      </c>
      <c r="E83" t="s">
        <v>128</v>
      </c>
      <c r="F83" t="s">
        <v>129</v>
      </c>
      <c r="G83">
        <v>79705</v>
      </c>
      <c r="H83">
        <v>2001</v>
      </c>
      <c r="I83" s="1">
        <v>0</v>
      </c>
      <c r="J83" s="1">
        <v>0</v>
      </c>
    </row>
    <row r="84" spans="1:11" x14ac:dyDescent="0.35">
      <c r="A84">
        <v>263704</v>
      </c>
      <c r="B84">
        <v>717611</v>
      </c>
      <c r="C84" t="str">
        <f>"MONTAGUE ISD"</f>
        <v>MONTAGUE ISD</v>
      </c>
      <c r="D84" t="s">
        <v>11</v>
      </c>
      <c r="E84" t="s">
        <v>130</v>
      </c>
      <c r="F84" t="s">
        <v>131</v>
      </c>
      <c r="G84">
        <v>76251</v>
      </c>
      <c r="H84">
        <v>2001</v>
      </c>
      <c r="I84" s="1">
        <v>3780</v>
      </c>
      <c r="J84" s="1">
        <v>5400</v>
      </c>
      <c r="K84" s="1">
        <v>3780</v>
      </c>
    </row>
    <row r="85" spans="1:11" x14ac:dyDescent="0.35">
      <c r="A85">
        <v>229031</v>
      </c>
      <c r="B85">
        <v>565056</v>
      </c>
      <c r="C85" t="str">
        <f>"MORGAN MILL ELEM &amp; JR HIGH SCH"</f>
        <v>MORGAN MILL ELEM &amp; JR HIGH SCH</v>
      </c>
      <c r="D85" t="s">
        <v>11</v>
      </c>
      <c r="E85" t="s">
        <v>132</v>
      </c>
      <c r="F85" t="s">
        <v>133</v>
      </c>
      <c r="G85">
        <v>76465</v>
      </c>
      <c r="H85">
        <v>2001</v>
      </c>
      <c r="I85" s="1">
        <v>3043.2</v>
      </c>
      <c r="J85" s="1">
        <v>3804</v>
      </c>
      <c r="K85" s="1">
        <v>3043.2</v>
      </c>
    </row>
    <row r="86" spans="1:11" x14ac:dyDescent="0.35">
      <c r="A86">
        <v>232895</v>
      </c>
      <c r="B86">
        <v>593846</v>
      </c>
      <c r="C86" t="str">
        <f>"MSGR KELLY CATHOLIC HIGH SCH"</f>
        <v>MSGR KELLY CATHOLIC HIGH SCH</v>
      </c>
      <c r="D86" t="s">
        <v>11</v>
      </c>
      <c r="E86" t="s">
        <v>134</v>
      </c>
      <c r="F86" t="s">
        <v>135</v>
      </c>
      <c r="G86">
        <v>77707</v>
      </c>
      <c r="H86">
        <v>2001</v>
      </c>
      <c r="I86" s="1">
        <v>2880</v>
      </c>
      <c r="J86" s="1">
        <v>7200</v>
      </c>
      <c r="K86" s="1">
        <v>2140</v>
      </c>
    </row>
    <row r="87" spans="1:11" x14ac:dyDescent="0.35">
      <c r="A87">
        <v>244927</v>
      </c>
      <c r="B87">
        <v>591091</v>
      </c>
      <c r="C87" t="str">
        <f>"MYRA GREEN JUNIOR HIGH SCHOOL"</f>
        <v>MYRA GREEN JUNIOR HIGH SCHOOL</v>
      </c>
      <c r="D87" t="s">
        <v>11</v>
      </c>
      <c r="E87" t="s">
        <v>136</v>
      </c>
      <c r="F87" t="s">
        <v>137</v>
      </c>
      <c r="G87">
        <v>78580</v>
      </c>
      <c r="H87">
        <v>2001</v>
      </c>
      <c r="I87" s="1">
        <v>3780</v>
      </c>
      <c r="J87" s="1">
        <v>4200</v>
      </c>
      <c r="K87" s="1">
        <v>3780</v>
      </c>
    </row>
    <row r="88" spans="1:11" x14ac:dyDescent="0.35">
      <c r="A88">
        <v>236740</v>
      </c>
      <c r="B88">
        <v>610043</v>
      </c>
      <c r="C88" t="str">
        <f>"NEW FRONTIER CHARTER SCHOOL"</f>
        <v>NEW FRONTIER CHARTER SCHOOL</v>
      </c>
      <c r="D88" t="s">
        <v>11</v>
      </c>
      <c r="E88" t="s">
        <v>138</v>
      </c>
      <c r="F88" t="s">
        <v>51</v>
      </c>
      <c r="G88">
        <v>78223</v>
      </c>
      <c r="H88">
        <v>2001</v>
      </c>
      <c r="I88" s="1">
        <v>0</v>
      </c>
      <c r="J88" s="1">
        <v>0</v>
      </c>
    </row>
    <row r="89" spans="1:11" x14ac:dyDescent="0.35">
      <c r="A89">
        <v>246214</v>
      </c>
      <c r="B89">
        <v>596082</v>
      </c>
      <c r="C89" t="str">
        <f>"NORTH EAST INDEP SCH DISTRICT"</f>
        <v>NORTH EAST INDEP SCH DISTRICT</v>
      </c>
      <c r="D89" t="s">
        <v>11</v>
      </c>
      <c r="E89" t="s">
        <v>139</v>
      </c>
      <c r="F89" t="s">
        <v>51</v>
      </c>
      <c r="G89">
        <v>78217</v>
      </c>
      <c r="H89">
        <v>2001</v>
      </c>
      <c r="I89" s="1">
        <v>56377.8</v>
      </c>
      <c r="J89" s="1">
        <v>62642</v>
      </c>
      <c r="K89" s="1">
        <v>56377.8</v>
      </c>
    </row>
    <row r="90" spans="1:11" x14ac:dyDescent="0.35">
      <c r="A90">
        <v>274315</v>
      </c>
      <c r="B90">
        <v>704777</v>
      </c>
      <c r="C90" t="str">
        <f>"NORTHSIDE INDEP. SCHOOL DIST."</f>
        <v>NORTHSIDE INDEP. SCHOOL DIST.</v>
      </c>
      <c r="D90" t="s">
        <v>11</v>
      </c>
      <c r="E90" t="s">
        <v>140</v>
      </c>
      <c r="F90" t="s">
        <v>141</v>
      </c>
      <c r="G90">
        <v>76384</v>
      </c>
      <c r="H90">
        <v>2001</v>
      </c>
      <c r="I90" s="1">
        <v>3780</v>
      </c>
      <c r="J90" s="1">
        <v>5400</v>
      </c>
      <c r="K90" s="1">
        <v>3780</v>
      </c>
    </row>
    <row r="91" spans="1:11" x14ac:dyDescent="0.35">
      <c r="A91">
        <v>259098</v>
      </c>
      <c r="B91">
        <v>653476</v>
      </c>
      <c r="C91" t="str">
        <f>"NOTRE DAME SCHOOL"</f>
        <v>NOTRE DAME SCHOOL</v>
      </c>
      <c r="D91" t="s">
        <v>11</v>
      </c>
      <c r="E91" t="s">
        <v>142</v>
      </c>
      <c r="F91" t="s">
        <v>143</v>
      </c>
      <c r="G91">
        <v>78028</v>
      </c>
      <c r="H91">
        <v>2001</v>
      </c>
      <c r="I91" s="1">
        <v>0</v>
      </c>
      <c r="J91" s="1">
        <v>0</v>
      </c>
    </row>
    <row r="92" spans="1:11" x14ac:dyDescent="0.35">
      <c r="A92">
        <v>232086</v>
      </c>
      <c r="B92">
        <v>563558</v>
      </c>
      <c r="C92" t="str">
        <f>"NURSERY ELEMENTARY SCHOOL"</f>
        <v>NURSERY ELEMENTARY SCHOOL</v>
      </c>
      <c r="D92" t="s">
        <v>11</v>
      </c>
      <c r="E92" t="s">
        <v>144</v>
      </c>
      <c r="F92" t="s">
        <v>145</v>
      </c>
      <c r="G92">
        <v>77976</v>
      </c>
      <c r="H92">
        <v>2001</v>
      </c>
      <c r="I92" s="1">
        <v>2736</v>
      </c>
      <c r="J92" s="1">
        <v>5472</v>
      </c>
    </row>
    <row r="93" spans="1:11" x14ac:dyDescent="0.35">
      <c r="A93">
        <v>236712</v>
      </c>
      <c r="B93">
        <v>609919</v>
      </c>
      <c r="C93" t="str">
        <f>"OAK CLIFF ACADEMY"</f>
        <v>OAK CLIFF ACADEMY</v>
      </c>
      <c r="D93" t="s">
        <v>11</v>
      </c>
      <c r="E93" t="s">
        <v>146</v>
      </c>
      <c r="F93" t="s">
        <v>31</v>
      </c>
      <c r="G93">
        <v>75203</v>
      </c>
      <c r="H93">
        <v>2001</v>
      </c>
      <c r="I93" s="1">
        <v>0</v>
      </c>
      <c r="J93" s="1">
        <v>0</v>
      </c>
    </row>
    <row r="94" spans="1:11" x14ac:dyDescent="0.35">
      <c r="A94">
        <v>253809</v>
      </c>
      <c r="B94">
        <v>655574</v>
      </c>
      <c r="C94" t="str">
        <f>"PAINT ROCK SCHOOL DISTRICT"</f>
        <v>PAINT ROCK SCHOOL DISTRICT</v>
      </c>
      <c r="D94" t="s">
        <v>11</v>
      </c>
      <c r="E94" t="s">
        <v>147</v>
      </c>
      <c r="F94" t="s">
        <v>148</v>
      </c>
      <c r="G94">
        <v>76866</v>
      </c>
      <c r="H94">
        <v>2001</v>
      </c>
      <c r="I94" s="1">
        <v>1430.4</v>
      </c>
      <c r="J94" s="1">
        <v>1788</v>
      </c>
      <c r="K94" s="1">
        <v>0</v>
      </c>
    </row>
    <row r="95" spans="1:11" x14ac:dyDescent="0.35">
      <c r="A95">
        <v>264944</v>
      </c>
      <c r="B95">
        <v>698310</v>
      </c>
      <c r="C95" t="str">
        <f>"PANOLA CHARTER SCHOOL"</f>
        <v>PANOLA CHARTER SCHOOL</v>
      </c>
      <c r="D95" t="s">
        <v>11</v>
      </c>
      <c r="E95" t="s">
        <v>149</v>
      </c>
      <c r="F95" t="s">
        <v>150</v>
      </c>
      <c r="G95">
        <v>75633</v>
      </c>
      <c r="H95">
        <v>2001</v>
      </c>
      <c r="I95" s="1">
        <v>0</v>
      </c>
      <c r="J95" s="1">
        <v>11560</v>
      </c>
    </row>
    <row r="96" spans="1:11" x14ac:dyDescent="0.35">
      <c r="A96">
        <v>255604</v>
      </c>
      <c r="B96">
        <v>637144</v>
      </c>
      <c r="C96" t="str">
        <f>"PAWNEE SCHOOL"</f>
        <v>PAWNEE SCHOOL</v>
      </c>
      <c r="D96" t="s">
        <v>11</v>
      </c>
      <c r="E96" t="s">
        <v>151</v>
      </c>
      <c r="F96" t="s">
        <v>152</v>
      </c>
      <c r="G96">
        <v>78145</v>
      </c>
      <c r="H96">
        <v>2001</v>
      </c>
      <c r="I96" s="1">
        <v>0</v>
      </c>
      <c r="J96" s="1">
        <v>0</v>
      </c>
    </row>
    <row r="97" spans="1:11" x14ac:dyDescent="0.35">
      <c r="A97">
        <v>233498</v>
      </c>
      <c r="B97">
        <v>559688</v>
      </c>
      <c r="C97" t="str">
        <f>"PEP HIGH SCHOOL"</f>
        <v>PEP HIGH SCHOOL</v>
      </c>
      <c r="D97" t="s">
        <v>11</v>
      </c>
      <c r="E97" t="s">
        <v>153</v>
      </c>
      <c r="F97" t="s">
        <v>154</v>
      </c>
      <c r="G97">
        <v>79353</v>
      </c>
      <c r="H97">
        <v>2001</v>
      </c>
      <c r="I97" s="1">
        <v>5292</v>
      </c>
      <c r="J97" s="1">
        <v>5880</v>
      </c>
      <c r="K97" s="1">
        <v>5292</v>
      </c>
    </row>
    <row r="98" spans="1:11" x14ac:dyDescent="0.35">
      <c r="A98">
        <v>256110</v>
      </c>
      <c r="B98">
        <v>647035</v>
      </c>
      <c r="C98" t="str">
        <f>"PRINCE OF PEACE COMMUNITY SCH"</f>
        <v>PRINCE OF PEACE COMMUNITY SCH</v>
      </c>
      <c r="D98" t="s">
        <v>11</v>
      </c>
      <c r="E98" t="s">
        <v>155</v>
      </c>
      <c r="F98" t="s">
        <v>31</v>
      </c>
      <c r="G98">
        <v>75211</v>
      </c>
      <c r="H98">
        <v>2001</v>
      </c>
      <c r="I98" s="1">
        <v>450.72</v>
      </c>
      <c r="J98" s="1">
        <v>563.4</v>
      </c>
      <c r="K98" s="1">
        <v>77.400000000000006</v>
      </c>
    </row>
    <row r="99" spans="1:11" x14ac:dyDescent="0.35">
      <c r="A99">
        <v>253612</v>
      </c>
      <c r="B99">
        <v>627826</v>
      </c>
      <c r="C99" t="str">
        <f>"PROGRESO INDEP SCHOOL DISTRICT"</f>
        <v>PROGRESO INDEP SCHOOL DISTRICT</v>
      </c>
      <c r="D99" t="s">
        <v>11</v>
      </c>
      <c r="E99" t="s">
        <v>156</v>
      </c>
      <c r="F99" t="s">
        <v>157</v>
      </c>
      <c r="G99">
        <v>78579</v>
      </c>
      <c r="H99">
        <v>2001</v>
      </c>
      <c r="I99" s="1">
        <v>15120</v>
      </c>
      <c r="J99" s="1">
        <v>16800</v>
      </c>
      <c r="K99" s="1">
        <v>3780</v>
      </c>
    </row>
    <row r="100" spans="1:11" x14ac:dyDescent="0.35">
      <c r="A100">
        <v>235948</v>
      </c>
      <c r="B100">
        <v>581509</v>
      </c>
      <c r="C100" t="str">
        <f>"Queen of Peace Catholic School"</f>
        <v>Queen of Peace Catholic School</v>
      </c>
      <c r="D100" t="s">
        <v>11</v>
      </c>
      <c r="E100" t="s">
        <v>158</v>
      </c>
      <c r="F100" t="s">
        <v>121</v>
      </c>
      <c r="G100">
        <v>77023</v>
      </c>
      <c r="H100">
        <v>2001</v>
      </c>
      <c r="I100" s="1">
        <v>0</v>
      </c>
      <c r="J100" s="1">
        <v>0</v>
      </c>
    </row>
    <row r="101" spans="1:11" x14ac:dyDescent="0.35">
      <c r="A101">
        <v>235948</v>
      </c>
      <c r="B101">
        <v>581508</v>
      </c>
      <c r="C101" t="str">
        <f>"Queen of Peace Catholic School"</f>
        <v>Queen of Peace Catholic School</v>
      </c>
      <c r="D101" t="s">
        <v>11</v>
      </c>
      <c r="E101" t="s">
        <v>158</v>
      </c>
      <c r="F101" t="s">
        <v>121</v>
      </c>
      <c r="G101">
        <v>77023</v>
      </c>
      <c r="H101">
        <v>2001</v>
      </c>
      <c r="I101" s="1">
        <v>0</v>
      </c>
      <c r="J101" s="1">
        <v>0</v>
      </c>
    </row>
    <row r="102" spans="1:11" x14ac:dyDescent="0.35">
      <c r="A102">
        <v>257372</v>
      </c>
      <c r="B102">
        <v>644896</v>
      </c>
      <c r="C102" t="str">
        <f>"RADIANCE ACADEMY OF LEARNING"</f>
        <v>RADIANCE ACADEMY OF LEARNING</v>
      </c>
      <c r="D102" t="s">
        <v>11</v>
      </c>
      <c r="E102" t="s">
        <v>159</v>
      </c>
      <c r="F102" t="s">
        <v>51</v>
      </c>
      <c r="G102">
        <v>78227</v>
      </c>
      <c r="H102">
        <v>2001</v>
      </c>
      <c r="I102" s="1">
        <v>0</v>
      </c>
      <c r="J102" s="1">
        <v>0</v>
      </c>
    </row>
    <row r="103" spans="1:11" x14ac:dyDescent="0.35">
      <c r="A103">
        <v>257030</v>
      </c>
      <c r="B103">
        <v>644322</v>
      </c>
      <c r="C103" t="str">
        <f>"RANCH ACADEMY AND LIFE SKILLS CENTER"</f>
        <v>RANCH ACADEMY AND LIFE SKILLS CENTER</v>
      </c>
      <c r="D103" t="s">
        <v>11</v>
      </c>
      <c r="E103" t="s">
        <v>160</v>
      </c>
      <c r="F103" t="s">
        <v>161</v>
      </c>
      <c r="G103">
        <v>75103</v>
      </c>
      <c r="H103">
        <v>2001</v>
      </c>
      <c r="I103" s="1">
        <v>3200</v>
      </c>
      <c r="J103" s="1">
        <v>9600</v>
      </c>
      <c r="K103" s="1">
        <v>3200</v>
      </c>
    </row>
    <row r="104" spans="1:11" x14ac:dyDescent="0.35">
      <c r="A104">
        <v>244275</v>
      </c>
      <c r="B104">
        <v>590068</v>
      </c>
      <c r="C104" t="str">
        <f>"RAYMONDVILLE HIGH SCHOOL"</f>
        <v>RAYMONDVILLE HIGH SCHOOL</v>
      </c>
      <c r="D104" t="s">
        <v>11</v>
      </c>
      <c r="E104" t="s">
        <v>162</v>
      </c>
      <c r="F104" t="s">
        <v>137</v>
      </c>
      <c r="G104">
        <v>78580</v>
      </c>
      <c r="H104">
        <v>2001</v>
      </c>
      <c r="I104" s="1">
        <v>3780</v>
      </c>
      <c r="J104" s="1">
        <v>4200</v>
      </c>
      <c r="K104" s="1">
        <v>3780</v>
      </c>
    </row>
    <row r="105" spans="1:11" x14ac:dyDescent="0.35">
      <c r="A105">
        <v>219766</v>
      </c>
      <c r="B105">
        <v>505676</v>
      </c>
      <c r="C105" t="str">
        <f>"REAGAN CO INDEP SCHOOL DIST"</f>
        <v>REAGAN CO INDEP SCHOOL DIST</v>
      </c>
      <c r="D105" t="s">
        <v>11</v>
      </c>
      <c r="E105" t="s">
        <v>163</v>
      </c>
      <c r="F105" t="s">
        <v>164</v>
      </c>
      <c r="G105">
        <v>76932</v>
      </c>
      <c r="H105">
        <v>2001</v>
      </c>
      <c r="I105" s="1">
        <v>13632</v>
      </c>
      <c r="J105" s="1">
        <v>19200</v>
      </c>
      <c r="K105" s="1">
        <v>12312.55</v>
      </c>
    </row>
    <row r="106" spans="1:11" x14ac:dyDescent="0.35">
      <c r="A106">
        <v>254894</v>
      </c>
      <c r="B106">
        <v>633078</v>
      </c>
      <c r="C106" t="str">
        <f>"RICHARD MILBURN ACADEMY - CORPUS CHRISTI"</f>
        <v>RICHARD MILBURN ACADEMY - CORPUS CHRISTI</v>
      </c>
      <c r="D106" t="s">
        <v>11</v>
      </c>
      <c r="E106" t="s">
        <v>165</v>
      </c>
      <c r="F106" t="s">
        <v>166</v>
      </c>
      <c r="G106">
        <v>78411</v>
      </c>
      <c r="H106">
        <v>2001</v>
      </c>
      <c r="I106" s="1">
        <v>240</v>
      </c>
      <c r="J106" s="1">
        <v>600</v>
      </c>
      <c r="K106" s="1">
        <v>95.76</v>
      </c>
    </row>
    <row r="107" spans="1:11" x14ac:dyDescent="0.35">
      <c r="A107">
        <v>254243</v>
      </c>
      <c r="B107">
        <v>631426</v>
      </c>
      <c r="C107" t="str">
        <f>"RICHARD MILBURN ACADEMY - LUBBOCK"</f>
        <v>RICHARD MILBURN ACADEMY - LUBBOCK</v>
      </c>
      <c r="D107" t="s">
        <v>11</v>
      </c>
      <c r="E107" t="s">
        <v>167</v>
      </c>
      <c r="F107" t="s">
        <v>117</v>
      </c>
      <c r="G107">
        <v>76541</v>
      </c>
      <c r="H107">
        <v>2001</v>
      </c>
      <c r="I107" s="1">
        <v>0</v>
      </c>
      <c r="J107" s="1">
        <v>0</v>
      </c>
    </row>
    <row r="108" spans="1:11" x14ac:dyDescent="0.35">
      <c r="A108">
        <v>254625</v>
      </c>
      <c r="B108">
        <v>631966</v>
      </c>
      <c r="C108" t="str">
        <f>"RICHARD MILBURN ACADEMY/MIDLAND"</f>
        <v>RICHARD MILBURN ACADEMY/MIDLAND</v>
      </c>
      <c r="D108" t="s">
        <v>11</v>
      </c>
      <c r="E108" t="s">
        <v>168</v>
      </c>
      <c r="F108" t="s">
        <v>129</v>
      </c>
      <c r="G108">
        <v>79401</v>
      </c>
      <c r="H108">
        <v>2001</v>
      </c>
      <c r="I108" s="1">
        <v>600</v>
      </c>
      <c r="J108" s="1">
        <v>1200</v>
      </c>
      <c r="K108" s="1">
        <v>119.7</v>
      </c>
    </row>
    <row r="109" spans="1:11" x14ac:dyDescent="0.35">
      <c r="A109">
        <v>254968</v>
      </c>
      <c r="B109">
        <v>633284</v>
      </c>
      <c r="C109" t="str">
        <f>"RICHARD MILLBURN ACADEMY KILLEEN"</f>
        <v>RICHARD MILLBURN ACADEMY KILLEEN</v>
      </c>
      <c r="D109" t="s">
        <v>11</v>
      </c>
      <c r="E109" t="s">
        <v>169</v>
      </c>
      <c r="F109" t="s">
        <v>170</v>
      </c>
      <c r="G109">
        <v>76541</v>
      </c>
      <c r="H109">
        <v>2001</v>
      </c>
      <c r="I109" s="1">
        <v>0</v>
      </c>
      <c r="J109" s="1">
        <v>0</v>
      </c>
    </row>
    <row r="110" spans="1:11" x14ac:dyDescent="0.35">
      <c r="A110">
        <v>254968</v>
      </c>
      <c r="B110">
        <v>633328</v>
      </c>
      <c r="C110" t="str">
        <f>"RICHARD MILLBURN ACADEMY KILLEEN"</f>
        <v>RICHARD MILLBURN ACADEMY KILLEEN</v>
      </c>
      <c r="D110" t="s">
        <v>11</v>
      </c>
      <c r="E110" t="s">
        <v>169</v>
      </c>
      <c r="F110" t="s">
        <v>170</v>
      </c>
      <c r="G110">
        <v>76541</v>
      </c>
      <c r="H110">
        <v>2001</v>
      </c>
      <c r="I110" s="1">
        <v>0</v>
      </c>
      <c r="J110" s="1">
        <v>0</v>
      </c>
    </row>
    <row r="111" spans="1:11" x14ac:dyDescent="0.35">
      <c r="A111">
        <v>249724</v>
      </c>
      <c r="B111">
        <v>610604</v>
      </c>
      <c r="C111" t="str">
        <f>"RIVIERA INDEP SCHOOL DISTRICT"</f>
        <v>RIVIERA INDEP SCHOOL DISTRICT</v>
      </c>
      <c r="D111" t="s">
        <v>11</v>
      </c>
      <c r="E111" t="s">
        <v>171</v>
      </c>
      <c r="F111" t="s">
        <v>172</v>
      </c>
      <c r="G111">
        <v>78379</v>
      </c>
      <c r="H111">
        <v>2001</v>
      </c>
      <c r="I111" s="1">
        <v>0</v>
      </c>
      <c r="J111" s="1">
        <v>0</v>
      </c>
    </row>
    <row r="112" spans="1:11" x14ac:dyDescent="0.35">
      <c r="A112">
        <v>259943</v>
      </c>
      <c r="B112">
        <v>656802</v>
      </c>
      <c r="C112" t="str">
        <f>"RUNYON ELEMENTARY SCHOOL"</f>
        <v>RUNYON ELEMENTARY SCHOOL</v>
      </c>
      <c r="D112" t="s">
        <v>11</v>
      </c>
      <c r="E112" t="s">
        <v>173</v>
      </c>
      <c r="F112" t="s">
        <v>31</v>
      </c>
      <c r="G112">
        <v>75217</v>
      </c>
      <c r="H112">
        <v>2001</v>
      </c>
      <c r="I112" s="1">
        <v>2160</v>
      </c>
      <c r="J112" s="1">
        <v>2400</v>
      </c>
      <c r="K112" s="1">
        <v>626.21</v>
      </c>
    </row>
    <row r="113" spans="1:11" x14ac:dyDescent="0.35">
      <c r="A113">
        <v>229926</v>
      </c>
      <c r="B113">
        <v>578961</v>
      </c>
      <c r="C113" t="str">
        <f>"Resurrection Catholic School"</f>
        <v>Resurrection Catholic School</v>
      </c>
      <c r="D113" t="s">
        <v>11</v>
      </c>
      <c r="E113" t="s">
        <v>174</v>
      </c>
      <c r="F113" t="s">
        <v>121</v>
      </c>
      <c r="G113">
        <v>77020</v>
      </c>
      <c r="H113">
        <v>2001</v>
      </c>
      <c r="I113" s="1">
        <v>0</v>
      </c>
      <c r="J113" s="1">
        <v>0</v>
      </c>
    </row>
    <row r="114" spans="1:11" x14ac:dyDescent="0.35">
      <c r="A114">
        <v>229926</v>
      </c>
      <c r="B114">
        <v>578962</v>
      </c>
      <c r="C114" t="str">
        <f>"Resurrection Catholic School"</f>
        <v>Resurrection Catholic School</v>
      </c>
      <c r="D114" t="s">
        <v>11</v>
      </c>
      <c r="E114" t="s">
        <v>174</v>
      </c>
      <c r="F114" t="s">
        <v>121</v>
      </c>
      <c r="G114">
        <v>77020</v>
      </c>
      <c r="H114">
        <v>2001</v>
      </c>
      <c r="I114" s="1">
        <v>0</v>
      </c>
      <c r="J114" s="1">
        <v>0</v>
      </c>
    </row>
    <row r="115" spans="1:11" x14ac:dyDescent="0.35">
      <c r="A115">
        <v>233223</v>
      </c>
      <c r="B115">
        <v>545666</v>
      </c>
      <c r="C115" t="str">
        <f>"Rosa's School"</f>
        <v>Rosa's School</v>
      </c>
      <c r="D115" t="s">
        <v>11</v>
      </c>
      <c r="E115" t="s">
        <v>175</v>
      </c>
      <c r="F115" t="s">
        <v>121</v>
      </c>
      <c r="G115">
        <v>77088</v>
      </c>
      <c r="H115">
        <v>2001</v>
      </c>
      <c r="I115" s="1">
        <v>0</v>
      </c>
      <c r="J115" s="1">
        <v>0</v>
      </c>
    </row>
    <row r="116" spans="1:11" x14ac:dyDescent="0.35">
      <c r="A116">
        <v>267925</v>
      </c>
      <c r="B116">
        <v>703644</v>
      </c>
      <c r="C116" t="str">
        <f>"SACRED HEART SCHOOL"</f>
        <v>SACRED HEART SCHOOL</v>
      </c>
      <c r="D116" t="s">
        <v>11</v>
      </c>
      <c r="E116" t="s">
        <v>176</v>
      </c>
      <c r="F116" t="s">
        <v>71</v>
      </c>
      <c r="G116">
        <v>77964</v>
      </c>
      <c r="H116">
        <v>2001</v>
      </c>
      <c r="I116" s="1">
        <v>0</v>
      </c>
      <c r="J116" s="1">
        <v>0</v>
      </c>
    </row>
    <row r="117" spans="1:11" x14ac:dyDescent="0.35">
      <c r="A117">
        <v>262584</v>
      </c>
      <c r="B117">
        <v>663715</v>
      </c>
      <c r="C117" t="str">
        <f>"SANFORD INDEPENDENT SCHOOL DISTRICT"</f>
        <v>SANFORD INDEPENDENT SCHOOL DISTRICT</v>
      </c>
      <c r="D117" t="s">
        <v>11</v>
      </c>
      <c r="E117" t="s">
        <v>177</v>
      </c>
      <c r="F117" t="s">
        <v>178</v>
      </c>
      <c r="G117">
        <v>79036</v>
      </c>
      <c r="H117">
        <v>2001</v>
      </c>
      <c r="I117" s="1">
        <v>1920</v>
      </c>
      <c r="J117" s="1">
        <v>2400</v>
      </c>
      <c r="K117" s="1">
        <v>1920</v>
      </c>
    </row>
    <row r="118" spans="1:11" x14ac:dyDescent="0.35">
      <c r="A118">
        <v>224694</v>
      </c>
      <c r="B118">
        <v>584879</v>
      </c>
      <c r="C118" t="str">
        <f>"SEAGRAVES INDEP SCHOOL DIST"</f>
        <v>SEAGRAVES INDEP SCHOOL DIST</v>
      </c>
      <c r="D118" t="s">
        <v>11</v>
      </c>
      <c r="E118" t="s">
        <v>179</v>
      </c>
      <c r="F118" t="s">
        <v>180</v>
      </c>
      <c r="G118">
        <v>79359</v>
      </c>
      <c r="H118">
        <v>2001</v>
      </c>
      <c r="I118" s="1">
        <v>4535.26</v>
      </c>
      <c r="J118" s="1">
        <v>5530.8</v>
      </c>
      <c r="K118" s="1">
        <v>4535.26</v>
      </c>
    </row>
    <row r="119" spans="1:11" x14ac:dyDescent="0.35">
      <c r="A119">
        <v>224694</v>
      </c>
      <c r="B119">
        <v>554776</v>
      </c>
      <c r="C119" t="str">
        <f>"SEAGRAVES INDEP SCHOOL DIST"</f>
        <v>SEAGRAVES INDEP SCHOOL DIST</v>
      </c>
      <c r="D119" t="s">
        <v>11</v>
      </c>
      <c r="E119" t="s">
        <v>179</v>
      </c>
      <c r="F119" t="s">
        <v>180</v>
      </c>
      <c r="G119">
        <v>79359</v>
      </c>
      <c r="H119">
        <v>2001</v>
      </c>
      <c r="I119" s="1">
        <v>3690</v>
      </c>
      <c r="J119" s="1">
        <v>4500</v>
      </c>
      <c r="K119" s="1">
        <v>3690</v>
      </c>
    </row>
    <row r="120" spans="1:11" x14ac:dyDescent="0.35">
      <c r="A120">
        <v>266935</v>
      </c>
      <c r="B120">
        <v>692527</v>
      </c>
      <c r="C120" t="str">
        <f>"SEASHORE LEARNING CENTER"</f>
        <v>SEASHORE LEARNING CENTER</v>
      </c>
      <c r="D120" t="s">
        <v>11</v>
      </c>
      <c r="E120" t="s">
        <v>181</v>
      </c>
      <c r="F120" t="s">
        <v>166</v>
      </c>
      <c r="G120">
        <v>78418</v>
      </c>
      <c r="H120">
        <v>2001</v>
      </c>
      <c r="I120" s="1">
        <v>2385.9899999999998</v>
      </c>
      <c r="J120" s="1">
        <v>4771.97</v>
      </c>
      <c r="K120" s="1">
        <v>2385.9899999999998</v>
      </c>
    </row>
    <row r="121" spans="1:11" x14ac:dyDescent="0.35">
      <c r="A121">
        <v>233079</v>
      </c>
      <c r="B121">
        <v>551263</v>
      </c>
      <c r="C121" t="str">
        <f>"SHAMROCK INDEP SCHOOL DISTRICT"</f>
        <v>SHAMROCK INDEP SCHOOL DISTRICT</v>
      </c>
      <c r="D121" t="s">
        <v>11</v>
      </c>
      <c r="E121" t="s">
        <v>182</v>
      </c>
      <c r="F121" t="s">
        <v>183</v>
      </c>
      <c r="G121">
        <v>79079</v>
      </c>
      <c r="H121">
        <v>2001</v>
      </c>
      <c r="I121" s="1">
        <v>1848</v>
      </c>
      <c r="J121" s="1">
        <v>2400</v>
      </c>
      <c r="K121" s="1">
        <v>924</v>
      </c>
    </row>
    <row r="122" spans="1:11" x14ac:dyDescent="0.35">
      <c r="A122">
        <v>257739</v>
      </c>
      <c r="B122">
        <v>646805</v>
      </c>
      <c r="C122" t="str">
        <f>"SHEKINAH RADIANCE CHARTER SCHOOL"</f>
        <v>SHEKINAH RADIANCE CHARTER SCHOOL</v>
      </c>
      <c r="D122" t="s">
        <v>11</v>
      </c>
      <c r="E122" t="s">
        <v>184</v>
      </c>
      <c r="F122" t="s">
        <v>51</v>
      </c>
      <c r="G122">
        <v>78209</v>
      </c>
      <c r="H122">
        <v>2001</v>
      </c>
      <c r="I122" s="1">
        <v>0</v>
      </c>
      <c r="J122" s="1">
        <v>0</v>
      </c>
    </row>
    <row r="123" spans="1:11" x14ac:dyDescent="0.35">
      <c r="A123">
        <v>258810</v>
      </c>
      <c r="B123">
        <v>651315</v>
      </c>
      <c r="C123" t="str">
        <f>"SMYER JR-SR HIGH SCHOOL"</f>
        <v>SMYER JR-SR HIGH SCHOOL</v>
      </c>
      <c r="D123" t="s">
        <v>11</v>
      </c>
      <c r="E123" t="s">
        <v>185</v>
      </c>
      <c r="F123" t="s">
        <v>186</v>
      </c>
      <c r="G123">
        <v>79367</v>
      </c>
      <c r="H123">
        <v>2001</v>
      </c>
      <c r="I123" s="1">
        <v>0</v>
      </c>
      <c r="J123" s="1">
        <v>0</v>
      </c>
    </row>
    <row r="124" spans="1:11" x14ac:dyDescent="0.35">
      <c r="A124">
        <v>258810</v>
      </c>
      <c r="B124">
        <v>651229</v>
      </c>
      <c r="C124" t="str">
        <f>"SMYER JR-SR HIGH SCHOOL"</f>
        <v>SMYER JR-SR HIGH SCHOOL</v>
      </c>
      <c r="D124" t="s">
        <v>11</v>
      </c>
      <c r="E124" t="s">
        <v>185</v>
      </c>
      <c r="F124" t="s">
        <v>186</v>
      </c>
      <c r="G124">
        <v>79367</v>
      </c>
      <c r="H124">
        <v>2001</v>
      </c>
      <c r="I124" s="1">
        <v>0</v>
      </c>
      <c r="J124" s="1">
        <v>0</v>
      </c>
    </row>
    <row r="125" spans="1:11" x14ac:dyDescent="0.35">
      <c r="A125">
        <v>259423</v>
      </c>
      <c r="B125">
        <v>653727</v>
      </c>
      <c r="C125" t="str">
        <f>"SOUTH TEXAS CHRISTIAN ACADEMY"</f>
        <v>SOUTH TEXAS CHRISTIAN ACADEMY</v>
      </c>
      <c r="D125" t="s">
        <v>11</v>
      </c>
      <c r="E125" t="s">
        <v>187</v>
      </c>
      <c r="F125" t="s">
        <v>188</v>
      </c>
      <c r="G125">
        <v>78503</v>
      </c>
      <c r="H125">
        <v>2001</v>
      </c>
      <c r="I125" s="1">
        <v>0</v>
      </c>
      <c r="J125" s="1">
        <v>0</v>
      </c>
    </row>
    <row r="126" spans="1:11" x14ac:dyDescent="0.35">
      <c r="A126">
        <v>263545</v>
      </c>
      <c r="B126">
        <v>672135</v>
      </c>
      <c r="C126" t="str">
        <f>"SOUTHWEST PREPARATORY SCHOOL"</f>
        <v>SOUTHWEST PREPARATORY SCHOOL</v>
      </c>
      <c r="D126" t="s">
        <v>11</v>
      </c>
      <c r="E126" t="s">
        <v>189</v>
      </c>
      <c r="F126" t="s">
        <v>51</v>
      </c>
      <c r="G126">
        <v>78209</v>
      </c>
      <c r="H126">
        <v>2001</v>
      </c>
      <c r="I126" s="1">
        <v>1800</v>
      </c>
      <c r="J126" s="1">
        <v>3600</v>
      </c>
      <c r="K126" s="1">
        <v>1800</v>
      </c>
    </row>
    <row r="127" spans="1:11" x14ac:dyDescent="0.35">
      <c r="A127">
        <v>256481</v>
      </c>
      <c r="B127">
        <v>642138</v>
      </c>
      <c r="C127" t="str">
        <f>"ST ANTHONY CATHEDRAL SCHOOL"</f>
        <v>ST ANTHONY CATHEDRAL SCHOOL</v>
      </c>
      <c r="D127" t="s">
        <v>11</v>
      </c>
      <c r="E127" t="s">
        <v>190</v>
      </c>
      <c r="F127" t="s">
        <v>135</v>
      </c>
      <c r="G127">
        <v>77701</v>
      </c>
      <c r="H127">
        <v>2001</v>
      </c>
      <c r="I127" s="1">
        <v>2040</v>
      </c>
      <c r="J127" s="1">
        <v>5100</v>
      </c>
      <c r="K127" s="1">
        <v>1240</v>
      </c>
    </row>
    <row r="128" spans="1:11" x14ac:dyDescent="0.35">
      <c r="A128">
        <v>231643</v>
      </c>
      <c r="B128">
        <v>540844</v>
      </c>
      <c r="C128" t="str">
        <f>"ST ANTHONY SCHOOL"</f>
        <v>ST ANTHONY SCHOOL</v>
      </c>
      <c r="D128" t="s">
        <v>11</v>
      </c>
      <c r="E128" t="s">
        <v>191</v>
      </c>
      <c r="F128" t="s">
        <v>51</v>
      </c>
      <c r="G128">
        <v>78212</v>
      </c>
      <c r="H128">
        <v>2001</v>
      </c>
      <c r="I128" s="1">
        <v>1014.38</v>
      </c>
      <c r="J128" s="1">
        <v>2535.96</v>
      </c>
      <c r="K128" s="1">
        <v>1014.38</v>
      </c>
    </row>
    <row r="129" spans="1:11" x14ac:dyDescent="0.35">
      <c r="A129">
        <v>265049</v>
      </c>
      <c r="B129">
        <v>703493</v>
      </c>
      <c r="C129" t="str">
        <f>"ST AUGUSTINE ELEMENTARY SCHOOL"</f>
        <v>ST AUGUSTINE ELEMENTARY SCHOOL</v>
      </c>
      <c r="D129" t="s">
        <v>11</v>
      </c>
      <c r="E129" t="s">
        <v>192</v>
      </c>
      <c r="F129" t="s">
        <v>78</v>
      </c>
      <c r="G129">
        <v>77017</v>
      </c>
      <c r="H129">
        <v>2001</v>
      </c>
      <c r="I129" s="1">
        <v>0</v>
      </c>
      <c r="J129" s="1">
        <v>0</v>
      </c>
    </row>
    <row r="130" spans="1:11" x14ac:dyDescent="0.35">
      <c r="A130">
        <v>253506</v>
      </c>
      <c r="B130">
        <v>649337</v>
      </c>
      <c r="C130" t="str">
        <f>"ST CLEMENTS EPISCOPAL SCHOOL"</f>
        <v>ST CLEMENTS EPISCOPAL SCHOOL</v>
      </c>
      <c r="D130" t="s">
        <v>11</v>
      </c>
      <c r="E130" t="s">
        <v>193</v>
      </c>
      <c r="F130" t="s">
        <v>34</v>
      </c>
      <c r="G130">
        <v>79902</v>
      </c>
      <c r="H130">
        <v>2001</v>
      </c>
      <c r="I130" s="1">
        <v>105.6</v>
      </c>
      <c r="J130" s="1">
        <v>264</v>
      </c>
    </row>
    <row r="131" spans="1:11" x14ac:dyDescent="0.35">
      <c r="A131">
        <v>217091</v>
      </c>
      <c r="B131">
        <v>501079</v>
      </c>
      <c r="C131" t="str">
        <f>"ST FRANCIS DE SALES SCHOOL"</f>
        <v>ST FRANCIS DE SALES SCHOOL</v>
      </c>
      <c r="D131" t="s">
        <v>11</v>
      </c>
      <c r="E131" t="s">
        <v>194</v>
      </c>
      <c r="F131" t="s">
        <v>78</v>
      </c>
      <c r="G131">
        <v>77036</v>
      </c>
      <c r="H131">
        <v>2001</v>
      </c>
      <c r="I131" s="1">
        <v>0</v>
      </c>
      <c r="J131" s="1">
        <v>0</v>
      </c>
    </row>
    <row r="132" spans="1:11" x14ac:dyDescent="0.35">
      <c r="A132">
        <v>256799</v>
      </c>
      <c r="B132">
        <v>642618</v>
      </c>
      <c r="C132" t="str">
        <f>"ST GEORGE SCHOOL"</f>
        <v>ST GEORGE SCHOOL</v>
      </c>
      <c r="D132" t="s">
        <v>11</v>
      </c>
      <c r="E132" t="s">
        <v>195</v>
      </c>
      <c r="F132" t="s">
        <v>17</v>
      </c>
      <c r="G132">
        <v>76111</v>
      </c>
      <c r="H132">
        <v>2001</v>
      </c>
      <c r="I132" s="1">
        <v>56</v>
      </c>
      <c r="J132" s="1">
        <v>70</v>
      </c>
    </row>
    <row r="133" spans="1:11" x14ac:dyDescent="0.35">
      <c r="A133">
        <v>256799</v>
      </c>
      <c r="B133">
        <v>642491</v>
      </c>
      <c r="C133" t="str">
        <f>"ST GEORGE SCHOOL"</f>
        <v>ST GEORGE SCHOOL</v>
      </c>
      <c r="D133" t="s">
        <v>11</v>
      </c>
      <c r="E133" t="s">
        <v>195</v>
      </c>
      <c r="F133" t="s">
        <v>17</v>
      </c>
      <c r="G133">
        <v>76111</v>
      </c>
      <c r="H133">
        <v>2001</v>
      </c>
      <c r="I133" s="1">
        <v>400</v>
      </c>
      <c r="J133" s="1">
        <v>500</v>
      </c>
    </row>
    <row r="134" spans="1:11" x14ac:dyDescent="0.35">
      <c r="A134">
        <v>256799</v>
      </c>
      <c r="B134">
        <v>642455</v>
      </c>
      <c r="C134" t="str">
        <f>"ST GEORGE SCHOOL"</f>
        <v>ST GEORGE SCHOOL</v>
      </c>
      <c r="D134" t="s">
        <v>11</v>
      </c>
      <c r="E134" t="s">
        <v>195</v>
      </c>
      <c r="F134" t="s">
        <v>17</v>
      </c>
      <c r="G134">
        <v>76111</v>
      </c>
      <c r="H134">
        <v>2001</v>
      </c>
      <c r="I134" s="1">
        <v>3398.4</v>
      </c>
      <c r="J134" s="1">
        <v>4248</v>
      </c>
    </row>
    <row r="135" spans="1:11" x14ac:dyDescent="0.35">
      <c r="A135">
        <v>234843</v>
      </c>
      <c r="B135">
        <v>551091</v>
      </c>
      <c r="C135" t="str">
        <f>"ST GERARD HIGH SCHOOL"</f>
        <v>ST GERARD HIGH SCHOOL</v>
      </c>
      <c r="D135" t="s">
        <v>11</v>
      </c>
      <c r="E135" t="s">
        <v>196</v>
      </c>
      <c r="F135" t="s">
        <v>51</v>
      </c>
      <c r="G135">
        <v>78203</v>
      </c>
      <c r="H135">
        <v>2001</v>
      </c>
      <c r="I135" s="1">
        <v>336</v>
      </c>
      <c r="J135" s="1">
        <v>420</v>
      </c>
    </row>
    <row r="136" spans="1:11" x14ac:dyDescent="0.35">
      <c r="A136">
        <v>225419</v>
      </c>
      <c r="B136">
        <v>520427</v>
      </c>
      <c r="C136" t="str">
        <f>"ST JEROME SCHOOL"</f>
        <v>ST JEROME SCHOOL</v>
      </c>
      <c r="D136" t="s">
        <v>11</v>
      </c>
      <c r="E136" t="s">
        <v>197</v>
      </c>
      <c r="F136" t="s">
        <v>78</v>
      </c>
      <c r="G136">
        <v>77080</v>
      </c>
      <c r="H136">
        <v>2001</v>
      </c>
      <c r="I136" s="1">
        <v>4315.2</v>
      </c>
      <c r="J136" s="1">
        <v>10788</v>
      </c>
    </row>
    <row r="137" spans="1:11" x14ac:dyDescent="0.35">
      <c r="A137">
        <v>242029</v>
      </c>
      <c r="B137">
        <v>592763</v>
      </c>
      <c r="C137" t="str">
        <f>"ST JOHN BERCHMANS SCHOOL"</f>
        <v>ST JOHN BERCHMANS SCHOOL</v>
      </c>
      <c r="D137" t="s">
        <v>11</v>
      </c>
      <c r="E137" t="s">
        <v>198</v>
      </c>
      <c r="F137" t="s">
        <v>51</v>
      </c>
      <c r="G137">
        <v>78226</v>
      </c>
      <c r="H137">
        <v>2001</v>
      </c>
      <c r="I137" s="1">
        <v>3602.45</v>
      </c>
      <c r="J137" s="1">
        <v>4002.72</v>
      </c>
      <c r="K137" s="1">
        <v>3602.45</v>
      </c>
    </row>
    <row r="138" spans="1:11" x14ac:dyDescent="0.35">
      <c r="A138">
        <v>242029</v>
      </c>
      <c r="B138">
        <v>592771</v>
      </c>
      <c r="C138" t="str">
        <f>"ST JOHN BERCHMANS SCHOOL"</f>
        <v>ST JOHN BERCHMANS SCHOOL</v>
      </c>
      <c r="D138" t="s">
        <v>11</v>
      </c>
      <c r="E138" t="s">
        <v>198</v>
      </c>
      <c r="F138" t="s">
        <v>51</v>
      </c>
      <c r="G138">
        <v>78226</v>
      </c>
      <c r="H138">
        <v>2001</v>
      </c>
      <c r="I138" s="1">
        <v>4212</v>
      </c>
      <c r="J138" s="1">
        <v>4680</v>
      </c>
      <c r="K138" s="1">
        <v>4212</v>
      </c>
    </row>
    <row r="139" spans="1:11" x14ac:dyDescent="0.35">
      <c r="A139">
        <v>227240</v>
      </c>
      <c r="B139">
        <v>525705</v>
      </c>
      <c r="C139" t="str">
        <f>"ST LOUIS CATHOLIC SCHOOL"</f>
        <v>ST LOUIS CATHOLIC SCHOOL</v>
      </c>
      <c r="D139" t="s">
        <v>11</v>
      </c>
      <c r="E139" t="s">
        <v>199</v>
      </c>
      <c r="F139" t="s">
        <v>200</v>
      </c>
      <c r="G139">
        <v>78009</v>
      </c>
      <c r="H139">
        <v>2001</v>
      </c>
      <c r="I139" s="1">
        <v>2340</v>
      </c>
      <c r="J139" s="1">
        <v>4680</v>
      </c>
      <c r="K139" s="1">
        <v>2340</v>
      </c>
    </row>
    <row r="140" spans="1:11" x14ac:dyDescent="0.35">
      <c r="A140">
        <v>221209</v>
      </c>
      <c r="B140">
        <v>529860</v>
      </c>
      <c r="C140" t="str">
        <f>"ST LUKE'S EPISCOPAL SCHOOL"</f>
        <v>ST LUKE'S EPISCOPAL SCHOOL</v>
      </c>
      <c r="D140" t="s">
        <v>11</v>
      </c>
      <c r="E140" t="s">
        <v>201</v>
      </c>
      <c r="F140" t="s">
        <v>51</v>
      </c>
      <c r="G140">
        <v>78209</v>
      </c>
      <c r="H140">
        <v>2001</v>
      </c>
      <c r="I140" s="1">
        <v>312</v>
      </c>
      <c r="J140" s="1">
        <v>780</v>
      </c>
    </row>
    <row r="141" spans="1:11" x14ac:dyDescent="0.35">
      <c r="A141">
        <v>221209</v>
      </c>
      <c r="B141">
        <v>529846</v>
      </c>
      <c r="C141" t="str">
        <f>"ST LUKE'S EPISCOPAL SCHOOL"</f>
        <v>ST LUKE'S EPISCOPAL SCHOOL</v>
      </c>
      <c r="D141" t="s">
        <v>11</v>
      </c>
      <c r="E141" t="s">
        <v>201</v>
      </c>
      <c r="F141" t="s">
        <v>51</v>
      </c>
      <c r="G141">
        <v>78209</v>
      </c>
      <c r="H141">
        <v>2001</v>
      </c>
      <c r="I141" s="1">
        <v>264</v>
      </c>
      <c r="J141" s="1">
        <v>660</v>
      </c>
    </row>
    <row r="142" spans="1:11" x14ac:dyDescent="0.35">
      <c r="A142">
        <v>252983</v>
      </c>
      <c r="B142">
        <v>639676</v>
      </c>
      <c r="C142" t="str">
        <f>"ST MARY ELEMENTARY SCHOOL"</f>
        <v>ST MARY ELEMENTARY SCHOOL</v>
      </c>
      <c r="D142" t="s">
        <v>11</v>
      </c>
      <c r="E142" t="s">
        <v>202</v>
      </c>
      <c r="F142" t="s">
        <v>203</v>
      </c>
      <c r="G142">
        <v>78624</v>
      </c>
      <c r="H142">
        <v>2001</v>
      </c>
      <c r="I142" s="1">
        <v>300</v>
      </c>
      <c r="J142" s="1">
        <v>600</v>
      </c>
    </row>
    <row r="143" spans="1:11" x14ac:dyDescent="0.35">
      <c r="A143">
        <v>252983</v>
      </c>
      <c r="B143">
        <v>639665</v>
      </c>
      <c r="C143" t="str">
        <f>"ST MARY ELEMENTARY SCHOOL"</f>
        <v>ST MARY ELEMENTARY SCHOOL</v>
      </c>
      <c r="D143" t="s">
        <v>11</v>
      </c>
      <c r="E143" t="s">
        <v>202</v>
      </c>
      <c r="F143" t="s">
        <v>203</v>
      </c>
      <c r="G143">
        <v>78624</v>
      </c>
      <c r="H143">
        <v>2001</v>
      </c>
      <c r="I143" s="1">
        <v>150</v>
      </c>
      <c r="J143" s="1">
        <v>300</v>
      </c>
    </row>
    <row r="144" spans="1:11" x14ac:dyDescent="0.35">
      <c r="A144">
        <v>238346</v>
      </c>
      <c r="B144">
        <v>562612</v>
      </c>
      <c r="C144" t="str">
        <f>"ST MATTHEW CATHOLIC SCHOOL"</f>
        <v>ST MATTHEW CATHOLIC SCHOOL</v>
      </c>
      <c r="D144" t="s">
        <v>11</v>
      </c>
      <c r="E144" t="s">
        <v>204</v>
      </c>
      <c r="F144" t="s">
        <v>51</v>
      </c>
      <c r="G144">
        <v>78230</v>
      </c>
      <c r="H144">
        <v>2001</v>
      </c>
      <c r="I144" s="1">
        <v>310.61</v>
      </c>
      <c r="J144" s="1">
        <v>776.52</v>
      </c>
      <c r="K144" s="1">
        <v>310.61</v>
      </c>
    </row>
    <row r="145" spans="1:11" x14ac:dyDescent="0.35">
      <c r="A145">
        <v>267777</v>
      </c>
      <c r="B145">
        <v>692519</v>
      </c>
      <c r="C145" t="str">
        <f>"ST. MARY SCHOOL"</f>
        <v>ST. MARY SCHOOL</v>
      </c>
      <c r="D145" t="s">
        <v>11</v>
      </c>
      <c r="E145" t="s">
        <v>205</v>
      </c>
      <c r="F145" t="s">
        <v>206</v>
      </c>
      <c r="G145">
        <v>77630</v>
      </c>
      <c r="H145">
        <v>2001</v>
      </c>
      <c r="I145" s="1">
        <v>510.4</v>
      </c>
      <c r="J145" s="1">
        <v>1276</v>
      </c>
    </row>
    <row r="146" spans="1:11" x14ac:dyDescent="0.35">
      <c r="A146">
        <v>264590</v>
      </c>
      <c r="B146">
        <v>688365</v>
      </c>
      <c r="C146" t="str">
        <f>"STEWART/EDISON JUNIOR ACADEMY"</f>
        <v>STEWART/EDISON JUNIOR ACADEMY</v>
      </c>
      <c r="D146" t="s">
        <v>11</v>
      </c>
      <c r="E146" t="s">
        <v>207</v>
      </c>
      <c r="F146" t="s">
        <v>208</v>
      </c>
      <c r="G146">
        <v>75702</v>
      </c>
      <c r="H146">
        <v>2001</v>
      </c>
      <c r="I146" s="1">
        <v>1120</v>
      </c>
      <c r="J146" s="1">
        <v>2400</v>
      </c>
      <c r="K146" s="1">
        <v>602.54</v>
      </c>
    </row>
    <row r="147" spans="1:11" x14ac:dyDescent="0.35">
      <c r="A147">
        <v>229942</v>
      </c>
      <c r="B147">
        <v>579401</v>
      </c>
      <c r="C147" t="str">
        <f>"Saint Augustine Catholic School"</f>
        <v>Saint Augustine Catholic School</v>
      </c>
      <c r="D147" t="s">
        <v>11</v>
      </c>
      <c r="E147" t="s">
        <v>209</v>
      </c>
      <c r="F147" t="s">
        <v>210</v>
      </c>
      <c r="G147">
        <v>75217</v>
      </c>
      <c r="H147">
        <v>2001</v>
      </c>
      <c r="I147" s="1">
        <v>0</v>
      </c>
      <c r="J147" s="1">
        <v>0</v>
      </c>
    </row>
    <row r="148" spans="1:11" x14ac:dyDescent="0.35">
      <c r="A148">
        <v>229942</v>
      </c>
      <c r="B148">
        <v>579402</v>
      </c>
      <c r="C148" t="str">
        <f>"Saint Augustine Catholic School"</f>
        <v>Saint Augustine Catholic School</v>
      </c>
      <c r="D148" t="s">
        <v>11</v>
      </c>
      <c r="E148" t="s">
        <v>209</v>
      </c>
      <c r="F148" t="s">
        <v>210</v>
      </c>
      <c r="G148">
        <v>75217</v>
      </c>
      <c r="H148">
        <v>2001</v>
      </c>
      <c r="I148" s="1">
        <v>0</v>
      </c>
      <c r="J148" s="1">
        <v>0</v>
      </c>
    </row>
    <row r="149" spans="1:11" x14ac:dyDescent="0.35">
      <c r="A149">
        <v>230079</v>
      </c>
      <c r="B149">
        <v>581746</v>
      </c>
      <c r="C149" t="str">
        <f>"Santa Clara of Assisi"</f>
        <v>Santa Clara of Assisi</v>
      </c>
      <c r="D149" t="s">
        <v>11</v>
      </c>
      <c r="E149" t="s">
        <v>211</v>
      </c>
      <c r="F149" t="s">
        <v>210</v>
      </c>
      <c r="G149">
        <v>75211</v>
      </c>
      <c r="H149">
        <v>2001</v>
      </c>
      <c r="I149" s="1">
        <v>0</v>
      </c>
      <c r="J149" s="1">
        <v>0</v>
      </c>
    </row>
    <row r="150" spans="1:11" x14ac:dyDescent="0.35">
      <c r="A150">
        <v>230079</v>
      </c>
      <c r="B150">
        <v>581745</v>
      </c>
      <c r="C150" t="str">
        <f>"Santa Clara of Assisi"</f>
        <v>Santa Clara of Assisi</v>
      </c>
      <c r="D150" t="s">
        <v>11</v>
      </c>
      <c r="E150" t="s">
        <v>211</v>
      </c>
      <c r="F150" t="s">
        <v>210</v>
      </c>
      <c r="G150">
        <v>75211</v>
      </c>
      <c r="H150">
        <v>2001</v>
      </c>
      <c r="I150" s="1">
        <v>0</v>
      </c>
      <c r="J150" s="1">
        <v>0</v>
      </c>
    </row>
    <row r="151" spans="1:11" x14ac:dyDescent="0.35">
      <c r="A151">
        <v>230079</v>
      </c>
      <c r="B151">
        <v>581748</v>
      </c>
      <c r="C151" t="str">
        <f>"Santa Clara of Assisi"</f>
        <v>Santa Clara of Assisi</v>
      </c>
      <c r="D151" t="s">
        <v>11</v>
      </c>
      <c r="E151" t="s">
        <v>211</v>
      </c>
      <c r="F151" t="s">
        <v>210</v>
      </c>
      <c r="G151">
        <v>75211</v>
      </c>
      <c r="H151">
        <v>2001</v>
      </c>
      <c r="I151" s="1">
        <v>0</v>
      </c>
      <c r="J151" s="1">
        <v>0</v>
      </c>
    </row>
    <row r="152" spans="1:11" x14ac:dyDescent="0.35">
      <c r="A152">
        <v>232354</v>
      </c>
      <c r="B152">
        <v>544758</v>
      </c>
      <c r="C152" t="str">
        <f>"Southwest Community Christian"</f>
        <v>Southwest Community Christian</v>
      </c>
      <c r="D152" t="s">
        <v>11</v>
      </c>
      <c r="E152" t="s">
        <v>212</v>
      </c>
      <c r="F152" t="s">
        <v>121</v>
      </c>
      <c r="G152">
        <v>77083</v>
      </c>
      <c r="H152">
        <v>2001</v>
      </c>
      <c r="I152" s="1">
        <v>0</v>
      </c>
      <c r="J152" s="1">
        <v>0</v>
      </c>
    </row>
    <row r="153" spans="1:11" x14ac:dyDescent="0.35">
      <c r="A153">
        <v>232354</v>
      </c>
      <c r="B153">
        <v>544757</v>
      </c>
      <c r="C153" t="str">
        <f>"Southwest Community Christian"</f>
        <v>Southwest Community Christian</v>
      </c>
      <c r="D153" t="s">
        <v>11</v>
      </c>
      <c r="E153" t="s">
        <v>212</v>
      </c>
      <c r="F153" t="s">
        <v>121</v>
      </c>
      <c r="G153">
        <v>77083</v>
      </c>
      <c r="H153">
        <v>2001</v>
      </c>
      <c r="I153" s="1">
        <v>0</v>
      </c>
      <c r="J153" s="1">
        <v>0</v>
      </c>
    </row>
    <row r="154" spans="1:11" x14ac:dyDescent="0.35">
      <c r="A154">
        <v>232352</v>
      </c>
      <c r="B154">
        <v>545842</v>
      </c>
      <c r="C154" t="str">
        <f>"St Philip Neri School"</f>
        <v>St Philip Neri School</v>
      </c>
      <c r="D154" t="s">
        <v>11</v>
      </c>
      <c r="E154" t="s">
        <v>213</v>
      </c>
      <c r="F154" t="s">
        <v>121</v>
      </c>
      <c r="G154">
        <v>77048</v>
      </c>
      <c r="H154">
        <v>2001</v>
      </c>
      <c r="I154" s="1">
        <v>0</v>
      </c>
      <c r="J154" s="1">
        <v>0</v>
      </c>
    </row>
    <row r="155" spans="1:11" x14ac:dyDescent="0.35">
      <c r="A155">
        <v>260282</v>
      </c>
      <c r="B155">
        <v>658449</v>
      </c>
      <c r="C155" t="str">
        <f>"THERESA  B LEE ACADEMY"</f>
        <v>THERESA  B LEE ACADEMY</v>
      </c>
      <c r="D155" t="s">
        <v>11</v>
      </c>
      <c r="E155" t="s">
        <v>214</v>
      </c>
      <c r="F155" t="s">
        <v>215</v>
      </c>
      <c r="G155">
        <v>76103</v>
      </c>
      <c r="H155">
        <v>2001</v>
      </c>
      <c r="I155" s="1">
        <v>0</v>
      </c>
      <c r="J155" s="1">
        <v>0</v>
      </c>
    </row>
    <row r="156" spans="1:11" x14ac:dyDescent="0.35">
      <c r="A156">
        <v>260282</v>
      </c>
      <c r="B156">
        <v>658480</v>
      </c>
      <c r="C156" t="str">
        <f>"THERESA  B LEE ACADEMY"</f>
        <v>THERESA  B LEE ACADEMY</v>
      </c>
      <c r="D156" t="s">
        <v>11</v>
      </c>
      <c r="E156" t="s">
        <v>214</v>
      </c>
      <c r="F156" t="s">
        <v>215</v>
      </c>
      <c r="G156">
        <v>76103</v>
      </c>
      <c r="H156">
        <v>2001</v>
      </c>
      <c r="I156" s="1">
        <v>0</v>
      </c>
      <c r="J156" s="1">
        <v>0</v>
      </c>
    </row>
    <row r="157" spans="1:11" x14ac:dyDescent="0.35">
      <c r="A157">
        <v>260282</v>
      </c>
      <c r="B157">
        <v>658494</v>
      </c>
      <c r="C157" t="str">
        <f>"THERESA  B LEE ACADEMY"</f>
        <v>THERESA  B LEE ACADEMY</v>
      </c>
      <c r="D157" t="s">
        <v>11</v>
      </c>
      <c r="E157" t="s">
        <v>214</v>
      </c>
      <c r="F157" t="s">
        <v>215</v>
      </c>
      <c r="G157">
        <v>76103</v>
      </c>
      <c r="H157">
        <v>2001</v>
      </c>
      <c r="I157" s="1">
        <v>0</v>
      </c>
      <c r="J157" s="1">
        <v>0</v>
      </c>
    </row>
    <row r="158" spans="1:11" x14ac:dyDescent="0.35">
      <c r="A158">
        <v>237430</v>
      </c>
      <c r="B158">
        <v>558725</v>
      </c>
      <c r="C158" t="str">
        <f>"TRANSFORMATIVE  CHARTER ACADEMY"</f>
        <v>TRANSFORMATIVE  CHARTER ACADEMY</v>
      </c>
      <c r="D158" t="s">
        <v>11</v>
      </c>
      <c r="E158" t="s">
        <v>216</v>
      </c>
      <c r="F158" t="s">
        <v>170</v>
      </c>
      <c r="G158">
        <v>76541</v>
      </c>
      <c r="H158">
        <v>2001</v>
      </c>
      <c r="I158" s="1">
        <v>985.69</v>
      </c>
      <c r="J158" s="1">
        <v>4928.43</v>
      </c>
    </row>
    <row r="159" spans="1:11" x14ac:dyDescent="0.35">
      <c r="A159">
        <v>255945</v>
      </c>
      <c r="B159">
        <v>638594</v>
      </c>
      <c r="C159" t="str">
        <f>"TRINITY EPISCOPAL SCHOOL"</f>
        <v>TRINITY EPISCOPAL SCHOOL</v>
      </c>
      <c r="D159" t="s">
        <v>11</v>
      </c>
      <c r="E159" t="s">
        <v>217</v>
      </c>
      <c r="F159" t="s">
        <v>218</v>
      </c>
      <c r="G159">
        <v>75951</v>
      </c>
      <c r="H159">
        <v>2001</v>
      </c>
      <c r="I159" s="1">
        <v>17040</v>
      </c>
      <c r="J159" s="1">
        <v>21300</v>
      </c>
      <c r="K159" s="1">
        <v>2022</v>
      </c>
    </row>
    <row r="160" spans="1:11" x14ac:dyDescent="0.35">
      <c r="A160">
        <v>244026</v>
      </c>
      <c r="B160">
        <v>587692</v>
      </c>
      <c r="C160" t="str">
        <f>"VERIBEST INDEPENDENT SCHOOL DISTRICT"</f>
        <v>VERIBEST INDEPENDENT SCHOOL DISTRICT</v>
      </c>
      <c r="D160" t="s">
        <v>11</v>
      </c>
      <c r="E160" t="s">
        <v>219</v>
      </c>
      <c r="F160" t="s">
        <v>220</v>
      </c>
      <c r="G160">
        <v>76886</v>
      </c>
      <c r="H160">
        <v>2001</v>
      </c>
      <c r="I160" s="1">
        <v>1176.24</v>
      </c>
      <c r="J160" s="1">
        <v>2028</v>
      </c>
      <c r="K160" s="1">
        <v>1176.24</v>
      </c>
    </row>
    <row r="161" spans="1:11" x14ac:dyDescent="0.35">
      <c r="A161">
        <v>243880</v>
      </c>
      <c r="B161">
        <v>587306</v>
      </c>
      <c r="C161" t="str">
        <f>"WACO SDA SCHOOL"</f>
        <v>WACO SDA SCHOOL</v>
      </c>
      <c r="D161" t="s">
        <v>11</v>
      </c>
      <c r="E161" t="s">
        <v>221</v>
      </c>
      <c r="F161" t="s">
        <v>110</v>
      </c>
      <c r="G161">
        <v>76712</v>
      </c>
      <c r="H161">
        <v>2001</v>
      </c>
      <c r="I161" s="1">
        <v>0</v>
      </c>
      <c r="J161" s="1">
        <v>0</v>
      </c>
    </row>
    <row r="162" spans="1:11" x14ac:dyDescent="0.35">
      <c r="A162">
        <v>232999</v>
      </c>
      <c r="B162">
        <v>570490</v>
      </c>
      <c r="C162" t="str">
        <f>"WILSON INDEP SCHOOL DISTRICT"</f>
        <v>WILSON INDEP SCHOOL DISTRICT</v>
      </c>
      <c r="D162" t="s">
        <v>11</v>
      </c>
      <c r="E162" t="s">
        <v>222</v>
      </c>
      <c r="F162" t="s">
        <v>223</v>
      </c>
      <c r="G162">
        <v>79381</v>
      </c>
      <c r="H162">
        <v>2001</v>
      </c>
      <c r="I162" s="1">
        <v>3552</v>
      </c>
      <c r="J162" s="1">
        <v>4440</v>
      </c>
      <c r="K162" s="1">
        <v>3552</v>
      </c>
    </row>
    <row r="163" spans="1:11" x14ac:dyDescent="0.35">
      <c r="A163">
        <v>332634</v>
      </c>
      <c r="B163">
        <v>903515</v>
      </c>
      <c r="C163" t="str">
        <f>"WOODSON INDEP SCHOOL DISTRICT"</f>
        <v>WOODSON INDEP SCHOOL DISTRICT</v>
      </c>
      <c r="D163" t="s">
        <v>11</v>
      </c>
      <c r="E163" t="s">
        <v>224</v>
      </c>
      <c r="F163" t="s">
        <v>225</v>
      </c>
      <c r="G163">
        <v>76491</v>
      </c>
      <c r="H163">
        <v>2001</v>
      </c>
      <c r="I163" s="1">
        <v>4320</v>
      </c>
      <c r="J163" s="1">
        <v>5400</v>
      </c>
      <c r="K163" s="1">
        <v>4320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2001_School_Funding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Evil Piggy</cp:lastModifiedBy>
  <dcterms:created xsi:type="dcterms:W3CDTF">2021-08-03T21:50:20Z</dcterms:created>
  <dcterms:modified xsi:type="dcterms:W3CDTF">2021-08-03T21:50:20Z</dcterms:modified>
</cp:coreProperties>
</file>