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13_ncr:4000b_{BD112169-62EE-42DE-9093-34EC22471610}" xr6:coauthVersionLast="47" xr6:coauthVersionMax="47" xr10:uidLastSave="{00000000-0000-0000-0000-000000000000}"/>
  <bookViews>
    <workbookView xWindow="-110" yWindow="-110" windowWidth="19420" windowHeight="10420"/>
  </bookViews>
  <sheets>
    <sheet name="2008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</calcChain>
</file>

<file path=xl/sharedStrings.xml><?xml version="1.0" encoding="utf-8"?>
<sst xmlns="http://schemas.openxmlformats.org/spreadsheetml/2006/main" count="1154" uniqueCount="291">
  <si>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</si>
  <si>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</si>
  <si>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</si>
  <si>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</si>
  <si>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</si>
  <si>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</si>
  <si>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</si>
  <si>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</si>
  <si>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</si>
  <si>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</si>
  <si>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</si>
  <si>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</si>
  <si>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5701 RED BIRD CENTER DRIVE</t>
  </si>
  <si>
    <t>DALLAS</t>
  </si>
  <si>
    <t>219 SOUTH FIRST STREET</t>
  </si>
  <si>
    <t>ABBOTT</t>
  </si>
  <si>
    <t>6711 BELLFORT AVENUE</t>
  </si>
  <si>
    <t>HOUSTON</t>
  </si>
  <si>
    <t>6025 CHIMNEY ROCK ROAD</t>
  </si>
  <si>
    <t>1275 CEDAR STREET</t>
  </si>
  <si>
    <t>BEAUMONT</t>
  </si>
  <si>
    <t>6812 BANDERA</t>
  </si>
  <si>
    <t>SAN ANTONIO</t>
  </si>
  <si>
    <t>1030 OAK PARK DRIVE</t>
  </si>
  <si>
    <t>12825 SUMMIT RIDGE DRIVE</t>
  </si>
  <si>
    <t>806 N COLORADO</t>
  </si>
  <si>
    <t>ADRIAN</t>
  </si>
  <si>
    <t>7777 OSAGE PLAZA PARKWAY</t>
  </si>
  <si>
    <t>2695 S SOUTHWEST LOOP 323</t>
  </si>
  <si>
    <t>TYLER</t>
  </si>
  <si>
    <t>701 W STATE ST</t>
  </si>
  <si>
    <t>GARLAND</t>
  </si>
  <si>
    <t>2921 AVE M</t>
  </si>
  <si>
    <t>GALVESTON</t>
  </si>
  <si>
    <t>216 EAST 4TH. STREET</t>
  </si>
  <si>
    <t>AUSTIN</t>
  </si>
  <si>
    <t>PO BOX 248</t>
  </si>
  <si>
    <t>AMHERST</t>
  </si>
  <si>
    <t>5500 EL CAMINO DEL REY</t>
  </si>
  <si>
    <t>2903 JENSEN DR</t>
  </si>
  <si>
    <t>1485 HILLCREST</t>
  </si>
  <si>
    <t>3900 RUGGED DR</t>
  </si>
  <si>
    <t>9750 FERGUSON RD</t>
  </si>
  <si>
    <t>9001 DIANA DR</t>
  </si>
  <si>
    <t>EL PASO</t>
  </si>
  <si>
    <t>PO BOX 949</t>
  </si>
  <si>
    <t>NEMO</t>
  </si>
  <si>
    <t>2507 CENTRAL FREEWAY E.</t>
  </si>
  <si>
    <t>WICHITA FALLS</t>
  </si>
  <si>
    <t>1 BULLDOG PLZ., PO BOX 58</t>
  </si>
  <si>
    <t>BROADDUS</t>
  </si>
  <si>
    <t>5467 ROGERS HILL ROAD</t>
  </si>
  <si>
    <t>WEST</t>
  </si>
  <si>
    <t>203 S TENTH</t>
  </si>
  <si>
    <t>BUCKHOLTS</t>
  </si>
  <si>
    <t>708 CEDAR CREEK RD</t>
  </si>
  <si>
    <t>BUFFALO</t>
  </si>
  <si>
    <t>1201 AUSTIN ST</t>
  </si>
  <si>
    <t>RICHMOND</t>
  </si>
  <si>
    <t>2220 NW MILITARY HWY</t>
  </si>
  <si>
    <t>1638 ANN ARBOR ST</t>
  </si>
  <si>
    <t>7803 LITTLE YORK RD</t>
  </si>
  <si>
    <t>304 RANCH STREET</t>
  </si>
  <si>
    <t>ROPESVILLE</t>
  </si>
  <si>
    <t>502 E STARR AVE</t>
  </si>
  <si>
    <t>NACOGDOCHES</t>
  </si>
  <si>
    <t>4100 COLGATE AVE</t>
  </si>
  <si>
    <t>4005 CHEENA DR</t>
  </si>
  <si>
    <t>242 HARMONY ROAD, PO BOX 1327</t>
  </si>
  <si>
    <t>WEATHERFORD</t>
  </si>
  <si>
    <t>8225 S. BROADWAY</t>
  </si>
  <si>
    <t>4009 JOSEPH HARDIN DRIVE</t>
  </si>
  <si>
    <t>924 WAYNE STREET</t>
  </si>
  <si>
    <t>6215 MANCHACA ROAD BLDG D</t>
  </si>
  <si>
    <t>Austin</t>
  </si>
  <si>
    <t>3380 FANNIN</t>
  </si>
  <si>
    <t>615 NORTH 25TH STREET</t>
  </si>
  <si>
    <t>WACO</t>
  </si>
  <si>
    <t>HIGHWAY 922</t>
  </si>
  <si>
    <t>ERA</t>
  </si>
  <si>
    <t>6532 SOUTH US 377</t>
  </si>
  <si>
    <t>STEPHENVILLE</t>
  </si>
  <si>
    <t>20500 FM 531</t>
  </si>
  <si>
    <t>HALLETTSVILLE</t>
  </si>
  <si>
    <t>250 WASHINGTON ST</t>
  </si>
  <si>
    <t>616 S VIRGINIA ST</t>
  </si>
  <si>
    <t>1140 MORRISON DRIVE</t>
  </si>
  <si>
    <t>FORT WORTH</t>
  </si>
  <si>
    <t>2601 AVENUE N</t>
  </si>
  <si>
    <t>436 SOUTH MAIN STREET</t>
  </si>
  <si>
    <t>137 HAMILTON DR</t>
  </si>
  <si>
    <t>1214 LINCOLN STREET</t>
  </si>
  <si>
    <t>BROWNSVILLE</t>
  </si>
  <si>
    <t>143 FOREST SERVICE RD #233</t>
  </si>
  <si>
    <t>NEW WAVERLY</t>
  </si>
  <si>
    <t>8915 SOUTH HAMPTON</t>
  </si>
  <si>
    <t>2001 KATY AVE</t>
  </si>
  <si>
    <t>BAY CITY</t>
  </si>
  <si>
    <t>426 N SAN FELIPE AVE</t>
  </si>
  <si>
    <t>2323 CHEYENNE ST</t>
  </si>
  <si>
    <t>IRVING</t>
  </si>
  <si>
    <t>6920 CHIMNEY ROCK RD</t>
  </si>
  <si>
    <t>1912 MARION ST</t>
  </si>
  <si>
    <t>3814 NASH BLVD</t>
  </si>
  <si>
    <t>1408 JAMES ST</t>
  </si>
  <si>
    <t>ROSENBERG</t>
  </si>
  <si>
    <t>3815 OAK LAWN AVE</t>
  </si>
  <si>
    <t>4975 WEST BELLFORT</t>
  </si>
  <si>
    <t>902 WEST 8TH STREET</t>
  </si>
  <si>
    <t>601 S WALNUT ST</t>
  </si>
  <si>
    <t>IDALOU</t>
  </si>
  <si>
    <t>609 CRAWFORD ST</t>
  </si>
  <si>
    <t>3000 W HIGHWAY 22</t>
  </si>
  <si>
    <t>CORSICANA</t>
  </si>
  <si>
    <t>17406 BAMWOOD ROAD</t>
  </si>
  <si>
    <t>12345 INWOOD RD</t>
  </si>
  <si>
    <t>1400 PARKWAY PLAZA</t>
  </si>
  <si>
    <t>2201 WEST PLANO PARKWAY SUITE 125</t>
  </si>
  <si>
    <t>PLANO</t>
  </si>
  <si>
    <t>14909 EAST STATE HIGHWAY 36</t>
  </si>
  <si>
    <t>JONESBORO</t>
  </si>
  <si>
    <t>735 FREDERICKSBURG ROAD</t>
  </si>
  <si>
    <t>3200 SOUTH LANCASTER ROAD, SUITE 230A</t>
  </si>
  <si>
    <t>10860 ROCKLEY</t>
  </si>
  <si>
    <t>2420 CARTRIGHT ROAD</t>
  </si>
  <si>
    <t>MISSOURI CITY</t>
  </si>
  <si>
    <t>6600 SANFORD  ROAD</t>
  </si>
  <si>
    <t>ELLIS STREET</t>
  </si>
  <si>
    <t>LEVELLAND</t>
  </si>
  <si>
    <t>505 PIERCE ST</t>
  </si>
  <si>
    <t>LINDALE</t>
  </si>
  <si>
    <t>722 TENNISON MEMORIAL</t>
  </si>
  <si>
    <t>HIGHWAY 303</t>
  </si>
  <si>
    <t>LOOP</t>
  </si>
  <si>
    <t>1605 KRAMER LANE</t>
  </si>
  <si>
    <t>1897 MEYERSVILLE RD</t>
  </si>
  <si>
    <t>MEYERSVILLE</t>
  </si>
  <si>
    <t>6700 MOUNT CARMEL ST</t>
  </si>
  <si>
    <t>5950 KELLY DR</t>
  </si>
  <si>
    <t>FM 50</t>
  </si>
  <si>
    <t>MUMFORD</t>
  </si>
  <si>
    <t>9661 EAST  BANK</t>
  </si>
  <si>
    <t>MURCHISON</t>
  </si>
  <si>
    <t>606 E ROYAL LANE</t>
  </si>
  <si>
    <t>2018 ALLEN ST</t>
  </si>
  <si>
    <t>907 MAIN ST</t>
  </si>
  <si>
    <t>KERRVILLE</t>
  </si>
  <si>
    <t>NURSERY DRIVE</t>
  </si>
  <si>
    <t>NURSERY</t>
  </si>
  <si>
    <t>808 NORTH EWING AVE.</t>
  </si>
  <si>
    <t>1702 9TH ST</t>
  </si>
  <si>
    <t>GALENA PARK</t>
  </si>
  <si>
    <t>1600 9TH AVE N</t>
  </si>
  <si>
    <t>TEXAS CITY</t>
  </si>
  <si>
    <t>2405 NAVIGATION BLVD</t>
  </si>
  <si>
    <t>10114 HIGHWAY 6</t>
  </si>
  <si>
    <t>HITCHCOCK</t>
  </si>
  <si>
    <t>6703 WHITEFRIARS DR</t>
  </si>
  <si>
    <t>577 WASHINGTON ST</t>
  </si>
  <si>
    <t>EAGLE PASS</t>
  </si>
  <si>
    <t>2010 BENSON ST</t>
  </si>
  <si>
    <t>71 GALVESTON DRIVE</t>
  </si>
  <si>
    <t>VICTORIA</t>
  </si>
  <si>
    <t>901 13th Street</t>
  </si>
  <si>
    <t>Galveston</t>
  </si>
  <si>
    <t>4605 LIVE OAK</t>
  </si>
  <si>
    <t>PO BOX 394, HIGHWAY 303</t>
  </si>
  <si>
    <t>PEP</t>
  </si>
  <si>
    <t>8501 JACK FINNEY BOULEVARD</t>
  </si>
  <si>
    <t>GREENVILLE</t>
  </si>
  <si>
    <t>419 EAST MAGNOLIA STREET</t>
  </si>
  <si>
    <t>5100 W PLANO PKWY</t>
  </si>
  <si>
    <t>1215 N SAINT MARYS ST</t>
  </si>
  <si>
    <t>2320 OAKCLIFF ST</t>
  </si>
  <si>
    <t>2102 N 23RD ST</t>
  </si>
  <si>
    <t>916 MAJESTIC ST</t>
  </si>
  <si>
    <t>4106 SW 51ST AVE</t>
  </si>
  <si>
    <t>AMARILLO</t>
  </si>
  <si>
    <t>1310 PENNSYLVANIA AVE SUITE C</t>
  </si>
  <si>
    <t>3875 1/2 SOUTH STABLEs</t>
  </si>
  <si>
    <t>CORPUS CHRISTI</t>
  </si>
  <si>
    <t>4902 34TH STREET, SUTE 10</t>
  </si>
  <si>
    <t>LUBBOCK</t>
  </si>
  <si>
    <t>1001 EAST VETERANS MEMORIAL BLVD  SUITE 301C</t>
  </si>
  <si>
    <t>KILLEEN</t>
  </si>
  <si>
    <t>6785 CAMP BOWIE BLVD, #200</t>
  </si>
  <si>
    <t>2525 GRANDVIEW AVE., SUITE 600</t>
  </si>
  <si>
    <t>ODESSA</t>
  </si>
  <si>
    <t>713 EAST AIRTEX DRIVE</t>
  </si>
  <si>
    <t>3303 WEST ILLINOIS, # 14</t>
  </si>
  <si>
    <t>MIDLAND</t>
  </si>
  <si>
    <t>ROUTE 3, BOX 337</t>
  </si>
  <si>
    <t>LOS FRESNOS</t>
  </si>
  <si>
    <t>2300 WILLOWICK RD</t>
  </si>
  <si>
    <t>111 N CHURCH ST</t>
  </si>
  <si>
    <t>ROCKPORT</t>
  </si>
  <si>
    <t>615 MCDADE ST</t>
  </si>
  <si>
    <t>CONROE</t>
  </si>
  <si>
    <t>907 RUNNEBURG RD</t>
  </si>
  <si>
    <t>CROSBY</t>
  </si>
  <si>
    <t>5703 BLANCO RD</t>
  </si>
  <si>
    <t>5815 ALDER DRIVE</t>
  </si>
  <si>
    <t>801 ROSELANE ST</t>
  </si>
  <si>
    <t>RR 2 BOX 103</t>
  </si>
  <si>
    <t>SLATON</t>
  </si>
  <si>
    <t>4213 MANGUM RD</t>
  </si>
  <si>
    <t>1111 S CHERRY ST</t>
  </si>
  <si>
    <t>TOMBALL</t>
  </si>
  <si>
    <t>2120 WESTHEIMER RD</t>
  </si>
  <si>
    <t>635 BONHAM ST</t>
  </si>
  <si>
    <t>COLUMBUS</t>
  </si>
  <si>
    <t>1015 E HARRISON ST</t>
  </si>
  <si>
    <t>HARLINGEN</t>
  </si>
  <si>
    <t>205 W HUISACHE AVE</t>
  </si>
  <si>
    <t>1420 OLD GATE LN</t>
  </si>
  <si>
    <t>2510 WESTRIDGE ST</t>
  </si>
  <si>
    <t>11740 JOAN OF ARC DR</t>
  </si>
  <si>
    <t>118 LOWELL ST</t>
  </si>
  <si>
    <t>501 TIDWELL RD</t>
  </si>
  <si>
    <t>8134 PARK PLACE BLVD</t>
  </si>
  <si>
    <t>2601 SPRING STUEBNER RD</t>
  </si>
  <si>
    <t>SPRING</t>
  </si>
  <si>
    <t>8100 ROOS RD</t>
  </si>
  <si>
    <t>5100 DABNEY ST</t>
  </si>
  <si>
    <t>2213 OLD ALVIN ROAD</t>
  </si>
  <si>
    <t>PEARLAND</t>
  </si>
  <si>
    <t>602 S CARANCAHUA ST</t>
  </si>
  <si>
    <t>8825 KEMPWOOD DR</t>
  </si>
  <si>
    <t>5630 W COMMERCE ST</t>
  </si>
  <si>
    <t>701 S PARIS ST</t>
  </si>
  <si>
    <t>ENNIS</t>
  </si>
  <si>
    <t>4118 S BONHAM ST</t>
  </si>
  <si>
    <t>1811 CAROLINA ST</t>
  </si>
  <si>
    <t>BAYTOWN</t>
  </si>
  <si>
    <t>600 SOUTH JUPITER ROAD</t>
  </si>
  <si>
    <t>RICHARDSON</t>
  </si>
  <si>
    <t>2630 AUSTIN PKWY</t>
  </si>
  <si>
    <t>SUGAR LAND</t>
  </si>
  <si>
    <t>119 OCTAVIA PL</t>
  </si>
  <si>
    <t>1202 FAIR AVE</t>
  </si>
  <si>
    <t>530 FERGUSON</t>
  </si>
  <si>
    <t>HUMBLE</t>
  </si>
  <si>
    <t>1612 E WALKER ST</t>
  </si>
  <si>
    <t>LEAGUE CITY</t>
  </si>
  <si>
    <t>10703 WURZBACH RD</t>
  </si>
  <si>
    <t>1833 SAGE RD</t>
  </si>
  <si>
    <t>4140 WALNUT HILL LN</t>
  </si>
  <si>
    <t>112 MARCIA PL</t>
  </si>
  <si>
    <t>1519 HOUSTON ST  PO BOX 520</t>
  </si>
  <si>
    <t>LAREDO</t>
  </si>
  <si>
    <t>812 MAIN ST</t>
  </si>
  <si>
    <t>PASADENA</t>
  </si>
  <si>
    <t>811 W DONOVAN ST</t>
  </si>
  <si>
    <t>12525 INWOOD RD</t>
  </si>
  <si>
    <t>3600 BRINKMAN ST</t>
  </si>
  <si>
    <t>6622 HASKELL ST</t>
  </si>
  <si>
    <t>3741 ABRAMS RD</t>
  </si>
  <si>
    <t>6802 BUFFALO SPEEDWAY</t>
  </si>
  <si>
    <t>3002 ROSEDALE ST.</t>
  </si>
  <si>
    <t>1100 ROOSEVELT ROAD</t>
  </si>
  <si>
    <t>ARLINGTON</t>
  </si>
  <si>
    <t>7508 FM531</t>
  </si>
  <si>
    <t>SWEET HOME</t>
  </si>
  <si>
    <t>400 UHLAND ROAD</t>
  </si>
  <si>
    <t>SAN MARCOS</t>
  </si>
  <si>
    <t>1401 9TH AVE N</t>
  </si>
  <si>
    <t>831 W 10TH STREET</t>
  </si>
  <si>
    <t>20955 W TEJAS TRL</t>
  </si>
  <si>
    <t>8500 SWEETWATER</t>
  </si>
  <si>
    <t>215 SOUTH MESQUITE</t>
  </si>
  <si>
    <t>TOLAR</t>
  </si>
  <si>
    <t>807 NORTH 8TH STREET</t>
  </si>
  <si>
    <t>105 W EATON</t>
  </si>
  <si>
    <t>TRINIDAD</t>
  </si>
  <si>
    <t>400 PINE DR</t>
  </si>
  <si>
    <t>DICKINSON</t>
  </si>
  <si>
    <t>1201 N. NORTHWEST LOOP 323</t>
  </si>
  <si>
    <t>2616 NORTH MACARTHUR BLVD</t>
  </si>
  <si>
    <t>400 S I ROAD</t>
  </si>
  <si>
    <t>PHARR</t>
  </si>
  <si>
    <t>595 COUNTY RD 182</t>
  </si>
  <si>
    <t>FARM ROAD 809</t>
  </si>
  <si>
    <t>WILDORADO</t>
  </si>
  <si>
    <t>1750 VICEROY DRIVE</t>
  </si>
  <si>
    <t>1104 COUNTRY LANE</t>
  </si>
  <si>
    <t>MARION</t>
  </si>
  <si>
    <t>FARM ROAD 226</t>
  </si>
  <si>
    <t>WODEN</t>
  </si>
  <si>
    <t>6701 CULLEN BLVD</t>
  </si>
  <si>
    <t>515 WEST CENTER STREET</t>
  </si>
  <si>
    <t>DUNCANVILLE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</si>
</sst>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636041</v>
      </c>
      <c r="B2">
        <v>1763528</v>
      </c>
      <c r="C2" t="str">
        <f>"A.W. BROWN FELLOWSHIP CHARTER SCHOOL II"</f>
        <v>A.W. BROWN FELLOWSHIP CHARTER SCHOOL II</v>
      </c>
      <c r="D2" t="s">
        <v>11</v>
      </c>
      <c r="E2" t="s">
        <v>12</v>
      </c>
      <c r="F2" t="s">
        <v>13</v>
      </c>
      <c r="G2">
        <v>75237</v>
      </c>
      <c r="H2">
        <v>2008</v>
      </c>
      <c r="I2" s="1">
        <v>25346.52</v>
      </c>
      <c r="J2" s="1">
        <v>28162.799999999999</v>
      </c>
      <c r="K2" s="1">
        <v>25346.52</v>
      </c>
    </row>
    <row r="3" spans="1:11" x14ac:dyDescent="0.35">
      <c r="A3">
        <v>617651</v>
      </c>
      <c r="B3">
        <v>1722039</v>
      </c>
      <c r="C3" t="str">
        <f>"ABBOTT INDEP SCHOOL DISTRICT"</f>
        <v>ABBOTT INDEP SCHOOL DISTRICT</v>
      </c>
      <c r="D3" t="s">
        <v>11</v>
      </c>
      <c r="E3" t="s">
        <v>14</v>
      </c>
      <c r="F3" t="s">
        <v>15</v>
      </c>
      <c r="G3">
        <v>76621</v>
      </c>
      <c r="H3">
        <v>2008</v>
      </c>
      <c r="I3" s="1">
        <v>9172.7999999999993</v>
      </c>
      <c r="J3" s="1">
        <v>13104</v>
      </c>
      <c r="K3" s="1">
        <v>8862</v>
      </c>
    </row>
    <row r="4" spans="1:11" x14ac:dyDescent="0.35">
      <c r="A4">
        <v>608124</v>
      </c>
      <c r="B4">
        <v>1675513</v>
      </c>
      <c r="C4" t="str">
        <f>"ACADEMY OF ACCELERATED LEARNING"</f>
        <v>ACADEMY OF ACCELERATED LEARNING</v>
      </c>
      <c r="D4" t="s">
        <v>11</v>
      </c>
      <c r="E4" t="s">
        <v>16</v>
      </c>
      <c r="F4" t="s">
        <v>17</v>
      </c>
      <c r="G4">
        <v>77087</v>
      </c>
      <c r="H4">
        <v>2008</v>
      </c>
      <c r="I4" s="1">
        <v>4590</v>
      </c>
      <c r="J4" s="1">
        <v>5100</v>
      </c>
      <c r="K4" s="1">
        <v>4305.6000000000004</v>
      </c>
    </row>
    <row r="5" spans="1:11" x14ac:dyDescent="0.35">
      <c r="A5">
        <v>604734</v>
      </c>
      <c r="B5">
        <v>1666364</v>
      </c>
      <c r="C5" t="str">
        <f>"ACADEMY OF ACCELERATED LEARNING"</f>
        <v>ACADEMY OF ACCELERATED LEARNING</v>
      </c>
      <c r="D5" t="s">
        <v>11</v>
      </c>
      <c r="E5" t="s">
        <v>18</v>
      </c>
      <c r="F5" t="s">
        <v>17</v>
      </c>
      <c r="G5">
        <v>77081</v>
      </c>
      <c r="H5">
        <v>2008</v>
      </c>
      <c r="I5" s="1">
        <v>4590</v>
      </c>
      <c r="J5" s="1">
        <v>5100</v>
      </c>
      <c r="K5" s="1">
        <v>4305.6000000000004</v>
      </c>
    </row>
    <row r="6" spans="1:11" x14ac:dyDescent="0.35">
      <c r="A6">
        <v>612060</v>
      </c>
      <c r="B6">
        <v>1685430</v>
      </c>
      <c r="C6" t="str">
        <f>"ACADEMY OF BEAUMONT"</f>
        <v>ACADEMY OF BEAUMONT</v>
      </c>
      <c r="D6" t="s">
        <v>11</v>
      </c>
      <c r="E6" t="s">
        <v>19</v>
      </c>
      <c r="F6" t="s">
        <v>20</v>
      </c>
      <c r="G6">
        <v>77701</v>
      </c>
      <c r="H6">
        <v>2008</v>
      </c>
      <c r="I6" s="1">
        <v>7704.83</v>
      </c>
      <c r="J6" s="1">
        <v>8560.92</v>
      </c>
      <c r="K6" s="1">
        <v>7704.83</v>
      </c>
    </row>
    <row r="7" spans="1:11" x14ac:dyDescent="0.35">
      <c r="A7">
        <v>597862</v>
      </c>
      <c r="B7">
        <v>1649799</v>
      </c>
      <c r="C7" t="str">
        <f>"ACADEMY OF CAREERS AND TECHNOLOGIES"</f>
        <v>ACADEMY OF CAREERS AND TECHNOLOGIES</v>
      </c>
      <c r="D7" t="s">
        <v>11</v>
      </c>
      <c r="E7" t="s">
        <v>21</v>
      </c>
      <c r="F7" t="s">
        <v>22</v>
      </c>
      <c r="G7">
        <v>78238</v>
      </c>
      <c r="H7">
        <v>2008</v>
      </c>
      <c r="I7" s="1">
        <v>5002.5600000000004</v>
      </c>
      <c r="J7" s="1">
        <v>5558.4</v>
      </c>
      <c r="K7" s="1">
        <v>2501.2800000000002</v>
      </c>
    </row>
    <row r="8" spans="1:11" x14ac:dyDescent="0.35">
      <c r="A8">
        <v>612144</v>
      </c>
      <c r="B8">
        <v>1685708</v>
      </c>
      <c r="C8" t="str">
        <f>"ACADEMY OF DALLAS CHARTER SCHOOL"</f>
        <v>ACADEMY OF DALLAS CHARTER SCHOOL</v>
      </c>
      <c r="D8" t="s">
        <v>11</v>
      </c>
      <c r="E8" t="s">
        <v>23</v>
      </c>
      <c r="F8" t="s">
        <v>13</v>
      </c>
      <c r="G8">
        <v>75232</v>
      </c>
      <c r="H8">
        <v>2008</v>
      </c>
      <c r="I8" s="1">
        <v>14319.72</v>
      </c>
      <c r="J8" s="1">
        <v>15910.8</v>
      </c>
      <c r="K8" s="1">
        <v>7335.66</v>
      </c>
    </row>
    <row r="9" spans="1:11" x14ac:dyDescent="0.35">
      <c r="A9">
        <v>598888</v>
      </c>
      <c r="B9">
        <v>1653621</v>
      </c>
      <c r="C9" t="str">
        <f>"ACCELERATED INTERMEDIATE ACADEMY"</f>
        <v>ACCELERATED INTERMEDIATE ACADEMY</v>
      </c>
      <c r="D9" t="s">
        <v>11</v>
      </c>
      <c r="E9" t="s">
        <v>24</v>
      </c>
      <c r="F9" t="s">
        <v>17</v>
      </c>
      <c r="G9">
        <v>77085</v>
      </c>
      <c r="H9">
        <v>2008</v>
      </c>
      <c r="I9" s="1">
        <v>3455.24</v>
      </c>
      <c r="J9" s="1">
        <v>3839.16</v>
      </c>
      <c r="K9" s="1">
        <v>1727.76</v>
      </c>
    </row>
    <row r="10" spans="1:11" x14ac:dyDescent="0.35">
      <c r="A10">
        <v>598888</v>
      </c>
      <c r="B10">
        <v>1653630</v>
      </c>
      <c r="C10" t="str">
        <f>"ACCELERATED INTERMEDIATE ACADEMY"</f>
        <v>ACCELERATED INTERMEDIATE ACADEMY</v>
      </c>
      <c r="D10" t="s">
        <v>11</v>
      </c>
      <c r="E10" t="s">
        <v>24</v>
      </c>
      <c r="F10" t="s">
        <v>17</v>
      </c>
      <c r="G10">
        <v>77085</v>
      </c>
      <c r="H10">
        <v>2008</v>
      </c>
      <c r="I10" s="1">
        <v>8694</v>
      </c>
      <c r="J10" s="1">
        <v>9660</v>
      </c>
    </row>
    <row r="11" spans="1:11" x14ac:dyDescent="0.35">
      <c r="A11">
        <v>599546</v>
      </c>
      <c r="B11">
        <v>1653696</v>
      </c>
      <c r="C11" t="str">
        <f>"ACCELERATED INTERMEDIATE ACADEMY MIDDLE # 2"</f>
        <v>ACCELERATED INTERMEDIATE ACADEMY MIDDLE # 2</v>
      </c>
      <c r="D11" t="s">
        <v>11</v>
      </c>
      <c r="E11" t="s">
        <v>24</v>
      </c>
      <c r="F11" t="s">
        <v>17</v>
      </c>
      <c r="G11">
        <v>77085</v>
      </c>
      <c r="H11">
        <v>2008</v>
      </c>
      <c r="I11" s="1">
        <v>8694</v>
      </c>
      <c r="J11" s="1">
        <v>9660</v>
      </c>
    </row>
    <row r="12" spans="1:11" x14ac:dyDescent="0.35">
      <c r="A12">
        <v>599546</v>
      </c>
      <c r="B12">
        <v>1653691</v>
      </c>
      <c r="C12" t="str">
        <f>"ACCELERATED INTERMEDIATE ACADEMY MIDDLE # 2"</f>
        <v>ACCELERATED INTERMEDIATE ACADEMY MIDDLE # 2</v>
      </c>
      <c r="D12" t="s">
        <v>11</v>
      </c>
      <c r="E12" t="s">
        <v>24</v>
      </c>
      <c r="F12" t="s">
        <v>17</v>
      </c>
      <c r="G12">
        <v>77085</v>
      </c>
      <c r="H12">
        <v>2008</v>
      </c>
      <c r="I12" s="1">
        <v>1192.32</v>
      </c>
      <c r="J12" s="1">
        <v>1324.8</v>
      </c>
      <c r="K12" s="1">
        <v>701.4</v>
      </c>
    </row>
    <row r="13" spans="1:11" x14ac:dyDescent="0.35">
      <c r="A13">
        <v>633114</v>
      </c>
      <c r="B13">
        <v>1753428</v>
      </c>
      <c r="C13" t="str">
        <f>"ADRIAN INDEP SCHOOL DISTRICT"</f>
        <v>ADRIAN INDEP SCHOOL DISTRICT</v>
      </c>
      <c r="D13" t="s">
        <v>11</v>
      </c>
      <c r="E13" t="s">
        <v>25</v>
      </c>
      <c r="F13" t="s">
        <v>26</v>
      </c>
      <c r="G13">
        <v>79001</v>
      </c>
      <c r="H13">
        <v>2008</v>
      </c>
      <c r="I13" s="1">
        <v>7200</v>
      </c>
      <c r="J13" s="1">
        <v>9000</v>
      </c>
      <c r="K13" s="1">
        <v>7200</v>
      </c>
    </row>
    <row r="14" spans="1:11" x14ac:dyDescent="0.35">
      <c r="A14">
        <v>615879</v>
      </c>
      <c r="B14">
        <v>1696317</v>
      </c>
      <c r="C14" t="str">
        <f>"ALL SAINTS CATHOLIC SCHOOL"</f>
        <v>ALL SAINTS CATHOLIC SCHOOL</v>
      </c>
      <c r="D14" t="s">
        <v>11</v>
      </c>
      <c r="E14" t="s">
        <v>27</v>
      </c>
      <c r="F14" t="s">
        <v>13</v>
      </c>
      <c r="G14">
        <v>75252</v>
      </c>
      <c r="H14">
        <v>2008</v>
      </c>
      <c r="I14" s="1">
        <v>2098.94</v>
      </c>
      <c r="J14" s="1">
        <v>5247.36</v>
      </c>
      <c r="K14" s="1">
        <v>1924.01</v>
      </c>
    </row>
    <row r="15" spans="1:11" x14ac:dyDescent="0.35">
      <c r="A15">
        <v>620544</v>
      </c>
      <c r="B15">
        <v>1744918</v>
      </c>
      <c r="C15" t="str">
        <f>"ALL SAINTS EPISCOPAL SCHOOL"</f>
        <v>ALL SAINTS EPISCOPAL SCHOOL</v>
      </c>
      <c r="D15" t="s">
        <v>11</v>
      </c>
      <c r="E15" t="s">
        <v>28</v>
      </c>
      <c r="F15" t="s">
        <v>29</v>
      </c>
      <c r="G15">
        <v>75701</v>
      </c>
      <c r="H15">
        <v>2008</v>
      </c>
      <c r="I15" s="1">
        <v>5280</v>
      </c>
      <c r="J15" s="1">
        <v>13200</v>
      </c>
      <c r="K15" s="1">
        <v>2640</v>
      </c>
    </row>
    <row r="16" spans="1:11" x14ac:dyDescent="0.35">
      <c r="A16">
        <v>620544</v>
      </c>
      <c r="B16">
        <v>1745580</v>
      </c>
      <c r="C16" t="str">
        <f>"ALL SAINTS EPISCOPAL SCHOOL"</f>
        <v>ALL SAINTS EPISCOPAL SCHOOL</v>
      </c>
      <c r="D16" t="s">
        <v>11</v>
      </c>
      <c r="E16" t="s">
        <v>28</v>
      </c>
      <c r="F16" t="s">
        <v>29</v>
      </c>
      <c r="G16">
        <v>75701</v>
      </c>
      <c r="H16">
        <v>2008</v>
      </c>
      <c r="I16" s="1">
        <v>0</v>
      </c>
      <c r="J16" s="1">
        <v>0</v>
      </c>
    </row>
    <row r="17" spans="1:11" x14ac:dyDescent="0.35">
      <c r="A17">
        <v>613551</v>
      </c>
      <c r="B17">
        <v>1724559</v>
      </c>
      <c r="C17" t="str">
        <f>"ALPHA CHARTER SCHOOL"</f>
        <v>ALPHA CHARTER SCHOOL</v>
      </c>
      <c r="D17" t="s">
        <v>11</v>
      </c>
      <c r="E17" t="s">
        <v>30</v>
      </c>
      <c r="F17" t="s">
        <v>31</v>
      </c>
      <c r="G17">
        <v>75040</v>
      </c>
      <c r="H17">
        <v>2008</v>
      </c>
      <c r="I17" s="1">
        <v>576</v>
      </c>
      <c r="J17" s="1">
        <v>720</v>
      </c>
      <c r="K17" s="1">
        <v>575.52</v>
      </c>
    </row>
    <row r="18" spans="1:11" x14ac:dyDescent="0.35">
      <c r="A18">
        <v>611035</v>
      </c>
      <c r="B18">
        <v>1754804</v>
      </c>
      <c r="C18" t="str">
        <f>"AMBASSADORS PREPARATORY ACADEMY"</f>
        <v>AMBASSADORS PREPARATORY ACADEMY</v>
      </c>
      <c r="D18" t="s">
        <v>11</v>
      </c>
      <c r="E18" t="s">
        <v>32</v>
      </c>
      <c r="F18" t="s">
        <v>33</v>
      </c>
      <c r="G18">
        <v>77550</v>
      </c>
      <c r="H18">
        <v>2008</v>
      </c>
      <c r="I18" s="1">
        <v>540</v>
      </c>
      <c r="J18" s="1">
        <v>600</v>
      </c>
    </row>
    <row r="19" spans="1:11" x14ac:dyDescent="0.35">
      <c r="A19">
        <v>611035</v>
      </c>
      <c r="B19">
        <v>1742928</v>
      </c>
      <c r="C19" t="str">
        <f>"AMBASSADORS PREPARATORY ACADEMY"</f>
        <v>AMBASSADORS PREPARATORY ACADEMY</v>
      </c>
      <c r="D19" t="s">
        <v>11</v>
      </c>
      <c r="E19" t="s">
        <v>32</v>
      </c>
      <c r="F19" t="s">
        <v>33</v>
      </c>
      <c r="G19">
        <v>77550</v>
      </c>
      <c r="H19">
        <v>2008</v>
      </c>
      <c r="I19" s="1">
        <v>0</v>
      </c>
      <c r="J19" s="1">
        <v>0</v>
      </c>
    </row>
    <row r="20" spans="1:11" x14ac:dyDescent="0.35">
      <c r="A20">
        <v>634081</v>
      </c>
      <c r="B20">
        <v>1753254</v>
      </c>
      <c r="C20" t="str">
        <f>"AMERICAN YOUTHWORKS CHARTER SCHOOL"</f>
        <v>AMERICAN YOUTHWORKS CHARTER SCHOOL</v>
      </c>
      <c r="D20" t="s">
        <v>11</v>
      </c>
      <c r="E20" t="s">
        <v>34</v>
      </c>
      <c r="F20" t="s">
        <v>35</v>
      </c>
      <c r="G20">
        <v>78701</v>
      </c>
      <c r="H20">
        <v>2008</v>
      </c>
      <c r="I20" s="1">
        <v>0</v>
      </c>
      <c r="J20" s="1">
        <v>0</v>
      </c>
    </row>
    <row r="21" spans="1:11" x14ac:dyDescent="0.35">
      <c r="A21">
        <v>634081</v>
      </c>
      <c r="B21">
        <v>1753156</v>
      </c>
      <c r="C21" t="str">
        <f>"AMERICAN YOUTHWORKS CHARTER SCHOOL"</f>
        <v>AMERICAN YOUTHWORKS CHARTER SCHOOL</v>
      </c>
      <c r="D21" t="s">
        <v>11</v>
      </c>
      <c r="E21" t="s">
        <v>34</v>
      </c>
      <c r="F21" t="s">
        <v>35</v>
      </c>
      <c r="G21">
        <v>78701</v>
      </c>
      <c r="H21">
        <v>2008</v>
      </c>
      <c r="I21" s="1">
        <v>0</v>
      </c>
      <c r="J21" s="1">
        <v>0</v>
      </c>
    </row>
    <row r="22" spans="1:11" x14ac:dyDescent="0.35">
      <c r="A22">
        <v>635988</v>
      </c>
      <c r="B22">
        <v>1759866</v>
      </c>
      <c r="C22" t="str">
        <f>"AMERICAN YOUTHWORKS CHARTER SCHOOL"</f>
        <v>AMERICAN YOUTHWORKS CHARTER SCHOOL</v>
      </c>
      <c r="D22" t="s">
        <v>11</v>
      </c>
      <c r="E22" t="s">
        <v>34</v>
      </c>
      <c r="F22" t="s">
        <v>35</v>
      </c>
      <c r="G22">
        <v>78701</v>
      </c>
      <c r="H22">
        <v>2008</v>
      </c>
      <c r="I22" s="1">
        <v>0</v>
      </c>
      <c r="J22" s="1">
        <v>0</v>
      </c>
    </row>
    <row r="23" spans="1:11" x14ac:dyDescent="0.35">
      <c r="A23">
        <v>634081</v>
      </c>
      <c r="B23">
        <v>1753210</v>
      </c>
      <c r="C23" t="str">
        <f>"AMERICAN YOUTHWORKS CHARTER SCHOOL"</f>
        <v>AMERICAN YOUTHWORKS CHARTER SCHOOL</v>
      </c>
      <c r="D23" t="s">
        <v>11</v>
      </c>
      <c r="E23" t="s">
        <v>34</v>
      </c>
      <c r="F23" t="s">
        <v>35</v>
      </c>
      <c r="G23">
        <v>78701</v>
      </c>
      <c r="H23">
        <v>2008</v>
      </c>
      <c r="I23" s="1">
        <v>0</v>
      </c>
      <c r="J23" s="1">
        <v>0</v>
      </c>
    </row>
    <row r="24" spans="1:11" x14ac:dyDescent="0.35">
      <c r="A24">
        <v>635988</v>
      </c>
      <c r="B24">
        <v>1759957</v>
      </c>
      <c r="C24" t="str">
        <f>"AMERICAN YOUTHWORKS CHARTER SCHOOL"</f>
        <v>AMERICAN YOUTHWORKS CHARTER SCHOOL</v>
      </c>
      <c r="D24" t="s">
        <v>11</v>
      </c>
      <c r="E24" t="s">
        <v>34</v>
      </c>
      <c r="F24" t="s">
        <v>35</v>
      </c>
      <c r="G24">
        <v>78701</v>
      </c>
      <c r="H24">
        <v>2008</v>
      </c>
      <c r="I24" s="1">
        <v>0</v>
      </c>
      <c r="J24" s="1">
        <v>0</v>
      </c>
    </row>
    <row r="25" spans="1:11" x14ac:dyDescent="0.35">
      <c r="A25">
        <v>598784</v>
      </c>
      <c r="B25">
        <v>1701019</v>
      </c>
      <c r="C25" t="str">
        <f>"AMHERST SCHOOL"</f>
        <v>AMHERST SCHOOL</v>
      </c>
      <c r="D25" t="s">
        <v>11</v>
      </c>
      <c r="E25" t="s">
        <v>36</v>
      </c>
      <c r="F25" t="s">
        <v>37</v>
      </c>
      <c r="G25">
        <v>79312</v>
      </c>
      <c r="H25">
        <v>2008</v>
      </c>
      <c r="I25" s="1">
        <v>5400</v>
      </c>
      <c r="J25" s="1">
        <v>6000</v>
      </c>
      <c r="K25" s="1">
        <v>5400</v>
      </c>
    </row>
    <row r="26" spans="1:11" x14ac:dyDescent="0.35">
      <c r="A26">
        <v>598784</v>
      </c>
      <c r="B26">
        <v>1722384</v>
      </c>
      <c r="C26" t="str">
        <f>"AMHERST SCHOOL"</f>
        <v>AMHERST SCHOOL</v>
      </c>
      <c r="D26" t="s">
        <v>11</v>
      </c>
      <c r="E26" t="s">
        <v>36</v>
      </c>
      <c r="F26" t="s">
        <v>37</v>
      </c>
      <c r="G26">
        <v>79312</v>
      </c>
      <c r="H26">
        <v>2008</v>
      </c>
      <c r="I26" s="1">
        <v>11275.2</v>
      </c>
      <c r="J26" s="1">
        <v>12528</v>
      </c>
      <c r="K26" s="1">
        <v>939.6</v>
      </c>
    </row>
    <row r="27" spans="1:11" x14ac:dyDescent="0.35">
      <c r="A27">
        <v>607655</v>
      </c>
      <c r="B27">
        <v>1674379</v>
      </c>
      <c r="C27" t="str">
        <f>"AMIGOS POR VIDA-FRIENDS FOR LIFE CHARTER SCHOOL"</f>
        <v>AMIGOS POR VIDA-FRIENDS FOR LIFE CHARTER SCHOOL</v>
      </c>
      <c r="D27" t="s">
        <v>11</v>
      </c>
      <c r="E27" t="s">
        <v>38</v>
      </c>
      <c r="F27" t="s">
        <v>17</v>
      </c>
      <c r="G27">
        <v>77081</v>
      </c>
      <c r="H27">
        <v>2008</v>
      </c>
      <c r="I27" s="1">
        <v>1530</v>
      </c>
      <c r="J27" s="1">
        <v>1700</v>
      </c>
      <c r="K27" s="1">
        <v>1530</v>
      </c>
    </row>
    <row r="28" spans="1:11" x14ac:dyDescent="0.35">
      <c r="A28">
        <v>611140</v>
      </c>
      <c r="B28">
        <v>1682864</v>
      </c>
      <c r="C28" t="str">
        <f>"AMIGOS POR VIDA-FRIENDS FOR LIFE CHARTER SCHOOL"</f>
        <v>AMIGOS POR VIDA-FRIENDS FOR LIFE CHARTER SCHOOL</v>
      </c>
      <c r="D28" t="s">
        <v>11</v>
      </c>
      <c r="E28" t="s">
        <v>38</v>
      </c>
      <c r="F28" t="s">
        <v>17</v>
      </c>
      <c r="G28">
        <v>77081</v>
      </c>
      <c r="H28">
        <v>2008</v>
      </c>
      <c r="I28" s="1">
        <v>1851.3</v>
      </c>
      <c r="J28" s="1">
        <v>2057</v>
      </c>
      <c r="K28" s="1">
        <v>1116.9000000000001</v>
      </c>
    </row>
    <row r="29" spans="1:11" x14ac:dyDescent="0.35">
      <c r="A29">
        <v>607655</v>
      </c>
      <c r="B29">
        <v>1674264</v>
      </c>
      <c r="C29" t="str">
        <f>"AMIGOS POR VIDA-FRIENDS FOR LIFE CHARTER SCHOOL"</f>
        <v>AMIGOS POR VIDA-FRIENDS FOR LIFE CHARTER SCHOOL</v>
      </c>
      <c r="D29" t="s">
        <v>11</v>
      </c>
      <c r="E29" t="s">
        <v>38</v>
      </c>
      <c r="F29" t="s">
        <v>17</v>
      </c>
      <c r="G29">
        <v>77081</v>
      </c>
      <c r="H29">
        <v>2008</v>
      </c>
      <c r="I29" s="1">
        <v>6352.56</v>
      </c>
      <c r="J29" s="1">
        <v>7058.4</v>
      </c>
      <c r="K29" s="1">
        <v>6352.56</v>
      </c>
    </row>
    <row r="30" spans="1:11" x14ac:dyDescent="0.35">
      <c r="A30">
        <v>601153</v>
      </c>
      <c r="B30">
        <v>1657200</v>
      </c>
      <c r="C30" t="str">
        <f>"BENJIE'S SPECIAL EDUCATION ACADEMY"</f>
        <v>BENJIE'S SPECIAL EDUCATION ACADEMY</v>
      </c>
      <c r="D30" t="s">
        <v>11</v>
      </c>
      <c r="E30" t="s">
        <v>39</v>
      </c>
      <c r="F30" t="s">
        <v>17</v>
      </c>
      <c r="G30">
        <v>77026</v>
      </c>
      <c r="H30">
        <v>2008</v>
      </c>
      <c r="I30" s="1">
        <v>0</v>
      </c>
      <c r="J30" s="1">
        <v>0</v>
      </c>
    </row>
    <row r="31" spans="1:11" x14ac:dyDescent="0.35">
      <c r="A31">
        <v>612094</v>
      </c>
      <c r="B31">
        <v>1745947</v>
      </c>
      <c r="C31" t="str">
        <f>"BEXAR COUNTY ACADEMY"</f>
        <v>BEXAR COUNTY ACADEMY</v>
      </c>
      <c r="D31" t="s">
        <v>11</v>
      </c>
      <c r="E31" t="s">
        <v>40</v>
      </c>
      <c r="F31" t="s">
        <v>22</v>
      </c>
      <c r="G31">
        <v>78228</v>
      </c>
      <c r="H31">
        <v>2008</v>
      </c>
      <c r="I31" s="1">
        <v>6752.27</v>
      </c>
      <c r="J31" s="1">
        <v>7502.52</v>
      </c>
      <c r="K31" s="1">
        <v>6752.27</v>
      </c>
    </row>
    <row r="32" spans="1:11" x14ac:dyDescent="0.35">
      <c r="A32">
        <v>625154</v>
      </c>
      <c r="B32">
        <v>1736829</v>
      </c>
      <c r="C32" t="str">
        <f>"BISHOP DUNNE HIGH SCHOOL"</f>
        <v>BISHOP DUNNE HIGH SCHOOL</v>
      </c>
      <c r="D32" t="s">
        <v>11</v>
      </c>
      <c r="E32" t="s">
        <v>41</v>
      </c>
      <c r="F32" t="s">
        <v>13</v>
      </c>
      <c r="G32">
        <v>75224</v>
      </c>
      <c r="H32">
        <v>2008</v>
      </c>
      <c r="I32" s="1">
        <v>746.4</v>
      </c>
      <c r="J32" s="1">
        <v>1866</v>
      </c>
    </row>
    <row r="33" spans="1:11" x14ac:dyDescent="0.35">
      <c r="A33">
        <v>625154</v>
      </c>
      <c r="B33">
        <v>1796282</v>
      </c>
      <c r="C33" t="str">
        <f>"BISHOP DUNNE HIGH SCHOOL"</f>
        <v>BISHOP DUNNE HIGH SCHOOL</v>
      </c>
      <c r="D33" t="s">
        <v>11</v>
      </c>
      <c r="E33" t="s">
        <v>41</v>
      </c>
      <c r="F33" t="s">
        <v>13</v>
      </c>
      <c r="G33">
        <v>75224</v>
      </c>
      <c r="H33">
        <v>2008</v>
      </c>
      <c r="I33" s="1">
        <v>2104.38</v>
      </c>
      <c r="J33" s="1">
        <v>5260.95</v>
      </c>
    </row>
    <row r="34" spans="1:11" x14ac:dyDescent="0.35">
      <c r="A34">
        <v>618697</v>
      </c>
      <c r="B34">
        <v>1704103</v>
      </c>
      <c r="C34" t="str">
        <f>"BISHOP LYNCH HIGH SCHOOL"</f>
        <v>BISHOP LYNCH HIGH SCHOOL</v>
      </c>
      <c r="D34" t="s">
        <v>11</v>
      </c>
      <c r="E34" t="s">
        <v>42</v>
      </c>
      <c r="F34" t="s">
        <v>13</v>
      </c>
      <c r="G34">
        <v>75228</v>
      </c>
      <c r="H34">
        <v>2008</v>
      </c>
      <c r="I34" s="1">
        <v>11924.64</v>
      </c>
      <c r="J34" s="1">
        <v>29811.599999999999</v>
      </c>
      <c r="K34" s="1">
        <v>8474.41</v>
      </c>
    </row>
    <row r="35" spans="1:11" x14ac:dyDescent="0.35">
      <c r="A35">
        <v>636660</v>
      </c>
      <c r="B35">
        <v>1762395</v>
      </c>
      <c r="C35" t="str">
        <f>"BLESSED SACRAMENT SCHOOL"</f>
        <v>BLESSED SACRAMENT SCHOOL</v>
      </c>
      <c r="D35" t="s">
        <v>11</v>
      </c>
      <c r="E35" t="s">
        <v>43</v>
      </c>
      <c r="F35" t="s">
        <v>44</v>
      </c>
      <c r="G35">
        <v>79904</v>
      </c>
      <c r="H35">
        <v>2008</v>
      </c>
      <c r="I35" s="1">
        <v>2592</v>
      </c>
      <c r="J35" s="1">
        <v>2880</v>
      </c>
      <c r="K35" s="1">
        <v>2592</v>
      </c>
    </row>
    <row r="36" spans="1:11" x14ac:dyDescent="0.35">
      <c r="A36">
        <v>625291</v>
      </c>
      <c r="B36">
        <v>1725136</v>
      </c>
      <c r="C36" t="str">
        <f>"BRAZOS RIVER CHARTER SCHOOL"</f>
        <v>BRAZOS RIVER CHARTER SCHOOL</v>
      </c>
      <c r="D36" t="s">
        <v>11</v>
      </c>
      <c r="E36" t="s">
        <v>45</v>
      </c>
      <c r="F36" t="s">
        <v>46</v>
      </c>
      <c r="G36">
        <v>76070</v>
      </c>
      <c r="H36">
        <v>2008</v>
      </c>
      <c r="I36" s="1">
        <v>9130.94</v>
      </c>
      <c r="J36" s="1">
        <v>11413.68</v>
      </c>
      <c r="K36" s="1">
        <v>9130.94</v>
      </c>
    </row>
    <row r="37" spans="1:11" x14ac:dyDescent="0.35">
      <c r="A37">
        <v>614966</v>
      </c>
      <c r="B37">
        <v>1699020</v>
      </c>
      <c r="C37" t="str">
        <f>"BRIGHT IDEAS SCHOOL"</f>
        <v>BRIGHT IDEAS SCHOOL</v>
      </c>
      <c r="D37" t="s">
        <v>11</v>
      </c>
      <c r="E37" t="s">
        <v>47</v>
      </c>
      <c r="F37" t="s">
        <v>48</v>
      </c>
      <c r="G37">
        <v>76302</v>
      </c>
      <c r="H37">
        <v>2008</v>
      </c>
      <c r="I37" s="1">
        <v>1800</v>
      </c>
      <c r="J37" s="1">
        <v>3000</v>
      </c>
      <c r="K37" s="1">
        <v>1800</v>
      </c>
    </row>
    <row r="38" spans="1:11" x14ac:dyDescent="0.35">
      <c r="A38">
        <v>614966</v>
      </c>
      <c r="B38">
        <v>1699090</v>
      </c>
      <c r="C38" t="str">
        <f>"BRIGHT IDEAS SCHOOL"</f>
        <v>BRIGHT IDEAS SCHOOL</v>
      </c>
      <c r="D38" t="s">
        <v>11</v>
      </c>
      <c r="E38" t="s">
        <v>47</v>
      </c>
      <c r="F38" t="s">
        <v>48</v>
      </c>
      <c r="G38">
        <v>76302</v>
      </c>
      <c r="H38">
        <v>2008</v>
      </c>
      <c r="I38" s="1">
        <v>1296</v>
      </c>
      <c r="J38" s="1">
        <v>2160</v>
      </c>
      <c r="K38" s="1">
        <v>653.45000000000005</v>
      </c>
    </row>
    <row r="39" spans="1:11" x14ac:dyDescent="0.35">
      <c r="A39">
        <v>614966</v>
      </c>
      <c r="B39">
        <v>1699100</v>
      </c>
      <c r="C39" t="str">
        <f>"BRIGHT IDEAS SCHOOL"</f>
        <v>BRIGHT IDEAS SCHOOL</v>
      </c>
      <c r="D39" t="s">
        <v>11</v>
      </c>
      <c r="E39" t="s">
        <v>47</v>
      </c>
      <c r="F39" t="s">
        <v>48</v>
      </c>
      <c r="G39">
        <v>76302</v>
      </c>
      <c r="H39">
        <v>2008</v>
      </c>
      <c r="I39" s="1">
        <v>1872</v>
      </c>
      <c r="J39" s="1">
        <v>3120</v>
      </c>
      <c r="K39" s="1">
        <v>1872</v>
      </c>
    </row>
    <row r="40" spans="1:11" x14ac:dyDescent="0.35">
      <c r="A40">
        <v>599692</v>
      </c>
      <c r="B40">
        <v>1654010</v>
      </c>
      <c r="C40" t="str">
        <f>"BROADDUS INDEP SCHOOL DISTRICT"</f>
        <v>BROADDUS INDEP SCHOOL DISTRICT</v>
      </c>
      <c r="D40" t="s">
        <v>11</v>
      </c>
      <c r="E40" t="s">
        <v>49</v>
      </c>
      <c r="F40" t="s">
        <v>50</v>
      </c>
      <c r="G40">
        <v>75929</v>
      </c>
      <c r="H40">
        <v>2008</v>
      </c>
      <c r="I40" s="1">
        <v>3024</v>
      </c>
      <c r="J40" s="1">
        <v>3360</v>
      </c>
      <c r="K40" s="1">
        <v>3024</v>
      </c>
    </row>
    <row r="41" spans="1:11" x14ac:dyDescent="0.35">
      <c r="A41">
        <v>632361</v>
      </c>
      <c r="B41">
        <v>1747461</v>
      </c>
      <c r="C41" t="str">
        <f>"BROOKHAVEN YOUTH RANCH"</f>
        <v>BROOKHAVEN YOUTH RANCH</v>
      </c>
      <c r="D41" t="s">
        <v>11</v>
      </c>
      <c r="E41" t="s">
        <v>51</v>
      </c>
      <c r="F41" t="s">
        <v>52</v>
      </c>
      <c r="G41">
        <v>76691</v>
      </c>
      <c r="H41">
        <v>2008</v>
      </c>
      <c r="I41" s="1">
        <v>7020</v>
      </c>
      <c r="J41" s="1">
        <v>7800</v>
      </c>
      <c r="K41" s="1">
        <v>7020</v>
      </c>
    </row>
    <row r="42" spans="1:11" x14ac:dyDescent="0.35">
      <c r="A42">
        <v>633730</v>
      </c>
      <c r="B42">
        <v>1751934</v>
      </c>
      <c r="C42" t="str">
        <f>"BUCKHOLTS INDEP SCHOOL DIST"</f>
        <v>BUCKHOLTS INDEP SCHOOL DIST</v>
      </c>
      <c r="D42" t="s">
        <v>11</v>
      </c>
      <c r="E42" t="s">
        <v>53</v>
      </c>
      <c r="F42" t="s">
        <v>54</v>
      </c>
      <c r="G42">
        <v>76518</v>
      </c>
      <c r="H42">
        <v>2008</v>
      </c>
      <c r="I42" s="1">
        <v>2361.2199999999998</v>
      </c>
      <c r="J42" s="1">
        <v>2951.52</v>
      </c>
      <c r="K42" s="1">
        <v>2171.8000000000002</v>
      </c>
    </row>
    <row r="43" spans="1:11" x14ac:dyDescent="0.35">
      <c r="A43">
        <v>633372</v>
      </c>
      <c r="B43">
        <v>1751895</v>
      </c>
      <c r="C43" t="str">
        <f>"BUFFALO INDEP SCHOOL DISTRICT"</f>
        <v>BUFFALO INDEP SCHOOL DISTRICT</v>
      </c>
      <c r="D43" t="s">
        <v>11</v>
      </c>
      <c r="E43" t="s">
        <v>55</v>
      </c>
      <c r="F43" t="s">
        <v>56</v>
      </c>
      <c r="G43">
        <v>75831</v>
      </c>
      <c r="H43">
        <v>2008</v>
      </c>
      <c r="I43" s="1">
        <v>8259.64</v>
      </c>
      <c r="J43" s="1">
        <v>10726.8</v>
      </c>
      <c r="K43" s="1">
        <v>8259.64</v>
      </c>
    </row>
    <row r="44" spans="1:11" x14ac:dyDescent="0.35">
      <c r="A44">
        <v>594180</v>
      </c>
      <c r="B44">
        <v>1641807</v>
      </c>
      <c r="C44" t="str">
        <f>"CALVARY EPISCOPAL SCHOOL INC"</f>
        <v>CALVARY EPISCOPAL SCHOOL INC</v>
      </c>
      <c r="D44" t="s">
        <v>11</v>
      </c>
      <c r="E44" t="s">
        <v>57</v>
      </c>
      <c r="F44" t="s">
        <v>58</v>
      </c>
      <c r="G44">
        <v>77469</v>
      </c>
      <c r="H44">
        <v>2008</v>
      </c>
      <c r="I44" s="1">
        <v>1089.5999999999999</v>
      </c>
      <c r="J44" s="1">
        <v>2724</v>
      </c>
      <c r="K44" s="1">
        <v>1089.5999999999999</v>
      </c>
    </row>
    <row r="45" spans="1:11" x14ac:dyDescent="0.35">
      <c r="A45">
        <v>636240</v>
      </c>
      <c r="B45">
        <v>1760891</v>
      </c>
      <c r="C45" t="str">
        <f>"CASTLE HILLS FIRST BAPT SCHOOL"</f>
        <v>CASTLE HILLS FIRST BAPT SCHOOL</v>
      </c>
      <c r="D45" t="s">
        <v>11</v>
      </c>
      <c r="E45" t="s">
        <v>59</v>
      </c>
      <c r="F45" t="s">
        <v>22</v>
      </c>
      <c r="G45">
        <v>78213</v>
      </c>
      <c r="H45">
        <v>2008</v>
      </c>
      <c r="I45" s="1">
        <v>1825.3</v>
      </c>
      <c r="J45" s="1">
        <v>4563.24</v>
      </c>
    </row>
    <row r="46" spans="1:11" x14ac:dyDescent="0.35">
      <c r="A46">
        <v>636240</v>
      </c>
      <c r="B46">
        <v>1760948</v>
      </c>
      <c r="C46" t="str">
        <f>"CASTLE HILLS FIRST BAPT SCHOOL"</f>
        <v>CASTLE HILLS FIRST BAPT SCHOOL</v>
      </c>
      <c r="D46" t="s">
        <v>11</v>
      </c>
      <c r="E46" t="s">
        <v>59</v>
      </c>
      <c r="F46" t="s">
        <v>22</v>
      </c>
      <c r="G46">
        <v>78213</v>
      </c>
      <c r="H46">
        <v>2008</v>
      </c>
      <c r="I46" s="1">
        <v>495.98</v>
      </c>
      <c r="J46" s="1">
        <v>1239.96</v>
      </c>
    </row>
    <row r="47" spans="1:11" x14ac:dyDescent="0.35">
      <c r="A47">
        <v>602897</v>
      </c>
      <c r="B47">
        <v>1661536</v>
      </c>
      <c r="C47" t="str">
        <f>"CHILDREN FIRST ELEMENTARY ACADEMY OF DALLAS"</f>
        <v>CHILDREN FIRST ELEMENTARY ACADEMY OF DALLAS</v>
      </c>
      <c r="D47" t="s">
        <v>11</v>
      </c>
      <c r="E47" t="s">
        <v>60</v>
      </c>
      <c r="F47" t="s">
        <v>13</v>
      </c>
      <c r="G47">
        <v>75216</v>
      </c>
      <c r="H47">
        <v>2008</v>
      </c>
      <c r="I47" s="1">
        <v>1312.2</v>
      </c>
      <c r="J47" s="1">
        <v>1458</v>
      </c>
    </row>
    <row r="48" spans="1:11" x14ac:dyDescent="0.35">
      <c r="A48">
        <v>600429</v>
      </c>
      <c r="B48">
        <v>1655764</v>
      </c>
      <c r="C48" t="str">
        <f>"CHILDREN FIRST ELEMENTARY ACADEMY OF HOUSTON"</f>
        <v>CHILDREN FIRST ELEMENTARY ACADEMY OF HOUSTON</v>
      </c>
      <c r="D48" t="s">
        <v>11</v>
      </c>
      <c r="E48" t="s">
        <v>61</v>
      </c>
      <c r="F48" t="s">
        <v>17</v>
      </c>
      <c r="G48">
        <v>77016</v>
      </c>
      <c r="H48">
        <v>2008</v>
      </c>
      <c r="I48" s="1">
        <v>6820.31</v>
      </c>
      <c r="J48" s="1">
        <v>7578.12</v>
      </c>
    </row>
    <row r="49" spans="1:11" x14ac:dyDescent="0.35">
      <c r="A49">
        <v>607426</v>
      </c>
      <c r="B49">
        <v>1673791</v>
      </c>
      <c r="C49" t="str">
        <f>"CHOICES ALTERNATIVE SCHOOL"</f>
        <v>CHOICES ALTERNATIVE SCHOOL</v>
      </c>
      <c r="D49" t="s">
        <v>11</v>
      </c>
      <c r="E49" t="s">
        <v>62</v>
      </c>
      <c r="F49" t="s">
        <v>63</v>
      </c>
      <c r="G49">
        <v>79358</v>
      </c>
      <c r="H49">
        <v>2008</v>
      </c>
      <c r="I49" s="1">
        <v>593.78</v>
      </c>
      <c r="J49" s="1">
        <v>659.76</v>
      </c>
      <c r="K49" s="1">
        <v>593.78</v>
      </c>
    </row>
    <row r="50" spans="1:11" x14ac:dyDescent="0.35">
      <c r="A50">
        <v>609268</v>
      </c>
      <c r="B50">
        <v>1678021</v>
      </c>
      <c r="C50" t="str">
        <f>"CHRIST EPISCOPAL SCHOOL"</f>
        <v>CHRIST EPISCOPAL SCHOOL</v>
      </c>
      <c r="D50" t="s">
        <v>11</v>
      </c>
      <c r="E50" t="s">
        <v>64</v>
      </c>
      <c r="F50" t="s">
        <v>65</v>
      </c>
      <c r="G50">
        <v>75961</v>
      </c>
      <c r="H50">
        <v>2008</v>
      </c>
      <c r="I50" s="1">
        <v>636</v>
      </c>
      <c r="J50" s="1">
        <v>1272</v>
      </c>
      <c r="K50" s="1">
        <v>635.4</v>
      </c>
    </row>
    <row r="51" spans="1:11" x14ac:dyDescent="0.35">
      <c r="A51">
        <v>628024</v>
      </c>
      <c r="B51">
        <v>1743171</v>
      </c>
      <c r="C51" t="str">
        <f>"CHRIST THE KING SCHOOL"</f>
        <v>CHRIST THE KING SCHOOL</v>
      </c>
      <c r="D51" t="s">
        <v>11</v>
      </c>
      <c r="E51" t="s">
        <v>66</v>
      </c>
      <c r="F51" t="s">
        <v>13</v>
      </c>
      <c r="G51">
        <v>75225</v>
      </c>
      <c r="H51">
        <v>2008</v>
      </c>
      <c r="I51" s="1">
        <v>5040</v>
      </c>
      <c r="J51" s="1">
        <v>12600</v>
      </c>
      <c r="K51" s="1">
        <v>5040</v>
      </c>
    </row>
    <row r="52" spans="1:11" x14ac:dyDescent="0.35">
      <c r="A52">
        <v>595429</v>
      </c>
      <c r="B52">
        <v>1669076</v>
      </c>
      <c r="C52" t="str">
        <f>"CORPUS CHRISTI SCHOOL"</f>
        <v>CORPUS CHRISTI SCHOOL</v>
      </c>
      <c r="D52" t="s">
        <v>11</v>
      </c>
      <c r="E52" t="s">
        <v>67</v>
      </c>
      <c r="F52" t="s">
        <v>17</v>
      </c>
      <c r="G52">
        <v>77025</v>
      </c>
      <c r="H52">
        <v>2008</v>
      </c>
      <c r="I52" s="1">
        <v>431.95</v>
      </c>
      <c r="J52" s="1">
        <v>1079.8800000000001</v>
      </c>
      <c r="K52" s="1">
        <v>431.95</v>
      </c>
    </row>
    <row r="53" spans="1:11" x14ac:dyDescent="0.35">
      <c r="A53">
        <v>626315</v>
      </c>
      <c r="B53">
        <v>1728013</v>
      </c>
      <c r="C53" t="str">
        <f>"CROSSTIMBERS ACADEMY CHARTER SCHOOL"</f>
        <v>CROSSTIMBERS ACADEMY CHARTER SCHOOL</v>
      </c>
      <c r="D53" t="s">
        <v>11</v>
      </c>
      <c r="E53" t="s">
        <v>68</v>
      </c>
      <c r="F53" t="s">
        <v>69</v>
      </c>
      <c r="G53">
        <v>76087</v>
      </c>
      <c r="H53">
        <v>2008</v>
      </c>
      <c r="I53" s="1">
        <v>2351.58</v>
      </c>
      <c r="J53" s="1">
        <v>3359.4</v>
      </c>
      <c r="K53" s="1">
        <v>2351.58</v>
      </c>
    </row>
    <row r="54" spans="1:11" x14ac:dyDescent="0.35">
      <c r="A54">
        <v>635885</v>
      </c>
      <c r="B54">
        <v>1759727</v>
      </c>
      <c r="C54" t="str">
        <f>"CUMBERLAND ACADEMY"</f>
        <v>CUMBERLAND ACADEMY</v>
      </c>
      <c r="D54" t="s">
        <v>11</v>
      </c>
      <c r="E54" t="s">
        <v>70</v>
      </c>
      <c r="F54" t="s">
        <v>29</v>
      </c>
      <c r="G54">
        <v>75703</v>
      </c>
      <c r="H54">
        <v>2008</v>
      </c>
      <c r="I54" s="1">
        <v>567</v>
      </c>
      <c r="J54" s="1">
        <v>945</v>
      </c>
    </row>
    <row r="55" spans="1:11" x14ac:dyDescent="0.35">
      <c r="A55">
        <v>635538</v>
      </c>
      <c r="B55">
        <v>1758215</v>
      </c>
      <c r="C55" t="str">
        <f>"CUMBERLAND ACADEMY"</f>
        <v>CUMBERLAND ACADEMY</v>
      </c>
      <c r="D55" t="s">
        <v>11</v>
      </c>
      <c r="E55" t="s">
        <v>70</v>
      </c>
      <c r="F55" t="s">
        <v>29</v>
      </c>
      <c r="G55">
        <v>75703</v>
      </c>
      <c r="H55">
        <v>2008</v>
      </c>
      <c r="I55" s="1">
        <v>1835.64</v>
      </c>
      <c r="J55" s="1">
        <v>3059.4</v>
      </c>
      <c r="K55" s="1">
        <v>1835.64</v>
      </c>
    </row>
    <row r="56" spans="1:11" x14ac:dyDescent="0.35">
      <c r="A56">
        <v>637074</v>
      </c>
      <c r="B56">
        <v>1763796</v>
      </c>
      <c r="C56" t="str">
        <f>"EAGLE ADVANTAGE SCHOOLS, INC."</f>
        <v>EAGLE ADVANTAGE SCHOOLS, INC.</v>
      </c>
      <c r="D56" t="s">
        <v>11</v>
      </c>
      <c r="E56" t="s">
        <v>71</v>
      </c>
      <c r="F56" t="s">
        <v>13</v>
      </c>
      <c r="G56">
        <v>75236</v>
      </c>
      <c r="H56">
        <v>2008</v>
      </c>
      <c r="I56" s="1">
        <v>0</v>
      </c>
      <c r="J56" s="1">
        <v>0</v>
      </c>
    </row>
    <row r="57" spans="1:11" x14ac:dyDescent="0.35">
      <c r="A57">
        <v>637074</v>
      </c>
      <c r="B57">
        <v>1763734</v>
      </c>
      <c r="C57" t="str">
        <f>"EAGLE ADVANTAGE SCHOOLS, INC."</f>
        <v>EAGLE ADVANTAGE SCHOOLS, INC.</v>
      </c>
      <c r="D57" t="s">
        <v>11</v>
      </c>
      <c r="E57" t="s">
        <v>71</v>
      </c>
      <c r="F57" t="s">
        <v>13</v>
      </c>
      <c r="G57">
        <v>75236</v>
      </c>
      <c r="H57">
        <v>2008</v>
      </c>
      <c r="I57" s="1">
        <v>0</v>
      </c>
      <c r="J57" s="1">
        <v>0</v>
      </c>
    </row>
    <row r="58" spans="1:11" x14ac:dyDescent="0.35">
      <c r="A58">
        <v>626224</v>
      </c>
      <c r="B58">
        <v>1739289</v>
      </c>
      <c r="C58" t="str">
        <f>"EAST DALLAS COMMUNITY SCHOOL"</f>
        <v>EAST DALLAS COMMUNITY SCHOOL</v>
      </c>
      <c r="D58" t="s">
        <v>11</v>
      </c>
      <c r="E58" t="s">
        <v>72</v>
      </c>
      <c r="F58" t="s">
        <v>13</v>
      </c>
      <c r="G58">
        <v>75223</v>
      </c>
      <c r="H58">
        <v>2008</v>
      </c>
      <c r="I58" s="1">
        <v>3088.8</v>
      </c>
      <c r="J58" s="1">
        <v>3861</v>
      </c>
    </row>
    <row r="59" spans="1:11" x14ac:dyDescent="0.35">
      <c r="A59">
        <v>609448</v>
      </c>
      <c r="B59">
        <v>1678562</v>
      </c>
      <c r="C59" t="str">
        <f>"EDEN PARK ACADEMY"</f>
        <v>EDEN PARK ACADEMY</v>
      </c>
      <c r="D59" t="s">
        <v>11</v>
      </c>
      <c r="E59" t="s">
        <v>73</v>
      </c>
      <c r="F59" t="s">
        <v>74</v>
      </c>
      <c r="G59">
        <v>78745</v>
      </c>
      <c r="H59">
        <v>2008</v>
      </c>
      <c r="I59" s="1">
        <v>6156</v>
      </c>
      <c r="J59" s="1">
        <v>10260</v>
      </c>
      <c r="K59" s="1">
        <v>6156</v>
      </c>
    </row>
    <row r="60" spans="1:11" x14ac:dyDescent="0.35">
      <c r="A60">
        <v>600832</v>
      </c>
      <c r="B60">
        <v>1660325</v>
      </c>
      <c r="C60" t="str">
        <f>"EHRHART SCHOOL"</f>
        <v>EHRHART SCHOOL</v>
      </c>
      <c r="D60" t="s">
        <v>11</v>
      </c>
      <c r="E60" t="s">
        <v>75</v>
      </c>
      <c r="F60" t="s">
        <v>20</v>
      </c>
      <c r="G60">
        <v>77701</v>
      </c>
      <c r="H60">
        <v>2008</v>
      </c>
      <c r="I60" s="1">
        <v>863.89</v>
      </c>
      <c r="J60" s="1">
        <v>959.88</v>
      </c>
      <c r="K60" s="1">
        <v>701.4</v>
      </c>
    </row>
    <row r="61" spans="1:11" x14ac:dyDescent="0.35">
      <c r="A61">
        <v>612741</v>
      </c>
      <c r="B61">
        <v>1687614</v>
      </c>
      <c r="C61" t="str">
        <f>"EOAC WACO CHARTER SCHOOL"</f>
        <v>EOAC WACO CHARTER SCHOOL</v>
      </c>
      <c r="D61" t="s">
        <v>11</v>
      </c>
      <c r="E61" t="s">
        <v>76</v>
      </c>
      <c r="F61" t="s">
        <v>77</v>
      </c>
      <c r="G61">
        <v>76707</v>
      </c>
      <c r="H61">
        <v>2008</v>
      </c>
      <c r="I61" s="1">
        <v>11340</v>
      </c>
      <c r="J61" s="1">
        <v>12600</v>
      </c>
      <c r="K61" s="1">
        <v>7128</v>
      </c>
    </row>
    <row r="62" spans="1:11" x14ac:dyDescent="0.35">
      <c r="A62">
        <v>607101</v>
      </c>
      <c r="B62">
        <v>1691651</v>
      </c>
      <c r="C62" t="str">
        <f>"ERA ELEMENTARY &amp; HIGH SCHOOL"</f>
        <v>ERA ELEMENTARY &amp; HIGH SCHOOL</v>
      </c>
      <c r="D62" t="s">
        <v>11</v>
      </c>
      <c r="E62" t="s">
        <v>78</v>
      </c>
      <c r="F62" t="s">
        <v>79</v>
      </c>
      <c r="G62">
        <v>76238</v>
      </c>
      <c r="H62">
        <v>2008</v>
      </c>
      <c r="I62" s="1">
        <v>720</v>
      </c>
      <c r="J62" s="1">
        <v>1200</v>
      </c>
      <c r="K62" s="1">
        <v>0</v>
      </c>
    </row>
    <row r="63" spans="1:11" x14ac:dyDescent="0.35">
      <c r="A63">
        <v>607101</v>
      </c>
      <c r="B63">
        <v>1691694</v>
      </c>
      <c r="C63" t="str">
        <f>"ERA ELEMENTARY &amp; HIGH SCHOOL"</f>
        <v>ERA ELEMENTARY &amp; HIGH SCHOOL</v>
      </c>
      <c r="D63" t="s">
        <v>11</v>
      </c>
      <c r="E63" t="s">
        <v>78</v>
      </c>
      <c r="F63" t="s">
        <v>79</v>
      </c>
      <c r="G63">
        <v>76238</v>
      </c>
      <c r="H63">
        <v>2008</v>
      </c>
      <c r="I63" s="1">
        <v>468</v>
      </c>
      <c r="J63" s="1">
        <v>780</v>
      </c>
      <c r="K63" s="1">
        <v>468</v>
      </c>
    </row>
    <row r="64" spans="1:11" x14ac:dyDescent="0.35">
      <c r="A64">
        <v>607101</v>
      </c>
      <c r="B64">
        <v>1691675</v>
      </c>
      <c r="C64" t="str">
        <f>"ERA ELEMENTARY &amp; HIGH SCHOOL"</f>
        <v>ERA ELEMENTARY &amp; HIGH SCHOOL</v>
      </c>
      <c r="D64" t="s">
        <v>11</v>
      </c>
      <c r="E64" t="s">
        <v>78</v>
      </c>
      <c r="F64" t="s">
        <v>79</v>
      </c>
      <c r="G64">
        <v>76238</v>
      </c>
      <c r="H64">
        <v>2008</v>
      </c>
      <c r="I64" s="1">
        <v>597.6</v>
      </c>
      <c r="J64" s="1">
        <v>996</v>
      </c>
      <c r="K64" s="1">
        <v>597.6</v>
      </c>
    </row>
    <row r="65" spans="1:11" x14ac:dyDescent="0.35">
      <c r="A65">
        <v>607101</v>
      </c>
      <c r="B65">
        <v>1691587</v>
      </c>
      <c r="C65" t="str">
        <f>"ERA ELEMENTARY &amp; HIGH SCHOOL"</f>
        <v>ERA ELEMENTARY &amp; HIGH SCHOOL</v>
      </c>
      <c r="D65" t="s">
        <v>11</v>
      </c>
      <c r="E65" t="s">
        <v>78</v>
      </c>
      <c r="F65" t="s">
        <v>79</v>
      </c>
      <c r="G65">
        <v>76238</v>
      </c>
      <c r="H65">
        <v>2008</v>
      </c>
      <c r="I65" s="1">
        <v>2160</v>
      </c>
      <c r="J65" s="1">
        <v>3600</v>
      </c>
      <c r="K65" s="1">
        <v>2160</v>
      </c>
    </row>
    <row r="66" spans="1:11" x14ac:dyDescent="0.35">
      <c r="A66">
        <v>622516</v>
      </c>
      <c r="B66">
        <v>1717270</v>
      </c>
      <c r="C66" t="str">
        <f>"ERATH EXCELS  ACADEMY"</f>
        <v>ERATH EXCELS  ACADEMY</v>
      </c>
      <c r="D66" t="s">
        <v>11</v>
      </c>
      <c r="E66" t="s">
        <v>80</v>
      </c>
      <c r="F66" t="s">
        <v>81</v>
      </c>
      <c r="G66">
        <v>76401</v>
      </c>
      <c r="H66">
        <v>2008</v>
      </c>
      <c r="I66" s="1">
        <v>1920</v>
      </c>
      <c r="J66" s="1">
        <v>2400</v>
      </c>
      <c r="K66" s="1">
        <v>1920</v>
      </c>
    </row>
    <row r="67" spans="1:11" x14ac:dyDescent="0.35">
      <c r="A67">
        <v>603115</v>
      </c>
      <c r="B67">
        <v>1699345</v>
      </c>
      <c r="C67" t="str">
        <f>"EZZELL ELEMENTARY SCHOOL"</f>
        <v>EZZELL ELEMENTARY SCHOOL</v>
      </c>
      <c r="D67" t="s">
        <v>11</v>
      </c>
      <c r="E67" t="s">
        <v>82</v>
      </c>
      <c r="F67" t="s">
        <v>83</v>
      </c>
      <c r="G67">
        <v>77964</v>
      </c>
      <c r="H67">
        <v>2008</v>
      </c>
      <c r="I67" s="1">
        <v>5760</v>
      </c>
      <c r="J67" s="1">
        <v>9600</v>
      </c>
      <c r="K67" s="1">
        <v>5760</v>
      </c>
    </row>
    <row r="68" spans="1:11" x14ac:dyDescent="0.35">
      <c r="A68">
        <v>591850</v>
      </c>
      <c r="B68">
        <v>1636566</v>
      </c>
      <c r="C68" t="str">
        <f>"FATHER YERMO HIGH SCHOOL"</f>
        <v>FATHER YERMO HIGH SCHOOL</v>
      </c>
      <c r="D68" t="s">
        <v>11</v>
      </c>
      <c r="E68" t="s">
        <v>84</v>
      </c>
      <c r="F68" t="s">
        <v>44</v>
      </c>
      <c r="G68">
        <v>79905</v>
      </c>
      <c r="H68">
        <v>2008</v>
      </c>
      <c r="I68" s="1">
        <v>6361.2</v>
      </c>
      <c r="J68" s="1">
        <v>7068</v>
      </c>
      <c r="K68" s="1">
        <v>6361.2</v>
      </c>
    </row>
    <row r="69" spans="1:11" x14ac:dyDescent="0.35">
      <c r="A69">
        <v>591778</v>
      </c>
      <c r="B69">
        <v>1636477</v>
      </c>
      <c r="C69" t="str">
        <f>"FATHER YERMO LEARNING CENTER"</f>
        <v>FATHER YERMO LEARNING CENTER</v>
      </c>
      <c r="D69" t="s">
        <v>11</v>
      </c>
      <c r="E69" t="s">
        <v>85</v>
      </c>
      <c r="F69" t="s">
        <v>44</v>
      </c>
      <c r="G69">
        <v>79901</v>
      </c>
      <c r="H69">
        <v>2008</v>
      </c>
      <c r="I69" s="1">
        <v>818.89</v>
      </c>
      <c r="J69" s="1">
        <v>909.88</v>
      </c>
      <c r="K69" s="1">
        <v>0</v>
      </c>
    </row>
    <row r="70" spans="1:11" x14ac:dyDescent="0.35">
      <c r="A70">
        <v>606197</v>
      </c>
      <c r="B70">
        <v>1711994</v>
      </c>
      <c r="C70" t="str">
        <f>"FELLOWSHIP CHRISTIAN ACADEMY"</f>
        <v>FELLOWSHIP CHRISTIAN ACADEMY</v>
      </c>
      <c r="D70" t="s">
        <v>11</v>
      </c>
      <c r="E70" t="s">
        <v>86</v>
      </c>
      <c r="F70" t="s">
        <v>87</v>
      </c>
      <c r="G70">
        <v>76120</v>
      </c>
      <c r="H70">
        <v>2008</v>
      </c>
      <c r="I70" s="1">
        <v>0</v>
      </c>
      <c r="J70" s="1">
        <v>0</v>
      </c>
    </row>
    <row r="71" spans="1:11" x14ac:dyDescent="0.35">
      <c r="A71">
        <v>616922</v>
      </c>
      <c r="B71">
        <v>1699301</v>
      </c>
      <c r="C71" t="str">
        <f>"FELLOWSHIP CHRISTIAN ACADEMY"</f>
        <v>FELLOWSHIP CHRISTIAN ACADEMY</v>
      </c>
      <c r="D71" t="s">
        <v>11</v>
      </c>
      <c r="E71" t="s">
        <v>86</v>
      </c>
      <c r="F71" t="s">
        <v>87</v>
      </c>
      <c r="G71">
        <v>76120</v>
      </c>
      <c r="H71">
        <v>2008</v>
      </c>
      <c r="I71" s="1">
        <v>209.94</v>
      </c>
      <c r="J71" s="1">
        <v>419.88</v>
      </c>
    </row>
    <row r="72" spans="1:11" x14ac:dyDescent="0.35">
      <c r="A72">
        <v>606197</v>
      </c>
      <c r="B72">
        <v>1670236</v>
      </c>
      <c r="C72" t="str">
        <f>"FELLOWSHIP CHRISTIAN ACADEMY"</f>
        <v>FELLOWSHIP CHRISTIAN ACADEMY</v>
      </c>
      <c r="D72" t="s">
        <v>11</v>
      </c>
      <c r="E72" t="s">
        <v>86</v>
      </c>
      <c r="F72" t="s">
        <v>87</v>
      </c>
      <c r="G72">
        <v>76120</v>
      </c>
      <c r="H72">
        <v>2008</v>
      </c>
      <c r="I72" s="1">
        <v>0</v>
      </c>
      <c r="J72" s="1">
        <v>0</v>
      </c>
    </row>
    <row r="73" spans="1:11" x14ac:dyDescent="0.35">
      <c r="A73">
        <v>595434</v>
      </c>
      <c r="B73">
        <v>1685330</v>
      </c>
      <c r="C73" t="str">
        <f>"GALVESTON CATHOLIC SCHOOL"</f>
        <v>GALVESTON CATHOLIC SCHOOL</v>
      </c>
      <c r="D73" t="s">
        <v>11</v>
      </c>
      <c r="E73" t="s">
        <v>88</v>
      </c>
      <c r="F73" t="s">
        <v>33</v>
      </c>
      <c r="G73">
        <v>77550</v>
      </c>
      <c r="H73">
        <v>2008</v>
      </c>
      <c r="I73" s="1">
        <v>599.70000000000005</v>
      </c>
      <c r="J73" s="1">
        <v>1199.4000000000001</v>
      </c>
      <c r="K73" s="1">
        <v>599.70000000000005</v>
      </c>
    </row>
    <row r="74" spans="1:11" x14ac:dyDescent="0.35">
      <c r="A74">
        <v>621425</v>
      </c>
      <c r="B74">
        <v>1713265</v>
      </c>
      <c r="C74" t="str">
        <f>"GEORGE I SANCHEZ CHARTER HIGH SCHOOL"</f>
        <v>GEORGE I SANCHEZ CHARTER HIGH SCHOOL</v>
      </c>
      <c r="D74" t="s">
        <v>11</v>
      </c>
      <c r="E74" t="s">
        <v>89</v>
      </c>
      <c r="F74" t="s">
        <v>22</v>
      </c>
      <c r="G74">
        <v>78204</v>
      </c>
      <c r="H74">
        <v>2008</v>
      </c>
      <c r="I74" s="1">
        <v>8549.6</v>
      </c>
      <c r="J74" s="1">
        <v>10687</v>
      </c>
      <c r="K74" s="1">
        <v>4754.3999999999996</v>
      </c>
    </row>
    <row r="75" spans="1:11" x14ac:dyDescent="0.35">
      <c r="A75">
        <v>603893</v>
      </c>
      <c r="B75">
        <v>1666141</v>
      </c>
      <c r="C75" t="str">
        <f>"GHOLSON INDEP SCHOOL DISTRICT"</f>
        <v>GHOLSON INDEP SCHOOL DISTRICT</v>
      </c>
      <c r="D75" t="s">
        <v>11</v>
      </c>
      <c r="E75" t="s">
        <v>90</v>
      </c>
      <c r="F75" t="s">
        <v>77</v>
      </c>
      <c r="G75">
        <v>76705</v>
      </c>
      <c r="H75">
        <v>2008</v>
      </c>
      <c r="I75" s="1">
        <v>256.02999999999997</v>
      </c>
      <c r="J75" s="1">
        <v>320.04000000000002</v>
      </c>
      <c r="K75" s="1">
        <v>256</v>
      </c>
    </row>
    <row r="76" spans="1:11" x14ac:dyDescent="0.35">
      <c r="A76">
        <v>603893</v>
      </c>
      <c r="B76">
        <v>1666084</v>
      </c>
      <c r="C76" t="str">
        <f>"GHOLSON INDEP SCHOOL DISTRICT"</f>
        <v>GHOLSON INDEP SCHOOL DISTRICT</v>
      </c>
      <c r="D76" t="s">
        <v>11</v>
      </c>
      <c r="E76" t="s">
        <v>90</v>
      </c>
      <c r="F76" t="s">
        <v>77</v>
      </c>
      <c r="G76">
        <v>76705</v>
      </c>
      <c r="H76">
        <v>2008</v>
      </c>
      <c r="I76" s="1">
        <v>4464</v>
      </c>
      <c r="J76" s="1">
        <v>5580</v>
      </c>
      <c r="K76" s="1">
        <v>4464</v>
      </c>
    </row>
    <row r="77" spans="1:11" x14ac:dyDescent="0.35">
      <c r="A77">
        <v>629341</v>
      </c>
      <c r="B77">
        <v>1740283</v>
      </c>
      <c r="C77" t="str">
        <f>"GUADALUPE REGIONAL MIDDLE SCHOOL"</f>
        <v>GUADALUPE REGIONAL MIDDLE SCHOOL</v>
      </c>
      <c r="D77" t="s">
        <v>11</v>
      </c>
      <c r="E77" t="s">
        <v>91</v>
      </c>
      <c r="F77" t="s">
        <v>92</v>
      </c>
      <c r="G77">
        <v>78521</v>
      </c>
      <c r="H77">
        <v>2008</v>
      </c>
      <c r="I77" s="1">
        <v>526.5</v>
      </c>
      <c r="J77" s="1">
        <v>585</v>
      </c>
      <c r="K77" s="1">
        <v>526.5</v>
      </c>
    </row>
    <row r="78" spans="1:11" x14ac:dyDescent="0.35">
      <c r="A78">
        <v>629341</v>
      </c>
      <c r="B78">
        <v>1740098</v>
      </c>
      <c r="C78" t="str">
        <f>"GUADALUPE REGIONAL MIDDLE SCHOOL"</f>
        <v>GUADALUPE REGIONAL MIDDLE SCHOOL</v>
      </c>
      <c r="D78" t="s">
        <v>11</v>
      </c>
      <c r="E78" t="s">
        <v>91</v>
      </c>
      <c r="F78" t="s">
        <v>92</v>
      </c>
      <c r="G78">
        <v>78521</v>
      </c>
      <c r="H78">
        <v>2008</v>
      </c>
      <c r="I78" s="1">
        <v>4320</v>
      </c>
      <c r="J78" s="1">
        <v>4800</v>
      </c>
    </row>
    <row r="79" spans="1:11" x14ac:dyDescent="0.35">
      <c r="A79">
        <v>625381</v>
      </c>
      <c r="B79">
        <v>1751222</v>
      </c>
      <c r="C79" t="str">
        <f>"GULF COAST TRADES CENTER"</f>
        <v>GULF COAST TRADES CENTER</v>
      </c>
      <c r="D79" t="s">
        <v>11</v>
      </c>
      <c r="E79" t="s">
        <v>93</v>
      </c>
      <c r="F79" t="s">
        <v>94</v>
      </c>
      <c r="G79">
        <v>77358</v>
      </c>
      <c r="H79">
        <v>2008</v>
      </c>
      <c r="I79" s="1">
        <v>8996.4</v>
      </c>
      <c r="J79" s="1">
        <v>9996</v>
      </c>
      <c r="K79" s="1">
        <v>8996.4</v>
      </c>
    </row>
    <row r="80" spans="1:11" x14ac:dyDescent="0.35">
      <c r="A80">
        <v>625381</v>
      </c>
      <c r="B80">
        <v>1753270</v>
      </c>
      <c r="C80" t="str">
        <f>"GULF COAST TRADES CENTER"</f>
        <v>GULF COAST TRADES CENTER</v>
      </c>
      <c r="D80" t="s">
        <v>11</v>
      </c>
      <c r="E80" t="s">
        <v>93</v>
      </c>
      <c r="F80" t="s">
        <v>94</v>
      </c>
      <c r="G80">
        <v>77358</v>
      </c>
      <c r="H80">
        <v>2008</v>
      </c>
      <c r="I80" s="1">
        <v>14175</v>
      </c>
      <c r="J80" s="1">
        <v>15750</v>
      </c>
      <c r="K80" s="1">
        <v>12993.75</v>
      </c>
    </row>
    <row r="81" spans="1:11" x14ac:dyDescent="0.35">
      <c r="A81">
        <v>616689</v>
      </c>
      <c r="B81">
        <v>1700944</v>
      </c>
      <c r="C81" t="str">
        <f>"HAMPTON PREPRARATORY SCHOOL"</f>
        <v>HAMPTON PREPRARATORY SCHOOL</v>
      </c>
      <c r="D81" t="s">
        <v>11</v>
      </c>
      <c r="E81" t="s">
        <v>95</v>
      </c>
      <c r="F81" t="s">
        <v>13</v>
      </c>
      <c r="G81">
        <v>75232</v>
      </c>
      <c r="H81">
        <v>2008</v>
      </c>
      <c r="I81" s="1">
        <v>2623.32</v>
      </c>
      <c r="J81" s="1">
        <v>4372.2</v>
      </c>
      <c r="K81" s="1">
        <v>2623.32</v>
      </c>
    </row>
    <row r="82" spans="1:11" x14ac:dyDescent="0.35">
      <c r="A82">
        <v>616689</v>
      </c>
      <c r="B82">
        <v>1716021</v>
      </c>
      <c r="C82" t="str">
        <f>"HAMPTON PREPRARATORY SCHOOL"</f>
        <v>HAMPTON PREPRARATORY SCHOOL</v>
      </c>
      <c r="D82" t="s">
        <v>11</v>
      </c>
      <c r="E82" t="s">
        <v>95</v>
      </c>
      <c r="F82" t="s">
        <v>13</v>
      </c>
      <c r="G82">
        <v>75232</v>
      </c>
      <c r="H82">
        <v>2008</v>
      </c>
      <c r="I82" s="1">
        <v>15120</v>
      </c>
      <c r="J82" s="1">
        <v>25200</v>
      </c>
      <c r="K82" s="1">
        <v>14976.72</v>
      </c>
    </row>
    <row r="83" spans="1:11" x14ac:dyDescent="0.35">
      <c r="A83">
        <v>616689</v>
      </c>
      <c r="B83">
        <v>1713839</v>
      </c>
      <c r="C83" t="str">
        <f>"HAMPTON PREPRARATORY SCHOOL"</f>
        <v>HAMPTON PREPRARATORY SCHOOL</v>
      </c>
      <c r="D83" t="s">
        <v>11</v>
      </c>
      <c r="E83" t="s">
        <v>95</v>
      </c>
      <c r="F83" t="s">
        <v>13</v>
      </c>
      <c r="G83">
        <v>75232</v>
      </c>
      <c r="H83">
        <v>2008</v>
      </c>
      <c r="I83" s="1">
        <v>1296</v>
      </c>
      <c r="J83" s="1">
        <v>2160</v>
      </c>
      <c r="K83" s="1">
        <v>1296</v>
      </c>
    </row>
    <row r="84" spans="1:11" x14ac:dyDescent="0.35">
      <c r="A84">
        <v>604242</v>
      </c>
      <c r="B84">
        <v>1666980</v>
      </c>
      <c r="C84" t="str">
        <f>"HOLY CROSS ELEMENTARY SCHOOL"</f>
        <v>HOLY CROSS ELEMENTARY SCHOOL</v>
      </c>
      <c r="D84" t="s">
        <v>11</v>
      </c>
      <c r="E84" t="s">
        <v>96</v>
      </c>
      <c r="F84" t="s">
        <v>97</v>
      </c>
      <c r="G84">
        <v>77414</v>
      </c>
      <c r="H84">
        <v>2008</v>
      </c>
      <c r="I84" s="1">
        <v>214.86</v>
      </c>
      <c r="J84" s="1">
        <v>429.72</v>
      </c>
      <c r="K84" s="1">
        <v>210</v>
      </c>
    </row>
    <row r="85" spans="1:11" x14ac:dyDescent="0.35">
      <c r="A85">
        <v>617109</v>
      </c>
      <c r="B85">
        <v>1712300</v>
      </c>
      <c r="C85" t="str">
        <f>"HOLY CROSS JR-SR HIGH SCHOOL"</f>
        <v>HOLY CROSS JR-SR HIGH SCHOOL</v>
      </c>
      <c r="D85" t="s">
        <v>11</v>
      </c>
      <c r="E85" t="s">
        <v>98</v>
      </c>
      <c r="F85" t="s">
        <v>22</v>
      </c>
      <c r="G85">
        <v>78228</v>
      </c>
      <c r="H85">
        <v>2008</v>
      </c>
      <c r="I85" s="1">
        <v>7560</v>
      </c>
      <c r="J85" s="1">
        <v>8400</v>
      </c>
      <c r="K85" s="1">
        <v>6930</v>
      </c>
    </row>
    <row r="86" spans="1:11" x14ac:dyDescent="0.35">
      <c r="A86">
        <v>617109</v>
      </c>
      <c r="B86">
        <v>1712346</v>
      </c>
      <c r="C86" t="str">
        <f>"HOLY CROSS JR-SR HIGH SCHOOL"</f>
        <v>HOLY CROSS JR-SR HIGH SCHOOL</v>
      </c>
      <c r="D86" t="s">
        <v>11</v>
      </c>
      <c r="E86" t="s">
        <v>98</v>
      </c>
      <c r="F86" t="s">
        <v>22</v>
      </c>
      <c r="G86">
        <v>78228</v>
      </c>
      <c r="H86">
        <v>2008</v>
      </c>
      <c r="I86" s="1">
        <v>1423.13</v>
      </c>
      <c r="J86" s="1">
        <v>1581.25</v>
      </c>
      <c r="K86" s="1">
        <v>1423.13</v>
      </c>
    </row>
    <row r="87" spans="1:11" x14ac:dyDescent="0.35">
      <c r="A87">
        <v>617109</v>
      </c>
      <c r="B87">
        <v>1717997</v>
      </c>
      <c r="C87" t="str">
        <f>"HOLY CROSS JR-SR HIGH SCHOOL"</f>
        <v>HOLY CROSS JR-SR HIGH SCHOOL</v>
      </c>
      <c r="D87" t="s">
        <v>11</v>
      </c>
      <c r="E87" t="s">
        <v>98</v>
      </c>
      <c r="F87" t="s">
        <v>22</v>
      </c>
      <c r="G87">
        <v>78228</v>
      </c>
      <c r="H87">
        <v>2008</v>
      </c>
      <c r="I87" s="1">
        <v>207</v>
      </c>
      <c r="J87" s="1">
        <v>230</v>
      </c>
      <c r="K87" s="1">
        <v>207</v>
      </c>
    </row>
    <row r="88" spans="1:11" x14ac:dyDescent="0.35">
      <c r="A88">
        <v>617109</v>
      </c>
      <c r="B88">
        <v>1712388</v>
      </c>
      <c r="C88" t="str">
        <f>"HOLY CROSS JR-SR HIGH SCHOOL"</f>
        <v>HOLY CROSS JR-SR HIGH SCHOOL</v>
      </c>
      <c r="D88" t="s">
        <v>11</v>
      </c>
      <c r="E88" t="s">
        <v>98</v>
      </c>
      <c r="F88" t="s">
        <v>22</v>
      </c>
      <c r="G88">
        <v>78228</v>
      </c>
      <c r="H88">
        <v>2008</v>
      </c>
      <c r="I88" s="1">
        <v>1580.04</v>
      </c>
      <c r="J88" s="1">
        <v>1755.6</v>
      </c>
      <c r="K88" s="1">
        <v>1580.04</v>
      </c>
    </row>
    <row r="89" spans="1:11" x14ac:dyDescent="0.35">
      <c r="A89">
        <v>617109</v>
      </c>
      <c r="B89">
        <v>1712366</v>
      </c>
      <c r="C89" t="str">
        <f>"HOLY CROSS JR-SR HIGH SCHOOL"</f>
        <v>HOLY CROSS JR-SR HIGH SCHOOL</v>
      </c>
      <c r="D89" t="s">
        <v>11</v>
      </c>
      <c r="E89" t="s">
        <v>98</v>
      </c>
      <c r="F89" t="s">
        <v>22</v>
      </c>
      <c r="G89">
        <v>78228</v>
      </c>
      <c r="H89">
        <v>2008</v>
      </c>
      <c r="I89" s="1">
        <v>5782.75</v>
      </c>
      <c r="J89" s="1">
        <v>6425.28</v>
      </c>
      <c r="K89" s="1">
        <v>5457.6</v>
      </c>
    </row>
    <row r="90" spans="1:11" x14ac:dyDescent="0.35">
      <c r="A90">
        <v>627003</v>
      </c>
      <c r="B90">
        <v>1745205</v>
      </c>
      <c r="C90" t="str">
        <f>"HOLY FAMILY OF NAZARETH SCHOOL"</f>
        <v>HOLY FAMILY OF NAZARETH SCHOOL</v>
      </c>
      <c r="D90" t="s">
        <v>11</v>
      </c>
      <c r="E90" t="s">
        <v>99</v>
      </c>
      <c r="F90" t="s">
        <v>100</v>
      </c>
      <c r="G90">
        <v>75062</v>
      </c>
      <c r="H90">
        <v>2008</v>
      </c>
      <c r="I90" s="1">
        <v>456</v>
      </c>
      <c r="J90" s="1">
        <v>1140</v>
      </c>
      <c r="K90" s="1">
        <v>456</v>
      </c>
    </row>
    <row r="91" spans="1:11" x14ac:dyDescent="0.35">
      <c r="A91">
        <v>596438</v>
      </c>
      <c r="B91">
        <v>1685365</v>
      </c>
      <c r="C91" t="str">
        <f>"HOLY GHOST SCHOOL"</f>
        <v>HOLY GHOST SCHOOL</v>
      </c>
      <c r="D91" t="s">
        <v>11</v>
      </c>
      <c r="E91" t="s">
        <v>101</v>
      </c>
      <c r="F91" t="s">
        <v>17</v>
      </c>
      <c r="G91">
        <v>77081</v>
      </c>
      <c r="H91">
        <v>2008</v>
      </c>
      <c r="I91" s="1">
        <v>343.78</v>
      </c>
      <c r="J91" s="1">
        <v>429.72</v>
      </c>
      <c r="K91" s="1">
        <v>343.78</v>
      </c>
    </row>
    <row r="92" spans="1:11" x14ac:dyDescent="0.35">
      <c r="A92">
        <v>596439</v>
      </c>
      <c r="B92">
        <v>1685507</v>
      </c>
      <c r="C92" t="str">
        <f>"HOLY NAME SCHOOL"</f>
        <v>HOLY NAME SCHOOL</v>
      </c>
      <c r="D92" t="s">
        <v>11</v>
      </c>
      <c r="E92" t="s">
        <v>102</v>
      </c>
      <c r="F92" t="s">
        <v>17</v>
      </c>
      <c r="G92">
        <v>77009</v>
      </c>
      <c r="H92">
        <v>2008</v>
      </c>
      <c r="I92" s="1">
        <v>561.71</v>
      </c>
      <c r="J92" s="1">
        <v>624.12</v>
      </c>
      <c r="K92" s="1">
        <v>561.71</v>
      </c>
    </row>
    <row r="93" spans="1:11" x14ac:dyDescent="0.35">
      <c r="A93">
        <v>625933</v>
      </c>
      <c r="B93">
        <v>1729264</v>
      </c>
      <c r="C93" t="str">
        <f>"HOLY NAME SCHOOL"</f>
        <v>HOLY NAME SCHOOL</v>
      </c>
      <c r="D93" t="s">
        <v>11</v>
      </c>
      <c r="E93" t="s">
        <v>102</v>
      </c>
      <c r="F93" t="s">
        <v>17</v>
      </c>
      <c r="G93">
        <v>77009</v>
      </c>
      <c r="H93">
        <v>2008</v>
      </c>
      <c r="I93" s="1">
        <v>5907.6</v>
      </c>
      <c r="J93" s="1">
        <v>6564</v>
      </c>
    </row>
    <row r="94" spans="1:11" x14ac:dyDescent="0.35">
      <c r="A94">
        <v>635709</v>
      </c>
      <c r="B94">
        <v>1758926</v>
      </c>
      <c r="C94" t="str">
        <f>"HOLY NAME SCHOOL"</f>
        <v>HOLY NAME SCHOOL</v>
      </c>
      <c r="D94" t="s">
        <v>11</v>
      </c>
      <c r="E94" t="s">
        <v>103</v>
      </c>
      <c r="F94" t="s">
        <v>22</v>
      </c>
      <c r="G94">
        <v>78223</v>
      </c>
      <c r="H94">
        <v>2008</v>
      </c>
      <c r="I94" s="1">
        <v>385.92</v>
      </c>
      <c r="J94" s="1">
        <v>964.8</v>
      </c>
      <c r="K94" s="1">
        <v>385.92</v>
      </c>
    </row>
    <row r="95" spans="1:11" x14ac:dyDescent="0.35">
      <c r="A95">
        <v>596440</v>
      </c>
      <c r="B95">
        <v>1685571</v>
      </c>
      <c r="C95" t="str">
        <f>"HOLY ROSARY SCHOOL"</f>
        <v>HOLY ROSARY SCHOOL</v>
      </c>
      <c r="D95" t="s">
        <v>11</v>
      </c>
      <c r="E95" t="s">
        <v>104</v>
      </c>
      <c r="F95" t="s">
        <v>105</v>
      </c>
      <c r="G95">
        <v>77471</v>
      </c>
      <c r="H95">
        <v>2008</v>
      </c>
      <c r="I95" s="1">
        <v>546.36</v>
      </c>
      <c r="J95" s="1">
        <v>1092.72</v>
      </c>
      <c r="K95" s="1">
        <v>546.36</v>
      </c>
    </row>
    <row r="96" spans="1:11" x14ac:dyDescent="0.35">
      <c r="A96">
        <v>613657</v>
      </c>
      <c r="B96">
        <v>1689768</v>
      </c>
      <c r="C96" t="str">
        <f>"HOLY TRINITY ELEMENTARY SCHOOL"</f>
        <v>HOLY TRINITY ELEMENTARY SCHOOL</v>
      </c>
      <c r="D96" t="s">
        <v>11</v>
      </c>
      <c r="E96" t="s">
        <v>106</v>
      </c>
      <c r="F96" t="s">
        <v>13</v>
      </c>
      <c r="G96">
        <v>75219</v>
      </c>
      <c r="H96">
        <v>2008</v>
      </c>
      <c r="I96" s="1">
        <v>2970</v>
      </c>
      <c r="J96" s="1">
        <v>4950</v>
      </c>
      <c r="K96" s="1">
        <v>2970</v>
      </c>
    </row>
    <row r="97" spans="1:11" x14ac:dyDescent="0.35">
      <c r="A97">
        <v>601051</v>
      </c>
      <c r="B97">
        <v>1656931</v>
      </c>
      <c r="C97" t="str">
        <f>"HOUSTON ALTERNATIVE PREPARATORY CHARTER SCHOOL"</f>
        <v>HOUSTON ALTERNATIVE PREPARATORY CHARTER SCHOOL</v>
      </c>
      <c r="D97" t="s">
        <v>11</v>
      </c>
      <c r="E97" t="s">
        <v>107</v>
      </c>
      <c r="F97" t="s">
        <v>17</v>
      </c>
      <c r="G97">
        <v>77035</v>
      </c>
      <c r="H97">
        <v>2008</v>
      </c>
      <c r="I97" s="1">
        <v>540</v>
      </c>
      <c r="J97" s="1">
        <v>600</v>
      </c>
    </row>
    <row r="98" spans="1:11" x14ac:dyDescent="0.35">
      <c r="A98">
        <v>596852</v>
      </c>
      <c r="B98">
        <v>1646934</v>
      </c>
      <c r="C98" t="str">
        <f>"HOUSTON HEIGHTS LEARNING ACADEMY"</f>
        <v>HOUSTON HEIGHTS LEARNING ACADEMY</v>
      </c>
      <c r="D98" t="s">
        <v>11</v>
      </c>
      <c r="E98" t="s">
        <v>108</v>
      </c>
      <c r="F98" t="s">
        <v>17</v>
      </c>
      <c r="G98">
        <v>77007</v>
      </c>
      <c r="H98">
        <v>2008</v>
      </c>
      <c r="I98" s="1">
        <v>237.06</v>
      </c>
      <c r="J98" s="1">
        <v>263.39999999999998</v>
      </c>
    </row>
    <row r="99" spans="1:11" x14ac:dyDescent="0.35">
      <c r="A99">
        <v>613009</v>
      </c>
      <c r="B99">
        <v>1690894</v>
      </c>
      <c r="C99" t="str">
        <f>"IDALOU INDEP SCHOOL DISTRICT"</f>
        <v>IDALOU INDEP SCHOOL DISTRICT</v>
      </c>
      <c r="D99" t="s">
        <v>11</v>
      </c>
      <c r="E99" t="s">
        <v>109</v>
      </c>
      <c r="F99" t="s">
        <v>110</v>
      </c>
      <c r="G99">
        <v>79329</v>
      </c>
      <c r="H99">
        <v>2008</v>
      </c>
      <c r="I99" s="1">
        <v>4953</v>
      </c>
      <c r="J99" s="1">
        <v>7620</v>
      </c>
      <c r="K99" s="1">
        <v>4737.2</v>
      </c>
    </row>
    <row r="100" spans="1:11" x14ac:dyDescent="0.35">
      <c r="A100">
        <v>613009</v>
      </c>
      <c r="B100">
        <v>1699923</v>
      </c>
      <c r="C100" t="str">
        <f>"IDALOU INDEP SCHOOL DISTRICT"</f>
        <v>IDALOU INDEP SCHOOL DISTRICT</v>
      </c>
      <c r="D100" t="s">
        <v>11</v>
      </c>
      <c r="E100" t="s">
        <v>109</v>
      </c>
      <c r="F100" t="s">
        <v>110</v>
      </c>
      <c r="G100">
        <v>79329</v>
      </c>
      <c r="H100">
        <v>2008</v>
      </c>
      <c r="I100" s="1">
        <v>2473.7399999999998</v>
      </c>
      <c r="J100" s="1">
        <v>3805.75</v>
      </c>
      <c r="K100" s="1">
        <v>2473.7399999999998</v>
      </c>
    </row>
    <row r="101" spans="1:11" x14ac:dyDescent="0.35">
      <c r="A101">
        <v>613009</v>
      </c>
      <c r="B101">
        <v>1690892</v>
      </c>
      <c r="C101" t="str">
        <f>"IDALOU INDEP SCHOOL DISTRICT"</f>
        <v>IDALOU INDEP SCHOOL DISTRICT</v>
      </c>
      <c r="D101" t="s">
        <v>11</v>
      </c>
      <c r="E101" t="s">
        <v>109</v>
      </c>
      <c r="F101" t="s">
        <v>110</v>
      </c>
      <c r="G101">
        <v>79329</v>
      </c>
      <c r="H101">
        <v>2008</v>
      </c>
      <c r="I101" s="1">
        <v>0</v>
      </c>
      <c r="J101" s="1">
        <v>0</v>
      </c>
    </row>
    <row r="102" spans="1:11" x14ac:dyDescent="0.35">
      <c r="A102">
        <v>598242</v>
      </c>
      <c r="B102">
        <v>1669195</v>
      </c>
      <c r="C102" t="str">
        <f>"INCARNATE WORD ACADEMY SCHOOL"</f>
        <v>INCARNATE WORD ACADEMY SCHOOL</v>
      </c>
      <c r="D102" t="s">
        <v>11</v>
      </c>
      <c r="E102" t="s">
        <v>111</v>
      </c>
      <c r="F102" t="s">
        <v>17</v>
      </c>
      <c r="G102">
        <v>77002</v>
      </c>
      <c r="H102">
        <v>2008</v>
      </c>
      <c r="I102" s="1">
        <v>1821.6</v>
      </c>
      <c r="J102" s="1">
        <v>4554</v>
      </c>
    </row>
    <row r="103" spans="1:11" x14ac:dyDescent="0.35">
      <c r="A103">
        <v>631436</v>
      </c>
      <c r="B103">
        <v>1743986</v>
      </c>
      <c r="C103" t="str">
        <f>"JAMES L COLLINS CATFH SCHOOL"</f>
        <v>JAMES L COLLINS CATFH SCHOOL</v>
      </c>
      <c r="D103" t="s">
        <v>11</v>
      </c>
      <c r="E103" t="s">
        <v>112</v>
      </c>
      <c r="F103" t="s">
        <v>113</v>
      </c>
      <c r="G103">
        <v>75110</v>
      </c>
      <c r="H103">
        <v>2008</v>
      </c>
      <c r="I103" s="1">
        <v>300</v>
      </c>
      <c r="J103" s="1">
        <v>600</v>
      </c>
    </row>
    <row r="104" spans="1:11" x14ac:dyDescent="0.35">
      <c r="A104">
        <v>596679</v>
      </c>
      <c r="B104">
        <v>1646411</v>
      </c>
      <c r="C104" t="str">
        <f>"JAMIE'S HOUSE CHARTER SCHOOL"</f>
        <v>JAMIE'S HOUSE CHARTER SCHOOL</v>
      </c>
      <c r="D104" t="s">
        <v>11</v>
      </c>
      <c r="E104" t="s">
        <v>114</v>
      </c>
      <c r="F104" t="s">
        <v>17</v>
      </c>
      <c r="G104">
        <v>77090</v>
      </c>
      <c r="H104">
        <v>2008</v>
      </c>
      <c r="I104" s="1">
        <v>1134</v>
      </c>
      <c r="J104" s="1">
        <v>1260</v>
      </c>
    </row>
    <row r="105" spans="1:11" x14ac:dyDescent="0.35">
      <c r="A105">
        <v>596850</v>
      </c>
      <c r="B105">
        <v>1646931</v>
      </c>
      <c r="C105" t="str">
        <f>"JAMIE'S HOUSE CHARTER SCHOOL"</f>
        <v>JAMIE'S HOUSE CHARTER SCHOOL</v>
      </c>
      <c r="D105" t="s">
        <v>11</v>
      </c>
      <c r="E105" t="s">
        <v>114</v>
      </c>
      <c r="F105" t="s">
        <v>17</v>
      </c>
      <c r="G105">
        <v>77090</v>
      </c>
      <c r="H105">
        <v>2008</v>
      </c>
      <c r="I105" s="1">
        <v>4320</v>
      </c>
      <c r="J105" s="1">
        <v>4800</v>
      </c>
      <c r="K105" s="1">
        <v>3860.44</v>
      </c>
    </row>
    <row r="106" spans="1:11" x14ac:dyDescent="0.35">
      <c r="A106">
        <v>612366</v>
      </c>
      <c r="B106">
        <v>1686350</v>
      </c>
      <c r="C106" t="str">
        <f>"JESUIT COLLEGE PREP SCHOOL"</f>
        <v>JESUIT COLLEGE PREP SCHOOL</v>
      </c>
      <c r="D106" t="s">
        <v>11</v>
      </c>
      <c r="E106" t="s">
        <v>115</v>
      </c>
      <c r="F106" t="s">
        <v>13</v>
      </c>
      <c r="G106">
        <v>75244</v>
      </c>
      <c r="H106">
        <v>2008</v>
      </c>
      <c r="I106" s="1">
        <v>2784</v>
      </c>
      <c r="J106" s="1">
        <v>6960</v>
      </c>
      <c r="K106" s="1">
        <v>2784</v>
      </c>
    </row>
    <row r="107" spans="1:11" x14ac:dyDescent="0.35">
      <c r="A107">
        <v>612366</v>
      </c>
      <c r="B107">
        <v>1686398</v>
      </c>
      <c r="C107" t="str">
        <f>"JESUIT COLLEGE PREP SCHOOL"</f>
        <v>JESUIT COLLEGE PREP SCHOOL</v>
      </c>
      <c r="D107" t="s">
        <v>11</v>
      </c>
      <c r="E107" t="s">
        <v>115</v>
      </c>
      <c r="F107" t="s">
        <v>13</v>
      </c>
      <c r="G107">
        <v>75244</v>
      </c>
      <c r="H107">
        <v>2008</v>
      </c>
      <c r="I107" s="1">
        <v>2520</v>
      </c>
      <c r="J107" s="1">
        <v>6300</v>
      </c>
      <c r="K107" s="1">
        <v>2515.5</v>
      </c>
    </row>
    <row r="108" spans="1:11" x14ac:dyDescent="0.35">
      <c r="A108">
        <v>596441</v>
      </c>
      <c r="B108">
        <v>1702330</v>
      </c>
      <c r="C108" t="str">
        <f>"JOHN PAUL II SCHOOL"</f>
        <v>JOHN PAUL II SCHOOL</v>
      </c>
      <c r="D108" t="s">
        <v>11</v>
      </c>
      <c r="E108" t="s">
        <v>116</v>
      </c>
      <c r="F108" t="s">
        <v>17</v>
      </c>
      <c r="G108">
        <v>77077</v>
      </c>
      <c r="H108">
        <v>2008</v>
      </c>
      <c r="I108" s="1">
        <v>2343.36</v>
      </c>
      <c r="J108" s="1">
        <v>5858.4</v>
      </c>
      <c r="K108" s="1">
        <v>2343.36</v>
      </c>
    </row>
    <row r="109" spans="1:11" x14ac:dyDescent="0.35">
      <c r="A109">
        <v>618260</v>
      </c>
      <c r="B109">
        <v>1702513</v>
      </c>
      <c r="C109" t="str">
        <f>"JOHN PAUL II SCHOOL"</f>
        <v>JOHN PAUL II SCHOOL</v>
      </c>
      <c r="D109" t="s">
        <v>11</v>
      </c>
      <c r="E109" t="s">
        <v>116</v>
      </c>
      <c r="F109" t="s">
        <v>17</v>
      </c>
      <c r="G109">
        <v>77077</v>
      </c>
      <c r="H109">
        <v>2008</v>
      </c>
      <c r="I109" s="1">
        <v>523.54</v>
      </c>
      <c r="J109" s="1">
        <v>1308.8399999999999</v>
      </c>
      <c r="K109" s="1">
        <v>523.54</v>
      </c>
    </row>
    <row r="110" spans="1:11" x14ac:dyDescent="0.35">
      <c r="A110">
        <v>620223</v>
      </c>
      <c r="B110">
        <v>1708679</v>
      </c>
      <c r="C110" t="str">
        <f>"JOHN PAUL ll HIGH SCHOOL"</f>
        <v>JOHN PAUL ll HIGH SCHOOL</v>
      </c>
      <c r="D110" t="s">
        <v>11</v>
      </c>
      <c r="E110" t="s">
        <v>117</v>
      </c>
      <c r="F110" t="s">
        <v>118</v>
      </c>
      <c r="G110">
        <v>75075</v>
      </c>
      <c r="H110">
        <v>2008</v>
      </c>
      <c r="I110" s="1">
        <v>20280</v>
      </c>
      <c r="J110" s="1">
        <v>50700</v>
      </c>
      <c r="K110" s="1">
        <v>20280</v>
      </c>
    </row>
    <row r="111" spans="1:11" x14ac:dyDescent="0.35">
      <c r="A111">
        <v>607331</v>
      </c>
      <c r="B111">
        <v>1673550</v>
      </c>
      <c r="C111" t="str">
        <f>"JONESBORO INDEP SCHOOL DIST"</f>
        <v>JONESBORO INDEP SCHOOL DIST</v>
      </c>
      <c r="D111" t="s">
        <v>11</v>
      </c>
      <c r="E111" t="s">
        <v>119</v>
      </c>
      <c r="F111" t="s">
        <v>120</v>
      </c>
      <c r="G111">
        <v>76538</v>
      </c>
      <c r="H111">
        <v>2008</v>
      </c>
      <c r="I111" s="1">
        <v>8028</v>
      </c>
      <c r="J111" s="1">
        <v>13380</v>
      </c>
      <c r="K111" s="1">
        <v>8028</v>
      </c>
    </row>
    <row r="112" spans="1:11" x14ac:dyDescent="0.35">
      <c r="A112">
        <v>635868</v>
      </c>
      <c r="B112">
        <v>1763723</v>
      </c>
      <c r="C112" t="str">
        <f>"KIPP ASPIRE ACADEMY"</f>
        <v>KIPP ASPIRE ACADEMY</v>
      </c>
      <c r="D112" t="s">
        <v>11</v>
      </c>
      <c r="E112" t="s">
        <v>121</v>
      </c>
      <c r="F112" t="s">
        <v>22</v>
      </c>
      <c r="G112">
        <v>78201</v>
      </c>
      <c r="H112">
        <v>2008</v>
      </c>
      <c r="I112" s="1">
        <v>8640</v>
      </c>
      <c r="J112" s="1">
        <v>9600</v>
      </c>
      <c r="K112" s="1">
        <v>8640</v>
      </c>
    </row>
    <row r="113" spans="1:11" x14ac:dyDescent="0.35">
      <c r="A113">
        <v>632199</v>
      </c>
      <c r="B113">
        <v>1746633</v>
      </c>
      <c r="C113" t="str">
        <f>"KIPP DALLAS-FORT WORTH INC"</f>
        <v>KIPP DALLAS-FORT WORTH INC</v>
      </c>
      <c r="D113" t="s">
        <v>11</v>
      </c>
      <c r="E113" t="s">
        <v>122</v>
      </c>
      <c r="F113" t="s">
        <v>13</v>
      </c>
      <c r="G113">
        <v>75216</v>
      </c>
      <c r="H113">
        <v>2008</v>
      </c>
      <c r="I113" s="1">
        <v>497.77</v>
      </c>
      <c r="J113" s="1">
        <v>7009.68</v>
      </c>
      <c r="K113" s="1">
        <v>497.77</v>
      </c>
    </row>
    <row r="114" spans="1:11" x14ac:dyDescent="0.35">
      <c r="A114">
        <v>632199</v>
      </c>
      <c r="B114">
        <v>1746629</v>
      </c>
      <c r="C114" t="str">
        <f>"KIPP DALLAS-FORT WORTH INC"</f>
        <v>KIPP DALLAS-FORT WORTH INC</v>
      </c>
      <c r="D114" t="s">
        <v>11</v>
      </c>
      <c r="E114" t="s">
        <v>122</v>
      </c>
      <c r="F114" t="s">
        <v>13</v>
      </c>
      <c r="G114">
        <v>75216</v>
      </c>
      <c r="H114">
        <v>2008</v>
      </c>
      <c r="I114" s="1">
        <v>5584.5</v>
      </c>
      <c r="J114" s="1">
        <v>8622.9599999999991</v>
      </c>
      <c r="K114" s="1">
        <v>5584.5</v>
      </c>
    </row>
    <row r="115" spans="1:11" x14ac:dyDescent="0.35">
      <c r="A115">
        <v>632199</v>
      </c>
      <c r="B115">
        <v>1746632</v>
      </c>
      <c r="C115" t="str">
        <f>"KIPP DALLAS-FORT WORTH INC"</f>
        <v>KIPP DALLAS-FORT WORTH INC</v>
      </c>
      <c r="D115" t="s">
        <v>11</v>
      </c>
      <c r="E115" t="s">
        <v>122</v>
      </c>
      <c r="F115" t="s">
        <v>13</v>
      </c>
      <c r="G115">
        <v>75216</v>
      </c>
      <c r="H115">
        <v>2008</v>
      </c>
      <c r="I115" s="1">
        <v>0</v>
      </c>
      <c r="J115" s="1">
        <v>292.8</v>
      </c>
    </row>
    <row r="116" spans="1:11" x14ac:dyDescent="0.35">
      <c r="A116">
        <v>595886</v>
      </c>
      <c r="B116">
        <v>1644688</v>
      </c>
      <c r="C116" t="str">
        <f t="shared" ref="C116:C121" si="0">"LA AMISTAD LOVE &amp; LEARNING ACADEMY"</f>
        <v>LA AMISTAD LOVE &amp; LEARNING ACADEMY</v>
      </c>
      <c r="D116" t="s">
        <v>11</v>
      </c>
      <c r="E116" t="s">
        <v>123</v>
      </c>
      <c r="F116" t="s">
        <v>17</v>
      </c>
      <c r="G116">
        <v>77099</v>
      </c>
      <c r="H116">
        <v>2008</v>
      </c>
      <c r="I116" s="1">
        <v>863.89</v>
      </c>
      <c r="J116" s="1">
        <v>959.88</v>
      </c>
    </row>
    <row r="117" spans="1:11" x14ac:dyDescent="0.35">
      <c r="A117">
        <v>595886</v>
      </c>
      <c r="B117">
        <v>1644704</v>
      </c>
      <c r="C117" t="str">
        <f t="shared" si="0"/>
        <v>LA AMISTAD LOVE &amp; LEARNING ACADEMY</v>
      </c>
      <c r="D117" t="s">
        <v>11</v>
      </c>
      <c r="E117" t="s">
        <v>123</v>
      </c>
      <c r="F117" t="s">
        <v>17</v>
      </c>
      <c r="G117">
        <v>77099</v>
      </c>
      <c r="H117">
        <v>2008</v>
      </c>
      <c r="I117" s="1">
        <v>4860</v>
      </c>
      <c r="J117" s="1">
        <v>5400</v>
      </c>
    </row>
    <row r="118" spans="1:11" x14ac:dyDescent="0.35">
      <c r="A118">
        <v>595976</v>
      </c>
      <c r="B118">
        <v>1644803</v>
      </c>
      <c r="C118" t="str">
        <f t="shared" si="0"/>
        <v>LA AMISTAD LOVE &amp; LEARNING ACADEMY</v>
      </c>
      <c r="D118" t="s">
        <v>11</v>
      </c>
      <c r="E118" t="s">
        <v>124</v>
      </c>
      <c r="F118" t="s">
        <v>125</v>
      </c>
      <c r="G118">
        <v>77459</v>
      </c>
      <c r="H118">
        <v>2008</v>
      </c>
      <c r="I118" s="1">
        <v>863.89</v>
      </c>
      <c r="J118" s="1">
        <v>959.88</v>
      </c>
    </row>
    <row r="119" spans="1:11" x14ac:dyDescent="0.35">
      <c r="A119">
        <v>595976</v>
      </c>
      <c r="B119">
        <v>1644810</v>
      </c>
      <c r="C119" t="str">
        <f t="shared" si="0"/>
        <v>LA AMISTAD LOVE &amp; LEARNING ACADEMY</v>
      </c>
      <c r="D119" t="s">
        <v>11</v>
      </c>
      <c r="E119" t="s">
        <v>124</v>
      </c>
      <c r="F119" t="s">
        <v>125</v>
      </c>
      <c r="G119">
        <v>77459</v>
      </c>
      <c r="H119">
        <v>2008</v>
      </c>
      <c r="I119" s="1">
        <v>4860</v>
      </c>
      <c r="J119" s="1">
        <v>5400</v>
      </c>
    </row>
    <row r="120" spans="1:11" x14ac:dyDescent="0.35">
      <c r="A120">
        <v>596005</v>
      </c>
      <c r="B120">
        <v>1644834</v>
      </c>
      <c r="C120" t="str">
        <f t="shared" si="0"/>
        <v>LA AMISTAD LOVE &amp; LEARNING ACADEMY</v>
      </c>
      <c r="D120" t="s">
        <v>11</v>
      </c>
      <c r="E120" t="s">
        <v>126</v>
      </c>
      <c r="F120" t="s">
        <v>17</v>
      </c>
      <c r="G120">
        <v>77096</v>
      </c>
      <c r="H120">
        <v>2008</v>
      </c>
      <c r="I120" s="1">
        <v>863.89</v>
      </c>
      <c r="J120" s="1">
        <v>959.88</v>
      </c>
      <c r="K120" s="1">
        <v>294.12</v>
      </c>
    </row>
    <row r="121" spans="1:11" x14ac:dyDescent="0.35">
      <c r="A121">
        <v>596005</v>
      </c>
      <c r="B121">
        <v>1644835</v>
      </c>
      <c r="C121" t="str">
        <f t="shared" si="0"/>
        <v>LA AMISTAD LOVE &amp; LEARNING ACADEMY</v>
      </c>
      <c r="D121" t="s">
        <v>11</v>
      </c>
      <c r="E121" t="s">
        <v>126</v>
      </c>
      <c r="F121" t="s">
        <v>17</v>
      </c>
      <c r="G121">
        <v>77096</v>
      </c>
      <c r="H121">
        <v>2008</v>
      </c>
      <c r="I121" s="1">
        <v>4860</v>
      </c>
      <c r="J121" s="1">
        <v>5400</v>
      </c>
    </row>
    <row r="122" spans="1:11" x14ac:dyDescent="0.35">
      <c r="A122">
        <v>625053</v>
      </c>
      <c r="B122">
        <v>1724407</v>
      </c>
      <c r="C122" t="str">
        <f>"LEVELLAND INTERMEDIATE SCHOOL"</f>
        <v>LEVELLAND INTERMEDIATE SCHOOL</v>
      </c>
      <c r="D122" t="s">
        <v>11</v>
      </c>
      <c r="E122" t="s">
        <v>127</v>
      </c>
      <c r="F122" t="s">
        <v>128</v>
      </c>
      <c r="G122">
        <v>79336</v>
      </c>
      <c r="H122">
        <v>2008</v>
      </c>
      <c r="I122" s="1">
        <v>0</v>
      </c>
      <c r="J122" s="1">
        <v>0</v>
      </c>
    </row>
    <row r="123" spans="1:11" x14ac:dyDescent="0.35">
      <c r="A123">
        <v>615844</v>
      </c>
      <c r="B123">
        <v>1696435</v>
      </c>
      <c r="C123" t="str">
        <f>"LINDALE INDEP SCHOOL DISTRICT"</f>
        <v>LINDALE INDEP SCHOOL DISTRICT</v>
      </c>
      <c r="D123" t="s">
        <v>11</v>
      </c>
      <c r="E123" t="s">
        <v>129</v>
      </c>
      <c r="F123" t="s">
        <v>130</v>
      </c>
      <c r="G123">
        <v>75771</v>
      </c>
      <c r="H123">
        <v>2008</v>
      </c>
      <c r="I123" s="1">
        <v>5916</v>
      </c>
      <c r="J123" s="1">
        <v>10200</v>
      </c>
      <c r="K123" s="1">
        <v>4872</v>
      </c>
    </row>
    <row r="124" spans="1:11" x14ac:dyDescent="0.35">
      <c r="A124">
        <v>609955</v>
      </c>
      <c r="B124">
        <v>1738712</v>
      </c>
      <c r="C124" t="str">
        <f>"LINDSLEY PARK COMMUNITY SCHOOL"</f>
        <v>LINDSLEY PARK COMMUNITY SCHOOL</v>
      </c>
      <c r="D124" t="s">
        <v>11</v>
      </c>
      <c r="E124" t="s">
        <v>131</v>
      </c>
      <c r="F124" t="s">
        <v>13</v>
      </c>
      <c r="G124">
        <v>75223</v>
      </c>
      <c r="H124">
        <v>2008</v>
      </c>
      <c r="I124" s="1">
        <v>3088.8</v>
      </c>
      <c r="J124" s="1">
        <v>3861</v>
      </c>
    </row>
    <row r="125" spans="1:11" x14ac:dyDescent="0.35">
      <c r="A125">
        <v>630481</v>
      </c>
      <c r="B125">
        <v>1752183</v>
      </c>
      <c r="C125" t="str">
        <f>"LOOP INDEP SCHOOL DISTRICT"</f>
        <v>LOOP INDEP SCHOOL DISTRICT</v>
      </c>
      <c r="D125" t="s">
        <v>11</v>
      </c>
      <c r="E125" t="s">
        <v>132</v>
      </c>
      <c r="F125" t="s">
        <v>133</v>
      </c>
      <c r="G125">
        <v>79342</v>
      </c>
      <c r="H125">
        <v>2008</v>
      </c>
      <c r="I125" s="1">
        <v>4800</v>
      </c>
      <c r="J125" s="1">
        <v>6000</v>
      </c>
      <c r="K125" s="1">
        <v>4800</v>
      </c>
    </row>
    <row r="126" spans="1:11" x14ac:dyDescent="0.35">
      <c r="A126">
        <v>632190</v>
      </c>
      <c r="B126">
        <v>1746686</v>
      </c>
      <c r="C126" t="str">
        <f>"MCCULLOUGH ACADEMY OF EXCELLENCE"</f>
        <v>MCCULLOUGH ACADEMY OF EXCELLENCE</v>
      </c>
      <c r="D126" t="s">
        <v>11</v>
      </c>
      <c r="E126" t="s">
        <v>134</v>
      </c>
      <c r="F126" t="s">
        <v>35</v>
      </c>
      <c r="G126">
        <v>78758</v>
      </c>
      <c r="H126">
        <v>2008</v>
      </c>
      <c r="I126" s="1">
        <v>0</v>
      </c>
      <c r="J126" s="1">
        <v>0</v>
      </c>
    </row>
    <row r="127" spans="1:11" x14ac:dyDescent="0.35">
      <c r="A127">
        <v>621401</v>
      </c>
      <c r="B127">
        <v>1742194</v>
      </c>
      <c r="C127" t="str">
        <f>"MEYERSVILLE INDEP SCHOOL DIST"</f>
        <v>MEYERSVILLE INDEP SCHOOL DIST</v>
      </c>
      <c r="D127" t="s">
        <v>11</v>
      </c>
      <c r="E127" t="s">
        <v>135</v>
      </c>
      <c r="F127" t="s">
        <v>136</v>
      </c>
      <c r="G127">
        <v>77974</v>
      </c>
      <c r="H127">
        <v>2008</v>
      </c>
      <c r="I127" s="1">
        <v>1677.96</v>
      </c>
      <c r="J127" s="1">
        <v>2796.6</v>
      </c>
      <c r="K127" s="1">
        <v>798.22</v>
      </c>
    </row>
    <row r="128" spans="1:11" x14ac:dyDescent="0.35">
      <c r="A128">
        <v>621401</v>
      </c>
      <c r="B128">
        <v>1744126</v>
      </c>
      <c r="C128" t="str">
        <f>"MEYERSVILLE INDEP SCHOOL DIST"</f>
        <v>MEYERSVILLE INDEP SCHOOL DIST</v>
      </c>
      <c r="D128" t="s">
        <v>11</v>
      </c>
      <c r="E128" t="s">
        <v>135</v>
      </c>
      <c r="F128" t="s">
        <v>136</v>
      </c>
      <c r="G128">
        <v>77974</v>
      </c>
      <c r="H128">
        <v>2008</v>
      </c>
      <c r="I128" s="1">
        <v>2232</v>
      </c>
      <c r="J128" s="1">
        <v>3720</v>
      </c>
    </row>
    <row r="129" spans="1:11" x14ac:dyDescent="0.35">
      <c r="A129">
        <v>596442</v>
      </c>
      <c r="B129">
        <v>1702801</v>
      </c>
      <c r="C129" t="str">
        <f>"MOUNT CARMEL HIGH SCHOOL"</f>
        <v>MOUNT CARMEL HIGH SCHOOL</v>
      </c>
      <c r="D129" t="s">
        <v>11</v>
      </c>
      <c r="E129" t="s">
        <v>137</v>
      </c>
      <c r="F129" t="s">
        <v>17</v>
      </c>
      <c r="G129">
        <v>77087</v>
      </c>
      <c r="H129">
        <v>2008</v>
      </c>
      <c r="I129" s="1">
        <v>2460.6</v>
      </c>
      <c r="J129" s="1">
        <v>4921.2</v>
      </c>
    </row>
    <row r="130" spans="1:11" x14ac:dyDescent="0.35">
      <c r="A130">
        <v>627027</v>
      </c>
      <c r="B130">
        <v>1754559</v>
      </c>
      <c r="C130" t="str">
        <f>"MOUNT CARMEL HIGH SCHOOL"</f>
        <v>MOUNT CARMEL HIGH SCHOOL</v>
      </c>
      <c r="D130" t="s">
        <v>11</v>
      </c>
      <c r="E130" t="s">
        <v>137</v>
      </c>
      <c r="F130" t="s">
        <v>17</v>
      </c>
      <c r="G130">
        <v>77087</v>
      </c>
      <c r="H130">
        <v>2008</v>
      </c>
      <c r="I130" s="1">
        <v>3534</v>
      </c>
      <c r="J130" s="1">
        <v>7068</v>
      </c>
    </row>
    <row r="131" spans="1:11" x14ac:dyDescent="0.35">
      <c r="A131">
        <v>617395</v>
      </c>
      <c r="B131">
        <v>1700528</v>
      </c>
      <c r="C131" t="str">
        <f>"MSGR KELLY CATHOLIC HIGH SCH"</f>
        <v>MSGR KELLY CATHOLIC HIGH SCH</v>
      </c>
      <c r="D131" t="s">
        <v>11</v>
      </c>
      <c r="E131" t="s">
        <v>138</v>
      </c>
      <c r="F131" t="s">
        <v>20</v>
      </c>
      <c r="G131">
        <v>77707</v>
      </c>
      <c r="H131">
        <v>2008</v>
      </c>
      <c r="I131" s="1">
        <v>1599.6</v>
      </c>
      <c r="J131" s="1">
        <v>3999</v>
      </c>
      <c r="K131" s="1">
        <v>1488</v>
      </c>
    </row>
    <row r="132" spans="1:11" x14ac:dyDescent="0.35">
      <c r="A132">
        <v>625128</v>
      </c>
      <c r="B132">
        <v>1725208</v>
      </c>
      <c r="C132" t="str">
        <f>"MUMFORD INDEP SCHOOL DISTRICT"</f>
        <v>MUMFORD INDEP SCHOOL DISTRICT</v>
      </c>
      <c r="D132" t="s">
        <v>11</v>
      </c>
      <c r="E132" t="s">
        <v>139</v>
      </c>
      <c r="F132" t="s">
        <v>140</v>
      </c>
      <c r="G132">
        <v>77867</v>
      </c>
      <c r="H132">
        <v>2008</v>
      </c>
      <c r="I132" s="1">
        <v>0</v>
      </c>
      <c r="J132" s="1">
        <v>0</v>
      </c>
    </row>
    <row r="133" spans="1:11" x14ac:dyDescent="0.35">
      <c r="A133">
        <v>625128</v>
      </c>
      <c r="B133">
        <v>1724917</v>
      </c>
      <c r="C133" t="str">
        <f>"MUMFORD INDEP SCHOOL DISTRICT"</f>
        <v>MUMFORD INDEP SCHOOL DISTRICT</v>
      </c>
      <c r="D133" t="s">
        <v>11</v>
      </c>
      <c r="E133" t="s">
        <v>139</v>
      </c>
      <c r="F133" t="s">
        <v>140</v>
      </c>
      <c r="G133">
        <v>77867</v>
      </c>
      <c r="H133">
        <v>2008</v>
      </c>
      <c r="I133" s="1">
        <v>6480</v>
      </c>
      <c r="J133" s="1">
        <v>7200</v>
      </c>
    </row>
    <row r="134" spans="1:11" x14ac:dyDescent="0.35">
      <c r="A134">
        <v>625128</v>
      </c>
      <c r="B134">
        <v>1725129</v>
      </c>
      <c r="C134" t="str">
        <f>"MUMFORD INDEP SCHOOL DISTRICT"</f>
        <v>MUMFORD INDEP SCHOOL DISTRICT</v>
      </c>
      <c r="D134" t="s">
        <v>11</v>
      </c>
      <c r="E134" t="s">
        <v>139</v>
      </c>
      <c r="F134" t="s">
        <v>140</v>
      </c>
      <c r="G134">
        <v>77867</v>
      </c>
      <c r="H134">
        <v>2008</v>
      </c>
      <c r="I134" s="1">
        <v>8553.6</v>
      </c>
      <c r="J134" s="1">
        <v>9504</v>
      </c>
      <c r="K134" s="1">
        <v>8448.25</v>
      </c>
    </row>
    <row r="135" spans="1:11" x14ac:dyDescent="0.35">
      <c r="A135">
        <v>601665</v>
      </c>
      <c r="B135">
        <v>1658222</v>
      </c>
      <c r="C135" t="str">
        <f>"MURCHISON ELEMENTARY"</f>
        <v>MURCHISON ELEMENTARY</v>
      </c>
      <c r="D135" t="s">
        <v>11</v>
      </c>
      <c r="E135" t="s">
        <v>141</v>
      </c>
      <c r="F135" t="s">
        <v>142</v>
      </c>
      <c r="G135">
        <v>75778</v>
      </c>
      <c r="H135">
        <v>2008</v>
      </c>
      <c r="I135" s="1">
        <v>2688</v>
      </c>
      <c r="J135" s="1">
        <v>3360</v>
      </c>
      <c r="K135" s="1">
        <v>2688</v>
      </c>
    </row>
    <row r="136" spans="1:11" x14ac:dyDescent="0.35">
      <c r="A136">
        <v>616742</v>
      </c>
      <c r="B136">
        <v>1700912</v>
      </c>
      <c r="C136" t="str">
        <f>"NORTH HILLS SCHOOL"</f>
        <v>NORTH HILLS SCHOOL</v>
      </c>
      <c r="D136" t="s">
        <v>11</v>
      </c>
      <c r="E136" t="s">
        <v>143</v>
      </c>
      <c r="F136" t="s">
        <v>13</v>
      </c>
      <c r="G136">
        <v>75039</v>
      </c>
      <c r="H136">
        <v>2008</v>
      </c>
      <c r="I136" s="1">
        <v>4440.24</v>
      </c>
      <c r="J136" s="1">
        <v>11100.6</v>
      </c>
      <c r="K136" s="1">
        <v>4440.24</v>
      </c>
    </row>
    <row r="137" spans="1:11" x14ac:dyDescent="0.35">
      <c r="A137">
        <v>616742</v>
      </c>
      <c r="B137">
        <v>1713799</v>
      </c>
      <c r="C137" t="str">
        <f>"NORTH HILLS SCHOOL"</f>
        <v>NORTH HILLS SCHOOL</v>
      </c>
      <c r="D137" t="s">
        <v>11</v>
      </c>
      <c r="E137" t="s">
        <v>143</v>
      </c>
      <c r="F137" t="s">
        <v>13</v>
      </c>
      <c r="G137">
        <v>75039</v>
      </c>
      <c r="H137">
        <v>2008</v>
      </c>
      <c r="I137" s="1">
        <v>8496</v>
      </c>
      <c r="J137" s="1">
        <v>21240</v>
      </c>
      <c r="K137" s="1">
        <v>8496</v>
      </c>
    </row>
    <row r="138" spans="1:11" x14ac:dyDescent="0.35">
      <c r="A138">
        <v>616742</v>
      </c>
      <c r="B138">
        <v>1713792</v>
      </c>
      <c r="C138" t="str">
        <f>"NORTH HILLS SCHOOL"</f>
        <v>NORTH HILLS SCHOOL</v>
      </c>
      <c r="D138" t="s">
        <v>11</v>
      </c>
      <c r="E138" t="s">
        <v>143</v>
      </c>
      <c r="F138" t="s">
        <v>13</v>
      </c>
      <c r="G138">
        <v>75039</v>
      </c>
      <c r="H138">
        <v>2008</v>
      </c>
      <c r="I138" s="1">
        <v>16800</v>
      </c>
      <c r="J138" s="1">
        <v>42000</v>
      </c>
    </row>
    <row r="139" spans="1:11" x14ac:dyDescent="0.35">
      <c r="A139">
        <v>596254</v>
      </c>
      <c r="B139">
        <v>1679372</v>
      </c>
      <c r="C139" t="str">
        <f>"NOTRE DAME OF DALLAS SCHOOL"</f>
        <v>NOTRE DAME OF DALLAS SCHOOL</v>
      </c>
      <c r="D139" t="s">
        <v>11</v>
      </c>
      <c r="E139" t="s">
        <v>144</v>
      </c>
      <c r="F139" t="s">
        <v>13</v>
      </c>
      <c r="G139">
        <v>75204</v>
      </c>
      <c r="H139">
        <v>2008</v>
      </c>
      <c r="I139" s="1">
        <v>600.91</v>
      </c>
      <c r="J139" s="1">
        <v>1001.52</v>
      </c>
      <c r="K139" s="1">
        <v>310.32</v>
      </c>
    </row>
    <row r="140" spans="1:11" x14ac:dyDescent="0.35">
      <c r="A140">
        <v>626400</v>
      </c>
      <c r="B140">
        <v>1750310</v>
      </c>
      <c r="C140" t="str">
        <f>"NOTRE DAME SCHOOL"</f>
        <v>NOTRE DAME SCHOOL</v>
      </c>
      <c r="D140" t="s">
        <v>11</v>
      </c>
      <c r="E140" t="s">
        <v>145</v>
      </c>
      <c r="F140" t="s">
        <v>146</v>
      </c>
      <c r="G140">
        <v>78028</v>
      </c>
      <c r="H140">
        <v>2008</v>
      </c>
      <c r="I140" s="1">
        <v>1200</v>
      </c>
      <c r="J140" s="1">
        <v>2400</v>
      </c>
      <c r="K140" s="1">
        <v>1200</v>
      </c>
    </row>
    <row r="141" spans="1:11" x14ac:dyDescent="0.35">
      <c r="A141">
        <v>619816</v>
      </c>
      <c r="B141">
        <v>1727563</v>
      </c>
      <c r="C141" t="str">
        <f>"NURSERY ELEMENTARY SCHOOL"</f>
        <v>NURSERY ELEMENTARY SCHOOL</v>
      </c>
      <c r="D141" t="s">
        <v>11</v>
      </c>
      <c r="E141" t="s">
        <v>147</v>
      </c>
      <c r="F141" t="s">
        <v>148</v>
      </c>
      <c r="G141">
        <v>77976</v>
      </c>
      <c r="H141">
        <v>2008</v>
      </c>
      <c r="I141" s="1">
        <v>5760</v>
      </c>
      <c r="J141" s="1">
        <v>9600</v>
      </c>
      <c r="K141" s="1">
        <v>5760</v>
      </c>
    </row>
    <row r="142" spans="1:11" x14ac:dyDescent="0.35">
      <c r="A142">
        <v>635415</v>
      </c>
      <c r="B142">
        <v>1757838</v>
      </c>
      <c r="C142" t="str">
        <f>"OAK CLIFF ACADEMY"</f>
        <v>OAK CLIFF ACADEMY</v>
      </c>
      <c r="D142" t="s">
        <v>11</v>
      </c>
      <c r="E142" t="s">
        <v>149</v>
      </c>
      <c r="F142" t="s">
        <v>13</v>
      </c>
      <c r="G142">
        <v>75208</v>
      </c>
      <c r="H142">
        <v>2008</v>
      </c>
      <c r="I142" s="1">
        <v>0</v>
      </c>
      <c r="J142" s="1">
        <v>0</v>
      </c>
    </row>
    <row r="143" spans="1:11" x14ac:dyDescent="0.35">
      <c r="A143">
        <v>596445</v>
      </c>
      <c r="B143">
        <v>1685627</v>
      </c>
      <c r="C143" t="str">
        <f>"OUR LADY OF FATIMA SCHOOL-GALENA PARK"</f>
        <v>OUR LADY OF FATIMA SCHOOL-GALENA PARK</v>
      </c>
      <c r="D143" t="s">
        <v>11</v>
      </c>
      <c r="E143" t="s">
        <v>150</v>
      </c>
      <c r="F143" t="s">
        <v>151</v>
      </c>
      <c r="G143">
        <v>77547</v>
      </c>
      <c r="H143">
        <v>2008</v>
      </c>
      <c r="I143" s="1">
        <v>767.52</v>
      </c>
      <c r="J143" s="1">
        <v>959.4</v>
      </c>
      <c r="K143" s="1">
        <v>767.52</v>
      </c>
    </row>
    <row r="144" spans="1:11" x14ac:dyDescent="0.35">
      <c r="A144">
        <v>596446</v>
      </c>
      <c r="B144">
        <v>1669426</v>
      </c>
      <c r="C144" t="str">
        <f>"OUR LADY OF FATIMA SCHOOL-TEXAS CITY"</f>
        <v>OUR LADY OF FATIMA SCHOOL-TEXAS CITY</v>
      </c>
      <c r="D144" t="s">
        <v>11</v>
      </c>
      <c r="E144" t="s">
        <v>152</v>
      </c>
      <c r="F144" t="s">
        <v>153</v>
      </c>
      <c r="G144">
        <v>77590</v>
      </c>
      <c r="H144">
        <v>2008</v>
      </c>
      <c r="I144" s="1">
        <v>409.5</v>
      </c>
      <c r="J144" s="1">
        <v>819</v>
      </c>
      <c r="K144" s="1">
        <v>409.5</v>
      </c>
    </row>
    <row r="145" spans="1:11" x14ac:dyDescent="0.35">
      <c r="A145">
        <v>596447</v>
      </c>
      <c r="B145">
        <v>1669522</v>
      </c>
      <c r="C145" t="str">
        <f>"OUR LADY OF GUADALUPE SCHOOL"</f>
        <v>OUR LADY OF GUADALUPE SCHOOL</v>
      </c>
      <c r="D145" t="s">
        <v>11</v>
      </c>
      <c r="E145" t="s">
        <v>154</v>
      </c>
      <c r="F145" t="s">
        <v>17</v>
      </c>
      <c r="G145">
        <v>77003</v>
      </c>
      <c r="H145">
        <v>2008</v>
      </c>
      <c r="I145" s="1">
        <v>5314.68</v>
      </c>
      <c r="J145" s="1">
        <v>8857.7999999999993</v>
      </c>
      <c r="K145" s="1">
        <v>5314.68</v>
      </c>
    </row>
    <row r="146" spans="1:11" x14ac:dyDescent="0.35">
      <c r="A146">
        <v>596448</v>
      </c>
      <c r="B146">
        <v>1703661</v>
      </c>
      <c r="C146" t="str">
        <f>"OUR LADY OF LOURDES SCHOOL"</f>
        <v>OUR LADY OF LOURDES SCHOOL</v>
      </c>
      <c r="D146" t="s">
        <v>11</v>
      </c>
      <c r="E146" t="s">
        <v>155</v>
      </c>
      <c r="F146" t="s">
        <v>156</v>
      </c>
      <c r="G146">
        <v>77563</v>
      </c>
      <c r="H146">
        <v>2008</v>
      </c>
      <c r="I146" s="1">
        <v>599.70000000000005</v>
      </c>
      <c r="J146" s="1">
        <v>1199.4000000000001</v>
      </c>
      <c r="K146" s="1">
        <v>599.70000000000005</v>
      </c>
    </row>
    <row r="147" spans="1:11" x14ac:dyDescent="0.35">
      <c r="A147">
        <v>596449</v>
      </c>
      <c r="B147">
        <v>1685671</v>
      </c>
      <c r="C147" t="str">
        <f>"OUR LADY OF MT. CARMEL SCHOOL"</f>
        <v>OUR LADY OF MT. CARMEL SCHOOL</v>
      </c>
      <c r="D147" t="s">
        <v>11</v>
      </c>
      <c r="E147" t="s">
        <v>157</v>
      </c>
      <c r="F147" t="s">
        <v>17</v>
      </c>
      <c r="G147">
        <v>77087</v>
      </c>
      <c r="H147">
        <v>2008</v>
      </c>
      <c r="I147" s="1">
        <v>959.52</v>
      </c>
      <c r="J147" s="1">
        <v>1199.4000000000001</v>
      </c>
      <c r="K147" s="1">
        <v>959.52</v>
      </c>
    </row>
    <row r="148" spans="1:11" x14ac:dyDescent="0.35">
      <c r="A148">
        <v>604904</v>
      </c>
      <c r="B148">
        <v>1666891</v>
      </c>
      <c r="C148" t="str">
        <f>"OUR LADY OF REFUGE SCHOOL"</f>
        <v>OUR LADY OF REFUGE SCHOOL</v>
      </c>
      <c r="D148" t="s">
        <v>11</v>
      </c>
      <c r="E148" t="s">
        <v>158</v>
      </c>
      <c r="F148" t="s">
        <v>159</v>
      </c>
      <c r="G148">
        <v>78852</v>
      </c>
      <c r="H148">
        <v>2008</v>
      </c>
      <c r="I148" s="1">
        <v>395.62</v>
      </c>
      <c r="J148" s="1">
        <v>494.52</v>
      </c>
      <c r="K148" s="1">
        <v>395.62</v>
      </c>
    </row>
    <row r="149" spans="1:11" x14ac:dyDescent="0.35">
      <c r="A149">
        <v>625961</v>
      </c>
      <c r="B149">
        <v>1729495</v>
      </c>
      <c r="C149" t="str">
        <f>"OUR MOTHER OF MERCY SCHOOL"</f>
        <v>OUR MOTHER OF MERCY SCHOOL</v>
      </c>
      <c r="D149" t="s">
        <v>11</v>
      </c>
      <c r="E149" t="s">
        <v>160</v>
      </c>
      <c r="F149" t="s">
        <v>17</v>
      </c>
      <c r="G149">
        <v>77020</v>
      </c>
      <c r="H149">
        <v>2008</v>
      </c>
      <c r="I149" s="1">
        <v>5907.6</v>
      </c>
      <c r="J149" s="1">
        <v>6564</v>
      </c>
    </row>
    <row r="150" spans="1:11" x14ac:dyDescent="0.35">
      <c r="A150">
        <v>596451</v>
      </c>
      <c r="B150">
        <v>1703076</v>
      </c>
      <c r="C150" t="str">
        <f>"OUR MOTHER OF MERCY SCHOOL"</f>
        <v>OUR MOTHER OF MERCY SCHOOL</v>
      </c>
      <c r="D150" t="s">
        <v>11</v>
      </c>
      <c r="E150" t="s">
        <v>160</v>
      </c>
      <c r="F150" t="s">
        <v>17</v>
      </c>
      <c r="G150">
        <v>77020</v>
      </c>
      <c r="H150">
        <v>2008</v>
      </c>
      <c r="I150" s="1">
        <v>953.1</v>
      </c>
      <c r="J150" s="1">
        <v>1059</v>
      </c>
      <c r="K150" s="1">
        <v>953.1</v>
      </c>
    </row>
    <row r="151" spans="1:11" x14ac:dyDescent="0.35">
      <c r="A151">
        <v>629069</v>
      </c>
      <c r="B151">
        <v>1736340</v>
      </c>
      <c r="C151" t="str">
        <f t="shared" ref="C151:C158" si="1">"OUTREACH WORD ACADEMY"</f>
        <v>OUTREACH WORD ACADEMY</v>
      </c>
      <c r="D151" t="s">
        <v>11</v>
      </c>
      <c r="E151" t="s">
        <v>161</v>
      </c>
      <c r="F151" t="s">
        <v>162</v>
      </c>
      <c r="G151">
        <v>77903</v>
      </c>
      <c r="H151">
        <v>2008</v>
      </c>
      <c r="I151" s="1">
        <v>445.28</v>
      </c>
      <c r="J151" s="1">
        <v>494.76</v>
      </c>
      <c r="K151" s="1">
        <v>394.37</v>
      </c>
    </row>
    <row r="152" spans="1:11" x14ac:dyDescent="0.35">
      <c r="A152">
        <v>629069</v>
      </c>
      <c r="B152">
        <v>1737685</v>
      </c>
      <c r="C152" t="str">
        <f t="shared" si="1"/>
        <v>OUTREACH WORD ACADEMY</v>
      </c>
      <c r="D152" t="s">
        <v>11</v>
      </c>
      <c r="E152" t="s">
        <v>161</v>
      </c>
      <c r="F152" t="s">
        <v>162</v>
      </c>
      <c r="G152">
        <v>77903</v>
      </c>
      <c r="H152">
        <v>2008</v>
      </c>
      <c r="I152" s="1">
        <v>1014.66</v>
      </c>
      <c r="J152" s="1">
        <v>1127.4000000000001</v>
      </c>
      <c r="K152" s="1">
        <v>1014.66</v>
      </c>
    </row>
    <row r="153" spans="1:11" x14ac:dyDescent="0.35">
      <c r="A153">
        <v>629069</v>
      </c>
      <c r="B153">
        <v>1736435</v>
      </c>
      <c r="C153" t="str">
        <f t="shared" si="1"/>
        <v>OUTREACH WORD ACADEMY</v>
      </c>
      <c r="D153" t="s">
        <v>11</v>
      </c>
      <c r="E153" t="s">
        <v>161</v>
      </c>
      <c r="F153" t="s">
        <v>162</v>
      </c>
      <c r="G153">
        <v>77903</v>
      </c>
      <c r="H153">
        <v>2008</v>
      </c>
      <c r="I153" s="1">
        <v>663.34</v>
      </c>
      <c r="J153" s="1">
        <v>737.04</v>
      </c>
    </row>
    <row r="154" spans="1:11" x14ac:dyDescent="0.35">
      <c r="A154">
        <v>629069</v>
      </c>
      <c r="B154">
        <v>1736479</v>
      </c>
      <c r="C154" t="str">
        <f t="shared" si="1"/>
        <v>OUTREACH WORD ACADEMY</v>
      </c>
      <c r="D154" t="s">
        <v>11</v>
      </c>
      <c r="E154" t="s">
        <v>161</v>
      </c>
      <c r="F154" t="s">
        <v>162</v>
      </c>
      <c r="G154">
        <v>77903</v>
      </c>
      <c r="H154">
        <v>2008</v>
      </c>
      <c r="I154" s="1">
        <v>8640</v>
      </c>
      <c r="J154" s="1">
        <v>9600</v>
      </c>
      <c r="K154" s="1">
        <v>8640</v>
      </c>
    </row>
    <row r="155" spans="1:11" x14ac:dyDescent="0.35">
      <c r="A155">
        <v>629069</v>
      </c>
      <c r="B155">
        <v>1736520</v>
      </c>
      <c r="C155" t="str">
        <f t="shared" si="1"/>
        <v>OUTREACH WORD ACADEMY</v>
      </c>
      <c r="D155" t="s">
        <v>11</v>
      </c>
      <c r="E155" t="s">
        <v>161</v>
      </c>
      <c r="F155" t="s">
        <v>162</v>
      </c>
      <c r="G155">
        <v>77903</v>
      </c>
      <c r="H155">
        <v>2008</v>
      </c>
      <c r="I155" s="1">
        <v>450</v>
      </c>
      <c r="J155" s="1">
        <v>500</v>
      </c>
      <c r="K155" s="1">
        <v>450</v>
      </c>
    </row>
    <row r="156" spans="1:11" x14ac:dyDescent="0.35">
      <c r="A156">
        <v>629069</v>
      </c>
      <c r="B156">
        <v>1736604</v>
      </c>
      <c r="C156" t="str">
        <f t="shared" si="1"/>
        <v>OUTREACH WORD ACADEMY</v>
      </c>
      <c r="D156" t="s">
        <v>11</v>
      </c>
      <c r="E156" t="s">
        <v>161</v>
      </c>
      <c r="F156" t="s">
        <v>162</v>
      </c>
      <c r="G156">
        <v>77903</v>
      </c>
      <c r="H156">
        <v>2008</v>
      </c>
      <c r="I156" s="1">
        <v>270</v>
      </c>
      <c r="J156" s="1">
        <v>300</v>
      </c>
      <c r="K156" s="1">
        <v>270</v>
      </c>
    </row>
    <row r="157" spans="1:11" x14ac:dyDescent="0.35">
      <c r="A157">
        <v>629069</v>
      </c>
      <c r="B157">
        <v>1736733</v>
      </c>
      <c r="C157" t="str">
        <f t="shared" si="1"/>
        <v>OUTREACH WORD ACADEMY</v>
      </c>
      <c r="D157" t="s">
        <v>11</v>
      </c>
      <c r="E157" t="s">
        <v>161</v>
      </c>
      <c r="F157" t="s">
        <v>162</v>
      </c>
      <c r="G157">
        <v>77903</v>
      </c>
      <c r="H157">
        <v>2008</v>
      </c>
      <c r="I157" s="1">
        <v>615.6</v>
      </c>
      <c r="J157" s="1">
        <v>684</v>
      </c>
    </row>
    <row r="158" spans="1:11" x14ac:dyDescent="0.35">
      <c r="A158">
        <v>629069</v>
      </c>
      <c r="B158">
        <v>1736306</v>
      </c>
      <c r="C158" t="str">
        <f t="shared" si="1"/>
        <v>OUTREACH WORD ACADEMY</v>
      </c>
      <c r="D158" t="s">
        <v>11</v>
      </c>
      <c r="E158" t="s">
        <v>161</v>
      </c>
      <c r="F158" t="s">
        <v>162</v>
      </c>
      <c r="G158">
        <v>77903</v>
      </c>
      <c r="H158">
        <v>2008</v>
      </c>
      <c r="I158" s="1">
        <v>356.08</v>
      </c>
      <c r="J158" s="1">
        <v>395.64</v>
      </c>
    </row>
    <row r="159" spans="1:11" x14ac:dyDescent="0.35">
      <c r="A159">
        <v>595092</v>
      </c>
      <c r="B159">
        <v>1642791</v>
      </c>
      <c r="C159" t="str">
        <f>"Odyssey Academy"</f>
        <v>Odyssey Academy</v>
      </c>
      <c r="D159" t="s">
        <v>11</v>
      </c>
      <c r="E159" t="s">
        <v>163</v>
      </c>
      <c r="F159" t="s">
        <v>164</v>
      </c>
      <c r="G159">
        <v>77550</v>
      </c>
      <c r="H159">
        <v>2008</v>
      </c>
      <c r="I159" s="1">
        <v>4844.88</v>
      </c>
      <c r="J159" s="1">
        <v>5383.2</v>
      </c>
    </row>
    <row r="160" spans="1:11" x14ac:dyDescent="0.35">
      <c r="A160">
        <v>618464</v>
      </c>
      <c r="B160">
        <v>1711862</v>
      </c>
      <c r="C160" t="str">
        <f>"PEAK ACADEMY"</f>
        <v>PEAK ACADEMY</v>
      </c>
      <c r="D160" t="s">
        <v>11</v>
      </c>
      <c r="E160" t="s">
        <v>165</v>
      </c>
      <c r="F160" t="s">
        <v>13</v>
      </c>
      <c r="G160">
        <v>75204</v>
      </c>
      <c r="H160">
        <v>2008</v>
      </c>
      <c r="I160" s="1">
        <v>6480</v>
      </c>
      <c r="J160" s="1">
        <v>7200</v>
      </c>
      <c r="K160" s="1">
        <v>6480</v>
      </c>
    </row>
    <row r="161" spans="1:11" x14ac:dyDescent="0.35">
      <c r="A161">
        <v>618464</v>
      </c>
      <c r="B161">
        <v>1711874</v>
      </c>
      <c r="C161" t="str">
        <f>"PEAK ACADEMY"</f>
        <v>PEAK ACADEMY</v>
      </c>
      <c r="D161" t="s">
        <v>11</v>
      </c>
      <c r="E161" t="s">
        <v>165</v>
      </c>
      <c r="F161" t="s">
        <v>13</v>
      </c>
      <c r="G161">
        <v>75204</v>
      </c>
      <c r="H161">
        <v>2008</v>
      </c>
      <c r="I161" s="1">
        <v>37249.199999999997</v>
      </c>
      <c r="J161" s="1">
        <v>41388</v>
      </c>
      <c r="K161" s="1">
        <v>30620.16</v>
      </c>
    </row>
    <row r="162" spans="1:11" x14ac:dyDescent="0.35">
      <c r="A162">
        <v>618464</v>
      </c>
      <c r="B162">
        <v>1703165</v>
      </c>
      <c r="C162" t="str">
        <f>"PEAK ACADEMY"</f>
        <v>PEAK ACADEMY</v>
      </c>
      <c r="D162" t="s">
        <v>11</v>
      </c>
      <c r="E162" t="s">
        <v>165</v>
      </c>
      <c r="F162" t="s">
        <v>13</v>
      </c>
      <c r="G162">
        <v>75204</v>
      </c>
      <c r="H162">
        <v>2008</v>
      </c>
      <c r="I162" s="1">
        <v>6112.26</v>
      </c>
      <c r="J162" s="1">
        <v>6791.4</v>
      </c>
      <c r="K162" s="1">
        <v>6112.26</v>
      </c>
    </row>
    <row r="163" spans="1:11" x14ac:dyDescent="0.35">
      <c r="A163">
        <v>605949</v>
      </c>
      <c r="B163">
        <v>1669525</v>
      </c>
      <c r="C163" t="str">
        <f>"PEP HIGH SCHOOL"</f>
        <v>PEP HIGH SCHOOL</v>
      </c>
      <c r="D163" t="s">
        <v>11</v>
      </c>
      <c r="E163" t="s">
        <v>166</v>
      </c>
      <c r="F163" t="s">
        <v>167</v>
      </c>
      <c r="G163">
        <v>79353</v>
      </c>
      <c r="H163">
        <v>2008</v>
      </c>
      <c r="I163" s="1">
        <v>5183.46</v>
      </c>
      <c r="J163" s="1">
        <v>5759.4</v>
      </c>
      <c r="K163" s="1">
        <v>5183.4399999999996</v>
      </c>
    </row>
    <row r="164" spans="1:11" x14ac:dyDescent="0.35">
      <c r="A164">
        <v>636183</v>
      </c>
      <c r="B164">
        <v>1760529</v>
      </c>
      <c r="C164" t="str">
        <f>"PHOENIX CHARTER SCHOOL"</f>
        <v>PHOENIX CHARTER SCHOOL</v>
      </c>
      <c r="D164" t="s">
        <v>11</v>
      </c>
      <c r="E164" t="s">
        <v>168</v>
      </c>
      <c r="F164" t="s">
        <v>169</v>
      </c>
      <c r="G164">
        <v>75402</v>
      </c>
      <c r="H164">
        <v>2008</v>
      </c>
      <c r="I164" s="1">
        <v>0</v>
      </c>
      <c r="J164" s="1">
        <v>0</v>
      </c>
    </row>
    <row r="165" spans="1:11" x14ac:dyDescent="0.35">
      <c r="A165">
        <v>624648</v>
      </c>
      <c r="B165">
        <v>1723482</v>
      </c>
      <c r="C165" t="str">
        <f>"PRE-K ACADEMY"</f>
        <v>PRE-K ACADEMY</v>
      </c>
      <c r="D165" t="s">
        <v>11</v>
      </c>
      <c r="E165" t="s">
        <v>170</v>
      </c>
      <c r="F165" t="s">
        <v>22</v>
      </c>
      <c r="G165">
        <v>78213</v>
      </c>
      <c r="H165">
        <v>2008</v>
      </c>
      <c r="I165" s="1">
        <v>0</v>
      </c>
      <c r="J165" s="1">
        <v>0</v>
      </c>
    </row>
    <row r="166" spans="1:11" x14ac:dyDescent="0.35">
      <c r="A166">
        <v>614706</v>
      </c>
      <c r="B166">
        <v>1700137</v>
      </c>
      <c r="C166" t="str">
        <f>"PRINCE OF PEACE CATHOLIC SCH"</f>
        <v>PRINCE OF PEACE CATHOLIC SCH</v>
      </c>
      <c r="D166" t="s">
        <v>11</v>
      </c>
      <c r="E166" t="s">
        <v>171</v>
      </c>
      <c r="F166" t="s">
        <v>118</v>
      </c>
      <c r="G166">
        <v>75093</v>
      </c>
      <c r="H166">
        <v>2008</v>
      </c>
      <c r="I166" s="1">
        <v>2352</v>
      </c>
      <c r="J166" s="1">
        <v>5880</v>
      </c>
      <c r="K166" s="1">
        <v>2221.59</v>
      </c>
    </row>
    <row r="167" spans="1:11" x14ac:dyDescent="0.35">
      <c r="A167">
        <v>621388</v>
      </c>
      <c r="B167">
        <v>1712964</v>
      </c>
      <c r="C167" t="str">
        <f>"PROVIDENCE HIGH SCHOOL"</f>
        <v>PROVIDENCE HIGH SCHOOL</v>
      </c>
      <c r="D167" t="s">
        <v>11</v>
      </c>
      <c r="E167" t="s">
        <v>172</v>
      </c>
      <c r="F167" t="s">
        <v>22</v>
      </c>
      <c r="G167">
        <v>78215</v>
      </c>
      <c r="H167">
        <v>2008</v>
      </c>
      <c r="I167" s="1">
        <v>301.39</v>
      </c>
      <c r="J167" s="1">
        <v>753.48</v>
      </c>
      <c r="K167" s="1">
        <v>301.39</v>
      </c>
    </row>
    <row r="168" spans="1:11" x14ac:dyDescent="0.35">
      <c r="A168">
        <v>596454</v>
      </c>
      <c r="B168">
        <v>1707130</v>
      </c>
      <c r="C168" t="str">
        <f>"QUEEN OF PEACE SCHOOL"</f>
        <v>QUEEN OF PEACE SCHOOL</v>
      </c>
      <c r="D168" t="s">
        <v>11</v>
      </c>
      <c r="E168" t="s">
        <v>173</v>
      </c>
      <c r="F168" t="s">
        <v>17</v>
      </c>
      <c r="G168">
        <v>77023</v>
      </c>
      <c r="H168">
        <v>2008</v>
      </c>
      <c r="I168" s="1">
        <v>7085.77</v>
      </c>
      <c r="J168" s="1">
        <v>7873.08</v>
      </c>
      <c r="K168" s="1">
        <v>6553.71</v>
      </c>
    </row>
    <row r="169" spans="1:11" x14ac:dyDescent="0.35">
      <c r="A169">
        <v>613706</v>
      </c>
      <c r="B169">
        <v>1689933</v>
      </c>
      <c r="C169" t="str">
        <f>"REICHER CATHOLIC HIGH SCHOOL"</f>
        <v>REICHER CATHOLIC HIGH SCHOOL</v>
      </c>
      <c r="D169" t="s">
        <v>11</v>
      </c>
      <c r="E169" t="s">
        <v>174</v>
      </c>
      <c r="F169" t="s">
        <v>77</v>
      </c>
      <c r="G169">
        <v>76708</v>
      </c>
      <c r="H169">
        <v>2008</v>
      </c>
      <c r="I169" s="1">
        <v>2640</v>
      </c>
      <c r="J169" s="1">
        <v>6600</v>
      </c>
      <c r="K169" s="1">
        <v>2640</v>
      </c>
    </row>
    <row r="170" spans="1:11" x14ac:dyDescent="0.35">
      <c r="A170">
        <v>623954</v>
      </c>
      <c r="B170">
        <v>1720810</v>
      </c>
      <c r="C170" t="str">
        <f>"RESURRECTION SCHOOL"</f>
        <v>RESURRECTION SCHOOL</v>
      </c>
      <c r="D170" t="s">
        <v>11</v>
      </c>
      <c r="E170" t="s">
        <v>175</v>
      </c>
      <c r="F170" t="s">
        <v>17</v>
      </c>
      <c r="G170">
        <v>77020</v>
      </c>
      <c r="H170">
        <v>2008</v>
      </c>
      <c r="I170" s="1">
        <v>445.28</v>
      </c>
      <c r="J170" s="1">
        <v>494.76</v>
      </c>
      <c r="K170" s="1">
        <v>445.28</v>
      </c>
    </row>
    <row r="171" spans="1:11" x14ac:dyDescent="0.35">
      <c r="A171">
        <v>625983</v>
      </c>
      <c r="B171">
        <v>1729688</v>
      </c>
      <c r="C171" t="str">
        <f>"RESURRECTION SCHOOL"</f>
        <v>RESURRECTION SCHOOL</v>
      </c>
      <c r="D171" t="s">
        <v>11</v>
      </c>
      <c r="E171" t="s">
        <v>175</v>
      </c>
      <c r="F171" t="s">
        <v>17</v>
      </c>
      <c r="G171">
        <v>77020</v>
      </c>
      <c r="H171">
        <v>2008</v>
      </c>
      <c r="I171" s="1">
        <v>5907.6</v>
      </c>
      <c r="J171" s="1">
        <v>6564</v>
      </c>
      <c r="K171" s="1">
        <v>4178.3599999999997</v>
      </c>
    </row>
    <row r="172" spans="1:11" x14ac:dyDescent="0.35">
      <c r="A172">
        <v>613796</v>
      </c>
      <c r="B172">
        <v>1738011</v>
      </c>
      <c r="C172" t="str">
        <f t="shared" ref="C172:C185" si="2">"RICHARD MILBURN ACADEMY - AMARILLO"</f>
        <v>RICHARD MILBURN ACADEMY - AMARILLO</v>
      </c>
      <c r="D172" t="s">
        <v>11</v>
      </c>
      <c r="E172" t="s">
        <v>176</v>
      </c>
      <c r="F172" t="s">
        <v>177</v>
      </c>
      <c r="G172">
        <v>79109</v>
      </c>
      <c r="H172">
        <v>2008</v>
      </c>
      <c r="I172" s="1">
        <v>281.12</v>
      </c>
      <c r="J172" s="1">
        <v>4216.8</v>
      </c>
    </row>
    <row r="173" spans="1:11" x14ac:dyDescent="0.35">
      <c r="A173">
        <v>613796</v>
      </c>
      <c r="B173">
        <v>1738938</v>
      </c>
      <c r="C173" t="str">
        <f t="shared" si="2"/>
        <v>RICHARD MILBURN ACADEMY - AMARILLO</v>
      </c>
      <c r="D173" t="s">
        <v>11</v>
      </c>
      <c r="E173" t="s">
        <v>176</v>
      </c>
      <c r="F173" t="s">
        <v>177</v>
      </c>
      <c r="G173">
        <v>79109</v>
      </c>
      <c r="H173">
        <v>2008</v>
      </c>
      <c r="I173" s="1">
        <v>693.6</v>
      </c>
      <c r="J173" s="1">
        <v>867</v>
      </c>
    </row>
    <row r="174" spans="1:11" x14ac:dyDescent="0.35">
      <c r="A174">
        <v>613796</v>
      </c>
      <c r="B174">
        <v>1739440</v>
      </c>
      <c r="C174" t="str">
        <f t="shared" si="2"/>
        <v>RICHARD MILBURN ACADEMY - AMARILLO</v>
      </c>
      <c r="D174" t="s">
        <v>11</v>
      </c>
      <c r="E174" t="s">
        <v>176</v>
      </c>
      <c r="F174" t="s">
        <v>177</v>
      </c>
      <c r="G174">
        <v>79109</v>
      </c>
      <c r="H174">
        <v>2008</v>
      </c>
      <c r="I174" s="1">
        <v>835.72</v>
      </c>
      <c r="J174" s="1">
        <v>1044.6500000000001</v>
      </c>
    </row>
    <row r="175" spans="1:11" x14ac:dyDescent="0.35">
      <c r="A175">
        <v>613796</v>
      </c>
      <c r="B175">
        <v>1739236</v>
      </c>
      <c r="C175" t="str">
        <f t="shared" si="2"/>
        <v>RICHARD MILBURN ACADEMY - AMARILLO</v>
      </c>
      <c r="D175" t="s">
        <v>11</v>
      </c>
      <c r="E175" t="s">
        <v>176</v>
      </c>
      <c r="F175" t="s">
        <v>177</v>
      </c>
      <c r="G175">
        <v>79109</v>
      </c>
      <c r="H175">
        <v>2008</v>
      </c>
      <c r="I175" s="1">
        <v>441</v>
      </c>
      <c r="J175" s="1">
        <v>551.25</v>
      </c>
    </row>
    <row r="176" spans="1:11" x14ac:dyDescent="0.35">
      <c r="A176">
        <v>613796</v>
      </c>
      <c r="B176">
        <v>1738802</v>
      </c>
      <c r="C176" t="str">
        <f t="shared" si="2"/>
        <v>RICHARD MILBURN ACADEMY - AMARILLO</v>
      </c>
      <c r="D176" t="s">
        <v>11</v>
      </c>
      <c r="E176" t="s">
        <v>176</v>
      </c>
      <c r="F176" t="s">
        <v>177</v>
      </c>
      <c r="G176">
        <v>79109</v>
      </c>
      <c r="H176">
        <v>2008</v>
      </c>
      <c r="I176" s="1">
        <v>32</v>
      </c>
      <c r="J176" s="1">
        <v>480</v>
      </c>
    </row>
    <row r="177" spans="1:10" x14ac:dyDescent="0.35">
      <c r="A177">
        <v>613796</v>
      </c>
      <c r="B177">
        <v>1738701</v>
      </c>
      <c r="C177" t="str">
        <f t="shared" si="2"/>
        <v>RICHARD MILBURN ACADEMY - AMARILLO</v>
      </c>
      <c r="D177" t="s">
        <v>11</v>
      </c>
      <c r="E177" t="s">
        <v>176</v>
      </c>
      <c r="F177" t="s">
        <v>177</v>
      </c>
      <c r="G177">
        <v>79109</v>
      </c>
      <c r="H177">
        <v>2008</v>
      </c>
      <c r="I177" s="1">
        <v>0</v>
      </c>
      <c r="J177" s="1">
        <v>0</v>
      </c>
    </row>
    <row r="178" spans="1:10" x14ac:dyDescent="0.35">
      <c r="A178">
        <v>613796</v>
      </c>
      <c r="B178">
        <v>1738841</v>
      </c>
      <c r="C178" t="str">
        <f t="shared" si="2"/>
        <v>RICHARD MILBURN ACADEMY - AMARILLO</v>
      </c>
      <c r="D178" t="s">
        <v>11</v>
      </c>
      <c r="E178" t="s">
        <v>176</v>
      </c>
      <c r="F178" t="s">
        <v>177</v>
      </c>
      <c r="G178">
        <v>79109</v>
      </c>
      <c r="H178">
        <v>2008</v>
      </c>
      <c r="I178" s="1">
        <v>0</v>
      </c>
      <c r="J178" s="1">
        <v>0</v>
      </c>
    </row>
    <row r="179" spans="1:10" x14ac:dyDescent="0.35">
      <c r="A179">
        <v>613796</v>
      </c>
      <c r="B179">
        <v>1738237</v>
      </c>
      <c r="C179" t="str">
        <f t="shared" si="2"/>
        <v>RICHARD MILBURN ACADEMY - AMARILLO</v>
      </c>
      <c r="D179" t="s">
        <v>11</v>
      </c>
      <c r="E179" t="s">
        <v>176</v>
      </c>
      <c r="F179" t="s">
        <v>177</v>
      </c>
      <c r="G179">
        <v>79109</v>
      </c>
      <c r="H179">
        <v>2008</v>
      </c>
      <c r="I179" s="1">
        <v>0</v>
      </c>
      <c r="J179" s="1">
        <v>0</v>
      </c>
    </row>
    <row r="180" spans="1:10" x14ac:dyDescent="0.35">
      <c r="A180">
        <v>613796</v>
      </c>
      <c r="B180">
        <v>1738208</v>
      </c>
      <c r="C180" t="str">
        <f t="shared" si="2"/>
        <v>RICHARD MILBURN ACADEMY - AMARILLO</v>
      </c>
      <c r="D180" t="s">
        <v>11</v>
      </c>
      <c r="E180" t="s">
        <v>176</v>
      </c>
      <c r="F180" t="s">
        <v>177</v>
      </c>
      <c r="G180">
        <v>79109</v>
      </c>
      <c r="H180">
        <v>2008</v>
      </c>
      <c r="I180" s="1">
        <v>815.9</v>
      </c>
      <c r="J180" s="1">
        <v>1019.88</v>
      </c>
    </row>
    <row r="181" spans="1:10" x14ac:dyDescent="0.35">
      <c r="A181">
        <v>613796</v>
      </c>
      <c r="B181">
        <v>1738256</v>
      </c>
      <c r="C181" t="str">
        <f t="shared" si="2"/>
        <v>RICHARD MILBURN ACADEMY - AMARILLO</v>
      </c>
      <c r="D181" t="s">
        <v>11</v>
      </c>
      <c r="E181" t="s">
        <v>176</v>
      </c>
      <c r="F181" t="s">
        <v>177</v>
      </c>
      <c r="G181">
        <v>79109</v>
      </c>
      <c r="H181">
        <v>2008</v>
      </c>
      <c r="I181" s="1">
        <v>0</v>
      </c>
      <c r="J181" s="1">
        <v>0</v>
      </c>
    </row>
    <row r="182" spans="1:10" x14ac:dyDescent="0.35">
      <c r="A182">
        <v>613796</v>
      </c>
      <c r="B182">
        <v>1738149</v>
      </c>
      <c r="C182" t="str">
        <f t="shared" si="2"/>
        <v>RICHARD MILBURN ACADEMY - AMARILLO</v>
      </c>
      <c r="D182" t="s">
        <v>11</v>
      </c>
      <c r="E182" t="s">
        <v>176</v>
      </c>
      <c r="F182" t="s">
        <v>177</v>
      </c>
      <c r="G182">
        <v>79109</v>
      </c>
      <c r="H182">
        <v>2008</v>
      </c>
      <c r="I182" s="1">
        <v>0</v>
      </c>
      <c r="J182" s="1">
        <v>0</v>
      </c>
    </row>
    <row r="183" spans="1:10" x14ac:dyDescent="0.35">
      <c r="A183">
        <v>613796</v>
      </c>
      <c r="B183">
        <v>1738127</v>
      </c>
      <c r="C183" t="str">
        <f t="shared" si="2"/>
        <v>RICHARD MILBURN ACADEMY - AMARILLO</v>
      </c>
      <c r="D183" t="s">
        <v>11</v>
      </c>
      <c r="E183" t="s">
        <v>176</v>
      </c>
      <c r="F183" t="s">
        <v>177</v>
      </c>
      <c r="G183">
        <v>79109</v>
      </c>
      <c r="H183">
        <v>2008</v>
      </c>
      <c r="I183" s="1">
        <v>0</v>
      </c>
      <c r="J183" s="1">
        <v>0</v>
      </c>
    </row>
    <row r="184" spans="1:10" x14ac:dyDescent="0.35">
      <c r="A184">
        <v>613796</v>
      </c>
      <c r="B184">
        <v>1738982</v>
      </c>
      <c r="C184" t="str">
        <f t="shared" si="2"/>
        <v>RICHARD MILBURN ACADEMY - AMARILLO</v>
      </c>
      <c r="D184" t="s">
        <v>11</v>
      </c>
      <c r="E184" t="s">
        <v>176</v>
      </c>
      <c r="F184" t="s">
        <v>177</v>
      </c>
      <c r="G184">
        <v>79109</v>
      </c>
      <c r="H184">
        <v>2008</v>
      </c>
      <c r="I184" s="1">
        <v>0</v>
      </c>
      <c r="J184" s="1">
        <v>0</v>
      </c>
    </row>
    <row r="185" spans="1:10" x14ac:dyDescent="0.35">
      <c r="A185">
        <v>613796</v>
      </c>
      <c r="B185">
        <v>1738084</v>
      </c>
      <c r="C185" t="str">
        <f t="shared" si="2"/>
        <v>RICHARD MILBURN ACADEMY - AMARILLO</v>
      </c>
      <c r="D185" t="s">
        <v>11</v>
      </c>
      <c r="E185" t="s">
        <v>176</v>
      </c>
      <c r="F185" t="s">
        <v>177</v>
      </c>
      <c r="G185">
        <v>79109</v>
      </c>
      <c r="H185">
        <v>2008</v>
      </c>
      <c r="I185" s="1">
        <v>3373.44</v>
      </c>
      <c r="J185" s="1">
        <v>4216.8</v>
      </c>
    </row>
    <row r="186" spans="1:10" x14ac:dyDescent="0.35">
      <c r="A186">
        <v>622463</v>
      </c>
      <c r="B186">
        <v>1741314</v>
      </c>
      <c r="C186" t="str">
        <f t="shared" ref="C186:C197" si="3">"RICHARD MILBURN ACADEMY - BEAUMONT"</f>
        <v>RICHARD MILBURN ACADEMY - BEAUMONT</v>
      </c>
      <c r="D186" t="s">
        <v>11</v>
      </c>
      <c r="E186" t="s">
        <v>178</v>
      </c>
      <c r="F186" t="s">
        <v>20</v>
      </c>
      <c r="G186">
        <v>77701</v>
      </c>
      <c r="H186">
        <v>2008</v>
      </c>
      <c r="I186" s="1">
        <v>0</v>
      </c>
      <c r="J186" s="1">
        <v>0</v>
      </c>
    </row>
    <row r="187" spans="1:10" x14ac:dyDescent="0.35">
      <c r="A187">
        <v>622463</v>
      </c>
      <c r="B187">
        <v>1741271</v>
      </c>
      <c r="C187" t="str">
        <f t="shared" si="3"/>
        <v>RICHARD MILBURN ACADEMY - BEAUMONT</v>
      </c>
      <c r="D187" t="s">
        <v>11</v>
      </c>
      <c r="E187" t="s">
        <v>178</v>
      </c>
      <c r="F187" t="s">
        <v>20</v>
      </c>
      <c r="G187">
        <v>77701</v>
      </c>
      <c r="H187">
        <v>2008</v>
      </c>
      <c r="I187" s="1">
        <v>780.3</v>
      </c>
      <c r="J187" s="1">
        <v>867</v>
      </c>
    </row>
    <row r="188" spans="1:10" x14ac:dyDescent="0.35">
      <c r="A188">
        <v>622463</v>
      </c>
      <c r="B188">
        <v>1741551</v>
      </c>
      <c r="C188" t="str">
        <f t="shared" si="3"/>
        <v>RICHARD MILBURN ACADEMY - BEAUMONT</v>
      </c>
      <c r="D188" t="s">
        <v>11</v>
      </c>
      <c r="E188" t="s">
        <v>178</v>
      </c>
      <c r="F188" t="s">
        <v>20</v>
      </c>
      <c r="G188">
        <v>77701</v>
      </c>
      <c r="H188">
        <v>2008</v>
      </c>
      <c r="I188" s="1">
        <v>940.19</v>
      </c>
      <c r="J188" s="1">
        <v>1044.6500000000001</v>
      </c>
    </row>
    <row r="189" spans="1:10" x14ac:dyDescent="0.35">
      <c r="A189">
        <v>622463</v>
      </c>
      <c r="B189">
        <v>1741398</v>
      </c>
      <c r="C189" t="str">
        <f t="shared" si="3"/>
        <v>RICHARD MILBURN ACADEMY - BEAUMONT</v>
      </c>
      <c r="D189" t="s">
        <v>11</v>
      </c>
      <c r="E189" t="s">
        <v>178</v>
      </c>
      <c r="F189" t="s">
        <v>20</v>
      </c>
      <c r="G189">
        <v>77701</v>
      </c>
      <c r="H189">
        <v>2008</v>
      </c>
      <c r="I189" s="1">
        <v>496.13</v>
      </c>
      <c r="J189" s="1">
        <v>551.25</v>
      </c>
    </row>
    <row r="190" spans="1:10" x14ac:dyDescent="0.35">
      <c r="A190">
        <v>622463</v>
      </c>
      <c r="B190">
        <v>1741049</v>
      </c>
      <c r="C190" t="str">
        <f t="shared" si="3"/>
        <v>RICHARD MILBURN ACADEMY - BEAUMONT</v>
      </c>
      <c r="D190" t="s">
        <v>11</v>
      </c>
      <c r="E190" t="s">
        <v>178</v>
      </c>
      <c r="F190" t="s">
        <v>20</v>
      </c>
      <c r="G190">
        <v>77701</v>
      </c>
      <c r="H190">
        <v>2008</v>
      </c>
      <c r="I190" s="1">
        <v>854.39</v>
      </c>
      <c r="J190" s="1">
        <v>949.32</v>
      </c>
    </row>
    <row r="191" spans="1:10" x14ac:dyDescent="0.35">
      <c r="A191">
        <v>622463</v>
      </c>
      <c r="B191">
        <v>1740748</v>
      </c>
      <c r="C191" t="str">
        <f t="shared" si="3"/>
        <v>RICHARD MILBURN ACADEMY - BEAUMONT</v>
      </c>
      <c r="D191" t="s">
        <v>11</v>
      </c>
      <c r="E191" t="s">
        <v>178</v>
      </c>
      <c r="F191" t="s">
        <v>20</v>
      </c>
      <c r="G191">
        <v>77701</v>
      </c>
      <c r="H191">
        <v>2008</v>
      </c>
      <c r="I191" s="1">
        <v>917.89</v>
      </c>
      <c r="J191" s="1">
        <v>1019.88</v>
      </c>
    </row>
    <row r="192" spans="1:10" x14ac:dyDescent="0.35">
      <c r="A192">
        <v>622463</v>
      </c>
      <c r="B192">
        <v>1740779</v>
      </c>
      <c r="C192" t="str">
        <f t="shared" si="3"/>
        <v>RICHARD MILBURN ACADEMY - BEAUMONT</v>
      </c>
      <c r="D192" t="s">
        <v>11</v>
      </c>
      <c r="E192" t="s">
        <v>178</v>
      </c>
      <c r="F192" t="s">
        <v>20</v>
      </c>
      <c r="G192">
        <v>77701</v>
      </c>
      <c r="H192">
        <v>2008</v>
      </c>
      <c r="I192" s="1">
        <v>0</v>
      </c>
      <c r="J192" s="1">
        <v>0</v>
      </c>
    </row>
    <row r="193" spans="1:11" x14ac:dyDescent="0.35">
      <c r="A193">
        <v>622463</v>
      </c>
      <c r="B193">
        <v>1740584</v>
      </c>
      <c r="C193" t="str">
        <f t="shared" si="3"/>
        <v>RICHARD MILBURN ACADEMY - BEAUMONT</v>
      </c>
      <c r="D193" t="s">
        <v>11</v>
      </c>
      <c r="E193" t="s">
        <v>178</v>
      </c>
      <c r="F193" t="s">
        <v>20</v>
      </c>
      <c r="G193">
        <v>77701</v>
      </c>
      <c r="H193">
        <v>2008</v>
      </c>
      <c r="I193" s="1">
        <v>3795.12</v>
      </c>
      <c r="J193" s="1">
        <v>4216.8</v>
      </c>
    </row>
    <row r="194" spans="1:11" x14ac:dyDescent="0.35">
      <c r="A194">
        <v>622463</v>
      </c>
      <c r="B194">
        <v>1740620</v>
      </c>
      <c r="C194" t="str">
        <f t="shared" si="3"/>
        <v>RICHARD MILBURN ACADEMY - BEAUMONT</v>
      </c>
      <c r="D194" t="s">
        <v>11</v>
      </c>
      <c r="E194" t="s">
        <v>178</v>
      </c>
      <c r="F194" t="s">
        <v>20</v>
      </c>
      <c r="G194">
        <v>77701</v>
      </c>
      <c r="H194">
        <v>2008</v>
      </c>
      <c r="I194" s="1">
        <v>0</v>
      </c>
      <c r="J194" s="1">
        <v>0</v>
      </c>
    </row>
    <row r="195" spans="1:11" x14ac:dyDescent="0.35">
      <c r="A195">
        <v>622463</v>
      </c>
      <c r="B195">
        <v>1740674</v>
      </c>
      <c r="C195" t="str">
        <f t="shared" si="3"/>
        <v>RICHARD MILBURN ACADEMY - BEAUMONT</v>
      </c>
      <c r="D195" t="s">
        <v>11</v>
      </c>
      <c r="E195" t="s">
        <v>178</v>
      </c>
      <c r="F195" t="s">
        <v>20</v>
      </c>
      <c r="G195">
        <v>77701</v>
      </c>
      <c r="H195">
        <v>2008</v>
      </c>
      <c r="I195" s="1">
        <v>0</v>
      </c>
      <c r="J195" s="1">
        <v>0</v>
      </c>
    </row>
    <row r="196" spans="1:11" x14ac:dyDescent="0.35">
      <c r="A196">
        <v>622463</v>
      </c>
      <c r="B196">
        <v>1740554</v>
      </c>
      <c r="C196" t="str">
        <f t="shared" si="3"/>
        <v>RICHARD MILBURN ACADEMY - BEAUMONT</v>
      </c>
      <c r="D196" t="s">
        <v>11</v>
      </c>
      <c r="E196" t="s">
        <v>178</v>
      </c>
      <c r="F196" t="s">
        <v>20</v>
      </c>
      <c r="G196">
        <v>77701</v>
      </c>
      <c r="H196">
        <v>2008</v>
      </c>
      <c r="I196" s="1">
        <v>3795.12</v>
      </c>
      <c r="J196" s="1">
        <v>4216.8</v>
      </c>
    </row>
    <row r="197" spans="1:11" x14ac:dyDescent="0.35">
      <c r="A197">
        <v>622463</v>
      </c>
      <c r="B197">
        <v>1740826</v>
      </c>
      <c r="C197" t="str">
        <f t="shared" si="3"/>
        <v>RICHARD MILBURN ACADEMY - BEAUMONT</v>
      </c>
      <c r="D197" t="s">
        <v>11</v>
      </c>
      <c r="E197" t="s">
        <v>178</v>
      </c>
      <c r="F197" t="s">
        <v>20</v>
      </c>
      <c r="G197">
        <v>77701</v>
      </c>
      <c r="H197">
        <v>2008</v>
      </c>
      <c r="I197" s="1">
        <v>0</v>
      </c>
      <c r="J197" s="1">
        <v>0</v>
      </c>
    </row>
    <row r="198" spans="1:11" x14ac:dyDescent="0.35">
      <c r="A198">
        <v>617526</v>
      </c>
      <c r="B198">
        <v>1743167</v>
      </c>
      <c r="C198" t="str">
        <f t="shared" ref="C198:C210" si="4">"RICHARD MILBURN ACADEMY - CORPUS CHRISTI"</f>
        <v>RICHARD MILBURN ACADEMY - CORPUS CHRISTI</v>
      </c>
      <c r="D198" t="s">
        <v>11</v>
      </c>
      <c r="E198" t="s">
        <v>179</v>
      </c>
      <c r="F198" t="s">
        <v>180</v>
      </c>
      <c r="G198">
        <v>78411</v>
      </c>
      <c r="H198">
        <v>2008</v>
      </c>
      <c r="I198" s="1">
        <v>815.9</v>
      </c>
      <c r="J198" s="1">
        <v>1019.88</v>
      </c>
    </row>
    <row r="199" spans="1:11" x14ac:dyDescent="0.35">
      <c r="A199">
        <v>617526</v>
      </c>
      <c r="B199">
        <v>1743090</v>
      </c>
      <c r="C199" t="str">
        <f t="shared" si="4"/>
        <v>RICHARD MILBURN ACADEMY - CORPUS CHRISTI</v>
      </c>
      <c r="D199" t="s">
        <v>11</v>
      </c>
      <c r="E199" t="s">
        <v>179</v>
      </c>
      <c r="F199" t="s">
        <v>180</v>
      </c>
      <c r="G199">
        <v>78411</v>
      </c>
      <c r="H199">
        <v>2008</v>
      </c>
      <c r="I199" s="1">
        <v>0</v>
      </c>
      <c r="J199" s="1">
        <v>0</v>
      </c>
    </row>
    <row r="200" spans="1:11" x14ac:dyDescent="0.35">
      <c r="A200">
        <v>617526</v>
      </c>
      <c r="B200">
        <v>1743065</v>
      </c>
      <c r="C200" t="str">
        <f t="shared" si="4"/>
        <v>RICHARD MILBURN ACADEMY - CORPUS CHRISTI</v>
      </c>
      <c r="D200" t="s">
        <v>11</v>
      </c>
      <c r="E200" t="s">
        <v>179</v>
      </c>
      <c r="F200" t="s">
        <v>180</v>
      </c>
      <c r="G200">
        <v>78411</v>
      </c>
      <c r="H200">
        <v>2008</v>
      </c>
      <c r="I200" s="1">
        <v>3373.44</v>
      </c>
      <c r="J200" s="1">
        <v>4216.8</v>
      </c>
    </row>
    <row r="201" spans="1:11" x14ac:dyDescent="0.35">
      <c r="A201">
        <v>617526</v>
      </c>
      <c r="B201">
        <v>1743041</v>
      </c>
      <c r="C201" t="str">
        <f t="shared" si="4"/>
        <v>RICHARD MILBURN ACADEMY - CORPUS CHRISTI</v>
      </c>
      <c r="D201" t="s">
        <v>11</v>
      </c>
      <c r="E201" t="s">
        <v>179</v>
      </c>
      <c r="F201" t="s">
        <v>180</v>
      </c>
      <c r="G201">
        <v>78411</v>
      </c>
      <c r="H201">
        <v>2008</v>
      </c>
      <c r="I201" s="1">
        <v>3373.44</v>
      </c>
      <c r="J201" s="1">
        <v>4216.8</v>
      </c>
    </row>
    <row r="202" spans="1:11" x14ac:dyDescent="0.35">
      <c r="A202">
        <v>617526</v>
      </c>
      <c r="B202">
        <v>1743122</v>
      </c>
      <c r="C202" t="str">
        <f t="shared" si="4"/>
        <v>RICHARD MILBURN ACADEMY - CORPUS CHRISTI</v>
      </c>
      <c r="D202" t="s">
        <v>11</v>
      </c>
      <c r="E202" t="s">
        <v>179</v>
      </c>
      <c r="F202" t="s">
        <v>180</v>
      </c>
      <c r="G202">
        <v>78411</v>
      </c>
      <c r="H202">
        <v>2008</v>
      </c>
      <c r="I202" s="1">
        <v>0</v>
      </c>
      <c r="J202" s="1">
        <v>0</v>
      </c>
    </row>
    <row r="203" spans="1:11" x14ac:dyDescent="0.35">
      <c r="A203">
        <v>617526</v>
      </c>
      <c r="B203">
        <v>1745819</v>
      </c>
      <c r="C203" t="str">
        <f t="shared" si="4"/>
        <v>RICHARD MILBURN ACADEMY - CORPUS CHRISTI</v>
      </c>
      <c r="D203" t="s">
        <v>11</v>
      </c>
      <c r="E203" t="s">
        <v>179</v>
      </c>
      <c r="F203" t="s">
        <v>180</v>
      </c>
      <c r="G203">
        <v>78411</v>
      </c>
      <c r="H203">
        <v>2008</v>
      </c>
      <c r="I203" s="1">
        <v>447.74</v>
      </c>
      <c r="J203" s="1">
        <v>559.67999999999995</v>
      </c>
    </row>
    <row r="204" spans="1:11" x14ac:dyDescent="0.35">
      <c r="A204">
        <v>617526</v>
      </c>
      <c r="B204">
        <v>1745884</v>
      </c>
      <c r="C204" t="str">
        <f t="shared" si="4"/>
        <v>RICHARD MILBURN ACADEMY - CORPUS CHRISTI</v>
      </c>
      <c r="D204" t="s">
        <v>11</v>
      </c>
      <c r="E204" t="s">
        <v>179</v>
      </c>
      <c r="F204" t="s">
        <v>180</v>
      </c>
      <c r="G204">
        <v>78411</v>
      </c>
      <c r="H204">
        <v>2008</v>
      </c>
      <c r="I204" s="1">
        <v>0</v>
      </c>
      <c r="J204" s="1">
        <v>0</v>
      </c>
    </row>
    <row r="205" spans="1:11" x14ac:dyDescent="0.35">
      <c r="A205">
        <v>617526</v>
      </c>
      <c r="B205">
        <v>1745856</v>
      </c>
      <c r="C205" t="str">
        <f t="shared" si="4"/>
        <v>RICHARD MILBURN ACADEMY - CORPUS CHRISTI</v>
      </c>
      <c r="D205" t="s">
        <v>11</v>
      </c>
      <c r="E205" t="s">
        <v>179</v>
      </c>
      <c r="F205" t="s">
        <v>180</v>
      </c>
      <c r="G205">
        <v>78411</v>
      </c>
      <c r="H205">
        <v>2008</v>
      </c>
      <c r="I205" s="1">
        <v>693.6</v>
      </c>
      <c r="J205" s="1">
        <v>867</v>
      </c>
    </row>
    <row r="206" spans="1:11" x14ac:dyDescent="0.35">
      <c r="A206">
        <v>617526</v>
      </c>
      <c r="B206">
        <v>1745958</v>
      </c>
      <c r="C206" t="str">
        <f t="shared" si="4"/>
        <v>RICHARD MILBURN ACADEMY - CORPUS CHRISTI</v>
      </c>
      <c r="D206" t="s">
        <v>11</v>
      </c>
      <c r="E206" t="s">
        <v>179</v>
      </c>
      <c r="F206" t="s">
        <v>180</v>
      </c>
      <c r="G206">
        <v>78411</v>
      </c>
      <c r="H206">
        <v>2008</v>
      </c>
      <c r="I206" s="1">
        <v>835.72</v>
      </c>
      <c r="J206" s="1">
        <v>1044.6500000000001</v>
      </c>
    </row>
    <row r="207" spans="1:11" x14ac:dyDescent="0.35">
      <c r="A207">
        <v>617526</v>
      </c>
      <c r="B207">
        <v>1745928</v>
      </c>
      <c r="C207" t="str">
        <f t="shared" si="4"/>
        <v>RICHARD MILBURN ACADEMY - CORPUS CHRISTI</v>
      </c>
      <c r="D207" t="s">
        <v>11</v>
      </c>
      <c r="E207" t="s">
        <v>179</v>
      </c>
      <c r="F207" t="s">
        <v>180</v>
      </c>
      <c r="G207">
        <v>78411</v>
      </c>
      <c r="H207">
        <v>2008</v>
      </c>
      <c r="I207" s="1">
        <v>441</v>
      </c>
      <c r="J207" s="1">
        <v>551.25</v>
      </c>
    </row>
    <row r="208" spans="1:11" x14ac:dyDescent="0.35">
      <c r="A208">
        <v>617526</v>
      </c>
      <c r="B208">
        <v>1745993</v>
      </c>
      <c r="C208" t="str">
        <f t="shared" si="4"/>
        <v>RICHARD MILBURN ACADEMY - CORPUS CHRISTI</v>
      </c>
      <c r="D208" t="s">
        <v>11</v>
      </c>
      <c r="E208" t="s">
        <v>179</v>
      </c>
      <c r="F208" t="s">
        <v>180</v>
      </c>
      <c r="G208">
        <v>78411</v>
      </c>
      <c r="H208">
        <v>2008</v>
      </c>
      <c r="I208" s="1">
        <v>9532.11</v>
      </c>
      <c r="J208" s="1">
        <v>11915.14</v>
      </c>
      <c r="K208" s="1">
        <v>9532.11</v>
      </c>
    </row>
    <row r="209" spans="1:10" x14ac:dyDescent="0.35">
      <c r="A209">
        <v>617526</v>
      </c>
      <c r="B209">
        <v>1745704</v>
      </c>
      <c r="C209" t="str">
        <f t="shared" si="4"/>
        <v>RICHARD MILBURN ACADEMY - CORPUS CHRISTI</v>
      </c>
      <c r="D209" t="s">
        <v>11</v>
      </c>
      <c r="E209" t="s">
        <v>179</v>
      </c>
      <c r="F209" t="s">
        <v>180</v>
      </c>
      <c r="G209">
        <v>78411</v>
      </c>
      <c r="H209">
        <v>2008</v>
      </c>
      <c r="I209" s="1">
        <v>815.9</v>
      </c>
      <c r="J209" s="1">
        <v>1019.88</v>
      </c>
    </row>
    <row r="210" spans="1:10" x14ac:dyDescent="0.35">
      <c r="A210">
        <v>617526</v>
      </c>
      <c r="B210">
        <v>1743203</v>
      </c>
      <c r="C210" t="str">
        <f t="shared" si="4"/>
        <v>RICHARD MILBURN ACADEMY - CORPUS CHRISTI</v>
      </c>
      <c r="D210" t="s">
        <v>11</v>
      </c>
      <c r="E210" t="s">
        <v>179</v>
      </c>
      <c r="F210" t="s">
        <v>180</v>
      </c>
      <c r="G210">
        <v>78411</v>
      </c>
      <c r="H210">
        <v>2008</v>
      </c>
      <c r="I210" s="1">
        <v>0</v>
      </c>
      <c r="J210" s="1">
        <v>0</v>
      </c>
    </row>
    <row r="211" spans="1:10" x14ac:dyDescent="0.35">
      <c r="A211">
        <v>617930</v>
      </c>
      <c r="B211">
        <v>1749114</v>
      </c>
      <c r="C211" t="str">
        <f t="shared" ref="C211:C222" si="5">"RICHARD MILBURN ACADEMY - LUBBOCK"</f>
        <v>RICHARD MILBURN ACADEMY - LUBBOCK</v>
      </c>
      <c r="D211" t="s">
        <v>11</v>
      </c>
      <c r="E211" t="s">
        <v>181</v>
      </c>
      <c r="F211" t="s">
        <v>182</v>
      </c>
      <c r="G211">
        <v>79410</v>
      </c>
      <c r="H211">
        <v>2008</v>
      </c>
      <c r="I211" s="1">
        <v>3373.44</v>
      </c>
      <c r="J211" s="1">
        <v>4216.8</v>
      </c>
    </row>
    <row r="212" spans="1:10" x14ac:dyDescent="0.35">
      <c r="A212">
        <v>617930</v>
      </c>
      <c r="B212">
        <v>1749120</v>
      </c>
      <c r="C212" t="str">
        <f t="shared" si="5"/>
        <v>RICHARD MILBURN ACADEMY - LUBBOCK</v>
      </c>
      <c r="D212" t="s">
        <v>11</v>
      </c>
      <c r="E212" t="s">
        <v>181</v>
      </c>
      <c r="F212" t="s">
        <v>182</v>
      </c>
      <c r="G212">
        <v>79410</v>
      </c>
      <c r="H212">
        <v>2008</v>
      </c>
      <c r="I212" s="1">
        <v>3373.44</v>
      </c>
      <c r="J212" s="1">
        <v>4216.8</v>
      </c>
    </row>
    <row r="213" spans="1:10" x14ac:dyDescent="0.35">
      <c r="A213">
        <v>617930</v>
      </c>
      <c r="B213">
        <v>1749212</v>
      </c>
      <c r="C213" t="str">
        <f t="shared" si="5"/>
        <v>RICHARD MILBURN ACADEMY - LUBBOCK</v>
      </c>
      <c r="D213" t="s">
        <v>11</v>
      </c>
      <c r="E213" t="s">
        <v>181</v>
      </c>
      <c r="F213" t="s">
        <v>182</v>
      </c>
      <c r="G213">
        <v>79410</v>
      </c>
      <c r="H213">
        <v>2008</v>
      </c>
      <c r="I213" s="1">
        <v>0</v>
      </c>
      <c r="J213" s="1">
        <v>0</v>
      </c>
    </row>
    <row r="214" spans="1:10" x14ac:dyDescent="0.35">
      <c r="A214">
        <v>617930</v>
      </c>
      <c r="B214">
        <v>1749203</v>
      </c>
      <c r="C214" t="str">
        <f t="shared" si="5"/>
        <v>RICHARD MILBURN ACADEMY - LUBBOCK</v>
      </c>
      <c r="D214" t="s">
        <v>11</v>
      </c>
      <c r="E214" t="s">
        <v>181</v>
      </c>
      <c r="F214" t="s">
        <v>182</v>
      </c>
      <c r="G214">
        <v>79410</v>
      </c>
      <c r="H214">
        <v>2008</v>
      </c>
      <c r="I214" s="1">
        <v>693.6</v>
      </c>
      <c r="J214" s="1">
        <v>867</v>
      </c>
    </row>
    <row r="215" spans="1:10" x14ac:dyDescent="0.35">
      <c r="A215">
        <v>617930</v>
      </c>
      <c r="B215">
        <v>1749264</v>
      </c>
      <c r="C215" t="str">
        <f t="shared" si="5"/>
        <v>RICHARD MILBURN ACADEMY - LUBBOCK</v>
      </c>
      <c r="D215" t="s">
        <v>11</v>
      </c>
      <c r="E215" t="s">
        <v>181</v>
      </c>
      <c r="F215" t="s">
        <v>182</v>
      </c>
      <c r="G215">
        <v>79410</v>
      </c>
      <c r="H215">
        <v>2008</v>
      </c>
      <c r="I215" s="1">
        <v>835.72</v>
      </c>
      <c r="J215" s="1">
        <v>1044.6500000000001</v>
      </c>
    </row>
    <row r="216" spans="1:10" x14ac:dyDescent="0.35">
      <c r="A216">
        <v>617930</v>
      </c>
      <c r="B216">
        <v>1749226</v>
      </c>
      <c r="C216" t="str">
        <f t="shared" si="5"/>
        <v>RICHARD MILBURN ACADEMY - LUBBOCK</v>
      </c>
      <c r="D216" t="s">
        <v>11</v>
      </c>
      <c r="E216" t="s">
        <v>181</v>
      </c>
      <c r="F216" t="s">
        <v>182</v>
      </c>
      <c r="G216">
        <v>79410</v>
      </c>
      <c r="H216">
        <v>2008</v>
      </c>
      <c r="I216" s="1">
        <v>441</v>
      </c>
      <c r="J216" s="1">
        <v>551.25</v>
      </c>
    </row>
    <row r="217" spans="1:10" x14ac:dyDescent="0.35">
      <c r="A217">
        <v>617930</v>
      </c>
      <c r="B217">
        <v>1749287</v>
      </c>
      <c r="C217" t="str">
        <f t="shared" si="5"/>
        <v>RICHARD MILBURN ACADEMY - LUBBOCK</v>
      </c>
      <c r="D217" t="s">
        <v>11</v>
      </c>
      <c r="E217" t="s">
        <v>181</v>
      </c>
      <c r="F217" t="s">
        <v>182</v>
      </c>
      <c r="G217">
        <v>79410</v>
      </c>
      <c r="H217">
        <v>2008</v>
      </c>
      <c r="I217" s="1">
        <v>4800</v>
      </c>
      <c r="J217" s="1">
        <v>6000</v>
      </c>
    </row>
    <row r="218" spans="1:10" x14ac:dyDescent="0.35">
      <c r="A218">
        <v>617930</v>
      </c>
      <c r="B218">
        <v>1749153</v>
      </c>
      <c r="C218" t="str">
        <f t="shared" si="5"/>
        <v>RICHARD MILBURN ACADEMY - LUBBOCK</v>
      </c>
      <c r="D218" t="s">
        <v>11</v>
      </c>
      <c r="E218" t="s">
        <v>181</v>
      </c>
      <c r="F218" t="s">
        <v>182</v>
      </c>
      <c r="G218">
        <v>79410</v>
      </c>
      <c r="H218">
        <v>2008</v>
      </c>
      <c r="I218" s="1">
        <v>0</v>
      </c>
      <c r="J218" s="1">
        <v>0</v>
      </c>
    </row>
    <row r="219" spans="1:10" x14ac:dyDescent="0.35">
      <c r="A219">
        <v>617930</v>
      </c>
      <c r="B219">
        <v>1749148</v>
      </c>
      <c r="C219" t="str">
        <f t="shared" si="5"/>
        <v>RICHARD MILBURN ACADEMY - LUBBOCK</v>
      </c>
      <c r="D219" t="s">
        <v>11</v>
      </c>
      <c r="E219" t="s">
        <v>181</v>
      </c>
      <c r="F219" t="s">
        <v>182</v>
      </c>
      <c r="G219">
        <v>79410</v>
      </c>
      <c r="H219">
        <v>2008</v>
      </c>
      <c r="I219" s="1">
        <v>0</v>
      </c>
      <c r="J219" s="1">
        <v>0</v>
      </c>
    </row>
    <row r="220" spans="1:10" x14ac:dyDescent="0.35">
      <c r="A220">
        <v>617930</v>
      </c>
      <c r="B220">
        <v>1749135</v>
      </c>
      <c r="C220" t="str">
        <f t="shared" si="5"/>
        <v>RICHARD MILBURN ACADEMY - LUBBOCK</v>
      </c>
      <c r="D220" t="s">
        <v>11</v>
      </c>
      <c r="E220" t="s">
        <v>181</v>
      </c>
      <c r="F220" t="s">
        <v>182</v>
      </c>
      <c r="G220">
        <v>79410</v>
      </c>
      <c r="H220">
        <v>2008</v>
      </c>
      <c r="I220" s="1">
        <v>815.9</v>
      </c>
      <c r="J220" s="1">
        <v>1019.88</v>
      </c>
    </row>
    <row r="221" spans="1:10" x14ac:dyDescent="0.35">
      <c r="A221">
        <v>617930</v>
      </c>
      <c r="B221">
        <v>1749131</v>
      </c>
      <c r="C221" t="str">
        <f t="shared" si="5"/>
        <v>RICHARD MILBURN ACADEMY - LUBBOCK</v>
      </c>
      <c r="D221" t="s">
        <v>11</v>
      </c>
      <c r="E221" t="s">
        <v>181</v>
      </c>
      <c r="F221" t="s">
        <v>182</v>
      </c>
      <c r="G221">
        <v>79410</v>
      </c>
      <c r="H221">
        <v>2008</v>
      </c>
      <c r="I221" s="1">
        <v>0</v>
      </c>
      <c r="J221" s="1">
        <v>0</v>
      </c>
    </row>
    <row r="222" spans="1:10" x14ac:dyDescent="0.35">
      <c r="A222">
        <v>617930</v>
      </c>
      <c r="B222">
        <v>1749127</v>
      </c>
      <c r="C222" t="str">
        <f t="shared" si="5"/>
        <v>RICHARD MILBURN ACADEMY - LUBBOCK</v>
      </c>
      <c r="D222" t="s">
        <v>11</v>
      </c>
      <c r="E222" t="s">
        <v>181</v>
      </c>
      <c r="F222" t="s">
        <v>182</v>
      </c>
      <c r="G222">
        <v>79410</v>
      </c>
      <c r="H222">
        <v>2008</v>
      </c>
      <c r="I222" s="1">
        <v>0</v>
      </c>
      <c r="J222" s="1">
        <v>0</v>
      </c>
    </row>
    <row r="223" spans="1:10" x14ac:dyDescent="0.35">
      <c r="A223">
        <v>618483</v>
      </c>
      <c r="B223">
        <v>1746318</v>
      </c>
      <c r="C223" t="str">
        <f t="shared" ref="C223:C234" si="6">"RICHARD MILBURN ACADEMY KILLEEN"</f>
        <v>RICHARD MILBURN ACADEMY KILLEEN</v>
      </c>
      <c r="D223" t="s">
        <v>11</v>
      </c>
      <c r="E223" t="s">
        <v>183</v>
      </c>
      <c r="F223" t="s">
        <v>184</v>
      </c>
      <c r="G223">
        <v>76541</v>
      </c>
      <c r="H223">
        <v>2008</v>
      </c>
      <c r="I223" s="1">
        <v>0</v>
      </c>
      <c r="J223" s="1">
        <v>0</v>
      </c>
    </row>
    <row r="224" spans="1:10" x14ac:dyDescent="0.35">
      <c r="A224">
        <v>618483</v>
      </c>
      <c r="B224">
        <v>1746385</v>
      </c>
      <c r="C224" t="str">
        <f t="shared" si="6"/>
        <v>RICHARD MILBURN ACADEMY KILLEEN</v>
      </c>
      <c r="D224" t="s">
        <v>11</v>
      </c>
      <c r="E224" t="s">
        <v>183</v>
      </c>
      <c r="F224" t="s">
        <v>184</v>
      </c>
      <c r="G224">
        <v>76541</v>
      </c>
      <c r="H224">
        <v>2008</v>
      </c>
      <c r="I224" s="1">
        <v>611.92999999999995</v>
      </c>
      <c r="J224" s="1">
        <v>1019.88</v>
      </c>
    </row>
    <row r="225" spans="1:11" x14ac:dyDescent="0.35">
      <c r="A225">
        <v>618483</v>
      </c>
      <c r="B225">
        <v>1746440</v>
      </c>
      <c r="C225" t="str">
        <f t="shared" si="6"/>
        <v>RICHARD MILBURN ACADEMY KILLEEN</v>
      </c>
      <c r="D225" t="s">
        <v>11</v>
      </c>
      <c r="E225" t="s">
        <v>183</v>
      </c>
      <c r="F225" t="s">
        <v>184</v>
      </c>
      <c r="G225">
        <v>76541</v>
      </c>
      <c r="H225">
        <v>2008</v>
      </c>
      <c r="I225" s="1">
        <v>0</v>
      </c>
      <c r="J225" s="1">
        <v>0</v>
      </c>
    </row>
    <row r="226" spans="1:11" x14ac:dyDescent="0.35">
      <c r="A226">
        <v>618483</v>
      </c>
      <c r="B226">
        <v>1746459</v>
      </c>
      <c r="C226" t="str">
        <f t="shared" si="6"/>
        <v>RICHARD MILBURN ACADEMY KILLEEN</v>
      </c>
      <c r="D226" t="s">
        <v>11</v>
      </c>
      <c r="E226" t="s">
        <v>183</v>
      </c>
      <c r="F226" t="s">
        <v>184</v>
      </c>
      <c r="G226">
        <v>76541</v>
      </c>
      <c r="H226">
        <v>2008</v>
      </c>
      <c r="I226" s="1">
        <v>0</v>
      </c>
      <c r="J226" s="1">
        <v>0</v>
      </c>
    </row>
    <row r="227" spans="1:11" x14ac:dyDescent="0.35">
      <c r="A227">
        <v>618483</v>
      </c>
      <c r="B227">
        <v>1749535</v>
      </c>
      <c r="C227" t="str">
        <f t="shared" si="6"/>
        <v>RICHARD MILBURN ACADEMY KILLEEN</v>
      </c>
      <c r="D227" t="s">
        <v>11</v>
      </c>
      <c r="E227" t="s">
        <v>183</v>
      </c>
      <c r="F227" t="s">
        <v>184</v>
      </c>
      <c r="G227">
        <v>76541</v>
      </c>
      <c r="H227">
        <v>2008</v>
      </c>
      <c r="I227" s="1">
        <v>647.92999999999995</v>
      </c>
      <c r="J227" s="1">
        <v>1079.8800000000001</v>
      </c>
    </row>
    <row r="228" spans="1:11" x14ac:dyDescent="0.35">
      <c r="A228">
        <v>618483</v>
      </c>
      <c r="B228">
        <v>1746722</v>
      </c>
      <c r="C228" t="str">
        <f t="shared" si="6"/>
        <v>RICHARD MILBURN ACADEMY KILLEEN</v>
      </c>
      <c r="D228" t="s">
        <v>11</v>
      </c>
      <c r="E228" t="s">
        <v>183</v>
      </c>
      <c r="F228" t="s">
        <v>184</v>
      </c>
      <c r="G228">
        <v>76541</v>
      </c>
      <c r="H228">
        <v>2008</v>
      </c>
      <c r="I228" s="1">
        <v>1203</v>
      </c>
      <c r="J228" s="1">
        <v>2005</v>
      </c>
    </row>
    <row r="229" spans="1:11" x14ac:dyDescent="0.35">
      <c r="A229">
        <v>618483</v>
      </c>
      <c r="B229">
        <v>1746768</v>
      </c>
      <c r="C229" t="str">
        <f t="shared" si="6"/>
        <v>RICHARD MILBURN ACADEMY KILLEEN</v>
      </c>
      <c r="D229" t="s">
        <v>11</v>
      </c>
      <c r="E229" t="s">
        <v>183</v>
      </c>
      <c r="F229" t="s">
        <v>184</v>
      </c>
      <c r="G229">
        <v>76541</v>
      </c>
      <c r="H229">
        <v>2008</v>
      </c>
      <c r="I229" s="1">
        <v>626.79</v>
      </c>
      <c r="J229" s="1">
        <v>1044.6500000000001</v>
      </c>
    </row>
    <row r="230" spans="1:11" x14ac:dyDescent="0.35">
      <c r="A230">
        <v>618483</v>
      </c>
      <c r="B230">
        <v>1746697</v>
      </c>
      <c r="C230" t="str">
        <f t="shared" si="6"/>
        <v>RICHARD MILBURN ACADEMY KILLEEN</v>
      </c>
      <c r="D230" t="s">
        <v>11</v>
      </c>
      <c r="E230" t="s">
        <v>183</v>
      </c>
      <c r="F230" t="s">
        <v>184</v>
      </c>
      <c r="G230">
        <v>76541</v>
      </c>
      <c r="H230">
        <v>2008</v>
      </c>
      <c r="I230" s="1">
        <v>1040.4000000000001</v>
      </c>
      <c r="J230" s="1">
        <v>1734</v>
      </c>
    </row>
    <row r="231" spans="1:11" x14ac:dyDescent="0.35">
      <c r="A231">
        <v>618483</v>
      </c>
      <c r="B231">
        <v>1746151</v>
      </c>
      <c r="C231" t="str">
        <f t="shared" si="6"/>
        <v>RICHARD MILBURN ACADEMY KILLEEN</v>
      </c>
      <c r="D231" t="s">
        <v>11</v>
      </c>
      <c r="E231" t="s">
        <v>183</v>
      </c>
      <c r="F231" t="s">
        <v>184</v>
      </c>
      <c r="G231">
        <v>76541</v>
      </c>
      <c r="H231">
        <v>2008</v>
      </c>
      <c r="I231" s="1">
        <v>2530.08</v>
      </c>
      <c r="J231" s="1">
        <v>4216.8</v>
      </c>
      <c r="K231" s="1">
        <v>2530.08</v>
      </c>
    </row>
    <row r="232" spans="1:11" x14ac:dyDescent="0.35">
      <c r="A232">
        <v>618483</v>
      </c>
      <c r="B232">
        <v>1746294</v>
      </c>
      <c r="C232" t="str">
        <f t="shared" si="6"/>
        <v>RICHARD MILBURN ACADEMY KILLEEN</v>
      </c>
      <c r="D232" t="s">
        <v>11</v>
      </c>
      <c r="E232" t="s">
        <v>183</v>
      </c>
      <c r="F232" t="s">
        <v>184</v>
      </c>
      <c r="G232">
        <v>76541</v>
      </c>
      <c r="H232">
        <v>2008</v>
      </c>
      <c r="I232" s="1">
        <v>2530.08</v>
      </c>
      <c r="J232" s="1">
        <v>4216.8</v>
      </c>
    </row>
    <row r="233" spans="1:11" x14ac:dyDescent="0.35">
      <c r="A233">
        <v>618483</v>
      </c>
      <c r="B233">
        <v>1746358</v>
      </c>
      <c r="C233" t="str">
        <f t="shared" si="6"/>
        <v>RICHARD MILBURN ACADEMY KILLEEN</v>
      </c>
      <c r="D233" t="s">
        <v>11</v>
      </c>
      <c r="E233" t="s">
        <v>183</v>
      </c>
      <c r="F233" t="s">
        <v>184</v>
      </c>
      <c r="G233">
        <v>76541</v>
      </c>
      <c r="H233">
        <v>2008</v>
      </c>
      <c r="I233" s="1">
        <v>0</v>
      </c>
      <c r="J233" s="1">
        <v>0</v>
      </c>
    </row>
    <row r="234" spans="1:11" x14ac:dyDescent="0.35">
      <c r="A234">
        <v>618483</v>
      </c>
      <c r="B234">
        <v>1746749</v>
      </c>
      <c r="C234" t="str">
        <f t="shared" si="6"/>
        <v>RICHARD MILBURN ACADEMY KILLEEN</v>
      </c>
      <c r="D234" t="s">
        <v>11</v>
      </c>
      <c r="E234" t="s">
        <v>183</v>
      </c>
      <c r="F234" t="s">
        <v>184</v>
      </c>
      <c r="G234">
        <v>76541</v>
      </c>
      <c r="H234">
        <v>2008</v>
      </c>
      <c r="I234" s="1">
        <v>661.5</v>
      </c>
      <c r="J234" s="1">
        <v>1102.5</v>
      </c>
    </row>
    <row r="235" spans="1:11" x14ac:dyDescent="0.35">
      <c r="A235">
        <v>618265</v>
      </c>
      <c r="B235">
        <v>1750199</v>
      </c>
      <c r="C235" t="str">
        <f t="shared" ref="C235:C246" si="7">"RICHARD MILBURN ACADEMY-FORT WORTH"</f>
        <v>RICHARD MILBURN ACADEMY-FORT WORTH</v>
      </c>
      <c r="D235" t="s">
        <v>11</v>
      </c>
      <c r="E235" t="s">
        <v>185</v>
      </c>
      <c r="F235" t="s">
        <v>87</v>
      </c>
      <c r="G235">
        <v>76116</v>
      </c>
      <c r="H235">
        <v>2008</v>
      </c>
      <c r="I235" s="1">
        <v>0</v>
      </c>
      <c r="J235" s="1">
        <v>0</v>
      </c>
    </row>
    <row r="236" spans="1:11" x14ac:dyDescent="0.35">
      <c r="A236">
        <v>618265</v>
      </c>
      <c r="B236">
        <v>1750369</v>
      </c>
      <c r="C236" t="str">
        <f t="shared" si="7"/>
        <v>RICHARD MILBURN ACADEMY-FORT WORTH</v>
      </c>
      <c r="D236" t="s">
        <v>11</v>
      </c>
      <c r="E236" t="s">
        <v>185</v>
      </c>
      <c r="F236" t="s">
        <v>87</v>
      </c>
      <c r="G236">
        <v>76116</v>
      </c>
      <c r="H236">
        <v>2008</v>
      </c>
      <c r="I236" s="1">
        <v>551.25</v>
      </c>
      <c r="J236" s="1">
        <v>1102.5</v>
      </c>
    </row>
    <row r="237" spans="1:11" x14ac:dyDescent="0.35">
      <c r="A237">
        <v>618265</v>
      </c>
      <c r="B237">
        <v>1750406</v>
      </c>
      <c r="C237" t="str">
        <f t="shared" si="7"/>
        <v>RICHARD MILBURN ACADEMY-FORT WORTH</v>
      </c>
      <c r="D237" t="s">
        <v>11</v>
      </c>
      <c r="E237" t="s">
        <v>185</v>
      </c>
      <c r="F237" t="s">
        <v>87</v>
      </c>
      <c r="G237">
        <v>76116</v>
      </c>
      <c r="H237">
        <v>2008</v>
      </c>
      <c r="I237" s="1">
        <v>0</v>
      </c>
      <c r="J237" s="1">
        <v>0</v>
      </c>
    </row>
    <row r="238" spans="1:11" x14ac:dyDescent="0.35">
      <c r="A238">
        <v>618265</v>
      </c>
      <c r="B238">
        <v>1750321</v>
      </c>
      <c r="C238" t="str">
        <f t="shared" si="7"/>
        <v>RICHARD MILBURN ACADEMY-FORT WORTH</v>
      </c>
      <c r="D238" t="s">
        <v>11</v>
      </c>
      <c r="E238" t="s">
        <v>185</v>
      </c>
      <c r="F238" t="s">
        <v>87</v>
      </c>
      <c r="G238">
        <v>76116</v>
      </c>
      <c r="H238">
        <v>2008</v>
      </c>
      <c r="I238" s="1">
        <v>867</v>
      </c>
      <c r="J238" s="1">
        <v>1734</v>
      </c>
    </row>
    <row r="239" spans="1:11" x14ac:dyDescent="0.35">
      <c r="A239">
        <v>618265</v>
      </c>
      <c r="B239">
        <v>1750338</v>
      </c>
      <c r="C239" t="str">
        <f t="shared" si="7"/>
        <v>RICHARD MILBURN ACADEMY-FORT WORTH</v>
      </c>
      <c r="D239" t="s">
        <v>11</v>
      </c>
      <c r="E239" t="s">
        <v>185</v>
      </c>
      <c r="F239" t="s">
        <v>87</v>
      </c>
      <c r="G239">
        <v>76116</v>
      </c>
      <c r="H239">
        <v>2008</v>
      </c>
      <c r="I239" s="1">
        <v>1002.5</v>
      </c>
      <c r="J239" s="1">
        <v>2005</v>
      </c>
    </row>
    <row r="240" spans="1:11" x14ac:dyDescent="0.35">
      <c r="A240">
        <v>618265</v>
      </c>
      <c r="B240">
        <v>1750132</v>
      </c>
      <c r="C240" t="str">
        <f t="shared" si="7"/>
        <v>RICHARD MILBURN ACADEMY-FORT WORTH</v>
      </c>
      <c r="D240" t="s">
        <v>11</v>
      </c>
      <c r="E240" t="s">
        <v>185</v>
      </c>
      <c r="F240" t="s">
        <v>87</v>
      </c>
      <c r="G240">
        <v>76116</v>
      </c>
      <c r="H240">
        <v>2008</v>
      </c>
      <c r="I240" s="1">
        <v>2108.4</v>
      </c>
      <c r="J240" s="1">
        <v>4216.8</v>
      </c>
      <c r="K240" s="1">
        <v>2108.4</v>
      </c>
    </row>
    <row r="241" spans="1:10" x14ac:dyDescent="0.35">
      <c r="A241">
        <v>618265</v>
      </c>
      <c r="B241">
        <v>1750139</v>
      </c>
      <c r="C241" t="str">
        <f t="shared" si="7"/>
        <v>RICHARD MILBURN ACADEMY-FORT WORTH</v>
      </c>
      <c r="D241" t="s">
        <v>11</v>
      </c>
      <c r="E241" t="s">
        <v>185</v>
      </c>
      <c r="F241" t="s">
        <v>87</v>
      </c>
      <c r="G241">
        <v>76116</v>
      </c>
      <c r="H241">
        <v>2008</v>
      </c>
      <c r="I241" s="1">
        <v>0</v>
      </c>
      <c r="J241" s="1">
        <v>0</v>
      </c>
    </row>
    <row r="242" spans="1:10" x14ac:dyDescent="0.35">
      <c r="A242">
        <v>618265</v>
      </c>
      <c r="B242">
        <v>1750153</v>
      </c>
      <c r="C242" t="str">
        <f t="shared" si="7"/>
        <v>RICHARD MILBURN ACADEMY-FORT WORTH</v>
      </c>
      <c r="D242" t="s">
        <v>11</v>
      </c>
      <c r="E242" t="s">
        <v>185</v>
      </c>
      <c r="F242" t="s">
        <v>87</v>
      </c>
      <c r="G242">
        <v>76116</v>
      </c>
      <c r="H242">
        <v>2008</v>
      </c>
      <c r="I242" s="1">
        <v>0</v>
      </c>
      <c r="J242" s="1">
        <v>0</v>
      </c>
    </row>
    <row r="243" spans="1:10" x14ac:dyDescent="0.35">
      <c r="A243">
        <v>618265</v>
      </c>
      <c r="B243">
        <v>1750163</v>
      </c>
      <c r="C243" t="str">
        <f t="shared" si="7"/>
        <v>RICHARD MILBURN ACADEMY-FORT WORTH</v>
      </c>
      <c r="D243" t="s">
        <v>11</v>
      </c>
      <c r="E243" t="s">
        <v>185</v>
      </c>
      <c r="F243" t="s">
        <v>87</v>
      </c>
      <c r="G243">
        <v>76116</v>
      </c>
      <c r="H243">
        <v>2008</v>
      </c>
      <c r="I243" s="1">
        <v>0</v>
      </c>
      <c r="J243" s="1">
        <v>0</v>
      </c>
    </row>
    <row r="244" spans="1:10" x14ac:dyDescent="0.35">
      <c r="A244">
        <v>618265</v>
      </c>
      <c r="B244">
        <v>1750273</v>
      </c>
      <c r="C244" t="str">
        <f t="shared" si="7"/>
        <v>RICHARD MILBURN ACADEMY-FORT WORTH</v>
      </c>
      <c r="D244" t="s">
        <v>11</v>
      </c>
      <c r="E244" t="s">
        <v>185</v>
      </c>
      <c r="F244" t="s">
        <v>87</v>
      </c>
      <c r="G244">
        <v>76116</v>
      </c>
      <c r="H244">
        <v>2008</v>
      </c>
      <c r="I244" s="1">
        <v>0</v>
      </c>
      <c r="J244" s="1">
        <v>0</v>
      </c>
    </row>
    <row r="245" spans="1:10" x14ac:dyDescent="0.35">
      <c r="A245">
        <v>618265</v>
      </c>
      <c r="B245">
        <v>1750181</v>
      </c>
      <c r="C245" t="str">
        <f t="shared" si="7"/>
        <v>RICHARD MILBURN ACADEMY-FORT WORTH</v>
      </c>
      <c r="D245" t="s">
        <v>11</v>
      </c>
      <c r="E245" t="s">
        <v>185</v>
      </c>
      <c r="F245" t="s">
        <v>87</v>
      </c>
      <c r="G245">
        <v>76116</v>
      </c>
      <c r="H245">
        <v>2008</v>
      </c>
      <c r="I245" s="1">
        <v>509.94</v>
      </c>
      <c r="J245" s="1">
        <v>1019.88</v>
      </c>
    </row>
    <row r="246" spans="1:10" x14ac:dyDescent="0.35">
      <c r="A246">
        <v>618265</v>
      </c>
      <c r="B246">
        <v>1750191</v>
      </c>
      <c r="C246" t="str">
        <f t="shared" si="7"/>
        <v>RICHARD MILBURN ACADEMY-FORT WORTH</v>
      </c>
      <c r="D246" t="s">
        <v>11</v>
      </c>
      <c r="E246" t="s">
        <v>185</v>
      </c>
      <c r="F246" t="s">
        <v>87</v>
      </c>
      <c r="G246">
        <v>76116</v>
      </c>
      <c r="H246">
        <v>2008</v>
      </c>
      <c r="I246" s="1">
        <v>0</v>
      </c>
      <c r="J246" s="1">
        <v>0</v>
      </c>
    </row>
    <row r="247" spans="1:10" x14ac:dyDescent="0.35">
      <c r="A247">
        <v>622970</v>
      </c>
      <c r="B247">
        <v>1751682</v>
      </c>
      <c r="C247" t="str">
        <f t="shared" ref="C247:C259" si="8">"RICHARD MILBURN ACADEMY-ODESSA"</f>
        <v>RICHARD MILBURN ACADEMY-ODESSA</v>
      </c>
      <c r="D247" t="s">
        <v>11</v>
      </c>
      <c r="E247" t="s">
        <v>186</v>
      </c>
      <c r="F247" t="s">
        <v>187</v>
      </c>
      <c r="G247">
        <v>79761</v>
      </c>
      <c r="H247">
        <v>2008</v>
      </c>
      <c r="I247" s="1">
        <v>0</v>
      </c>
      <c r="J247" s="1">
        <v>0</v>
      </c>
    </row>
    <row r="248" spans="1:10" x14ac:dyDescent="0.35">
      <c r="A248">
        <v>622970</v>
      </c>
      <c r="B248">
        <v>1751702</v>
      </c>
      <c r="C248" t="str">
        <f t="shared" si="8"/>
        <v>RICHARD MILBURN ACADEMY-ODESSA</v>
      </c>
      <c r="D248" t="s">
        <v>11</v>
      </c>
      <c r="E248" t="s">
        <v>186</v>
      </c>
      <c r="F248" t="s">
        <v>187</v>
      </c>
      <c r="G248">
        <v>79761</v>
      </c>
      <c r="H248">
        <v>2008</v>
      </c>
      <c r="I248" s="1">
        <v>978.91</v>
      </c>
      <c r="J248" s="1">
        <v>1223.6400000000001</v>
      </c>
    </row>
    <row r="249" spans="1:10" x14ac:dyDescent="0.35">
      <c r="A249">
        <v>622970</v>
      </c>
      <c r="B249">
        <v>1751387</v>
      </c>
      <c r="C249" t="str">
        <f t="shared" si="8"/>
        <v>RICHARD MILBURN ACADEMY-ODESSA</v>
      </c>
      <c r="D249" t="s">
        <v>11</v>
      </c>
      <c r="E249" t="s">
        <v>186</v>
      </c>
      <c r="F249" t="s">
        <v>187</v>
      </c>
      <c r="G249">
        <v>79761</v>
      </c>
      <c r="H249">
        <v>2008</v>
      </c>
      <c r="I249" s="1">
        <v>441</v>
      </c>
      <c r="J249" s="1">
        <v>551.25</v>
      </c>
    </row>
    <row r="250" spans="1:10" x14ac:dyDescent="0.35">
      <c r="A250">
        <v>622970</v>
      </c>
      <c r="B250">
        <v>1751219</v>
      </c>
      <c r="C250" t="str">
        <f t="shared" si="8"/>
        <v>RICHARD MILBURN ACADEMY-ODESSA</v>
      </c>
      <c r="D250" t="s">
        <v>11</v>
      </c>
      <c r="E250" t="s">
        <v>186</v>
      </c>
      <c r="F250" t="s">
        <v>187</v>
      </c>
      <c r="G250">
        <v>79761</v>
      </c>
      <c r="H250">
        <v>2008</v>
      </c>
      <c r="I250" s="1">
        <v>815.9</v>
      </c>
      <c r="J250" s="1">
        <v>1019.88</v>
      </c>
    </row>
    <row r="251" spans="1:10" x14ac:dyDescent="0.35">
      <c r="A251">
        <v>622970</v>
      </c>
      <c r="B251">
        <v>1751197</v>
      </c>
      <c r="C251" t="str">
        <f t="shared" si="8"/>
        <v>RICHARD MILBURN ACADEMY-ODESSA</v>
      </c>
      <c r="D251" t="s">
        <v>11</v>
      </c>
      <c r="E251" t="s">
        <v>186</v>
      </c>
      <c r="F251" t="s">
        <v>187</v>
      </c>
      <c r="G251">
        <v>79761</v>
      </c>
      <c r="H251">
        <v>2008</v>
      </c>
      <c r="I251" s="1">
        <v>0</v>
      </c>
      <c r="J251" s="1">
        <v>0</v>
      </c>
    </row>
    <row r="252" spans="1:10" x14ac:dyDescent="0.35">
      <c r="A252">
        <v>622970</v>
      </c>
      <c r="B252">
        <v>1751178</v>
      </c>
      <c r="C252" t="str">
        <f t="shared" si="8"/>
        <v>RICHARD MILBURN ACADEMY-ODESSA</v>
      </c>
      <c r="D252" t="s">
        <v>11</v>
      </c>
      <c r="E252" t="s">
        <v>186</v>
      </c>
      <c r="F252" t="s">
        <v>187</v>
      </c>
      <c r="G252">
        <v>79761</v>
      </c>
      <c r="H252">
        <v>2008</v>
      </c>
      <c r="I252" s="1">
        <v>815.9</v>
      </c>
      <c r="J252" s="1">
        <v>1019.88</v>
      </c>
    </row>
    <row r="253" spans="1:10" x14ac:dyDescent="0.35">
      <c r="A253">
        <v>622970</v>
      </c>
      <c r="B253">
        <v>1751128</v>
      </c>
      <c r="C253" t="str">
        <f t="shared" si="8"/>
        <v>RICHARD MILBURN ACADEMY-ODESSA</v>
      </c>
      <c r="D253" t="s">
        <v>11</v>
      </c>
      <c r="E253" t="s">
        <v>186</v>
      </c>
      <c r="F253" t="s">
        <v>187</v>
      </c>
      <c r="G253">
        <v>79761</v>
      </c>
      <c r="H253">
        <v>2008</v>
      </c>
      <c r="I253" s="1">
        <v>3373.44</v>
      </c>
      <c r="J253" s="1">
        <v>4216.8</v>
      </c>
    </row>
    <row r="254" spans="1:10" x14ac:dyDescent="0.35">
      <c r="A254">
        <v>622970</v>
      </c>
      <c r="B254">
        <v>1751117</v>
      </c>
      <c r="C254" t="str">
        <f t="shared" si="8"/>
        <v>RICHARD MILBURN ACADEMY-ODESSA</v>
      </c>
      <c r="D254" t="s">
        <v>11</v>
      </c>
      <c r="E254" t="s">
        <v>186</v>
      </c>
      <c r="F254" t="s">
        <v>187</v>
      </c>
      <c r="G254">
        <v>79761</v>
      </c>
      <c r="H254">
        <v>2008</v>
      </c>
      <c r="I254" s="1">
        <v>3373.44</v>
      </c>
      <c r="J254" s="1">
        <v>4216.8</v>
      </c>
    </row>
    <row r="255" spans="1:10" x14ac:dyDescent="0.35">
      <c r="A255">
        <v>622970</v>
      </c>
      <c r="B255">
        <v>1751167</v>
      </c>
      <c r="C255" t="str">
        <f t="shared" si="8"/>
        <v>RICHARD MILBURN ACADEMY-ODESSA</v>
      </c>
      <c r="D255" t="s">
        <v>11</v>
      </c>
      <c r="E255" t="s">
        <v>186</v>
      </c>
      <c r="F255" t="s">
        <v>187</v>
      </c>
      <c r="G255">
        <v>79761</v>
      </c>
      <c r="H255">
        <v>2008</v>
      </c>
      <c r="I255" s="1">
        <v>0</v>
      </c>
      <c r="J255" s="1">
        <v>0</v>
      </c>
    </row>
    <row r="256" spans="1:10" x14ac:dyDescent="0.35">
      <c r="A256">
        <v>622970</v>
      </c>
      <c r="B256">
        <v>1751144</v>
      </c>
      <c r="C256" t="str">
        <f t="shared" si="8"/>
        <v>RICHARD MILBURN ACADEMY-ODESSA</v>
      </c>
      <c r="D256" t="s">
        <v>11</v>
      </c>
      <c r="E256" t="s">
        <v>186</v>
      </c>
      <c r="F256" t="s">
        <v>187</v>
      </c>
      <c r="G256">
        <v>79761</v>
      </c>
      <c r="H256">
        <v>2008</v>
      </c>
      <c r="I256" s="1">
        <v>0</v>
      </c>
      <c r="J256" s="1">
        <v>0</v>
      </c>
    </row>
    <row r="257" spans="1:10" x14ac:dyDescent="0.35">
      <c r="A257">
        <v>622970</v>
      </c>
      <c r="B257">
        <v>1751319</v>
      </c>
      <c r="C257" t="str">
        <f t="shared" si="8"/>
        <v>RICHARD MILBURN ACADEMY-ODESSA</v>
      </c>
      <c r="D257" t="s">
        <v>11</v>
      </c>
      <c r="E257" t="s">
        <v>186</v>
      </c>
      <c r="F257" t="s">
        <v>187</v>
      </c>
      <c r="G257">
        <v>79761</v>
      </c>
      <c r="H257">
        <v>2008</v>
      </c>
      <c r="I257" s="1">
        <v>1604</v>
      </c>
      <c r="J257" s="1">
        <v>2005</v>
      </c>
    </row>
    <row r="258" spans="1:10" x14ac:dyDescent="0.35">
      <c r="A258">
        <v>622970</v>
      </c>
      <c r="B258">
        <v>1751295</v>
      </c>
      <c r="C258" t="str">
        <f t="shared" si="8"/>
        <v>RICHARD MILBURN ACADEMY-ODESSA</v>
      </c>
      <c r="D258" t="s">
        <v>11</v>
      </c>
      <c r="E258" t="s">
        <v>186</v>
      </c>
      <c r="F258" t="s">
        <v>187</v>
      </c>
      <c r="G258">
        <v>79761</v>
      </c>
      <c r="H258">
        <v>2008</v>
      </c>
      <c r="I258" s="1">
        <v>693.6</v>
      </c>
      <c r="J258" s="1">
        <v>867</v>
      </c>
    </row>
    <row r="259" spans="1:10" x14ac:dyDescent="0.35">
      <c r="A259">
        <v>622970</v>
      </c>
      <c r="B259">
        <v>1751408</v>
      </c>
      <c r="C259" t="str">
        <f t="shared" si="8"/>
        <v>RICHARD MILBURN ACADEMY-ODESSA</v>
      </c>
      <c r="D259" t="s">
        <v>11</v>
      </c>
      <c r="E259" t="s">
        <v>186</v>
      </c>
      <c r="F259" t="s">
        <v>187</v>
      </c>
      <c r="G259">
        <v>79761</v>
      </c>
      <c r="H259">
        <v>2008</v>
      </c>
      <c r="I259" s="1">
        <v>835.72</v>
      </c>
      <c r="J259" s="1">
        <v>1044.6500000000001</v>
      </c>
    </row>
    <row r="260" spans="1:10" x14ac:dyDescent="0.35">
      <c r="A260">
        <v>618070</v>
      </c>
      <c r="B260">
        <v>1750593</v>
      </c>
      <c r="C260" t="str">
        <f t="shared" ref="C260:C270" si="9">"RICHARD MILBURN ACADEMY-S HOUSTON"</f>
        <v>RICHARD MILBURN ACADEMY-S HOUSTON</v>
      </c>
      <c r="D260" t="s">
        <v>11</v>
      </c>
      <c r="E260" t="s">
        <v>188</v>
      </c>
      <c r="F260" t="s">
        <v>17</v>
      </c>
      <c r="G260">
        <v>77073</v>
      </c>
      <c r="H260">
        <v>2008</v>
      </c>
      <c r="I260" s="1">
        <v>3373.44</v>
      </c>
      <c r="J260" s="1">
        <v>4216.8</v>
      </c>
    </row>
    <row r="261" spans="1:10" x14ac:dyDescent="0.35">
      <c r="A261">
        <v>618070</v>
      </c>
      <c r="B261">
        <v>1750626</v>
      </c>
      <c r="C261" t="str">
        <f t="shared" si="9"/>
        <v>RICHARD MILBURN ACADEMY-S HOUSTON</v>
      </c>
      <c r="D261" t="s">
        <v>11</v>
      </c>
      <c r="E261" t="s">
        <v>188</v>
      </c>
      <c r="F261" t="s">
        <v>17</v>
      </c>
      <c r="G261">
        <v>77073</v>
      </c>
      <c r="H261">
        <v>2008</v>
      </c>
      <c r="I261" s="1">
        <v>0</v>
      </c>
      <c r="J261" s="1">
        <v>0</v>
      </c>
    </row>
    <row r="262" spans="1:10" x14ac:dyDescent="0.35">
      <c r="A262">
        <v>618070</v>
      </c>
      <c r="B262">
        <v>1750640</v>
      </c>
      <c r="C262" t="str">
        <f t="shared" si="9"/>
        <v>RICHARD MILBURN ACADEMY-S HOUSTON</v>
      </c>
      <c r="D262" t="s">
        <v>11</v>
      </c>
      <c r="E262" t="s">
        <v>188</v>
      </c>
      <c r="F262" t="s">
        <v>17</v>
      </c>
      <c r="G262">
        <v>77073</v>
      </c>
      <c r="H262">
        <v>2008</v>
      </c>
      <c r="I262" s="1">
        <v>0</v>
      </c>
      <c r="J262" s="1">
        <v>0</v>
      </c>
    </row>
    <row r="263" spans="1:10" x14ac:dyDescent="0.35">
      <c r="A263">
        <v>618070</v>
      </c>
      <c r="B263">
        <v>1750652</v>
      </c>
      <c r="C263" t="str">
        <f t="shared" si="9"/>
        <v>RICHARD MILBURN ACADEMY-S HOUSTON</v>
      </c>
      <c r="D263" t="s">
        <v>11</v>
      </c>
      <c r="E263" t="s">
        <v>188</v>
      </c>
      <c r="F263" t="s">
        <v>17</v>
      </c>
      <c r="G263">
        <v>77073</v>
      </c>
      <c r="H263">
        <v>2008</v>
      </c>
      <c r="I263" s="1">
        <v>815.9</v>
      </c>
      <c r="J263" s="1">
        <v>1019.88</v>
      </c>
    </row>
    <row r="264" spans="1:10" x14ac:dyDescent="0.35">
      <c r="A264">
        <v>618070</v>
      </c>
      <c r="B264">
        <v>1750610</v>
      </c>
      <c r="C264" t="str">
        <f t="shared" si="9"/>
        <v>RICHARD MILBURN ACADEMY-S HOUSTON</v>
      </c>
      <c r="D264" t="s">
        <v>11</v>
      </c>
      <c r="E264" t="s">
        <v>188</v>
      </c>
      <c r="F264" t="s">
        <v>17</v>
      </c>
      <c r="G264">
        <v>77073</v>
      </c>
      <c r="H264">
        <v>2008</v>
      </c>
      <c r="I264" s="1">
        <v>3373.44</v>
      </c>
      <c r="J264" s="1">
        <v>4216.8</v>
      </c>
    </row>
    <row r="265" spans="1:10" x14ac:dyDescent="0.35">
      <c r="A265">
        <v>618070</v>
      </c>
      <c r="B265">
        <v>1750903</v>
      </c>
      <c r="C265" t="str">
        <f t="shared" si="9"/>
        <v>RICHARD MILBURN ACADEMY-S HOUSTON</v>
      </c>
      <c r="D265" t="s">
        <v>11</v>
      </c>
      <c r="E265" t="s">
        <v>188</v>
      </c>
      <c r="F265" t="s">
        <v>17</v>
      </c>
      <c r="G265">
        <v>77073</v>
      </c>
      <c r="H265">
        <v>2008</v>
      </c>
      <c r="I265" s="1">
        <v>1604</v>
      </c>
      <c r="J265" s="1">
        <v>2005</v>
      </c>
    </row>
    <row r="266" spans="1:10" x14ac:dyDescent="0.35">
      <c r="A266">
        <v>618070</v>
      </c>
      <c r="B266">
        <v>1750872</v>
      </c>
      <c r="C266" t="str">
        <f t="shared" si="9"/>
        <v>RICHARD MILBURN ACADEMY-S HOUSTON</v>
      </c>
      <c r="D266" t="s">
        <v>11</v>
      </c>
      <c r="E266" t="s">
        <v>188</v>
      </c>
      <c r="F266" t="s">
        <v>17</v>
      </c>
      <c r="G266">
        <v>77073</v>
      </c>
      <c r="H266">
        <v>2008</v>
      </c>
      <c r="I266" s="1">
        <v>693.6</v>
      </c>
      <c r="J266" s="1">
        <v>867</v>
      </c>
    </row>
    <row r="267" spans="1:10" x14ac:dyDescent="0.35">
      <c r="A267">
        <v>618070</v>
      </c>
      <c r="B267">
        <v>1750969</v>
      </c>
      <c r="C267" t="str">
        <f t="shared" si="9"/>
        <v>RICHARD MILBURN ACADEMY-S HOUSTON</v>
      </c>
      <c r="D267" t="s">
        <v>11</v>
      </c>
      <c r="E267" t="s">
        <v>188</v>
      </c>
      <c r="F267" t="s">
        <v>17</v>
      </c>
      <c r="G267">
        <v>77073</v>
      </c>
      <c r="H267">
        <v>2008</v>
      </c>
      <c r="I267" s="1">
        <v>835.72</v>
      </c>
      <c r="J267" s="1">
        <v>1044.6500000000001</v>
      </c>
    </row>
    <row r="268" spans="1:10" x14ac:dyDescent="0.35">
      <c r="A268">
        <v>618070</v>
      </c>
      <c r="B268">
        <v>1750952</v>
      </c>
      <c r="C268" t="str">
        <f t="shared" si="9"/>
        <v>RICHARD MILBURN ACADEMY-S HOUSTON</v>
      </c>
      <c r="D268" t="s">
        <v>11</v>
      </c>
      <c r="E268" t="s">
        <v>188</v>
      </c>
      <c r="F268" t="s">
        <v>17</v>
      </c>
      <c r="G268">
        <v>77073</v>
      </c>
      <c r="H268">
        <v>2008</v>
      </c>
      <c r="I268" s="1">
        <v>441</v>
      </c>
      <c r="J268" s="1">
        <v>551.25</v>
      </c>
    </row>
    <row r="269" spans="1:10" x14ac:dyDescent="0.35">
      <c r="A269">
        <v>618070</v>
      </c>
      <c r="B269">
        <v>1750698</v>
      </c>
      <c r="C269" t="str">
        <f t="shared" si="9"/>
        <v>RICHARD MILBURN ACADEMY-S HOUSTON</v>
      </c>
      <c r="D269" t="s">
        <v>11</v>
      </c>
      <c r="E269" t="s">
        <v>188</v>
      </c>
      <c r="F269" t="s">
        <v>17</v>
      </c>
      <c r="G269">
        <v>77073</v>
      </c>
      <c r="H269">
        <v>2008</v>
      </c>
      <c r="I269" s="1">
        <v>0</v>
      </c>
      <c r="J269" s="1">
        <v>0</v>
      </c>
    </row>
    <row r="270" spans="1:10" x14ac:dyDescent="0.35">
      <c r="A270">
        <v>618070</v>
      </c>
      <c r="B270">
        <v>1750677</v>
      </c>
      <c r="C270" t="str">
        <f t="shared" si="9"/>
        <v>RICHARD MILBURN ACADEMY-S HOUSTON</v>
      </c>
      <c r="D270" t="s">
        <v>11</v>
      </c>
      <c r="E270" t="s">
        <v>188</v>
      </c>
      <c r="F270" t="s">
        <v>17</v>
      </c>
      <c r="G270">
        <v>77073</v>
      </c>
      <c r="H270">
        <v>2008</v>
      </c>
      <c r="I270" s="1">
        <v>0</v>
      </c>
      <c r="J270" s="1">
        <v>0</v>
      </c>
    </row>
    <row r="271" spans="1:10" x14ac:dyDescent="0.35">
      <c r="A271">
        <v>623154</v>
      </c>
      <c r="B271">
        <v>1749725</v>
      </c>
      <c r="C271" t="str">
        <f t="shared" ref="C271:C281" si="10">"RICHARD MILBURN ACADEMY/MIDLAND"</f>
        <v>RICHARD MILBURN ACADEMY/MIDLAND</v>
      </c>
      <c r="D271" t="s">
        <v>11</v>
      </c>
      <c r="E271" t="s">
        <v>189</v>
      </c>
      <c r="F271" t="s">
        <v>190</v>
      </c>
      <c r="G271">
        <v>79703</v>
      </c>
      <c r="H271">
        <v>2008</v>
      </c>
      <c r="I271" s="1">
        <v>0</v>
      </c>
      <c r="J271" s="1">
        <v>0</v>
      </c>
    </row>
    <row r="272" spans="1:10" x14ac:dyDescent="0.35">
      <c r="A272">
        <v>623154</v>
      </c>
      <c r="B272">
        <v>1749923</v>
      </c>
      <c r="C272" t="str">
        <f t="shared" si="10"/>
        <v>RICHARD MILBURN ACADEMY/MIDLAND</v>
      </c>
      <c r="D272" t="s">
        <v>11</v>
      </c>
      <c r="E272" t="s">
        <v>189</v>
      </c>
      <c r="F272" t="s">
        <v>190</v>
      </c>
      <c r="G272">
        <v>79703</v>
      </c>
      <c r="H272">
        <v>2008</v>
      </c>
      <c r="I272" s="1">
        <v>693.6</v>
      </c>
      <c r="J272" s="1">
        <v>867</v>
      </c>
    </row>
    <row r="273" spans="1:11" x14ac:dyDescent="0.35">
      <c r="A273">
        <v>623154</v>
      </c>
      <c r="B273">
        <v>1749942</v>
      </c>
      <c r="C273" t="str">
        <f t="shared" si="10"/>
        <v>RICHARD MILBURN ACADEMY/MIDLAND</v>
      </c>
      <c r="D273" t="s">
        <v>11</v>
      </c>
      <c r="E273" t="s">
        <v>189</v>
      </c>
      <c r="F273" t="s">
        <v>190</v>
      </c>
      <c r="G273">
        <v>79703</v>
      </c>
      <c r="H273">
        <v>2008</v>
      </c>
      <c r="I273" s="1">
        <v>1604</v>
      </c>
      <c r="J273" s="1">
        <v>2005</v>
      </c>
    </row>
    <row r="274" spans="1:11" x14ac:dyDescent="0.35">
      <c r="A274">
        <v>623154</v>
      </c>
      <c r="B274">
        <v>1749778</v>
      </c>
      <c r="C274" t="str">
        <f t="shared" si="10"/>
        <v>RICHARD MILBURN ACADEMY/MIDLAND</v>
      </c>
      <c r="D274" t="s">
        <v>11</v>
      </c>
      <c r="E274" t="s">
        <v>189</v>
      </c>
      <c r="F274" t="s">
        <v>190</v>
      </c>
      <c r="G274">
        <v>79703</v>
      </c>
      <c r="H274">
        <v>2008</v>
      </c>
      <c r="I274" s="1">
        <v>815.9</v>
      </c>
      <c r="J274" s="1">
        <v>1019.88</v>
      </c>
    </row>
    <row r="275" spans="1:11" x14ac:dyDescent="0.35">
      <c r="A275">
        <v>623154</v>
      </c>
      <c r="B275">
        <v>1749689</v>
      </c>
      <c r="C275" t="str">
        <f t="shared" si="10"/>
        <v>RICHARD MILBURN ACADEMY/MIDLAND</v>
      </c>
      <c r="D275" t="s">
        <v>11</v>
      </c>
      <c r="E275" t="s">
        <v>189</v>
      </c>
      <c r="F275" t="s">
        <v>190</v>
      </c>
      <c r="G275">
        <v>79703</v>
      </c>
      <c r="H275">
        <v>2008</v>
      </c>
      <c r="I275" s="1">
        <v>3373.44</v>
      </c>
      <c r="J275" s="1">
        <v>4216.8</v>
      </c>
    </row>
    <row r="276" spans="1:11" x14ac:dyDescent="0.35">
      <c r="A276">
        <v>623154</v>
      </c>
      <c r="B276">
        <v>1749970</v>
      </c>
      <c r="C276" t="str">
        <f t="shared" si="10"/>
        <v>RICHARD MILBURN ACADEMY/MIDLAND</v>
      </c>
      <c r="D276" t="s">
        <v>11</v>
      </c>
      <c r="E276" t="s">
        <v>189</v>
      </c>
      <c r="F276" t="s">
        <v>190</v>
      </c>
      <c r="G276">
        <v>79703</v>
      </c>
      <c r="H276">
        <v>2008</v>
      </c>
      <c r="I276" s="1">
        <v>441</v>
      </c>
      <c r="J276" s="1">
        <v>551.25</v>
      </c>
    </row>
    <row r="277" spans="1:11" x14ac:dyDescent="0.35">
      <c r="A277">
        <v>623154</v>
      </c>
      <c r="B277">
        <v>1749711</v>
      </c>
      <c r="C277" t="str">
        <f t="shared" si="10"/>
        <v>RICHARD MILBURN ACADEMY/MIDLAND</v>
      </c>
      <c r="D277" t="s">
        <v>11</v>
      </c>
      <c r="E277" t="s">
        <v>189</v>
      </c>
      <c r="F277" t="s">
        <v>190</v>
      </c>
      <c r="G277">
        <v>79703</v>
      </c>
      <c r="H277">
        <v>2008</v>
      </c>
      <c r="I277" s="1">
        <v>3373.44</v>
      </c>
      <c r="J277" s="1">
        <v>4216.8</v>
      </c>
    </row>
    <row r="278" spans="1:11" x14ac:dyDescent="0.35">
      <c r="A278">
        <v>623154</v>
      </c>
      <c r="B278">
        <v>1749982</v>
      </c>
      <c r="C278" t="str">
        <f t="shared" si="10"/>
        <v>RICHARD MILBURN ACADEMY/MIDLAND</v>
      </c>
      <c r="D278" t="s">
        <v>11</v>
      </c>
      <c r="E278" t="s">
        <v>189</v>
      </c>
      <c r="F278" t="s">
        <v>190</v>
      </c>
      <c r="G278">
        <v>79703</v>
      </c>
      <c r="H278">
        <v>2008</v>
      </c>
      <c r="I278" s="1">
        <v>835.72</v>
      </c>
      <c r="J278" s="1">
        <v>1044.6500000000001</v>
      </c>
    </row>
    <row r="279" spans="1:11" x14ac:dyDescent="0.35">
      <c r="A279">
        <v>623154</v>
      </c>
      <c r="B279">
        <v>1749740</v>
      </c>
      <c r="C279" t="str">
        <f t="shared" si="10"/>
        <v>RICHARD MILBURN ACADEMY/MIDLAND</v>
      </c>
      <c r="D279" t="s">
        <v>11</v>
      </c>
      <c r="E279" t="s">
        <v>189</v>
      </c>
      <c r="F279" t="s">
        <v>190</v>
      </c>
      <c r="G279">
        <v>79703</v>
      </c>
      <c r="H279">
        <v>2008</v>
      </c>
      <c r="I279" s="1">
        <v>0</v>
      </c>
      <c r="J279" s="1">
        <v>0</v>
      </c>
    </row>
    <row r="280" spans="1:11" x14ac:dyDescent="0.35">
      <c r="A280">
        <v>623154</v>
      </c>
      <c r="B280">
        <v>1749754</v>
      </c>
      <c r="C280" t="str">
        <f t="shared" si="10"/>
        <v>RICHARD MILBURN ACADEMY/MIDLAND</v>
      </c>
      <c r="D280" t="s">
        <v>11</v>
      </c>
      <c r="E280" t="s">
        <v>189</v>
      </c>
      <c r="F280" t="s">
        <v>190</v>
      </c>
      <c r="G280">
        <v>79703</v>
      </c>
      <c r="H280">
        <v>2008</v>
      </c>
      <c r="I280" s="1">
        <v>815.9</v>
      </c>
      <c r="J280" s="1">
        <v>1019.88</v>
      </c>
    </row>
    <row r="281" spans="1:11" x14ac:dyDescent="0.35">
      <c r="A281">
        <v>623154</v>
      </c>
      <c r="B281">
        <v>1749764</v>
      </c>
      <c r="C281" t="str">
        <f t="shared" si="10"/>
        <v>RICHARD MILBURN ACADEMY/MIDLAND</v>
      </c>
      <c r="D281" t="s">
        <v>11</v>
      </c>
      <c r="E281" t="s">
        <v>189</v>
      </c>
      <c r="F281" t="s">
        <v>190</v>
      </c>
      <c r="G281">
        <v>79703</v>
      </c>
      <c r="H281">
        <v>2008</v>
      </c>
      <c r="I281" s="1">
        <v>0</v>
      </c>
      <c r="J281" s="1">
        <v>0</v>
      </c>
    </row>
    <row r="282" spans="1:11" x14ac:dyDescent="0.35">
      <c r="A282">
        <v>624850</v>
      </c>
      <c r="B282">
        <v>1723985</v>
      </c>
      <c r="C282" t="str">
        <f>"RIO GRANDE MARINE INSTITUTE"</f>
        <v>RIO GRANDE MARINE INSTITUTE</v>
      </c>
      <c r="D282" t="s">
        <v>11</v>
      </c>
      <c r="E282" t="s">
        <v>191</v>
      </c>
      <c r="F282" t="s">
        <v>192</v>
      </c>
      <c r="G282">
        <v>78566</v>
      </c>
      <c r="H282">
        <v>2008</v>
      </c>
      <c r="I282" s="1">
        <v>5747.22</v>
      </c>
      <c r="J282" s="1">
        <v>6385.8</v>
      </c>
      <c r="K282" s="1">
        <v>5408.71</v>
      </c>
    </row>
    <row r="283" spans="1:11" x14ac:dyDescent="0.35">
      <c r="A283">
        <v>591317</v>
      </c>
      <c r="B283">
        <v>1700642</v>
      </c>
      <c r="C283" t="str">
        <f>"RIVER OAKS BAPTIST SCHOOL"</f>
        <v>RIVER OAKS BAPTIST SCHOOL</v>
      </c>
      <c r="D283" t="s">
        <v>11</v>
      </c>
      <c r="E283" t="s">
        <v>193</v>
      </c>
      <c r="F283" t="s">
        <v>17</v>
      </c>
      <c r="G283">
        <v>77027</v>
      </c>
      <c r="H283">
        <v>2008</v>
      </c>
      <c r="I283" s="1">
        <v>1128.48</v>
      </c>
      <c r="J283" s="1">
        <v>5642.4</v>
      </c>
      <c r="K283" s="1">
        <v>1128.48</v>
      </c>
    </row>
    <row r="284" spans="1:11" x14ac:dyDescent="0.35">
      <c r="A284">
        <v>591317</v>
      </c>
      <c r="B284">
        <v>1676227</v>
      </c>
      <c r="C284" t="str">
        <f>"RIVER OAKS BAPTIST SCHOOL"</f>
        <v>RIVER OAKS BAPTIST SCHOOL</v>
      </c>
      <c r="D284" t="s">
        <v>11</v>
      </c>
      <c r="E284" t="s">
        <v>193</v>
      </c>
      <c r="F284" t="s">
        <v>17</v>
      </c>
      <c r="G284">
        <v>77027</v>
      </c>
      <c r="H284">
        <v>2008</v>
      </c>
      <c r="I284" s="1">
        <v>227.98</v>
      </c>
      <c r="J284" s="1">
        <v>1139.8800000000001</v>
      </c>
      <c r="K284" s="1">
        <v>176</v>
      </c>
    </row>
    <row r="285" spans="1:11" x14ac:dyDescent="0.35">
      <c r="A285">
        <v>591317</v>
      </c>
      <c r="B285">
        <v>1676150</v>
      </c>
      <c r="C285" t="str">
        <f>"RIVER OAKS BAPTIST SCHOOL"</f>
        <v>RIVER OAKS BAPTIST SCHOOL</v>
      </c>
      <c r="D285" t="s">
        <v>11</v>
      </c>
      <c r="E285" t="s">
        <v>193</v>
      </c>
      <c r="F285" t="s">
        <v>17</v>
      </c>
      <c r="G285">
        <v>77027</v>
      </c>
      <c r="H285">
        <v>2008</v>
      </c>
      <c r="I285" s="1">
        <v>297.55</v>
      </c>
      <c r="J285" s="1">
        <v>1487.76</v>
      </c>
      <c r="K285" s="1">
        <v>297.55</v>
      </c>
    </row>
    <row r="286" spans="1:11" x14ac:dyDescent="0.35">
      <c r="A286">
        <v>591321</v>
      </c>
      <c r="B286">
        <v>1635908</v>
      </c>
      <c r="C286" t="str">
        <f>"SACRED HEART ELEMENTARY SCHOOL"</f>
        <v>SACRED HEART ELEMENTARY SCHOOL</v>
      </c>
      <c r="D286" t="s">
        <v>11</v>
      </c>
      <c r="E286" t="s">
        <v>194</v>
      </c>
      <c r="F286" t="s">
        <v>195</v>
      </c>
      <c r="G286">
        <v>78382</v>
      </c>
      <c r="H286">
        <v>2008</v>
      </c>
      <c r="I286" s="1">
        <v>1344</v>
      </c>
      <c r="J286" s="1">
        <v>1920</v>
      </c>
      <c r="K286" s="1">
        <v>1343.64</v>
      </c>
    </row>
    <row r="287" spans="1:11" x14ac:dyDescent="0.35">
      <c r="A287">
        <v>596456</v>
      </c>
      <c r="B287">
        <v>1685814</v>
      </c>
      <c r="C287" t="str">
        <f>"SACRED HEART ELEMENTARY SCHOOL-CONROE"</f>
        <v>SACRED HEART ELEMENTARY SCHOOL-CONROE</v>
      </c>
      <c r="D287" t="s">
        <v>11</v>
      </c>
      <c r="E287" t="s">
        <v>196</v>
      </c>
      <c r="F287" t="s">
        <v>197</v>
      </c>
      <c r="G287">
        <v>77301</v>
      </c>
      <c r="H287">
        <v>2008</v>
      </c>
      <c r="I287" s="1">
        <v>383.76</v>
      </c>
      <c r="J287" s="1">
        <v>959.4</v>
      </c>
      <c r="K287" s="1">
        <v>383.76</v>
      </c>
    </row>
    <row r="288" spans="1:11" x14ac:dyDescent="0.35">
      <c r="A288">
        <v>596457</v>
      </c>
      <c r="B288">
        <v>1685876</v>
      </c>
      <c r="C288" t="str">
        <f>"SACRED HEART ELEMENTARY SCHOOL-CROSBY"</f>
        <v>SACRED HEART ELEMENTARY SCHOOL-CROSBY</v>
      </c>
      <c r="D288" t="s">
        <v>11</v>
      </c>
      <c r="E288" t="s">
        <v>198</v>
      </c>
      <c r="F288" t="s">
        <v>199</v>
      </c>
      <c r="G288">
        <v>77532</v>
      </c>
      <c r="H288">
        <v>2008</v>
      </c>
      <c r="I288" s="1">
        <v>1188</v>
      </c>
      <c r="J288" s="1">
        <v>1980</v>
      </c>
      <c r="K288" s="1">
        <v>1188</v>
      </c>
    </row>
    <row r="289" spans="1:11" x14ac:dyDescent="0.35">
      <c r="A289">
        <v>629166</v>
      </c>
      <c r="B289">
        <v>1737862</v>
      </c>
      <c r="C289" t="str">
        <f>"SCHOOL OF EXCELLENCE IN EDUCATION CHARTER SCHOOL-ALPHA 2 CAMPUS"</f>
        <v>SCHOOL OF EXCELLENCE IN EDUCATION CHARTER SCHOOL-ALPHA 2 CAMPUS</v>
      </c>
      <c r="D289" t="s">
        <v>11</v>
      </c>
      <c r="E289" t="s">
        <v>200</v>
      </c>
      <c r="F289" t="s">
        <v>22</v>
      </c>
      <c r="G289">
        <v>78216</v>
      </c>
      <c r="H289">
        <v>2008</v>
      </c>
      <c r="I289" s="1">
        <v>7955.93</v>
      </c>
      <c r="J289" s="1">
        <v>8839.92</v>
      </c>
    </row>
    <row r="290" spans="1:11" x14ac:dyDescent="0.35">
      <c r="A290">
        <v>615197</v>
      </c>
      <c r="B290">
        <v>1738120</v>
      </c>
      <c r="C290" t="str">
        <f>"SER-NINOS CHARTER SCHOOL"</f>
        <v>SER-NINOS CHARTER SCHOOL</v>
      </c>
      <c r="D290" t="s">
        <v>11</v>
      </c>
      <c r="E290" t="s">
        <v>201</v>
      </c>
      <c r="F290" t="s">
        <v>17</v>
      </c>
      <c r="G290">
        <v>77081</v>
      </c>
      <c r="H290">
        <v>2008</v>
      </c>
      <c r="I290" s="1">
        <v>8264.48</v>
      </c>
      <c r="J290" s="1">
        <v>9182.76</v>
      </c>
      <c r="K290" s="1">
        <v>8152.16</v>
      </c>
    </row>
    <row r="291" spans="1:11" x14ac:dyDescent="0.35">
      <c r="A291">
        <v>626020</v>
      </c>
      <c r="B291">
        <v>1729788</v>
      </c>
      <c r="C291" t="str">
        <f>"SETON CATHOLIC JR HIGH SCHOOL"</f>
        <v>SETON CATHOLIC JR HIGH SCHOOL</v>
      </c>
      <c r="D291" t="s">
        <v>11</v>
      </c>
      <c r="E291" t="s">
        <v>202</v>
      </c>
      <c r="F291" t="s">
        <v>17</v>
      </c>
      <c r="G291">
        <v>77037</v>
      </c>
      <c r="H291">
        <v>2008</v>
      </c>
      <c r="I291" s="1">
        <v>5907.6</v>
      </c>
      <c r="J291" s="1">
        <v>6564</v>
      </c>
      <c r="K291" s="1">
        <v>4296.6099999999997</v>
      </c>
    </row>
    <row r="292" spans="1:11" x14ac:dyDescent="0.35">
      <c r="A292">
        <v>620506</v>
      </c>
      <c r="B292">
        <v>1709323</v>
      </c>
      <c r="C292" t="str">
        <f>"SETON CATHOLIC JR HIGH SCHOOL"</f>
        <v>SETON CATHOLIC JR HIGH SCHOOL</v>
      </c>
      <c r="D292" t="s">
        <v>11</v>
      </c>
      <c r="E292" t="s">
        <v>202</v>
      </c>
      <c r="F292" t="s">
        <v>17</v>
      </c>
      <c r="G292">
        <v>77037</v>
      </c>
      <c r="H292">
        <v>2008</v>
      </c>
      <c r="I292" s="1">
        <v>912.92</v>
      </c>
      <c r="J292" s="1">
        <v>1014.36</v>
      </c>
      <c r="K292" s="1">
        <v>912.92</v>
      </c>
    </row>
    <row r="293" spans="1:11" x14ac:dyDescent="0.35">
      <c r="A293">
        <v>613875</v>
      </c>
      <c r="B293">
        <v>1695474</v>
      </c>
      <c r="C293" t="str">
        <f>"SOUTHLAND ISD"</f>
        <v>SOUTHLAND ISD</v>
      </c>
      <c r="D293" t="s">
        <v>11</v>
      </c>
      <c r="E293" t="s">
        <v>203</v>
      </c>
      <c r="F293" t="s">
        <v>204</v>
      </c>
      <c r="G293">
        <v>79364</v>
      </c>
      <c r="H293">
        <v>2008</v>
      </c>
      <c r="I293" s="1">
        <v>1368.9</v>
      </c>
      <c r="J293" s="1">
        <v>1521</v>
      </c>
    </row>
    <row r="294" spans="1:11" x14ac:dyDescent="0.35">
      <c r="A294">
        <v>613875</v>
      </c>
      <c r="B294">
        <v>1690720</v>
      </c>
      <c r="C294" t="str">
        <f>"SOUTHLAND ISD"</f>
        <v>SOUTHLAND ISD</v>
      </c>
      <c r="D294" t="s">
        <v>11</v>
      </c>
      <c r="E294" t="s">
        <v>203</v>
      </c>
      <c r="F294" t="s">
        <v>204</v>
      </c>
      <c r="G294">
        <v>79364</v>
      </c>
      <c r="H294">
        <v>2008</v>
      </c>
      <c r="I294" s="1">
        <v>6858</v>
      </c>
      <c r="J294" s="1">
        <v>7620</v>
      </c>
      <c r="K294" s="1">
        <v>6858</v>
      </c>
    </row>
    <row r="295" spans="1:11" x14ac:dyDescent="0.35">
      <c r="A295">
        <v>613875</v>
      </c>
      <c r="B295">
        <v>1690718</v>
      </c>
      <c r="C295" t="str">
        <f>"SOUTHLAND ISD"</f>
        <v>SOUTHLAND ISD</v>
      </c>
      <c r="D295" t="s">
        <v>11</v>
      </c>
      <c r="E295" t="s">
        <v>203</v>
      </c>
      <c r="F295" t="s">
        <v>204</v>
      </c>
      <c r="G295">
        <v>79364</v>
      </c>
      <c r="H295">
        <v>2008</v>
      </c>
      <c r="I295" s="1">
        <v>0</v>
      </c>
      <c r="J295" s="1">
        <v>0</v>
      </c>
    </row>
    <row r="296" spans="1:11" x14ac:dyDescent="0.35">
      <c r="A296">
        <v>596531</v>
      </c>
      <c r="B296">
        <v>1703348</v>
      </c>
      <c r="C296" t="str">
        <f>"ST AMBROSE SCHOOL"</f>
        <v>ST AMBROSE SCHOOL</v>
      </c>
      <c r="D296" t="s">
        <v>11</v>
      </c>
      <c r="E296" t="s">
        <v>205</v>
      </c>
      <c r="F296" t="s">
        <v>17</v>
      </c>
      <c r="G296">
        <v>77092</v>
      </c>
      <c r="H296">
        <v>2008</v>
      </c>
      <c r="I296" s="1">
        <v>816.48</v>
      </c>
      <c r="J296" s="1">
        <v>2041.2</v>
      </c>
      <c r="K296" s="1">
        <v>816.48</v>
      </c>
    </row>
    <row r="297" spans="1:11" x14ac:dyDescent="0.35">
      <c r="A297">
        <v>596531</v>
      </c>
      <c r="B297">
        <v>1703363</v>
      </c>
      <c r="C297" t="str">
        <f>"ST AMBROSE SCHOOL"</f>
        <v>ST AMBROSE SCHOOL</v>
      </c>
      <c r="D297" t="s">
        <v>11</v>
      </c>
      <c r="E297" t="s">
        <v>205</v>
      </c>
      <c r="F297" t="s">
        <v>17</v>
      </c>
      <c r="G297">
        <v>77092</v>
      </c>
      <c r="H297">
        <v>2008</v>
      </c>
      <c r="I297" s="1">
        <v>379.73</v>
      </c>
      <c r="J297" s="1">
        <v>949.32</v>
      </c>
      <c r="K297" s="1">
        <v>379.73</v>
      </c>
    </row>
    <row r="298" spans="1:11" x14ac:dyDescent="0.35">
      <c r="A298">
        <v>597754</v>
      </c>
      <c r="B298">
        <v>1685950</v>
      </c>
      <c r="C298" t="str">
        <f>"ST ANNE CATHOLIC ELEM SCHOOL-COMBALL"</f>
        <v>ST ANNE CATHOLIC ELEM SCHOOL-COMBALL</v>
      </c>
      <c r="D298" t="s">
        <v>11</v>
      </c>
      <c r="E298" t="s">
        <v>206</v>
      </c>
      <c r="F298" t="s">
        <v>207</v>
      </c>
      <c r="G298">
        <v>77375</v>
      </c>
      <c r="H298">
        <v>2008</v>
      </c>
      <c r="I298" s="1">
        <v>327.60000000000002</v>
      </c>
      <c r="J298" s="1">
        <v>819</v>
      </c>
    </row>
    <row r="299" spans="1:11" x14ac:dyDescent="0.35">
      <c r="A299">
        <v>597753</v>
      </c>
      <c r="B299">
        <v>1669764</v>
      </c>
      <c r="C299" t="str">
        <f>"ST ANNE SCHOOL-HOUSTON"</f>
        <v>ST ANNE SCHOOL-HOUSTON</v>
      </c>
      <c r="D299" t="s">
        <v>11</v>
      </c>
      <c r="E299" t="s">
        <v>208</v>
      </c>
      <c r="F299" t="s">
        <v>17</v>
      </c>
      <c r="G299">
        <v>77098</v>
      </c>
      <c r="H299">
        <v>2008</v>
      </c>
      <c r="I299" s="1">
        <v>4515.5</v>
      </c>
      <c r="J299" s="1">
        <v>11288.76</v>
      </c>
      <c r="K299" s="1">
        <v>4515.5</v>
      </c>
    </row>
    <row r="300" spans="1:11" x14ac:dyDescent="0.35">
      <c r="A300">
        <v>618202</v>
      </c>
      <c r="B300">
        <v>1733224</v>
      </c>
      <c r="C300" t="str">
        <f>"ST ANTHONY ELEMENTARY SCHOOL"</f>
        <v>ST ANTHONY ELEMENTARY SCHOOL</v>
      </c>
      <c r="D300" t="s">
        <v>11</v>
      </c>
      <c r="E300" t="s">
        <v>209</v>
      </c>
      <c r="F300" t="s">
        <v>210</v>
      </c>
      <c r="G300">
        <v>78934</v>
      </c>
      <c r="H300">
        <v>2008</v>
      </c>
      <c r="I300" s="1">
        <v>1500</v>
      </c>
      <c r="J300" s="1">
        <v>3000</v>
      </c>
      <c r="K300" s="1">
        <v>1500</v>
      </c>
    </row>
    <row r="301" spans="1:11" x14ac:dyDescent="0.35">
      <c r="A301">
        <v>610614</v>
      </c>
      <c r="B301">
        <v>1681442</v>
      </c>
      <c r="C301" t="str">
        <f>"ST ANTHONY SCHOOL"</f>
        <v>ST ANTHONY SCHOOL</v>
      </c>
      <c r="D301" t="s">
        <v>11</v>
      </c>
      <c r="E301" t="s">
        <v>211</v>
      </c>
      <c r="F301" t="s">
        <v>212</v>
      </c>
      <c r="G301">
        <v>78550</v>
      </c>
      <c r="H301">
        <v>2008</v>
      </c>
      <c r="I301" s="1">
        <v>336</v>
      </c>
      <c r="J301" s="1">
        <v>840</v>
      </c>
    </row>
    <row r="302" spans="1:11" x14ac:dyDescent="0.35">
      <c r="A302">
        <v>621234</v>
      </c>
      <c r="B302">
        <v>1712312</v>
      </c>
      <c r="C302" t="str">
        <f>"ST ANTHONY SCHOOL"</f>
        <v>ST ANTHONY SCHOOL</v>
      </c>
      <c r="D302" t="s">
        <v>11</v>
      </c>
      <c r="E302" t="s">
        <v>213</v>
      </c>
      <c r="F302" t="s">
        <v>22</v>
      </c>
      <c r="G302">
        <v>78212</v>
      </c>
      <c r="H302">
        <v>2008</v>
      </c>
      <c r="I302" s="1">
        <v>767.76</v>
      </c>
      <c r="J302" s="1">
        <v>1919.4</v>
      </c>
      <c r="K302" s="1">
        <v>767.76</v>
      </c>
    </row>
    <row r="303" spans="1:11" x14ac:dyDescent="0.35">
      <c r="A303">
        <v>621234</v>
      </c>
      <c r="B303">
        <v>1712334</v>
      </c>
      <c r="C303" t="str">
        <f>"ST ANTHONY SCHOOL"</f>
        <v>ST ANTHONY SCHOOL</v>
      </c>
      <c r="D303" t="s">
        <v>11</v>
      </c>
      <c r="E303" t="s">
        <v>213</v>
      </c>
      <c r="F303" t="s">
        <v>22</v>
      </c>
      <c r="G303">
        <v>78212</v>
      </c>
      <c r="H303">
        <v>2008</v>
      </c>
      <c r="I303" s="1">
        <v>327.36</v>
      </c>
      <c r="J303" s="1">
        <v>818.4</v>
      </c>
      <c r="K303" s="1">
        <v>259.8</v>
      </c>
    </row>
    <row r="304" spans="1:11" x14ac:dyDescent="0.35">
      <c r="A304">
        <v>621234</v>
      </c>
      <c r="B304">
        <v>1712315</v>
      </c>
      <c r="C304" t="str">
        <f>"ST ANTHONY SCHOOL"</f>
        <v>ST ANTHONY SCHOOL</v>
      </c>
      <c r="D304" t="s">
        <v>11</v>
      </c>
      <c r="E304" t="s">
        <v>213</v>
      </c>
      <c r="F304" t="s">
        <v>22</v>
      </c>
      <c r="G304">
        <v>78212</v>
      </c>
      <c r="H304">
        <v>2008</v>
      </c>
      <c r="I304" s="1">
        <v>132.29</v>
      </c>
      <c r="J304" s="1">
        <v>330.72</v>
      </c>
      <c r="K304" s="1">
        <v>114.96</v>
      </c>
    </row>
    <row r="305" spans="1:11" x14ac:dyDescent="0.35">
      <c r="A305">
        <v>635003</v>
      </c>
      <c r="B305">
        <v>1756606</v>
      </c>
      <c r="C305" t="str">
        <f>"ST BERNARD OF CLAIRVAUX SCHOOL"</f>
        <v>ST BERNARD OF CLAIRVAUX SCHOOL</v>
      </c>
      <c r="D305" t="s">
        <v>11</v>
      </c>
      <c r="E305" t="s">
        <v>214</v>
      </c>
      <c r="F305" t="s">
        <v>13</v>
      </c>
      <c r="G305">
        <v>75218</v>
      </c>
      <c r="H305">
        <v>2008</v>
      </c>
      <c r="I305" s="1">
        <v>539.94000000000005</v>
      </c>
      <c r="J305" s="1">
        <v>1079.8800000000001</v>
      </c>
      <c r="K305" s="1">
        <v>539.94000000000005</v>
      </c>
    </row>
    <row r="306" spans="1:11" x14ac:dyDescent="0.35">
      <c r="A306">
        <v>635003</v>
      </c>
      <c r="B306">
        <v>1756701</v>
      </c>
      <c r="C306" t="str">
        <f>"ST BERNARD OF CLAIRVAUX SCHOOL"</f>
        <v>ST BERNARD OF CLAIRVAUX SCHOOL</v>
      </c>
      <c r="D306" t="s">
        <v>11</v>
      </c>
      <c r="E306" t="s">
        <v>214</v>
      </c>
      <c r="F306" t="s">
        <v>13</v>
      </c>
      <c r="G306">
        <v>75218</v>
      </c>
      <c r="H306">
        <v>2008</v>
      </c>
      <c r="I306" s="1">
        <v>267.5</v>
      </c>
      <c r="J306" s="1">
        <v>535</v>
      </c>
    </row>
    <row r="307" spans="1:11" x14ac:dyDescent="0.35">
      <c r="A307">
        <v>597757</v>
      </c>
      <c r="B307">
        <v>1685999</v>
      </c>
      <c r="C307" t="str">
        <f>"ST CATHERINE MONTESSORI SCHOOL"</f>
        <v>ST CATHERINE MONTESSORI SCHOOL</v>
      </c>
      <c r="D307" t="s">
        <v>11</v>
      </c>
      <c r="E307" t="s">
        <v>215</v>
      </c>
      <c r="F307" t="s">
        <v>17</v>
      </c>
      <c r="G307">
        <v>77054</v>
      </c>
      <c r="H307">
        <v>2008</v>
      </c>
      <c r="I307" s="1">
        <v>264</v>
      </c>
      <c r="J307" s="1">
        <v>660</v>
      </c>
    </row>
    <row r="308" spans="1:11" x14ac:dyDescent="0.35">
      <c r="A308">
        <v>597485</v>
      </c>
      <c r="B308">
        <v>1686031</v>
      </c>
      <c r="C308" t="str">
        <f>"ST CECILIA SCHOOL"</f>
        <v>ST CECILIA SCHOOL</v>
      </c>
      <c r="D308" t="s">
        <v>11</v>
      </c>
      <c r="E308" t="s">
        <v>216</v>
      </c>
      <c r="F308" t="s">
        <v>17</v>
      </c>
      <c r="G308">
        <v>77024</v>
      </c>
      <c r="H308">
        <v>2008</v>
      </c>
      <c r="I308" s="1">
        <v>960.14</v>
      </c>
      <c r="J308" s="1">
        <v>4800.72</v>
      </c>
      <c r="K308" s="1">
        <v>960.14</v>
      </c>
    </row>
    <row r="309" spans="1:11" x14ac:dyDescent="0.35">
      <c r="A309">
        <v>621254</v>
      </c>
      <c r="B309">
        <v>1712427</v>
      </c>
      <c r="C309" t="str">
        <f>"ST CECILIA'S SCHOOL"</f>
        <v>ST CECILIA'S SCHOOL</v>
      </c>
      <c r="D309" t="s">
        <v>11</v>
      </c>
      <c r="E309" t="s">
        <v>217</v>
      </c>
      <c r="F309" t="s">
        <v>22</v>
      </c>
      <c r="G309">
        <v>78210</v>
      </c>
      <c r="H309">
        <v>2008</v>
      </c>
      <c r="I309" s="1">
        <v>1432.8</v>
      </c>
      <c r="J309" s="1">
        <v>2388</v>
      </c>
      <c r="K309" s="1">
        <v>1432.8</v>
      </c>
    </row>
    <row r="310" spans="1:11" x14ac:dyDescent="0.35">
      <c r="A310">
        <v>597484</v>
      </c>
      <c r="B310">
        <v>1690131</v>
      </c>
      <c r="C310" t="str">
        <f>"ST CHARLES BORROMEO SCHOOL"</f>
        <v>ST CHARLES BORROMEO SCHOOL</v>
      </c>
      <c r="D310" t="s">
        <v>11</v>
      </c>
      <c r="E310" t="s">
        <v>218</v>
      </c>
      <c r="F310" t="s">
        <v>17</v>
      </c>
      <c r="G310">
        <v>77022</v>
      </c>
      <c r="H310">
        <v>2008</v>
      </c>
      <c r="I310" s="1">
        <v>1612.8</v>
      </c>
      <c r="J310" s="1">
        <v>2016</v>
      </c>
      <c r="K310" s="1">
        <v>1612.8</v>
      </c>
    </row>
    <row r="311" spans="1:11" x14ac:dyDescent="0.35">
      <c r="A311">
        <v>597483</v>
      </c>
      <c r="B311">
        <v>1707646</v>
      </c>
      <c r="C311" t="str">
        <f>"ST CHRISTOPHER SCHOOL"</f>
        <v>ST CHRISTOPHER SCHOOL</v>
      </c>
      <c r="D311" t="s">
        <v>11</v>
      </c>
      <c r="E311" t="s">
        <v>219</v>
      </c>
      <c r="F311" t="s">
        <v>17</v>
      </c>
      <c r="G311">
        <v>77017</v>
      </c>
      <c r="H311">
        <v>2008</v>
      </c>
      <c r="I311" s="1">
        <v>7085.77</v>
      </c>
      <c r="J311" s="1">
        <v>7873.08</v>
      </c>
      <c r="K311" s="1">
        <v>6284.45</v>
      </c>
    </row>
    <row r="312" spans="1:11" x14ac:dyDescent="0.35">
      <c r="A312">
        <v>597483</v>
      </c>
      <c r="B312">
        <v>1707551</v>
      </c>
      <c r="C312" t="str">
        <f>"ST CHRISTOPHER SCHOOL"</f>
        <v>ST CHRISTOPHER SCHOOL</v>
      </c>
      <c r="D312" t="s">
        <v>11</v>
      </c>
      <c r="E312" t="s">
        <v>219</v>
      </c>
      <c r="F312" t="s">
        <v>17</v>
      </c>
      <c r="G312">
        <v>77017</v>
      </c>
      <c r="H312">
        <v>2008</v>
      </c>
      <c r="I312" s="1">
        <v>1403.46</v>
      </c>
      <c r="J312" s="1">
        <v>1559.4</v>
      </c>
      <c r="K312" s="1">
        <v>906.66</v>
      </c>
    </row>
    <row r="313" spans="1:11" x14ac:dyDescent="0.35">
      <c r="A313">
        <v>597481</v>
      </c>
      <c r="B313">
        <v>1690454</v>
      </c>
      <c r="C313" t="str">
        <f>"ST EDWARD SCHOOL"</f>
        <v>ST EDWARD SCHOOL</v>
      </c>
      <c r="D313" t="s">
        <v>11</v>
      </c>
      <c r="E313" t="s">
        <v>220</v>
      </c>
      <c r="F313" t="s">
        <v>221</v>
      </c>
      <c r="G313">
        <v>77389</v>
      </c>
      <c r="H313">
        <v>2008</v>
      </c>
      <c r="I313" s="1">
        <v>811.49</v>
      </c>
      <c r="J313" s="1">
        <v>2028.72</v>
      </c>
      <c r="K313" s="1">
        <v>811.49</v>
      </c>
    </row>
    <row r="314" spans="1:11" x14ac:dyDescent="0.35">
      <c r="A314">
        <v>597479</v>
      </c>
      <c r="B314">
        <v>1690535</v>
      </c>
      <c r="C314" t="str">
        <f>"ST FRANCIS DE SALES SCHOOL"</f>
        <v>ST FRANCIS DE SALES SCHOOL</v>
      </c>
      <c r="D314" t="s">
        <v>11</v>
      </c>
      <c r="E314" t="s">
        <v>222</v>
      </c>
      <c r="F314" t="s">
        <v>17</v>
      </c>
      <c r="G314">
        <v>77036</v>
      </c>
      <c r="H314">
        <v>2008</v>
      </c>
      <c r="I314" s="1">
        <v>1860</v>
      </c>
      <c r="J314" s="1">
        <v>3720</v>
      </c>
      <c r="K314" s="1">
        <v>1860</v>
      </c>
    </row>
    <row r="315" spans="1:11" x14ac:dyDescent="0.35">
      <c r="A315">
        <v>597478</v>
      </c>
      <c r="B315">
        <v>1708536</v>
      </c>
      <c r="C315" t="str">
        <f>"ST FRANCIS OF ASSISI SCHOOL"</f>
        <v>ST FRANCIS OF ASSISI SCHOOL</v>
      </c>
      <c r="D315" t="s">
        <v>11</v>
      </c>
      <c r="E315" t="s">
        <v>223</v>
      </c>
      <c r="F315" t="s">
        <v>17</v>
      </c>
      <c r="G315">
        <v>77026</v>
      </c>
      <c r="H315">
        <v>2008</v>
      </c>
      <c r="I315" s="1">
        <v>7085.77</v>
      </c>
      <c r="J315" s="1">
        <v>7873.08</v>
      </c>
      <c r="K315" s="1">
        <v>7085.77</v>
      </c>
    </row>
    <row r="316" spans="1:11" x14ac:dyDescent="0.35">
      <c r="A316">
        <v>597478</v>
      </c>
      <c r="B316">
        <v>1708383</v>
      </c>
      <c r="C316" t="str">
        <f>"ST FRANCIS OF ASSISI SCHOOL"</f>
        <v>ST FRANCIS OF ASSISI SCHOOL</v>
      </c>
      <c r="D316" t="s">
        <v>11</v>
      </c>
      <c r="E316" t="s">
        <v>223</v>
      </c>
      <c r="F316" t="s">
        <v>17</v>
      </c>
      <c r="G316">
        <v>77026</v>
      </c>
      <c r="H316">
        <v>2008</v>
      </c>
      <c r="I316" s="1">
        <v>2197.69</v>
      </c>
      <c r="J316" s="1">
        <v>2441.88</v>
      </c>
      <c r="K316" s="1">
        <v>2197.69</v>
      </c>
    </row>
    <row r="317" spans="1:11" x14ac:dyDescent="0.35">
      <c r="A317">
        <v>597477</v>
      </c>
      <c r="B317">
        <v>1721335</v>
      </c>
      <c r="C317" t="str">
        <f>"ST HELEN SCHOOL"</f>
        <v>ST HELEN SCHOOL</v>
      </c>
      <c r="D317" t="s">
        <v>11</v>
      </c>
      <c r="E317" t="s">
        <v>224</v>
      </c>
      <c r="F317" t="s">
        <v>225</v>
      </c>
      <c r="G317">
        <v>77581</v>
      </c>
      <c r="H317">
        <v>2008</v>
      </c>
      <c r="I317" s="1">
        <v>197.9</v>
      </c>
      <c r="J317" s="1">
        <v>494.76</v>
      </c>
      <c r="K317" s="1">
        <v>197.9</v>
      </c>
    </row>
    <row r="318" spans="1:11" x14ac:dyDescent="0.35">
      <c r="A318">
        <v>621529</v>
      </c>
      <c r="B318">
        <v>1713649</v>
      </c>
      <c r="C318" t="str">
        <f>"ST JAMES EPISCOPAL SCHOOL"</f>
        <v>ST JAMES EPISCOPAL SCHOOL</v>
      </c>
      <c r="D318" t="s">
        <v>11</v>
      </c>
      <c r="E318" t="s">
        <v>226</v>
      </c>
      <c r="F318" t="s">
        <v>180</v>
      </c>
      <c r="G318">
        <v>78401</v>
      </c>
      <c r="H318">
        <v>2008</v>
      </c>
      <c r="I318" s="1">
        <v>1007.76</v>
      </c>
      <c r="J318" s="1">
        <v>2519.4</v>
      </c>
      <c r="K318" s="1">
        <v>1007.76</v>
      </c>
    </row>
    <row r="319" spans="1:11" x14ac:dyDescent="0.35">
      <c r="A319">
        <v>597476</v>
      </c>
      <c r="B319">
        <v>1694260</v>
      </c>
      <c r="C319" t="str">
        <f>"ST JEROME SCHOOL"</f>
        <v>ST JEROME SCHOOL</v>
      </c>
      <c r="D319" t="s">
        <v>11</v>
      </c>
      <c r="E319" t="s">
        <v>227</v>
      </c>
      <c r="F319" t="s">
        <v>17</v>
      </c>
      <c r="G319">
        <v>77080</v>
      </c>
      <c r="H319">
        <v>2008</v>
      </c>
      <c r="I319" s="1">
        <v>1509.84</v>
      </c>
      <c r="J319" s="1">
        <v>3019.68</v>
      </c>
      <c r="K319" s="1">
        <v>1509.84</v>
      </c>
    </row>
    <row r="320" spans="1:11" x14ac:dyDescent="0.35">
      <c r="A320">
        <v>629790</v>
      </c>
      <c r="B320">
        <v>1741932</v>
      </c>
      <c r="C320" t="str">
        <f>"ST JOHN BOSCO SCHOOL"</f>
        <v>ST JOHN BOSCO SCHOOL</v>
      </c>
      <c r="D320" t="s">
        <v>11</v>
      </c>
      <c r="E320" t="s">
        <v>228</v>
      </c>
      <c r="F320" t="s">
        <v>22</v>
      </c>
      <c r="G320">
        <v>78237</v>
      </c>
      <c r="H320">
        <v>2008</v>
      </c>
      <c r="I320" s="1">
        <v>13051.78</v>
      </c>
      <c r="J320" s="1">
        <v>16314.72</v>
      </c>
      <c r="K320" s="1">
        <v>13051.78</v>
      </c>
    </row>
    <row r="321" spans="1:11" x14ac:dyDescent="0.35">
      <c r="A321">
        <v>630693</v>
      </c>
      <c r="B321">
        <v>1741598</v>
      </c>
      <c r="C321" t="str">
        <f>"ST JOHN CATHOLIC SCHOOL"</f>
        <v>ST JOHN CATHOLIC SCHOOL</v>
      </c>
      <c r="D321" t="s">
        <v>11</v>
      </c>
      <c r="E321" t="s">
        <v>229</v>
      </c>
      <c r="F321" t="s">
        <v>230</v>
      </c>
      <c r="G321">
        <v>75119</v>
      </c>
      <c r="H321">
        <v>2008</v>
      </c>
      <c r="I321" s="1">
        <v>0</v>
      </c>
      <c r="J321" s="1">
        <v>0</v>
      </c>
    </row>
    <row r="322" spans="1:11" x14ac:dyDescent="0.35">
      <c r="A322">
        <v>630693</v>
      </c>
      <c r="B322">
        <v>1741667</v>
      </c>
      <c r="C322" t="str">
        <f>"ST JOHN CATHOLIC SCHOOL"</f>
        <v>ST JOHN CATHOLIC SCHOOL</v>
      </c>
      <c r="D322" t="s">
        <v>11</v>
      </c>
      <c r="E322" t="s">
        <v>229</v>
      </c>
      <c r="F322" t="s">
        <v>230</v>
      </c>
      <c r="G322">
        <v>75119</v>
      </c>
      <c r="H322">
        <v>2008</v>
      </c>
      <c r="I322" s="1">
        <v>0</v>
      </c>
      <c r="J322" s="1">
        <v>0</v>
      </c>
    </row>
    <row r="323" spans="1:11" x14ac:dyDescent="0.35">
      <c r="A323">
        <v>608869</v>
      </c>
      <c r="B323">
        <v>1683193</v>
      </c>
      <c r="C323" t="str">
        <f>"ST JOSEPH ELEMENTARY SCHOOL"</f>
        <v>ST JOSEPH ELEMENTARY SCHOOL</v>
      </c>
      <c r="D323" t="s">
        <v>11</v>
      </c>
      <c r="E323" t="s">
        <v>231</v>
      </c>
      <c r="F323" t="s">
        <v>177</v>
      </c>
      <c r="G323">
        <v>79110</v>
      </c>
      <c r="H323">
        <v>2008</v>
      </c>
      <c r="I323" s="1">
        <v>419.4</v>
      </c>
      <c r="J323" s="1">
        <v>838.8</v>
      </c>
      <c r="K323" s="1">
        <v>419.4</v>
      </c>
    </row>
    <row r="324" spans="1:11" x14ac:dyDescent="0.35">
      <c r="A324">
        <v>597475</v>
      </c>
      <c r="B324">
        <v>1694392</v>
      </c>
      <c r="C324" t="str">
        <f>"ST JOSEPH ELEMENTARY SCHOOL"</f>
        <v>ST JOSEPH ELEMENTARY SCHOOL</v>
      </c>
      <c r="D324" t="s">
        <v>11</v>
      </c>
      <c r="E324" t="s">
        <v>232</v>
      </c>
      <c r="F324" t="s">
        <v>233</v>
      </c>
      <c r="G324">
        <v>77520</v>
      </c>
      <c r="H324">
        <v>2008</v>
      </c>
      <c r="I324" s="1">
        <v>608.26</v>
      </c>
      <c r="J324" s="1">
        <v>1013.76</v>
      </c>
      <c r="K324" s="1">
        <v>608.26</v>
      </c>
    </row>
    <row r="325" spans="1:11" x14ac:dyDescent="0.35">
      <c r="A325">
        <v>593564</v>
      </c>
      <c r="B325">
        <v>1660184</v>
      </c>
      <c r="C325" t="str">
        <f>"ST JOSEPH SCHOOL"</f>
        <v>ST JOSEPH SCHOOL</v>
      </c>
      <c r="D325" t="s">
        <v>11</v>
      </c>
      <c r="E325" t="s">
        <v>234</v>
      </c>
      <c r="F325" t="s">
        <v>235</v>
      </c>
      <c r="G325">
        <v>75081</v>
      </c>
      <c r="H325">
        <v>2008</v>
      </c>
      <c r="I325" s="1">
        <v>2203.1999999999998</v>
      </c>
      <c r="J325" s="1">
        <v>5508</v>
      </c>
      <c r="K325" s="1">
        <v>1748.15</v>
      </c>
    </row>
    <row r="326" spans="1:11" x14ac:dyDescent="0.35">
      <c r="A326">
        <v>597331</v>
      </c>
      <c r="B326">
        <v>1694471</v>
      </c>
      <c r="C326" t="str">
        <f>"ST LAURENCE ELEMENTARY SCHOOL"</f>
        <v>ST LAURENCE ELEMENTARY SCHOOL</v>
      </c>
      <c r="D326" t="s">
        <v>11</v>
      </c>
      <c r="E326" t="s">
        <v>236</v>
      </c>
      <c r="F326" t="s">
        <v>237</v>
      </c>
      <c r="G326">
        <v>77479</v>
      </c>
      <c r="H326">
        <v>2008</v>
      </c>
      <c r="I326" s="1">
        <v>2971.2</v>
      </c>
      <c r="J326" s="1">
        <v>7428</v>
      </c>
      <c r="K326" s="1">
        <v>2971.2</v>
      </c>
    </row>
    <row r="327" spans="1:11" x14ac:dyDescent="0.35">
      <c r="A327">
        <v>617101</v>
      </c>
      <c r="B327">
        <v>1704618</v>
      </c>
      <c r="C327" t="str">
        <f>"ST LEO SCHOOL"</f>
        <v>ST LEO SCHOOL</v>
      </c>
      <c r="D327" t="s">
        <v>11</v>
      </c>
      <c r="E327" t="s">
        <v>238</v>
      </c>
      <c r="F327" t="s">
        <v>22</v>
      </c>
      <c r="G327">
        <v>78214</v>
      </c>
      <c r="H327">
        <v>2008</v>
      </c>
      <c r="I327" s="1">
        <v>4261.25</v>
      </c>
      <c r="J327" s="1">
        <v>4734.72</v>
      </c>
      <c r="K327" s="1">
        <v>4092.39</v>
      </c>
    </row>
    <row r="328" spans="1:11" x14ac:dyDescent="0.35">
      <c r="A328">
        <v>617101</v>
      </c>
      <c r="B328">
        <v>1704601</v>
      </c>
      <c r="C328" t="str">
        <f>"ST LEO SCHOOL"</f>
        <v>ST LEO SCHOOL</v>
      </c>
      <c r="D328" t="s">
        <v>11</v>
      </c>
      <c r="E328" t="s">
        <v>238</v>
      </c>
      <c r="F328" t="s">
        <v>22</v>
      </c>
      <c r="G328">
        <v>78214</v>
      </c>
      <c r="H328">
        <v>2008</v>
      </c>
      <c r="I328" s="1">
        <v>736.56</v>
      </c>
      <c r="J328" s="1">
        <v>818.4</v>
      </c>
      <c r="K328" s="1">
        <v>584.5</v>
      </c>
    </row>
    <row r="329" spans="1:11" x14ac:dyDescent="0.35">
      <c r="A329">
        <v>634480</v>
      </c>
      <c r="B329">
        <v>1754693</v>
      </c>
      <c r="C329" t="str">
        <f>"ST MARGARET MARY SCHOOL"</f>
        <v>ST MARGARET MARY SCHOOL</v>
      </c>
      <c r="D329" t="s">
        <v>11</v>
      </c>
      <c r="E329" t="s">
        <v>239</v>
      </c>
      <c r="F329" t="s">
        <v>22</v>
      </c>
      <c r="G329">
        <v>78223</v>
      </c>
      <c r="H329">
        <v>2008</v>
      </c>
      <c r="I329" s="1">
        <v>999.54</v>
      </c>
      <c r="J329" s="1">
        <v>1999.08</v>
      </c>
      <c r="K329" s="1">
        <v>999.54</v>
      </c>
    </row>
    <row r="330" spans="1:11" x14ac:dyDescent="0.35">
      <c r="A330">
        <v>634480</v>
      </c>
      <c r="B330">
        <v>1754542</v>
      </c>
      <c r="C330" t="str">
        <f>"ST MARGARET MARY SCHOOL"</f>
        <v>ST MARGARET MARY SCHOOL</v>
      </c>
      <c r="D330" t="s">
        <v>11</v>
      </c>
      <c r="E330" t="s">
        <v>239</v>
      </c>
      <c r="F330" t="s">
        <v>22</v>
      </c>
      <c r="G330">
        <v>78223</v>
      </c>
      <c r="H330">
        <v>2008</v>
      </c>
      <c r="I330" s="1">
        <v>344.28</v>
      </c>
      <c r="J330" s="1">
        <v>688.56</v>
      </c>
      <c r="K330" s="1">
        <v>329.76</v>
      </c>
    </row>
    <row r="331" spans="1:11" x14ac:dyDescent="0.35">
      <c r="A331">
        <v>597329</v>
      </c>
      <c r="B331">
        <v>1709424</v>
      </c>
      <c r="C331" t="str">
        <f>"ST MARY MAGDALENE SCHOOL"</f>
        <v>ST MARY MAGDALENE SCHOOL</v>
      </c>
      <c r="D331" t="s">
        <v>11</v>
      </c>
      <c r="E331" t="s">
        <v>240</v>
      </c>
      <c r="F331" t="s">
        <v>241</v>
      </c>
      <c r="G331">
        <v>77338</v>
      </c>
      <c r="H331">
        <v>2008</v>
      </c>
      <c r="I331" s="1">
        <v>601.25</v>
      </c>
      <c r="J331" s="1">
        <v>1503.12</v>
      </c>
      <c r="K331" s="1">
        <v>601.25</v>
      </c>
    </row>
    <row r="332" spans="1:11" x14ac:dyDescent="0.35">
      <c r="A332">
        <v>597327</v>
      </c>
      <c r="B332">
        <v>1696436</v>
      </c>
      <c r="C332" t="str">
        <f>"ST MARY SCHOOL"</f>
        <v>ST MARY SCHOOL</v>
      </c>
      <c r="D332" t="s">
        <v>11</v>
      </c>
      <c r="E332" t="s">
        <v>242</v>
      </c>
      <c r="F332" t="s">
        <v>243</v>
      </c>
      <c r="G332">
        <v>77573</v>
      </c>
      <c r="H332">
        <v>2008</v>
      </c>
      <c r="I332" s="1">
        <v>479.28</v>
      </c>
      <c r="J332" s="1">
        <v>1198.2</v>
      </c>
      <c r="K332" s="1">
        <v>479.28</v>
      </c>
    </row>
    <row r="333" spans="1:11" x14ac:dyDescent="0.35">
      <c r="A333">
        <v>621557</v>
      </c>
      <c r="B333">
        <v>1713791</v>
      </c>
      <c r="C333" t="str">
        <f>"ST MATTHEW CATHOLIC SCHOOL"</f>
        <v>ST MATTHEW CATHOLIC SCHOOL</v>
      </c>
      <c r="D333" t="s">
        <v>11</v>
      </c>
      <c r="E333" t="s">
        <v>244</v>
      </c>
      <c r="F333" t="s">
        <v>22</v>
      </c>
      <c r="G333">
        <v>78230</v>
      </c>
      <c r="H333">
        <v>2008</v>
      </c>
      <c r="I333" s="1">
        <v>423.36</v>
      </c>
      <c r="J333" s="1">
        <v>1058.4000000000001</v>
      </c>
      <c r="K333" s="1">
        <v>423.36</v>
      </c>
    </row>
    <row r="334" spans="1:11" x14ac:dyDescent="0.35">
      <c r="A334">
        <v>597326</v>
      </c>
      <c r="B334">
        <v>1696654</v>
      </c>
      <c r="C334" t="str">
        <f>"ST MICHAEL SCHOOL"</f>
        <v>ST MICHAEL SCHOOL</v>
      </c>
      <c r="D334" t="s">
        <v>11</v>
      </c>
      <c r="E334" t="s">
        <v>245</v>
      </c>
      <c r="F334" t="s">
        <v>17</v>
      </c>
      <c r="G334">
        <v>77056</v>
      </c>
      <c r="H334">
        <v>2008</v>
      </c>
      <c r="I334" s="1">
        <v>665.09</v>
      </c>
      <c r="J334" s="1">
        <v>1662.72</v>
      </c>
      <c r="K334" s="1">
        <v>665.09</v>
      </c>
    </row>
    <row r="335" spans="1:11" x14ac:dyDescent="0.35">
      <c r="A335">
        <v>633138</v>
      </c>
      <c r="B335">
        <v>1750459</v>
      </c>
      <c r="C335" t="str">
        <f>"ST MONICA SCHOOL"</f>
        <v>ST MONICA SCHOOL</v>
      </c>
      <c r="D335" t="s">
        <v>11</v>
      </c>
      <c r="E335" t="s">
        <v>246</v>
      </c>
      <c r="F335" t="s">
        <v>13</v>
      </c>
      <c r="G335">
        <v>75229</v>
      </c>
      <c r="H335">
        <v>2008</v>
      </c>
      <c r="I335" s="1">
        <v>3835.2</v>
      </c>
      <c r="J335" s="1">
        <v>9588</v>
      </c>
      <c r="K335" s="1">
        <v>3835.2</v>
      </c>
    </row>
    <row r="336" spans="1:11" x14ac:dyDescent="0.35">
      <c r="A336">
        <v>633138</v>
      </c>
      <c r="B336">
        <v>1750778</v>
      </c>
      <c r="C336" t="str">
        <f>"ST MONICA SCHOOL"</f>
        <v>ST MONICA SCHOOL</v>
      </c>
      <c r="D336" t="s">
        <v>11</v>
      </c>
      <c r="E336" t="s">
        <v>246</v>
      </c>
      <c r="F336" t="s">
        <v>13</v>
      </c>
      <c r="G336">
        <v>75229</v>
      </c>
      <c r="H336">
        <v>2008</v>
      </c>
      <c r="I336" s="1">
        <v>962.35</v>
      </c>
      <c r="J336" s="1">
        <v>2405.88</v>
      </c>
      <c r="K336" s="1">
        <v>0</v>
      </c>
    </row>
    <row r="337" spans="1:11" x14ac:dyDescent="0.35">
      <c r="A337">
        <v>621777</v>
      </c>
      <c r="B337">
        <v>1714876</v>
      </c>
      <c r="C337" t="str">
        <f>"ST PETER PRINCE OF APOSTLES"</f>
        <v>ST PETER PRINCE OF APOSTLES</v>
      </c>
      <c r="D337" t="s">
        <v>11</v>
      </c>
      <c r="E337" t="s">
        <v>247</v>
      </c>
      <c r="F337" t="s">
        <v>22</v>
      </c>
      <c r="G337">
        <v>78209</v>
      </c>
      <c r="H337">
        <v>2008</v>
      </c>
      <c r="I337" s="1">
        <v>952.66</v>
      </c>
      <c r="J337" s="1">
        <v>2381.64</v>
      </c>
      <c r="K337" s="1">
        <v>439.76</v>
      </c>
    </row>
    <row r="338" spans="1:11" x14ac:dyDescent="0.35">
      <c r="A338">
        <v>605285</v>
      </c>
      <c r="B338">
        <v>1667810</v>
      </c>
      <c r="C338" t="str">
        <f>"ST PETER'S MEMORIAL SCHOOL"</f>
        <v>ST PETER'S MEMORIAL SCHOOL</v>
      </c>
      <c r="D338" t="s">
        <v>11</v>
      </c>
      <c r="E338" t="s">
        <v>248</v>
      </c>
      <c r="F338" t="s">
        <v>249</v>
      </c>
      <c r="G338">
        <v>78040</v>
      </c>
      <c r="H338">
        <v>2008</v>
      </c>
      <c r="I338" s="1">
        <v>445.07</v>
      </c>
      <c r="J338" s="1">
        <v>494.52</v>
      </c>
      <c r="K338" s="1">
        <v>445.07</v>
      </c>
    </row>
    <row r="339" spans="1:11" x14ac:dyDescent="0.35">
      <c r="A339">
        <v>597323</v>
      </c>
      <c r="B339">
        <v>1708903</v>
      </c>
      <c r="C339" t="str">
        <f>"ST PIUS V SCHOOL"</f>
        <v>ST PIUS V SCHOOL</v>
      </c>
      <c r="D339" t="s">
        <v>11</v>
      </c>
      <c r="E339" t="s">
        <v>250</v>
      </c>
      <c r="F339" t="s">
        <v>251</v>
      </c>
      <c r="G339">
        <v>77506</v>
      </c>
      <c r="H339">
        <v>2008</v>
      </c>
      <c r="I339" s="1">
        <v>505.87</v>
      </c>
      <c r="J339" s="1">
        <v>562.08000000000004</v>
      </c>
      <c r="K339" s="1">
        <v>505.87</v>
      </c>
    </row>
    <row r="340" spans="1:11" x14ac:dyDescent="0.35">
      <c r="A340">
        <v>597323</v>
      </c>
      <c r="B340">
        <v>1708890</v>
      </c>
      <c r="C340" t="str">
        <f>"ST PIUS V SCHOOL"</f>
        <v>ST PIUS V SCHOOL</v>
      </c>
      <c r="D340" t="s">
        <v>11</v>
      </c>
      <c r="E340" t="s">
        <v>250</v>
      </c>
      <c r="F340" t="s">
        <v>251</v>
      </c>
      <c r="G340">
        <v>77506</v>
      </c>
      <c r="H340">
        <v>2008</v>
      </c>
      <c r="I340" s="1">
        <v>2159.46</v>
      </c>
      <c r="J340" s="1">
        <v>2399.4</v>
      </c>
      <c r="K340" s="1">
        <v>1259.69</v>
      </c>
    </row>
    <row r="341" spans="1:11" x14ac:dyDescent="0.35">
      <c r="A341">
        <v>597323</v>
      </c>
      <c r="B341">
        <v>1708997</v>
      </c>
      <c r="C341" t="str">
        <f>"ST PIUS V SCHOOL"</f>
        <v>ST PIUS V SCHOOL</v>
      </c>
      <c r="D341" t="s">
        <v>11</v>
      </c>
      <c r="E341" t="s">
        <v>250</v>
      </c>
      <c r="F341" t="s">
        <v>251</v>
      </c>
      <c r="G341">
        <v>77506</v>
      </c>
      <c r="H341">
        <v>2008</v>
      </c>
      <c r="I341" s="1">
        <v>10765.76</v>
      </c>
      <c r="J341" s="1">
        <v>11961.96</v>
      </c>
      <c r="K341" s="1">
        <v>9042.43</v>
      </c>
    </row>
    <row r="342" spans="1:11" x14ac:dyDescent="0.35">
      <c r="A342">
        <v>597322</v>
      </c>
      <c r="B342">
        <v>1696952</v>
      </c>
      <c r="C342" t="str">
        <f>"ST PIUS X HIGH SCHOOL"</f>
        <v>ST PIUS X HIGH SCHOOL</v>
      </c>
      <c r="D342" t="s">
        <v>11</v>
      </c>
      <c r="E342" t="s">
        <v>252</v>
      </c>
      <c r="F342" t="s">
        <v>17</v>
      </c>
      <c r="G342">
        <v>77091</v>
      </c>
      <c r="H342">
        <v>2008</v>
      </c>
      <c r="I342" s="1">
        <v>5521.92</v>
      </c>
      <c r="J342" s="1">
        <v>13804.8</v>
      </c>
      <c r="K342" s="1">
        <v>5521.92</v>
      </c>
    </row>
    <row r="343" spans="1:11" x14ac:dyDescent="0.35">
      <c r="A343">
        <v>615667</v>
      </c>
      <c r="B343">
        <v>1695612</v>
      </c>
      <c r="C343" t="str">
        <f>"ST RITA SCHOOL"</f>
        <v>ST RITA SCHOOL</v>
      </c>
      <c r="D343" t="s">
        <v>11</v>
      </c>
      <c r="E343" t="s">
        <v>253</v>
      </c>
      <c r="F343" t="s">
        <v>13</v>
      </c>
      <c r="G343">
        <v>75244</v>
      </c>
      <c r="H343">
        <v>2008</v>
      </c>
      <c r="I343" s="1">
        <v>960</v>
      </c>
      <c r="J343" s="1">
        <v>2400</v>
      </c>
      <c r="K343" s="1">
        <v>960</v>
      </c>
    </row>
    <row r="344" spans="1:11" x14ac:dyDescent="0.35">
      <c r="A344">
        <v>615667</v>
      </c>
      <c r="B344">
        <v>1695635</v>
      </c>
      <c r="C344" t="str">
        <f>"ST RITA SCHOOL"</f>
        <v>ST RITA SCHOOL</v>
      </c>
      <c r="D344" t="s">
        <v>11</v>
      </c>
      <c r="E344" t="s">
        <v>253</v>
      </c>
      <c r="F344" t="s">
        <v>13</v>
      </c>
      <c r="G344">
        <v>75244</v>
      </c>
      <c r="H344">
        <v>2008</v>
      </c>
      <c r="I344" s="1">
        <v>816.48</v>
      </c>
      <c r="J344" s="1">
        <v>2041.2</v>
      </c>
      <c r="K344" s="1">
        <v>816.48</v>
      </c>
    </row>
    <row r="345" spans="1:11" x14ac:dyDescent="0.35">
      <c r="A345">
        <v>615667</v>
      </c>
      <c r="B345">
        <v>1695625</v>
      </c>
      <c r="C345" t="str">
        <f>"ST RITA SCHOOL"</f>
        <v>ST RITA SCHOOL</v>
      </c>
      <c r="D345" t="s">
        <v>11</v>
      </c>
      <c r="E345" t="s">
        <v>253</v>
      </c>
      <c r="F345" t="s">
        <v>13</v>
      </c>
      <c r="G345">
        <v>75244</v>
      </c>
      <c r="H345">
        <v>2008</v>
      </c>
      <c r="I345" s="1">
        <v>3840</v>
      </c>
      <c r="J345" s="1">
        <v>9600</v>
      </c>
      <c r="K345" s="1">
        <v>3840</v>
      </c>
    </row>
    <row r="346" spans="1:11" x14ac:dyDescent="0.35">
      <c r="A346">
        <v>597321</v>
      </c>
      <c r="B346">
        <v>1697363</v>
      </c>
      <c r="C346" t="str">
        <f>"ST ROSE OF LIMA SCHOOL"</f>
        <v>ST ROSE OF LIMA SCHOOL</v>
      </c>
      <c r="D346" t="s">
        <v>11</v>
      </c>
      <c r="E346" t="s">
        <v>254</v>
      </c>
      <c r="F346" t="s">
        <v>17</v>
      </c>
      <c r="G346">
        <v>77018</v>
      </c>
      <c r="H346">
        <v>2008</v>
      </c>
      <c r="I346" s="1">
        <v>4096.51</v>
      </c>
      <c r="J346" s="1">
        <v>6827.52</v>
      </c>
      <c r="K346" s="1">
        <v>4096.51</v>
      </c>
    </row>
    <row r="347" spans="1:11" x14ac:dyDescent="0.35">
      <c r="A347">
        <v>597319</v>
      </c>
      <c r="B347">
        <v>1721495</v>
      </c>
      <c r="C347" t="str">
        <f>"ST THERESA ELEMENTARY SCHOOL"</f>
        <v>ST THERESA ELEMENTARY SCHOOL</v>
      </c>
      <c r="D347" t="s">
        <v>11</v>
      </c>
      <c r="E347" t="s">
        <v>255</v>
      </c>
      <c r="F347" t="s">
        <v>17</v>
      </c>
      <c r="G347">
        <v>77007</v>
      </c>
      <c r="H347">
        <v>2008</v>
      </c>
      <c r="I347" s="1">
        <v>803.62</v>
      </c>
      <c r="J347" s="1">
        <v>2009.04</v>
      </c>
      <c r="K347" s="1">
        <v>803.62</v>
      </c>
    </row>
    <row r="348" spans="1:11" x14ac:dyDescent="0.35">
      <c r="A348">
        <v>625958</v>
      </c>
      <c r="B348">
        <v>1727080</v>
      </c>
      <c r="C348" t="str">
        <f>"ST THOMAS AQUINAS SCHOOL"</f>
        <v>ST THOMAS AQUINAS SCHOOL</v>
      </c>
      <c r="D348" t="s">
        <v>11</v>
      </c>
      <c r="E348" t="s">
        <v>256</v>
      </c>
      <c r="F348" t="s">
        <v>13</v>
      </c>
      <c r="G348">
        <v>75214</v>
      </c>
      <c r="H348">
        <v>2008</v>
      </c>
      <c r="I348" s="1">
        <v>480</v>
      </c>
      <c r="J348" s="1">
        <v>1200</v>
      </c>
      <c r="K348" s="1">
        <v>440</v>
      </c>
    </row>
    <row r="349" spans="1:11" x14ac:dyDescent="0.35">
      <c r="A349">
        <v>625958</v>
      </c>
      <c r="B349">
        <v>1727121</v>
      </c>
      <c r="C349" t="str">
        <f>"ST THOMAS AQUINAS SCHOOL"</f>
        <v>ST THOMAS AQUINAS SCHOOL</v>
      </c>
      <c r="D349" t="s">
        <v>11</v>
      </c>
      <c r="E349" t="s">
        <v>256</v>
      </c>
      <c r="F349" t="s">
        <v>13</v>
      </c>
      <c r="G349">
        <v>75214</v>
      </c>
      <c r="H349">
        <v>2008</v>
      </c>
      <c r="I349" s="1">
        <v>1896</v>
      </c>
      <c r="J349" s="1">
        <v>4740</v>
      </c>
      <c r="K349" s="1">
        <v>1896</v>
      </c>
    </row>
    <row r="350" spans="1:11" x14ac:dyDescent="0.35">
      <c r="A350">
        <v>625958</v>
      </c>
      <c r="B350">
        <v>1727046</v>
      </c>
      <c r="C350" t="str">
        <f>"ST THOMAS AQUINAS SCHOOL"</f>
        <v>ST THOMAS AQUINAS SCHOOL</v>
      </c>
      <c r="D350" t="s">
        <v>11</v>
      </c>
      <c r="E350" t="s">
        <v>256</v>
      </c>
      <c r="F350" t="s">
        <v>13</v>
      </c>
      <c r="G350">
        <v>75214</v>
      </c>
      <c r="H350">
        <v>2008</v>
      </c>
      <c r="I350" s="1">
        <v>658.99</v>
      </c>
      <c r="J350" s="1">
        <v>1647.48</v>
      </c>
      <c r="K350" s="1">
        <v>658.99</v>
      </c>
    </row>
    <row r="351" spans="1:11" x14ac:dyDescent="0.35">
      <c r="A351">
        <v>597316</v>
      </c>
      <c r="B351">
        <v>1697722</v>
      </c>
      <c r="C351" t="str">
        <f>"ST VINCENT DE PAUL SCHOOL"</f>
        <v>ST VINCENT DE PAUL SCHOOL</v>
      </c>
      <c r="D351" t="s">
        <v>11</v>
      </c>
      <c r="E351" t="s">
        <v>257</v>
      </c>
      <c r="F351" t="s">
        <v>17</v>
      </c>
      <c r="G351">
        <v>77025</v>
      </c>
      <c r="H351">
        <v>2008</v>
      </c>
      <c r="I351" s="1">
        <v>1488</v>
      </c>
      <c r="J351" s="1">
        <v>3720</v>
      </c>
      <c r="K351" s="1">
        <v>1488</v>
      </c>
    </row>
    <row r="352" spans="1:11" x14ac:dyDescent="0.35">
      <c r="A352">
        <v>597328</v>
      </c>
      <c r="B352">
        <v>1696265</v>
      </c>
      <c r="C352" t="str">
        <f>"ST. MARY OF THE PURIFICATION MONTESSORI SCHOOL"</f>
        <v>ST. MARY OF THE PURIFICATION MONTESSORI SCHOOL</v>
      </c>
      <c r="D352" t="s">
        <v>11</v>
      </c>
      <c r="E352" t="s">
        <v>258</v>
      </c>
      <c r="F352" t="s">
        <v>17</v>
      </c>
      <c r="G352">
        <v>77004</v>
      </c>
      <c r="H352">
        <v>2008</v>
      </c>
      <c r="I352" s="1">
        <v>248.21</v>
      </c>
      <c r="J352" s="1">
        <v>620.52</v>
      </c>
      <c r="K352" s="1">
        <v>248.21</v>
      </c>
    </row>
    <row r="353" spans="1:11" x14ac:dyDescent="0.35">
      <c r="A353">
        <v>616726</v>
      </c>
      <c r="B353">
        <v>1715981</v>
      </c>
      <c r="C353" t="str">
        <f>"SUMMIT INTERNATIONAL PREPARATORY SCHOOL"</f>
        <v>SUMMIT INTERNATIONAL PREPARATORY SCHOOL</v>
      </c>
      <c r="D353" t="s">
        <v>11</v>
      </c>
      <c r="E353" t="s">
        <v>259</v>
      </c>
      <c r="F353" t="s">
        <v>260</v>
      </c>
      <c r="G353">
        <v>76011</v>
      </c>
      <c r="H353">
        <v>2008</v>
      </c>
      <c r="I353" s="1">
        <v>9360</v>
      </c>
      <c r="J353" s="1">
        <v>15600</v>
      </c>
      <c r="K353" s="1">
        <v>9360</v>
      </c>
    </row>
    <row r="354" spans="1:11" x14ac:dyDescent="0.35">
      <c r="A354">
        <v>616726</v>
      </c>
      <c r="B354">
        <v>1701000</v>
      </c>
      <c r="C354" t="str">
        <f>"SUMMIT INTERNATIONAL PREPARATORY SCHOOL"</f>
        <v>SUMMIT INTERNATIONAL PREPARATORY SCHOOL</v>
      </c>
      <c r="D354" t="s">
        <v>11</v>
      </c>
      <c r="E354" t="s">
        <v>259</v>
      </c>
      <c r="F354" t="s">
        <v>260</v>
      </c>
      <c r="G354">
        <v>76011</v>
      </c>
      <c r="H354">
        <v>2008</v>
      </c>
      <c r="I354" s="1">
        <v>3144.96</v>
      </c>
      <c r="J354" s="1">
        <v>5241.6000000000004</v>
      </c>
      <c r="K354" s="1">
        <v>2620.8000000000002</v>
      </c>
    </row>
    <row r="355" spans="1:11" x14ac:dyDescent="0.35">
      <c r="A355">
        <v>616726</v>
      </c>
      <c r="B355">
        <v>1713934</v>
      </c>
      <c r="C355" t="str">
        <f>"SUMMIT INTERNATIONAL PREPARATORY SCHOOL"</f>
        <v>SUMMIT INTERNATIONAL PREPARATORY SCHOOL</v>
      </c>
      <c r="D355" t="s">
        <v>11</v>
      </c>
      <c r="E355" t="s">
        <v>259</v>
      </c>
      <c r="F355" t="s">
        <v>260</v>
      </c>
      <c r="G355">
        <v>76011</v>
      </c>
      <c r="H355">
        <v>2008</v>
      </c>
      <c r="I355" s="1">
        <v>3096</v>
      </c>
      <c r="J355" s="1">
        <v>5160</v>
      </c>
      <c r="K355" s="1">
        <v>3096</v>
      </c>
    </row>
    <row r="356" spans="1:11" x14ac:dyDescent="0.35">
      <c r="A356">
        <v>618846</v>
      </c>
      <c r="B356">
        <v>1704490</v>
      </c>
      <c r="C356" t="str">
        <f>"SWEET HOME INDEP SCH DISTRICT"</f>
        <v>SWEET HOME INDEP SCH DISTRICT</v>
      </c>
      <c r="D356" t="s">
        <v>11</v>
      </c>
      <c r="E356" t="s">
        <v>261</v>
      </c>
      <c r="F356" t="s">
        <v>262</v>
      </c>
      <c r="G356">
        <v>77987</v>
      </c>
      <c r="H356">
        <v>2008</v>
      </c>
      <c r="I356" s="1">
        <v>5760</v>
      </c>
      <c r="J356" s="1">
        <v>9600</v>
      </c>
      <c r="K356" s="1">
        <v>5760</v>
      </c>
    </row>
    <row r="357" spans="1:11" x14ac:dyDescent="0.35">
      <c r="A357">
        <v>596678</v>
      </c>
      <c r="B357">
        <v>1646399</v>
      </c>
      <c r="C357" t="str">
        <f>"TEXAS  PREPARATORY SCHOOL"</f>
        <v>TEXAS  PREPARATORY SCHOOL</v>
      </c>
      <c r="D357" t="s">
        <v>11</v>
      </c>
      <c r="E357" t="s">
        <v>263</v>
      </c>
      <c r="F357" t="s">
        <v>264</v>
      </c>
      <c r="G357">
        <v>78666</v>
      </c>
      <c r="H357">
        <v>2008</v>
      </c>
      <c r="I357" s="1">
        <v>0</v>
      </c>
      <c r="J357" s="1">
        <v>0</v>
      </c>
    </row>
    <row r="358" spans="1:11" x14ac:dyDescent="0.35">
      <c r="A358">
        <v>631723</v>
      </c>
      <c r="B358">
        <v>1750353</v>
      </c>
      <c r="C358" t="str">
        <f>"TEXAS CITY INDEP SCHOOL DIST"</f>
        <v>TEXAS CITY INDEP SCHOOL DIST</v>
      </c>
      <c r="D358" t="s">
        <v>11</v>
      </c>
      <c r="E358" t="s">
        <v>265</v>
      </c>
      <c r="F358" t="s">
        <v>153</v>
      </c>
      <c r="G358">
        <v>77590</v>
      </c>
      <c r="H358">
        <v>2008</v>
      </c>
      <c r="I358" s="1">
        <v>9324</v>
      </c>
      <c r="J358" s="1">
        <v>12600</v>
      </c>
      <c r="K358" s="1">
        <v>9324</v>
      </c>
    </row>
    <row r="359" spans="1:11" x14ac:dyDescent="0.35">
      <c r="A359">
        <v>635735</v>
      </c>
      <c r="B359">
        <v>1758818</v>
      </c>
      <c r="C359" t="str">
        <f>"TEXAS LANGUAGE CHARTER SCHOOL"</f>
        <v>TEXAS LANGUAGE CHARTER SCHOOL</v>
      </c>
      <c r="D359" t="s">
        <v>11</v>
      </c>
      <c r="E359" t="s">
        <v>266</v>
      </c>
      <c r="F359" t="s">
        <v>13</v>
      </c>
      <c r="G359">
        <v>75208</v>
      </c>
      <c r="H359">
        <v>2008</v>
      </c>
      <c r="I359" s="1">
        <v>0</v>
      </c>
      <c r="J359" s="1">
        <v>0</v>
      </c>
    </row>
    <row r="360" spans="1:11" x14ac:dyDescent="0.35">
      <c r="A360">
        <v>621663</v>
      </c>
      <c r="B360">
        <v>1714361</v>
      </c>
      <c r="C360" t="str">
        <f>"TEXAS MILITARY INSTITUTE"</f>
        <v>TEXAS MILITARY INSTITUTE</v>
      </c>
      <c r="D360" t="s">
        <v>11</v>
      </c>
      <c r="E360" t="s">
        <v>267</v>
      </c>
      <c r="F360" t="s">
        <v>22</v>
      </c>
      <c r="G360">
        <v>78257</v>
      </c>
      <c r="H360">
        <v>2008</v>
      </c>
      <c r="I360" s="1">
        <v>105.36</v>
      </c>
      <c r="J360" s="1">
        <v>263.39999999999998</v>
      </c>
      <c r="K360" s="1">
        <v>35.119999999999997</v>
      </c>
    </row>
    <row r="361" spans="1:11" x14ac:dyDescent="0.35">
      <c r="A361">
        <v>621663</v>
      </c>
      <c r="B361">
        <v>1714366</v>
      </c>
      <c r="C361" t="str">
        <f>"TEXAS MILITARY INSTITUTE"</f>
        <v>TEXAS MILITARY INSTITUTE</v>
      </c>
      <c r="D361" t="s">
        <v>11</v>
      </c>
      <c r="E361" t="s">
        <v>267</v>
      </c>
      <c r="F361" t="s">
        <v>22</v>
      </c>
      <c r="G361">
        <v>78257</v>
      </c>
      <c r="H361">
        <v>2008</v>
      </c>
      <c r="I361" s="1">
        <v>4446.72</v>
      </c>
      <c r="J361" s="1">
        <v>11116.8</v>
      </c>
      <c r="K361" s="1">
        <v>4446.72</v>
      </c>
    </row>
    <row r="362" spans="1:11" x14ac:dyDescent="0.35">
      <c r="A362">
        <v>592798</v>
      </c>
      <c r="B362">
        <v>1637873</v>
      </c>
      <c r="C362" t="str">
        <f>"TEXAS SERENITY ACADEMY"</f>
        <v>TEXAS SERENITY ACADEMY</v>
      </c>
      <c r="D362" t="s">
        <v>11</v>
      </c>
      <c r="E362" t="s">
        <v>268</v>
      </c>
      <c r="F362" t="s">
        <v>17</v>
      </c>
      <c r="G362">
        <v>77037</v>
      </c>
      <c r="H362">
        <v>2008</v>
      </c>
      <c r="I362" s="1">
        <v>906.44</v>
      </c>
      <c r="J362" s="1">
        <v>1007.16</v>
      </c>
    </row>
    <row r="363" spans="1:11" x14ac:dyDescent="0.35">
      <c r="A363">
        <v>592798</v>
      </c>
      <c r="B363">
        <v>1637875</v>
      </c>
      <c r="C363" t="str">
        <f>"TEXAS SERENITY ACADEMY"</f>
        <v>TEXAS SERENITY ACADEMY</v>
      </c>
      <c r="D363" t="s">
        <v>11</v>
      </c>
      <c r="E363" t="s">
        <v>268</v>
      </c>
      <c r="F363" t="s">
        <v>17</v>
      </c>
      <c r="G363">
        <v>77037</v>
      </c>
      <c r="H363">
        <v>2008</v>
      </c>
      <c r="I363" s="1">
        <v>1259.06</v>
      </c>
      <c r="J363" s="1">
        <v>1398.96</v>
      </c>
      <c r="K363" s="1">
        <v>1167.92</v>
      </c>
    </row>
    <row r="364" spans="1:11" x14ac:dyDescent="0.35">
      <c r="A364">
        <v>621596</v>
      </c>
      <c r="B364">
        <v>1714083</v>
      </c>
      <c r="C364" t="str">
        <f>"TOLAR INDEP SCHOOL DISTRICT"</f>
        <v>TOLAR INDEP SCHOOL DISTRICT</v>
      </c>
      <c r="D364" t="s">
        <v>11</v>
      </c>
      <c r="E364" t="s">
        <v>269</v>
      </c>
      <c r="F364" t="s">
        <v>270</v>
      </c>
      <c r="G364">
        <v>76476</v>
      </c>
      <c r="H364">
        <v>2008</v>
      </c>
      <c r="I364" s="1">
        <v>2124</v>
      </c>
      <c r="J364" s="1">
        <v>3600</v>
      </c>
      <c r="K364" s="1">
        <v>2124</v>
      </c>
    </row>
    <row r="365" spans="1:11" x14ac:dyDescent="0.35">
      <c r="A365">
        <v>599339</v>
      </c>
      <c r="B365">
        <v>1653251</v>
      </c>
      <c r="C365" t="str">
        <f>"TRANSFORMATIVE  CHARTER ACADEMY"</f>
        <v>TRANSFORMATIVE  CHARTER ACADEMY</v>
      </c>
      <c r="D365" t="s">
        <v>11</v>
      </c>
      <c r="E365" t="s">
        <v>271</v>
      </c>
      <c r="F365" t="s">
        <v>184</v>
      </c>
      <c r="G365">
        <v>76541</v>
      </c>
      <c r="H365">
        <v>2008</v>
      </c>
      <c r="I365" s="1">
        <v>5352</v>
      </c>
      <c r="J365" s="1">
        <v>13380</v>
      </c>
      <c r="K365" s="1">
        <v>4977.82</v>
      </c>
    </row>
    <row r="366" spans="1:11" x14ac:dyDescent="0.35">
      <c r="A366">
        <v>630857</v>
      </c>
      <c r="B366">
        <v>1741790</v>
      </c>
      <c r="C366" t="str">
        <f>"TRANSFORMATIVE  CHARTER ACADEMY"</f>
        <v>TRANSFORMATIVE  CHARTER ACADEMY</v>
      </c>
      <c r="D366" t="s">
        <v>11</v>
      </c>
      <c r="E366" t="s">
        <v>271</v>
      </c>
      <c r="F366" t="s">
        <v>184</v>
      </c>
      <c r="G366">
        <v>76541</v>
      </c>
      <c r="H366">
        <v>2008</v>
      </c>
      <c r="I366" s="1">
        <v>788.8</v>
      </c>
      <c r="J366" s="1">
        <v>986</v>
      </c>
      <c r="K366" s="1">
        <v>788.8</v>
      </c>
    </row>
    <row r="367" spans="1:11" x14ac:dyDescent="0.35">
      <c r="A367">
        <v>633889</v>
      </c>
      <c r="B367">
        <v>1752326</v>
      </c>
      <c r="C367" t="str">
        <f>"TRINIDAD INDEP SCHOOL DISTRICT"</f>
        <v>TRINIDAD INDEP SCHOOL DISTRICT</v>
      </c>
      <c r="D367" t="s">
        <v>11</v>
      </c>
      <c r="E367" t="s">
        <v>272</v>
      </c>
      <c r="F367" t="s">
        <v>273</v>
      </c>
      <c r="G367">
        <v>75163</v>
      </c>
      <c r="H367">
        <v>2008</v>
      </c>
      <c r="I367" s="1">
        <v>1824</v>
      </c>
      <c r="J367" s="1">
        <v>2280</v>
      </c>
      <c r="K367" s="1">
        <v>1824</v>
      </c>
    </row>
    <row r="368" spans="1:11" x14ac:dyDescent="0.35">
      <c r="A368">
        <v>597315</v>
      </c>
      <c r="B368">
        <v>1697974</v>
      </c>
      <c r="C368" t="str">
        <f>"TRUE CROSS SCHOOL"</f>
        <v>TRUE CROSS SCHOOL</v>
      </c>
      <c r="D368" t="s">
        <v>11</v>
      </c>
      <c r="E368" t="s">
        <v>274</v>
      </c>
      <c r="F368" t="s">
        <v>275</v>
      </c>
      <c r="G368">
        <v>77539</v>
      </c>
      <c r="H368">
        <v>2008</v>
      </c>
      <c r="I368" s="1">
        <v>428.5</v>
      </c>
      <c r="J368" s="1">
        <v>1071.24</v>
      </c>
      <c r="K368" s="1">
        <v>428.5</v>
      </c>
    </row>
    <row r="369" spans="1:11" x14ac:dyDescent="0.35">
      <c r="A369">
        <v>599793</v>
      </c>
      <c r="B369">
        <v>1654335</v>
      </c>
      <c r="C369" t="str">
        <f>"TYLER ACCELERATED INTERMEDIATE ACADEMY"</f>
        <v>TYLER ACCELERATED INTERMEDIATE ACADEMY</v>
      </c>
      <c r="D369" t="s">
        <v>11</v>
      </c>
      <c r="E369" t="s">
        <v>276</v>
      </c>
      <c r="F369" t="s">
        <v>29</v>
      </c>
      <c r="G369">
        <v>75702</v>
      </c>
      <c r="H369">
        <v>2008</v>
      </c>
      <c r="I369" s="1">
        <v>8694</v>
      </c>
      <c r="J369" s="1">
        <v>9660</v>
      </c>
    </row>
    <row r="370" spans="1:11" x14ac:dyDescent="0.35">
      <c r="A370">
        <v>599793</v>
      </c>
      <c r="B370">
        <v>1654314</v>
      </c>
      <c r="C370" t="str">
        <f>"TYLER ACCELERATED INTERMEDIATE ACADEMY"</f>
        <v>TYLER ACCELERATED INTERMEDIATE ACADEMY</v>
      </c>
      <c r="D370" t="s">
        <v>11</v>
      </c>
      <c r="E370" t="s">
        <v>276</v>
      </c>
      <c r="F370" t="s">
        <v>29</v>
      </c>
      <c r="G370">
        <v>75702</v>
      </c>
      <c r="H370">
        <v>2008</v>
      </c>
      <c r="I370" s="1">
        <v>647.46</v>
      </c>
      <c r="J370" s="1">
        <v>719.4</v>
      </c>
    </row>
    <row r="371" spans="1:11" x14ac:dyDescent="0.35">
      <c r="A371">
        <v>632454</v>
      </c>
      <c r="B371">
        <v>1750175</v>
      </c>
      <c r="C371" t="str">
        <f>"UNIVERSAL ACADEMY"</f>
        <v>UNIVERSAL ACADEMY</v>
      </c>
      <c r="D371" t="s">
        <v>11</v>
      </c>
      <c r="E371" t="s">
        <v>277</v>
      </c>
      <c r="F371" t="s">
        <v>100</v>
      </c>
      <c r="G371">
        <v>75062</v>
      </c>
      <c r="H371">
        <v>2008</v>
      </c>
      <c r="I371" s="1">
        <v>6890.4</v>
      </c>
      <c r="J371" s="1">
        <v>7656</v>
      </c>
      <c r="K371" s="1">
        <v>6890.4</v>
      </c>
    </row>
    <row r="372" spans="1:11" x14ac:dyDescent="0.35">
      <c r="A372">
        <v>629573</v>
      </c>
      <c r="B372">
        <v>1740051</v>
      </c>
      <c r="C372" t="str">
        <f>"VANGUARD ACADEMY"</f>
        <v>VANGUARD ACADEMY</v>
      </c>
      <c r="D372" t="s">
        <v>11</v>
      </c>
      <c r="E372" t="s">
        <v>278</v>
      </c>
      <c r="F372" t="s">
        <v>279</v>
      </c>
      <c r="G372">
        <v>78577</v>
      </c>
      <c r="H372">
        <v>2008</v>
      </c>
      <c r="I372" s="1">
        <v>0</v>
      </c>
      <c r="J372" s="1">
        <v>0</v>
      </c>
    </row>
    <row r="373" spans="1:11" x14ac:dyDescent="0.35">
      <c r="A373">
        <v>621362</v>
      </c>
      <c r="B373">
        <v>1712859</v>
      </c>
      <c r="C373" t="str">
        <f>"VYSEHRAD INDEP SCHOOL DISTRICT"</f>
        <v>VYSEHRAD INDEP SCHOOL DISTRICT</v>
      </c>
      <c r="D373" t="s">
        <v>11</v>
      </c>
      <c r="E373" t="s">
        <v>280</v>
      </c>
      <c r="F373" t="s">
        <v>83</v>
      </c>
      <c r="G373">
        <v>77964</v>
      </c>
      <c r="H373">
        <v>2008</v>
      </c>
      <c r="I373" s="1">
        <v>5760</v>
      </c>
      <c r="J373" s="1">
        <v>9600</v>
      </c>
      <c r="K373" s="1">
        <v>5760</v>
      </c>
    </row>
    <row r="374" spans="1:11" x14ac:dyDescent="0.35">
      <c r="A374">
        <v>622854</v>
      </c>
      <c r="B374">
        <v>1719503</v>
      </c>
      <c r="C374" t="str">
        <f>"WILDORADO INDEP SCHOOL DIST"</f>
        <v>WILDORADO INDEP SCHOOL DIST</v>
      </c>
      <c r="D374" t="s">
        <v>11</v>
      </c>
      <c r="E374" t="s">
        <v>281</v>
      </c>
      <c r="F374" t="s">
        <v>282</v>
      </c>
      <c r="G374">
        <v>79098</v>
      </c>
      <c r="H374">
        <v>2008</v>
      </c>
      <c r="I374" s="1">
        <v>2400</v>
      </c>
      <c r="J374" s="1">
        <v>3000</v>
      </c>
      <c r="K374" s="1">
        <v>2400</v>
      </c>
    </row>
    <row r="375" spans="1:11" x14ac:dyDescent="0.35">
      <c r="A375">
        <v>623868</v>
      </c>
      <c r="B375">
        <v>1720596</v>
      </c>
      <c r="C375" t="str">
        <f>"WILDORADO INDEP SCHOOL DIST"</f>
        <v>WILDORADO INDEP SCHOOL DIST</v>
      </c>
      <c r="D375" t="s">
        <v>11</v>
      </c>
      <c r="E375" t="s">
        <v>281</v>
      </c>
      <c r="F375" t="s">
        <v>282</v>
      </c>
      <c r="G375">
        <v>79098</v>
      </c>
      <c r="H375">
        <v>2008</v>
      </c>
      <c r="I375" s="1">
        <v>438.48</v>
      </c>
      <c r="J375" s="1">
        <v>548.1</v>
      </c>
      <c r="K375" s="1">
        <v>438.48</v>
      </c>
    </row>
    <row r="376" spans="1:11" x14ac:dyDescent="0.35">
      <c r="A376">
        <v>616713</v>
      </c>
      <c r="B376">
        <v>1713907</v>
      </c>
      <c r="C376" t="str">
        <f>"WILLIAMS PREPARATORY SCHOOL"</f>
        <v>WILLIAMS PREPARATORY SCHOOL</v>
      </c>
      <c r="D376" t="s">
        <v>11</v>
      </c>
      <c r="E376" t="s">
        <v>283</v>
      </c>
      <c r="F376" t="s">
        <v>13</v>
      </c>
      <c r="G376">
        <v>75235</v>
      </c>
      <c r="H376">
        <v>2008</v>
      </c>
      <c r="I376" s="1">
        <v>2602.8000000000002</v>
      </c>
      <c r="J376" s="1">
        <v>2892</v>
      </c>
      <c r="K376" s="1">
        <v>2602.8000000000002</v>
      </c>
    </row>
    <row r="377" spans="1:11" x14ac:dyDescent="0.35">
      <c r="A377">
        <v>616713</v>
      </c>
      <c r="B377">
        <v>1700971</v>
      </c>
      <c r="C377" t="str">
        <f>"WILLIAMS PREPARATORY SCHOOL"</f>
        <v>WILLIAMS PREPARATORY SCHOOL</v>
      </c>
      <c r="D377" t="s">
        <v>11</v>
      </c>
      <c r="E377" t="s">
        <v>283</v>
      </c>
      <c r="F377" t="s">
        <v>13</v>
      </c>
      <c r="G377">
        <v>75235</v>
      </c>
      <c r="H377">
        <v>2008</v>
      </c>
      <c r="I377" s="1">
        <v>4139.1000000000004</v>
      </c>
      <c r="J377" s="1">
        <v>4599</v>
      </c>
      <c r="K377" s="1">
        <v>3679.2</v>
      </c>
    </row>
    <row r="378" spans="1:11" x14ac:dyDescent="0.35">
      <c r="A378">
        <v>616713</v>
      </c>
      <c r="B378">
        <v>1713883</v>
      </c>
      <c r="C378" t="str">
        <f>"WILLIAMS PREPARATORY SCHOOL"</f>
        <v>WILLIAMS PREPARATORY SCHOOL</v>
      </c>
      <c r="D378" t="s">
        <v>11</v>
      </c>
      <c r="E378" t="s">
        <v>283</v>
      </c>
      <c r="F378" t="s">
        <v>13</v>
      </c>
      <c r="G378">
        <v>75235</v>
      </c>
      <c r="H378">
        <v>2008</v>
      </c>
      <c r="I378" s="1">
        <v>21600</v>
      </c>
      <c r="J378" s="1">
        <v>24000</v>
      </c>
      <c r="K378" s="1">
        <v>18111.599999999999</v>
      </c>
    </row>
    <row r="379" spans="1:11" x14ac:dyDescent="0.35">
      <c r="A379">
        <v>625582</v>
      </c>
      <c r="B379">
        <v>1725814</v>
      </c>
      <c r="C379" t="str">
        <f>"WINGS FOR LIFE TEXAS"</f>
        <v>WINGS FOR LIFE TEXAS</v>
      </c>
      <c r="D379" t="s">
        <v>11</v>
      </c>
      <c r="E379" t="s">
        <v>284</v>
      </c>
      <c r="F379" t="s">
        <v>285</v>
      </c>
      <c r="G379">
        <v>78124</v>
      </c>
      <c r="H379">
        <v>2008</v>
      </c>
      <c r="I379" s="1">
        <v>1146.2</v>
      </c>
      <c r="J379" s="1">
        <v>1273.56</v>
      </c>
      <c r="K379" s="1">
        <v>1146.2</v>
      </c>
    </row>
    <row r="380" spans="1:11" x14ac:dyDescent="0.35">
      <c r="A380">
        <v>596065</v>
      </c>
      <c r="B380">
        <v>1655096</v>
      </c>
      <c r="C380" t="str">
        <f>"WODEN INDEP SCHOOL DISTRICT"</f>
        <v>WODEN INDEP SCHOOL DISTRICT</v>
      </c>
      <c r="D380" t="s">
        <v>11</v>
      </c>
      <c r="E380" t="s">
        <v>286</v>
      </c>
      <c r="F380" t="s">
        <v>287</v>
      </c>
      <c r="G380">
        <v>75978</v>
      </c>
      <c r="H380">
        <v>2008</v>
      </c>
      <c r="I380" s="1">
        <v>4622.3999999999996</v>
      </c>
      <c r="J380" s="1">
        <v>6420</v>
      </c>
      <c r="K380" s="1">
        <v>4622.3999999999996</v>
      </c>
    </row>
    <row r="381" spans="1:11" x14ac:dyDescent="0.35">
      <c r="A381">
        <v>603546</v>
      </c>
      <c r="B381">
        <v>1663266</v>
      </c>
      <c r="C381" t="str">
        <f>"ZOE LEARNING ACADEMY"</f>
        <v>ZOE LEARNING ACADEMY</v>
      </c>
      <c r="D381" t="s">
        <v>11</v>
      </c>
      <c r="E381" t="s">
        <v>288</v>
      </c>
      <c r="F381" t="s">
        <v>17</v>
      </c>
      <c r="G381">
        <v>77021</v>
      </c>
      <c r="H381">
        <v>2008</v>
      </c>
      <c r="I381" s="1">
        <v>944.24</v>
      </c>
      <c r="J381" s="1">
        <v>1049.1600000000001</v>
      </c>
    </row>
    <row r="382" spans="1:11" x14ac:dyDescent="0.35">
      <c r="A382">
        <v>603607</v>
      </c>
      <c r="B382">
        <v>1663434</v>
      </c>
      <c r="C382" t="str">
        <f>"ZOE LEARNING ACADEMY DUNCANVILLE"</f>
        <v>ZOE LEARNING ACADEMY DUNCANVILLE</v>
      </c>
      <c r="D382" t="s">
        <v>11</v>
      </c>
      <c r="E382" t="s">
        <v>289</v>
      </c>
      <c r="F382" t="s">
        <v>290</v>
      </c>
      <c r="G382">
        <v>75116</v>
      </c>
      <c r="H382">
        <v>2008</v>
      </c>
      <c r="I382" s="1">
        <v>434.48</v>
      </c>
      <c r="J382" s="1">
        <v>482.76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2021-08-03T21:52:09Z</dcterms:created>
  <dcterms:modified xsi:type="dcterms:W3CDTF">2021-08-03T21:52:10Z</dcterms:modified>
</cp:coreProperties>
</file>