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875cc6fc4e5af3/Documentos/UAI/Sistemas/TPOA/"/>
    </mc:Choice>
  </mc:AlternateContent>
  <xr:revisionPtr revIDLastSave="30" documentId="13_ncr:1_{D9989B75-98C4-4394-AB34-BCB00D22CBC1}" xr6:coauthVersionLast="45" xr6:coauthVersionMax="45" xr10:uidLastSave="{C7F2352A-1F79-419B-BBE3-4F6B93E71C3C}"/>
  <bookViews>
    <workbookView xWindow="-120" yWindow="-120" windowWidth="24240" windowHeight="13140" activeTab="1" xr2:uid="{00000000-000D-0000-FFFF-FFFF00000000}"/>
  </bookViews>
  <sheets>
    <sheet name="PESAS" sheetId="1" r:id="rId1"/>
    <sheet name="TPO1" sheetId="2" r:id="rId2"/>
    <sheet name="TEMPORAL" sheetId="3" r:id="rId3"/>
  </sheets>
  <definedNames>
    <definedName name="_ftn1" localSheetId="2">TEMPORAL!$B$12</definedName>
    <definedName name="_ftnref1" localSheetId="2">TEMPORAL!$C$2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39" i="2" l="1"/>
  <c r="Z40" i="2" s="1"/>
  <c r="AB40" i="2"/>
  <c r="AC40" i="2" s="1"/>
  <c r="AB39" i="2"/>
  <c r="AC39" i="2" s="1"/>
  <c r="Z4" i="2"/>
  <c r="Z5" i="2" s="1"/>
  <c r="Z6" i="2" s="1"/>
  <c r="Z7" i="2" s="1"/>
  <c r="Z8" i="2" s="1"/>
  <c r="Z9" i="2" s="1"/>
  <c r="Z10" i="2" s="1"/>
  <c r="Z11" i="2" s="1"/>
  <c r="Z12" i="2" s="1"/>
  <c r="Z13" i="2" s="1"/>
  <c r="Z14" i="2" s="1"/>
  <c r="Z15" i="2" s="1"/>
  <c r="Z16" i="2" s="1"/>
  <c r="Z17" i="2" s="1"/>
  <c r="Z18" i="2" s="1"/>
  <c r="Z19" i="2" s="1"/>
  <c r="Z20" i="2" s="1"/>
  <c r="Z21" i="2" s="1"/>
  <c r="Z22" i="2" s="1"/>
  <c r="Z23" i="2" s="1"/>
  <c r="Z24" i="2" s="1"/>
  <c r="Z25" i="2" s="1"/>
  <c r="Z26" i="2" s="1"/>
  <c r="Z27" i="2" s="1"/>
  <c r="Z28" i="2" s="1"/>
  <c r="Z29" i="2" s="1"/>
  <c r="Z30" i="2" s="1"/>
  <c r="Z31" i="2" s="1"/>
  <c r="Z32" i="2" s="1"/>
  <c r="Z33" i="2" s="1"/>
  <c r="Z34" i="2" s="1"/>
  <c r="Z35" i="2" s="1"/>
  <c r="Z36" i="2" s="1"/>
  <c r="Z37" i="2" s="1"/>
  <c r="Z38" i="2" s="1"/>
  <c r="Z3" i="2"/>
  <c r="AB38" i="2" l="1"/>
  <c r="AC38" i="2" s="1"/>
  <c r="AB37" i="2"/>
  <c r="AC37" i="2" s="1"/>
  <c r="AB36" i="2"/>
  <c r="AC36" i="2" s="1"/>
  <c r="AB35" i="2"/>
  <c r="AC35" i="2" s="1"/>
  <c r="AB34" i="2"/>
  <c r="AC34" i="2" s="1"/>
  <c r="AB33" i="2"/>
  <c r="AC33" i="2" s="1"/>
  <c r="AB32" i="2"/>
  <c r="AC32" i="2" s="1"/>
  <c r="AB31" i="2"/>
  <c r="AC31" i="2" s="1"/>
  <c r="AB30" i="2"/>
  <c r="AC30" i="2" s="1"/>
  <c r="AB29" i="2"/>
  <c r="AC29" i="2" s="1"/>
  <c r="AB28" i="2"/>
  <c r="AC28" i="2" s="1"/>
  <c r="AB27" i="2"/>
  <c r="AC27" i="2" s="1"/>
  <c r="AB26" i="2"/>
  <c r="AC26" i="2" s="1"/>
  <c r="AB25" i="2"/>
  <c r="AC25" i="2" s="1"/>
  <c r="AB24" i="2"/>
  <c r="AC24" i="2" s="1"/>
  <c r="AB23" i="2"/>
  <c r="AC23" i="2" s="1"/>
  <c r="AB22" i="2"/>
  <c r="AC22" i="2" s="1"/>
  <c r="AB21" i="2"/>
  <c r="AC21" i="2" s="1"/>
  <c r="AB20" i="2"/>
  <c r="AC20" i="2" s="1"/>
  <c r="AB19" i="2"/>
  <c r="AC19" i="2" s="1"/>
  <c r="AB18" i="2"/>
  <c r="AC18" i="2" s="1"/>
  <c r="AB17" i="2"/>
  <c r="AC17" i="2" s="1"/>
  <c r="AB16" i="2"/>
  <c r="AC16" i="2" s="1"/>
  <c r="AB15" i="2"/>
  <c r="AC15" i="2" s="1"/>
  <c r="AB14" i="2"/>
  <c r="AC14" i="2" s="1"/>
  <c r="AB13" i="2"/>
  <c r="AC13" i="2" s="1"/>
  <c r="AB12" i="2"/>
  <c r="AC12" i="2" s="1"/>
  <c r="AB11" i="2"/>
  <c r="AC11" i="2" s="1"/>
  <c r="AB10" i="2"/>
  <c r="AC10" i="2" s="1"/>
  <c r="AB9" i="2"/>
  <c r="AC9" i="2" s="1"/>
  <c r="AB8" i="2"/>
  <c r="AC8" i="2" s="1"/>
  <c r="AB7" i="2"/>
  <c r="AC7" i="2" s="1"/>
  <c r="AB6" i="2"/>
  <c r="AC6" i="2" s="1"/>
  <c r="AB5" i="2"/>
  <c r="AC5" i="2" s="1"/>
  <c r="AB4" i="2"/>
  <c r="AC4" i="2" s="1"/>
  <c r="AB3" i="2"/>
  <c r="AC3" i="2" s="1"/>
  <c r="AB2" i="2"/>
  <c r="AC2" i="2" s="1"/>
  <c r="X21" i="2" l="1"/>
  <c r="W21" i="2" s="1"/>
  <c r="X22" i="2"/>
  <c r="W22" i="2" s="1"/>
  <c r="X23" i="2"/>
  <c r="W23" i="2" s="1"/>
  <c r="X24" i="2"/>
  <c r="W24" i="2" s="1"/>
  <c r="X25" i="2"/>
  <c r="W25" i="2" s="1"/>
  <c r="W18" i="2"/>
  <c r="W17" i="2"/>
  <c r="X14" i="2" l="1"/>
  <c r="P10" i="2"/>
  <c r="P11" i="2"/>
  <c r="P12" i="2"/>
  <c r="P13" i="2"/>
  <c r="P14" i="2"/>
  <c r="P15" i="2"/>
  <c r="M39" i="2"/>
  <c r="M28" i="2"/>
  <c r="M12" i="2"/>
  <c r="P9" i="2"/>
  <c r="P8" i="2"/>
  <c r="P7" i="2"/>
  <c r="P6" i="2"/>
  <c r="P5" i="2"/>
  <c r="P4" i="2"/>
  <c r="P3" i="2"/>
  <c r="P2" i="2"/>
  <c r="L3" i="2"/>
  <c r="L4" i="2"/>
  <c r="L5" i="2"/>
  <c r="L6" i="2"/>
  <c r="L7" i="2"/>
  <c r="L8" i="2"/>
  <c r="L9" i="2"/>
  <c r="L10" i="2"/>
  <c r="L17" i="2"/>
  <c r="L18" i="2"/>
  <c r="L19" i="2"/>
  <c r="L20" i="2"/>
  <c r="L21" i="2"/>
  <c r="L22" i="2"/>
  <c r="L23" i="2"/>
  <c r="L24" i="2"/>
  <c r="L25" i="2"/>
  <c r="L26" i="2"/>
  <c r="L33" i="2"/>
  <c r="L34" i="2"/>
  <c r="L35" i="2"/>
  <c r="L36" i="2"/>
  <c r="L37" i="2"/>
  <c r="M38" i="2" l="1" a="1"/>
  <c r="M38" i="2" s="1"/>
  <c r="M27" i="2" a="1"/>
  <c r="M27" i="2" s="1"/>
  <c r="M11" i="2" a="1"/>
  <c r="M11" i="2" s="1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H9" i="2"/>
  <c r="H8" i="2"/>
  <c r="H7" i="2"/>
  <c r="H6" i="2"/>
  <c r="H5" i="2"/>
  <c r="H4" i="2"/>
  <c r="H3" i="2"/>
  <c r="H2" i="2"/>
  <c r="D36" i="2" l="1"/>
  <c r="E36" i="2" s="1"/>
  <c r="D35" i="2"/>
  <c r="E35" i="2" s="1"/>
  <c r="D34" i="2"/>
  <c r="E34" i="2" s="1"/>
  <c r="D33" i="2"/>
  <c r="E33" i="2" s="1"/>
  <c r="D31" i="2"/>
  <c r="E31" i="2" s="1"/>
  <c r="D30" i="2"/>
  <c r="E30" i="2" s="1"/>
  <c r="D29" i="2"/>
  <c r="E29" i="2" s="1"/>
  <c r="D28" i="2"/>
  <c r="E28" i="2" s="1"/>
  <c r="D27" i="2"/>
  <c r="E27" i="2" s="1"/>
  <c r="D25" i="2"/>
  <c r="E25" i="2" s="1"/>
  <c r="D24" i="2"/>
  <c r="E24" i="2" s="1"/>
  <c r="D23" i="2"/>
  <c r="E23" i="2" s="1"/>
  <c r="D22" i="2"/>
  <c r="E22" i="2" s="1"/>
  <c r="D21" i="2"/>
  <c r="E21" i="2" s="1"/>
  <c r="D19" i="2"/>
  <c r="E19" i="2" s="1"/>
  <c r="D18" i="2"/>
  <c r="E18" i="2" s="1"/>
  <c r="D17" i="2"/>
  <c r="E17" i="2" s="1"/>
  <c r="D16" i="2"/>
  <c r="E16" i="2" s="1"/>
  <c r="D15" i="2"/>
  <c r="E15" i="2" s="1"/>
  <c r="D14" i="2"/>
  <c r="E14" i="2" s="1"/>
  <c r="D13" i="2"/>
  <c r="E13" i="2" s="1"/>
  <c r="D11" i="2"/>
  <c r="E11" i="2" s="1"/>
  <c r="D10" i="2"/>
  <c r="E10" i="2" s="1"/>
  <c r="D9" i="2"/>
  <c r="E9" i="2" s="1"/>
  <c r="D8" i="2"/>
  <c r="E8" i="2" s="1"/>
  <c r="D7" i="2"/>
  <c r="E7" i="2" s="1"/>
  <c r="D6" i="2"/>
  <c r="E6" i="2" s="1"/>
  <c r="D5" i="2"/>
  <c r="E5" i="2" s="1"/>
  <c r="D4" i="2"/>
  <c r="E4" i="2" s="1"/>
  <c r="D3" i="2"/>
  <c r="E3" i="2" s="1"/>
  <c r="D2" i="2"/>
  <c r="E2" i="2" s="1"/>
  <c r="C26" i="2"/>
  <c r="D26" i="2" s="1"/>
  <c r="E26" i="2" s="1"/>
  <c r="C32" i="2"/>
  <c r="D32" i="2" s="1"/>
  <c r="E32" i="2" s="1"/>
  <c r="C38" i="2"/>
  <c r="D38" i="2" s="1"/>
  <c r="E38" i="2" s="1"/>
  <c r="C37" i="2"/>
  <c r="D37" i="2" s="1"/>
  <c r="E37" i="2" s="1"/>
  <c r="C20" i="2"/>
  <c r="D20" i="2" s="1"/>
  <c r="E20" i="2" s="1"/>
  <c r="C12" i="2"/>
  <c r="D12" i="2" s="1"/>
  <c r="E12" i="2" s="1"/>
  <c r="B12" i="2" l="1"/>
  <c r="B37" i="2"/>
  <c r="B32" i="2"/>
  <c r="B20" i="2"/>
  <c r="B38" i="2"/>
  <c r="B26" i="2"/>
  <c r="B3" i="2"/>
  <c r="B5" i="2"/>
  <c r="B7" i="2"/>
  <c r="B9" i="2"/>
  <c r="B11" i="2"/>
  <c r="B13" i="2"/>
  <c r="B15" i="2"/>
  <c r="B17" i="2"/>
  <c r="B19" i="2"/>
  <c r="B21" i="2"/>
  <c r="B23" i="2"/>
  <c r="B25" i="2"/>
  <c r="B27" i="2"/>
  <c r="B29" i="2"/>
  <c r="B31" i="2"/>
  <c r="B33" i="2"/>
  <c r="B35" i="2"/>
  <c r="B2" i="2"/>
  <c r="B4" i="2"/>
  <c r="B6" i="2"/>
  <c r="B8" i="2"/>
  <c r="B10" i="2"/>
  <c r="B14" i="2"/>
  <c r="B16" i="2"/>
  <c r="B18" i="2"/>
  <c r="B22" i="2"/>
  <c r="B24" i="2"/>
  <c r="B28" i="2"/>
  <c r="B30" i="2"/>
  <c r="B34" i="2"/>
  <c r="B36" i="2"/>
  <c r="H22" i="1" a="1"/>
  <c r="H22" i="1" s="1"/>
  <c r="H20" i="1" a="1"/>
  <c r="H20" i="1" s="1"/>
  <c r="H21" i="1" s="1"/>
  <c r="H38" i="1"/>
  <c r="H36" i="1"/>
  <c r="H37" i="1" s="1"/>
  <c r="H47" i="1"/>
  <c r="H46" i="1"/>
  <c r="H48" i="1" s="1"/>
  <c r="G45" i="1"/>
  <c r="G44" i="1"/>
  <c r="D38" i="1"/>
  <c r="D37" i="1"/>
  <c r="D39" i="1" s="1"/>
  <c r="C36" i="1"/>
  <c r="C35" i="1"/>
  <c r="C34" i="1"/>
  <c r="C33" i="1"/>
  <c r="C32" i="1"/>
  <c r="C31" i="1"/>
  <c r="C30" i="1"/>
  <c r="C29" i="1"/>
  <c r="C28" i="1"/>
  <c r="C27" i="1"/>
  <c r="D49" i="1"/>
  <c r="C9" i="1"/>
  <c r="C8" i="1"/>
  <c r="C7" i="1"/>
  <c r="C6" i="1"/>
  <c r="C5" i="1"/>
  <c r="C4" i="1"/>
  <c r="C10" i="1"/>
  <c r="D21" i="1"/>
  <c r="D48" i="1"/>
  <c r="D50" i="1" s="1"/>
  <c r="C47" i="1"/>
  <c r="C46" i="1"/>
  <c r="C45" i="1"/>
  <c r="C44" i="1"/>
  <c r="C11" i="1" l="1"/>
  <c r="C12" i="1"/>
  <c r="C13" i="1"/>
  <c r="C14" i="1"/>
  <c r="C15" i="1"/>
  <c r="C16" i="1"/>
  <c r="C17" i="1"/>
  <c r="C18" i="1"/>
  <c r="C19" i="1"/>
  <c r="D20" i="1" l="1" a="1"/>
  <c r="D20" i="1" s="1"/>
  <c r="D2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<sst xmlns="http://schemas.openxmlformats.org/spreadsheetml/2006/main" count="1083" uniqueCount="863">
  <si>
    <t>DECIMAL A BINARIO</t>
  </si>
  <si>
    <t>HEXADECIMAL A DECIMAL</t>
  </si>
  <si>
    <t>CARÁCTER</t>
  </si>
  <si>
    <t>DECIMAL</t>
  </si>
  <si>
    <t>BINARIO</t>
  </si>
  <si>
    <t>HEXA</t>
  </si>
  <si>
    <t>PESA</t>
  </si>
  <si>
    <t>VALOR</t>
  </si>
  <si>
    <t>_x0001_</t>
  </si>
  <si>
    <t>0000 0001</t>
  </si>
  <si>
    <t>01</t>
  </si>
  <si>
    <t>@</t>
  </si>
  <si>
    <t>0100 0000</t>
  </si>
  <si>
    <t>40</t>
  </si>
  <si>
    <t></t>
  </si>
  <si>
    <t>0111 1111</t>
  </si>
  <si>
    <t>7F</t>
  </si>
  <si>
    <t>¾</t>
  </si>
  <si>
    <t>1011 1110</t>
  </si>
  <si>
    <t>BE</t>
  </si>
  <si>
    <t>2^15</t>
  </si>
  <si>
    <t>F</t>
  </si>
  <si>
    <t>_x0002_</t>
  </si>
  <si>
    <t>0000 0010</t>
  </si>
  <si>
    <t>02</t>
  </si>
  <si>
    <t>A</t>
  </si>
  <si>
    <t>0100 0001</t>
  </si>
  <si>
    <t>41</t>
  </si>
  <si>
    <t>€</t>
  </si>
  <si>
    <t>1000 0000</t>
  </si>
  <si>
    <t>80</t>
  </si>
  <si>
    <t>¿</t>
  </si>
  <si>
    <t>1011 1111</t>
  </si>
  <si>
    <t>BF</t>
  </si>
  <si>
    <t>2^14</t>
  </si>
  <si>
    <t>E</t>
  </si>
  <si>
    <t>_x0003_</t>
  </si>
  <si>
    <t>0000 0011</t>
  </si>
  <si>
    <t>03</t>
  </si>
  <si>
    <t>B</t>
  </si>
  <si>
    <t>0100 0010</t>
  </si>
  <si>
    <t>42</t>
  </si>
  <si>
    <t></t>
  </si>
  <si>
    <t>1000 0001</t>
  </si>
  <si>
    <t>81</t>
  </si>
  <si>
    <t>À</t>
  </si>
  <si>
    <t>1100 0000</t>
  </si>
  <si>
    <t>C0</t>
  </si>
  <si>
    <t>2^13</t>
  </si>
  <si>
    <t>D</t>
  </si>
  <si>
    <t>_x0004_</t>
  </si>
  <si>
    <t>0000 0100</t>
  </si>
  <si>
    <t>04</t>
  </si>
  <si>
    <t>C</t>
  </si>
  <si>
    <t>0100 0011</t>
  </si>
  <si>
    <t>43</t>
  </si>
  <si>
    <t>‚</t>
  </si>
  <si>
    <t>1000 0010</t>
  </si>
  <si>
    <t>82</t>
  </si>
  <si>
    <t>Á</t>
  </si>
  <si>
    <t>1100 0001</t>
  </si>
  <si>
    <t>C1</t>
  </si>
  <si>
    <t>2^12</t>
  </si>
  <si>
    <t>_x0005_</t>
  </si>
  <si>
    <t>0000 0101</t>
  </si>
  <si>
    <t>05</t>
  </si>
  <si>
    <t>0100 0100</t>
  </si>
  <si>
    <t>44</t>
  </si>
  <si>
    <t>ƒ</t>
  </si>
  <si>
    <t>1000 0011</t>
  </si>
  <si>
    <t>83</t>
  </si>
  <si>
    <t>Â</t>
  </si>
  <si>
    <t>1100 0010</t>
  </si>
  <si>
    <t>C2</t>
  </si>
  <si>
    <t>2^11</t>
  </si>
  <si>
    <t>_x0006_</t>
  </si>
  <si>
    <t>0000 0110</t>
  </si>
  <si>
    <t>06</t>
  </si>
  <si>
    <t>0100 0101</t>
  </si>
  <si>
    <t>45</t>
  </si>
  <si>
    <t>„</t>
  </si>
  <si>
    <t>1000 0100</t>
  </si>
  <si>
    <t>84</t>
  </si>
  <si>
    <t>Ã</t>
  </si>
  <si>
    <t>1100 0011</t>
  </si>
  <si>
    <t>C3</t>
  </si>
  <si>
    <t>2^10</t>
  </si>
  <si>
    <t>_x0007_</t>
  </si>
  <si>
    <t>0000 0111</t>
  </si>
  <si>
    <t>07</t>
  </si>
  <si>
    <t>0100 0110</t>
  </si>
  <si>
    <t>46</t>
  </si>
  <si>
    <t>…</t>
  </si>
  <si>
    <t>1000 0101</t>
  </si>
  <si>
    <t>85</t>
  </si>
  <si>
    <t>Ä</t>
  </si>
  <si>
    <t>1100 0100</t>
  </si>
  <si>
    <t>C4</t>
  </si>
  <si>
    <t>2^9</t>
  </si>
  <si>
    <t>9</t>
  </si>
  <si>
    <t>_x0008_</t>
  </si>
  <si>
    <t>0000 1000</t>
  </si>
  <si>
    <t>08</t>
  </si>
  <si>
    <t>G</t>
  </si>
  <si>
    <t>0100 0111</t>
  </si>
  <si>
    <t>47</t>
  </si>
  <si>
    <t>†</t>
  </si>
  <si>
    <t>1000 0110</t>
  </si>
  <si>
    <t>86</t>
  </si>
  <si>
    <t>Å</t>
  </si>
  <si>
    <t>1100 0101</t>
  </si>
  <si>
    <t>C5</t>
  </si>
  <si>
    <t>2^8</t>
  </si>
  <si>
    <t>8</t>
  </si>
  <si>
    <t xml:space="preserve">	</t>
  </si>
  <si>
    <t>0000 1001</t>
  </si>
  <si>
    <t>09</t>
  </si>
  <si>
    <t>H</t>
  </si>
  <si>
    <t>0100 1000</t>
  </si>
  <si>
    <t>48</t>
  </si>
  <si>
    <t>‡</t>
  </si>
  <si>
    <t>1000 0111</t>
  </si>
  <si>
    <t>87</t>
  </si>
  <si>
    <t>Æ</t>
  </si>
  <si>
    <t>1100 0110</t>
  </si>
  <si>
    <t>C6</t>
  </si>
  <si>
    <t>2^7</t>
  </si>
  <si>
    <t>7</t>
  </si>
  <si>
    <t xml:space="preserve">
</t>
  </si>
  <si>
    <t>0000 1010</t>
  </si>
  <si>
    <t>0A</t>
  </si>
  <si>
    <t>I</t>
  </si>
  <si>
    <t>0100 1001</t>
  </si>
  <si>
    <t>49</t>
  </si>
  <si>
    <t>ˆ</t>
  </si>
  <si>
    <t>1000 1000</t>
  </si>
  <si>
    <t>88</t>
  </si>
  <si>
    <t>Ç</t>
  </si>
  <si>
    <t>1100 0111</t>
  </si>
  <si>
    <t>C7</t>
  </si>
  <si>
    <t>2^6</t>
  </si>
  <si>
    <t>6</t>
  </si>
  <si>
    <t>_x000B_</t>
  </si>
  <si>
    <t>0000 1011</t>
  </si>
  <si>
    <t>0B</t>
  </si>
  <si>
    <t>J</t>
  </si>
  <si>
    <t>0100 1010</t>
  </si>
  <si>
    <t>4A</t>
  </si>
  <si>
    <t>‰</t>
  </si>
  <si>
    <t>1000 1001</t>
  </si>
  <si>
    <t>89</t>
  </si>
  <si>
    <t>È</t>
  </si>
  <si>
    <t>1100 1000</t>
  </si>
  <si>
    <t>C8</t>
  </si>
  <si>
    <t>2^5</t>
  </si>
  <si>
    <t>5</t>
  </si>
  <si>
    <t>_x000C_</t>
  </si>
  <si>
    <t>0000 1100</t>
  </si>
  <si>
    <t>0C</t>
  </si>
  <si>
    <t>K</t>
  </si>
  <si>
    <t>0100 1011</t>
  </si>
  <si>
    <t>4B</t>
  </si>
  <si>
    <t>Š</t>
  </si>
  <si>
    <t>1000 1010</t>
  </si>
  <si>
    <t>8A</t>
  </si>
  <si>
    <t>É</t>
  </si>
  <si>
    <t>1100 1001</t>
  </si>
  <si>
    <t>C9</t>
  </si>
  <si>
    <t>2^4</t>
  </si>
  <si>
    <t>4</t>
  </si>
  <si>
    <t>_x000D_</t>
  </si>
  <si>
    <t>0000 1101</t>
  </si>
  <si>
    <t>0D</t>
  </si>
  <si>
    <t>L</t>
  </si>
  <si>
    <t>0100 1100</t>
  </si>
  <si>
    <t>4C</t>
  </si>
  <si>
    <t>‹</t>
  </si>
  <si>
    <t>1000 1011</t>
  </si>
  <si>
    <t>8B</t>
  </si>
  <si>
    <t>Ê</t>
  </si>
  <si>
    <t>1100 1010</t>
  </si>
  <si>
    <t>CA</t>
  </si>
  <si>
    <t>2^3</t>
  </si>
  <si>
    <t>3</t>
  </si>
  <si>
    <t>_x000E_</t>
  </si>
  <si>
    <t>0000 1110</t>
  </si>
  <si>
    <t>0E</t>
  </si>
  <si>
    <t>M</t>
  </si>
  <si>
    <t>0100 1101</t>
  </si>
  <si>
    <t>4D</t>
  </si>
  <si>
    <t>Œ</t>
  </si>
  <si>
    <t>1000 1100</t>
  </si>
  <si>
    <t>8C</t>
  </si>
  <si>
    <t>Ë</t>
  </si>
  <si>
    <t>1100 1011</t>
  </si>
  <si>
    <t>CB</t>
  </si>
  <si>
    <t>2^2</t>
  </si>
  <si>
    <t>2</t>
  </si>
  <si>
    <t>_x000F_</t>
  </si>
  <si>
    <t>0000 1111</t>
  </si>
  <si>
    <t>0F</t>
  </si>
  <si>
    <t>N</t>
  </si>
  <si>
    <t>0100 1110</t>
  </si>
  <si>
    <t>4E</t>
  </si>
  <si>
    <t></t>
  </si>
  <si>
    <t>1000 1101</t>
  </si>
  <si>
    <t>8D</t>
  </si>
  <si>
    <t>Ì</t>
  </si>
  <si>
    <t>1100 1100</t>
  </si>
  <si>
    <t>CC</t>
  </si>
  <si>
    <t>2^1</t>
  </si>
  <si>
    <t>1</t>
  </si>
  <si>
    <t>_x0010_</t>
  </si>
  <si>
    <t>0001 0000</t>
  </si>
  <si>
    <t>10</t>
  </si>
  <si>
    <t>O</t>
  </si>
  <si>
    <t>0100 1111</t>
  </si>
  <si>
    <t>4F</t>
  </si>
  <si>
    <t>Ž</t>
  </si>
  <si>
    <t>1000 1110</t>
  </si>
  <si>
    <t>8E</t>
  </si>
  <si>
    <t>Í</t>
  </si>
  <si>
    <t>1100 1101</t>
  </si>
  <si>
    <t>CD</t>
  </si>
  <si>
    <t>2^0</t>
  </si>
  <si>
    <t>0</t>
  </si>
  <si>
    <t>_x0011_</t>
  </si>
  <si>
    <t>0001 0001</t>
  </si>
  <si>
    <t>11</t>
  </si>
  <si>
    <t>P</t>
  </si>
  <si>
    <t>0101 0000</t>
  </si>
  <si>
    <t>50</t>
  </si>
  <si>
    <t></t>
  </si>
  <si>
    <t>1000 1111</t>
  </si>
  <si>
    <t>8F</t>
  </si>
  <si>
    <t>Î</t>
  </si>
  <si>
    <t>1100 1110</t>
  </si>
  <si>
    <t>CE</t>
  </si>
  <si>
    <t>DECIMAL:</t>
  </si>
  <si>
    <t>HEXADECIMAL:</t>
  </si>
  <si>
    <t>_x0012_</t>
  </si>
  <si>
    <t>0001 0010</t>
  </si>
  <si>
    <t>12</t>
  </si>
  <si>
    <t>Q</t>
  </si>
  <si>
    <t>0101 0001</t>
  </si>
  <si>
    <t>51</t>
  </si>
  <si>
    <t></t>
  </si>
  <si>
    <t>1001 0000</t>
  </si>
  <si>
    <t>90</t>
  </si>
  <si>
    <t>Ï</t>
  </si>
  <si>
    <t>1100 1111</t>
  </si>
  <si>
    <t>CF</t>
  </si>
  <si>
    <t>BINARIO:</t>
  </si>
  <si>
    <t>_x0013_</t>
  </si>
  <si>
    <t>0001 0011</t>
  </si>
  <si>
    <t>13</t>
  </si>
  <si>
    <t>R</t>
  </si>
  <si>
    <t>0101 0010</t>
  </si>
  <si>
    <t>52</t>
  </si>
  <si>
    <t>‘</t>
  </si>
  <si>
    <t>1001 0001</t>
  </si>
  <si>
    <t>91</t>
  </si>
  <si>
    <t>Ð</t>
  </si>
  <si>
    <t>1101 0000</t>
  </si>
  <si>
    <t>D0</t>
  </si>
  <si>
    <t>COMPROBACIÓN:</t>
  </si>
  <si>
    <t>_x0014_</t>
  </si>
  <si>
    <t>0001 0100</t>
  </si>
  <si>
    <t>14</t>
  </si>
  <si>
    <t>S</t>
  </si>
  <si>
    <t>0101 0011</t>
  </si>
  <si>
    <t>53</t>
  </si>
  <si>
    <t>’</t>
  </si>
  <si>
    <t>1001 0010</t>
  </si>
  <si>
    <t>92</t>
  </si>
  <si>
    <t>Ñ</t>
  </si>
  <si>
    <t>1101 0001</t>
  </si>
  <si>
    <t>D1</t>
  </si>
  <si>
    <t>_x0015_</t>
  </si>
  <si>
    <t>0001 0101</t>
  </si>
  <si>
    <t>15</t>
  </si>
  <si>
    <t>T</t>
  </si>
  <si>
    <t>0101 0100</t>
  </si>
  <si>
    <t>54</t>
  </si>
  <si>
    <t>“</t>
  </si>
  <si>
    <t>1001 0011</t>
  </si>
  <si>
    <t>93</t>
  </si>
  <si>
    <t>Ò</t>
  </si>
  <si>
    <t>1101 0010</t>
  </si>
  <si>
    <t>D2</t>
  </si>
  <si>
    <t>_x0016_</t>
  </si>
  <si>
    <t>0001 0110</t>
  </si>
  <si>
    <t>16</t>
  </si>
  <si>
    <t>U</t>
  </si>
  <si>
    <t>0101 0101</t>
  </si>
  <si>
    <t>55</t>
  </si>
  <si>
    <t>”</t>
  </si>
  <si>
    <t>1001 0100</t>
  </si>
  <si>
    <t>94</t>
  </si>
  <si>
    <t>Ó</t>
  </si>
  <si>
    <t>1101 0011</t>
  </si>
  <si>
    <t>D3</t>
  </si>
  <si>
    <t>BINARIO A HEXADECIMAL</t>
  </si>
  <si>
    <t>BINARIO A DECIMAL</t>
  </si>
  <si>
    <t>_x0017_</t>
  </si>
  <si>
    <t>0001 0111</t>
  </si>
  <si>
    <t>17</t>
  </si>
  <si>
    <t>V</t>
  </si>
  <si>
    <t>0101 0110</t>
  </si>
  <si>
    <t>56</t>
  </si>
  <si>
    <t>•</t>
  </si>
  <si>
    <t>1001 0101</t>
  </si>
  <si>
    <t>95</t>
  </si>
  <si>
    <t>Ô</t>
  </si>
  <si>
    <t>1101 0100</t>
  </si>
  <si>
    <t>D4</t>
  </si>
  <si>
    <t>HEXADECIMAL</t>
  </si>
  <si>
    <t>_x0018_</t>
  </si>
  <si>
    <t>0001 1000</t>
  </si>
  <si>
    <t>18</t>
  </si>
  <si>
    <t>W</t>
  </si>
  <si>
    <t>0101 0111</t>
  </si>
  <si>
    <t>57</t>
  </si>
  <si>
    <t>–</t>
  </si>
  <si>
    <t>1001 0110</t>
  </si>
  <si>
    <t>96</t>
  </si>
  <si>
    <t>Õ</t>
  </si>
  <si>
    <t>1101 0101</t>
  </si>
  <si>
    <t>D5</t>
  </si>
  <si>
    <t>1 0000 0000</t>
  </si>
  <si>
    <t>_x0019_</t>
  </si>
  <si>
    <t>0001 1001</t>
  </si>
  <si>
    <t>19</t>
  </si>
  <si>
    <t>X</t>
  </si>
  <si>
    <t>0101 1000</t>
  </si>
  <si>
    <t>58</t>
  </si>
  <si>
    <t>—</t>
  </si>
  <si>
    <t>1001 0111</t>
  </si>
  <si>
    <t>97</t>
  </si>
  <si>
    <t>Ö</t>
  </si>
  <si>
    <t>1101 0110</t>
  </si>
  <si>
    <t>D6</t>
  </si>
  <si>
    <t>0 1000 0000</t>
  </si>
  <si>
    <t>_x001A_</t>
  </si>
  <si>
    <t>0001 1010</t>
  </si>
  <si>
    <t>1A</t>
  </si>
  <si>
    <t>Y</t>
  </si>
  <si>
    <t>0101 1001</t>
  </si>
  <si>
    <t>59</t>
  </si>
  <si>
    <t>˜</t>
  </si>
  <si>
    <t>1001 1000</t>
  </si>
  <si>
    <t>98</t>
  </si>
  <si>
    <t>×</t>
  </si>
  <si>
    <t>1101 0111</t>
  </si>
  <si>
    <t>D7</t>
  </si>
  <si>
    <t>0 0100 0000</t>
  </si>
  <si>
    <t>_x001B_</t>
  </si>
  <si>
    <t>0001 1011</t>
  </si>
  <si>
    <t>1B</t>
  </si>
  <si>
    <t>Z</t>
  </si>
  <si>
    <t>0101 1010</t>
  </si>
  <si>
    <t>5A</t>
  </si>
  <si>
    <t>™</t>
  </si>
  <si>
    <t>1001 1001</t>
  </si>
  <si>
    <t>99</t>
  </si>
  <si>
    <t>Ø</t>
  </si>
  <si>
    <t>1101 1000</t>
  </si>
  <si>
    <t>D8</t>
  </si>
  <si>
    <t>0 0010 0000</t>
  </si>
  <si>
    <t>_x001C_</t>
  </si>
  <si>
    <t>0001 1100</t>
  </si>
  <si>
    <t>1C</t>
  </si>
  <si>
    <t>[</t>
  </si>
  <si>
    <t>0101 1011</t>
  </si>
  <si>
    <t>5B</t>
  </si>
  <si>
    <t>š</t>
  </si>
  <si>
    <t>1001 1010</t>
  </si>
  <si>
    <t>9A</t>
  </si>
  <si>
    <t>Ù</t>
  </si>
  <si>
    <t>1101 1001</t>
  </si>
  <si>
    <t>D9</t>
  </si>
  <si>
    <t>0 0001 0000</t>
  </si>
  <si>
    <t>_x001D_</t>
  </si>
  <si>
    <t>0001 1101</t>
  </si>
  <si>
    <t>1D</t>
  </si>
  <si>
    <t>\</t>
  </si>
  <si>
    <t>0101 1100</t>
  </si>
  <si>
    <t>5C</t>
  </si>
  <si>
    <t>›</t>
  </si>
  <si>
    <t>1001 1011</t>
  </si>
  <si>
    <t>9B</t>
  </si>
  <si>
    <t>Ú</t>
  </si>
  <si>
    <t>1101 1010</t>
  </si>
  <si>
    <t>DA</t>
  </si>
  <si>
    <t>0 0000 1000</t>
  </si>
  <si>
    <t>_x001E_</t>
  </si>
  <si>
    <t>0001 1110</t>
  </si>
  <si>
    <t>1E</t>
  </si>
  <si>
    <t>]</t>
  </si>
  <si>
    <t>0101 1101</t>
  </si>
  <si>
    <t>5D</t>
  </si>
  <si>
    <t>œ</t>
  </si>
  <si>
    <t>1001 1100</t>
  </si>
  <si>
    <t>9C</t>
  </si>
  <si>
    <t>Û</t>
  </si>
  <si>
    <t>1101 1011</t>
  </si>
  <si>
    <t>DB</t>
  </si>
  <si>
    <t>0 0000 0100</t>
  </si>
  <si>
    <t>_x001F_</t>
  </si>
  <si>
    <t>0001 1111</t>
  </si>
  <si>
    <t>1F</t>
  </si>
  <si>
    <t>^</t>
  </si>
  <si>
    <t>0101 1110</t>
  </si>
  <si>
    <t>5E</t>
  </si>
  <si>
    <t></t>
  </si>
  <si>
    <t>1001 1101</t>
  </si>
  <si>
    <t>9D</t>
  </si>
  <si>
    <t>Ü</t>
  </si>
  <si>
    <t>1101 1100</t>
  </si>
  <si>
    <t>DC</t>
  </si>
  <si>
    <t>1111</t>
  </si>
  <si>
    <t>0 0000 0010</t>
  </si>
  <si>
    <t xml:space="preserve"> </t>
  </si>
  <si>
    <t>0010 0000</t>
  </si>
  <si>
    <t>20</t>
  </si>
  <si>
    <t>_</t>
  </si>
  <si>
    <t>0101 1111</t>
  </si>
  <si>
    <t>5F</t>
  </si>
  <si>
    <t>ž</t>
  </si>
  <si>
    <t>1001 1110</t>
  </si>
  <si>
    <t>9E</t>
  </si>
  <si>
    <t>Ý</t>
  </si>
  <si>
    <t>1101 1101</t>
  </si>
  <si>
    <t>DD</t>
  </si>
  <si>
    <t>0011</t>
  </si>
  <si>
    <t>0 0000 0001</t>
  </si>
  <si>
    <t>!</t>
  </si>
  <si>
    <t>0010 0001</t>
  </si>
  <si>
    <t>21</t>
  </si>
  <si>
    <t>`</t>
  </si>
  <si>
    <t>0110 0000</t>
  </si>
  <si>
    <t>60</t>
  </si>
  <si>
    <t>Ÿ</t>
  </si>
  <si>
    <t>1001 1111</t>
  </si>
  <si>
    <t>9F</t>
  </si>
  <si>
    <t>Þ</t>
  </si>
  <si>
    <t>1101 1110</t>
  </si>
  <si>
    <t>DE</t>
  </si>
  <si>
    <t>0110</t>
  </si>
  <si>
    <t>"</t>
  </si>
  <si>
    <t>0010 0010</t>
  </si>
  <si>
    <t>22</t>
  </si>
  <si>
    <t>a</t>
  </si>
  <si>
    <t>0110 0001</t>
  </si>
  <si>
    <t>61</t>
  </si>
  <si>
    <t> </t>
  </si>
  <si>
    <t>1010 0000</t>
  </si>
  <si>
    <t>A0</t>
  </si>
  <si>
    <t>ß</t>
  </si>
  <si>
    <t>1101 1111</t>
  </si>
  <si>
    <t>DF</t>
  </si>
  <si>
    <t>#</t>
  </si>
  <si>
    <t>0010 0011</t>
  </si>
  <si>
    <t>23</t>
  </si>
  <si>
    <t>b</t>
  </si>
  <si>
    <t>0110 0010</t>
  </si>
  <si>
    <t>62</t>
  </si>
  <si>
    <t>¡</t>
  </si>
  <si>
    <t>1010 0001</t>
  </si>
  <si>
    <t>A1</t>
  </si>
  <si>
    <t>à</t>
  </si>
  <si>
    <t>1110 0000</t>
  </si>
  <si>
    <t>E0</t>
  </si>
  <si>
    <t>$</t>
  </si>
  <si>
    <t>0010 0100</t>
  </si>
  <si>
    <t>24</t>
  </si>
  <si>
    <t>c</t>
  </si>
  <si>
    <t>0110 0011</t>
  </si>
  <si>
    <t>63</t>
  </si>
  <si>
    <t>¢</t>
  </si>
  <si>
    <t>1010 0010</t>
  </si>
  <si>
    <t>A2</t>
  </si>
  <si>
    <t>á</t>
  </si>
  <si>
    <t>1110 0001</t>
  </si>
  <si>
    <t>E1</t>
  </si>
  <si>
    <t>%</t>
  </si>
  <si>
    <t>0010 0101</t>
  </si>
  <si>
    <t>25</t>
  </si>
  <si>
    <t>d</t>
  </si>
  <si>
    <t>0110 0100</t>
  </si>
  <si>
    <t>64</t>
  </si>
  <si>
    <t>£</t>
  </si>
  <si>
    <t>1010 0011</t>
  </si>
  <si>
    <t>A3</t>
  </si>
  <si>
    <t>â</t>
  </si>
  <si>
    <t>1110 0010</t>
  </si>
  <si>
    <t>E2</t>
  </si>
  <si>
    <t>&amp;</t>
  </si>
  <si>
    <t>0010 0110</t>
  </si>
  <si>
    <t>26</t>
  </si>
  <si>
    <t>e</t>
  </si>
  <si>
    <t>0110 0101</t>
  </si>
  <si>
    <t>65</t>
  </si>
  <si>
    <t>¤</t>
  </si>
  <si>
    <t>1010 0100</t>
  </si>
  <si>
    <t>A4</t>
  </si>
  <si>
    <t>ã</t>
  </si>
  <si>
    <t>1110 0011</t>
  </si>
  <si>
    <t>E3</t>
  </si>
  <si>
    <t>'</t>
  </si>
  <si>
    <t>0010 0111</t>
  </si>
  <si>
    <t>27</t>
  </si>
  <si>
    <t>f</t>
  </si>
  <si>
    <t>0110 0110</t>
  </si>
  <si>
    <t>66</t>
  </si>
  <si>
    <t>¥</t>
  </si>
  <si>
    <t>1010 0101</t>
  </si>
  <si>
    <t>A5</t>
  </si>
  <si>
    <t>ä</t>
  </si>
  <si>
    <t>1110 0100</t>
  </si>
  <si>
    <t>E4</t>
  </si>
  <si>
    <t>DECIMAL A HEXADECIMAL</t>
  </si>
  <si>
    <t>HEXADECIMAL A BINARIO</t>
  </si>
  <si>
    <t>(</t>
  </si>
  <si>
    <t>0010 1000</t>
  </si>
  <si>
    <t>28</t>
  </si>
  <si>
    <t>g</t>
  </si>
  <si>
    <t>0110 0111</t>
  </si>
  <si>
    <t>67</t>
  </si>
  <si>
    <t>¦</t>
  </si>
  <si>
    <t>1010 0110</t>
  </si>
  <si>
    <t>A6</t>
  </si>
  <si>
    <t>å</t>
  </si>
  <si>
    <t>1110 0101</t>
  </si>
  <si>
    <t>E5</t>
  </si>
  <si>
    <t>HEX</t>
  </si>
  <si>
    <t>)</t>
  </si>
  <si>
    <t>0010 1001</t>
  </si>
  <si>
    <t>29</t>
  </si>
  <si>
    <t>h</t>
  </si>
  <si>
    <t>0110 1000</t>
  </si>
  <si>
    <t>68</t>
  </si>
  <si>
    <t>§</t>
  </si>
  <si>
    <t>1010 0111</t>
  </si>
  <si>
    <t>A7</t>
  </si>
  <si>
    <t>æ</t>
  </si>
  <si>
    <t>1110 0110</t>
  </si>
  <si>
    <t>E6</t>
  </si>
  <si>
    <t>16^3</t>
  </si>
  <si>
    <t>*</t>
  </si>
  <si>
    <t>0010 1010</t>
  </si>
  <si>
    <t>2A</t>
  </si>
  <si>
    <t>i</t>
  </si>
  <si>
    <t>0110 1001</t>
  </si>
  <si>
    <t>69</t>
  </si>
  <si>
    <t>¨</t>
  </si>
  <si>
    <t>1010 1000</t>
  </si>
  <si>
    <t>A8</t>
  </si>
  <si>
    <t>ç</t>
  </si>
  <si>
    <t>1110 0111</t>
  </si>
  <si>
    <t>E7</t>
  </si>
  <si>
    <t>16^2</t>
  </si>
  <si>
    <t>+</t>
  </si>
  <si>
    <t>0010 1011</t>
  </si>
  <si>
    <t>2B</t>
  </si>
  <si>
    <t>j</t>
  </si>
  <si>
    <t>0110 1010</t>
  </si>
  <si>
    <t>6A</t>
  </si>
  <si>
    <t>©</t>
  </si>
  <si>
    <t>1010 1001</t>
  </si>
  <si>
    <t>A9</t>
  </si>
  <si>
    <t>è</t>
  </si>
  <si>
    <t>1110 1000</t>
  </si>
  <si>
    <t>E8</t>
  </si>
  <si>
    <t>16^1</t>
  </si>
  <si>
    <t>,</t>
  </si>
  <si>
    <t>0010 1100</t>
  </si>
  <si>
    <t>2C</t>
  </si>
  <si>
    <t>k</t>
  </si>
  <si>
    <t>0110 1011</t>
  </si>
  <si>
    <t>6B</t>
  </si>
  <si>
    <t>ª</t>
  </si>
  <si>
    <t>1010 1010</t>
  </si>
  <si>
    <t>AA</t>
  </si>
  <si>
    <t>é</t>
  </si>
  <si>
    <t>1110 1001</t>
  </si>
  <si>
    <t>E9</t>
  </si>
  <si>
    <t>16^0</t>
  </si>
  <si>
    <t>-</t>
  </si>
  <si>
    <t>0010 1101</t>
  </si>
  <si>
    <t>2D</t>
  </si>
  <si>
    <t>l</t>
  </si>
  <si>
    <t>0110 1100</t>
  </si>
  <si>
    <t>6C</t>
  </si>
  <si>
    <t>«</t>
  </si>
  <si>
    <t>1010 1011</t>
  </si>
  <si>
    <t>AB</t>
  </si>
  <si>
    <t>ê</t>
  </si>
  <si>
    <t>1110 1010</t>
  </si>
  <si>
    <t>EA</t>
  </si>
  <si>
    <t>.</t>
  </si>
  <si>
    <t>0010 1110</t>
  </si>
  <si>
    <t>2E</t>
  </si>
  <si>
    <t>m</t>
  </si>
  <si>
    <t>0110 1101</t>
  </si>
  <si>
    <t>6D</t>
  </si>
  <si>
    <t>¬</t>
  </si>
  <si>
    <t>1010 1100</t>
  </si>
  <si>
    <t>AC</t>
  </si>
  <si>
    <t>ë</t>
  </si>
  <si>
    <t>1110 1011</t>
  </si>
  <si>
    <t>EB</t>
  </si>
  <si>
    <t>/</t>
  </si>
  <si>
    <t>0010 1111</t>
  </si>
  <si>
    <t>2F</t>
  </si>
  <si>
    <t>n</t>
  </si>
  <si>
    <t>0110 1110</t>
  </si>
  <si>
    <t>6E</t>
  </si>
  <si>
    <t>­</t>
  </si>
  <si>
    <t>1010 1101</t>
  </si>
  <si>
    <t>AD</t>
  </si>
  <si>
    <t>ì</t>
  </si>
  <si>
    <t>1110 1100</t>
  </si>
  <si>
    <t>EC</t>
  </si>
  <si>
    <t>0011 0000</t>
  </si>
  <si>
    <t>30</t>
  </si>
  <si>
    <t>o</t>
  </si>
  <si>
    <t>0110 1111</t>
  </si>
  <si>
    <t>6F</t>
  </si>
  <si>
    <t>®</t>
  </si>
  <si>
    <t>1010 1110</t>
  </si>
  <si>
    <t>AE</t>
  </si>
  <si>
    <t>í</t>
  </si>
  <si>
    <t>1110 1101</t>
  </si>
  <si>
    <t>ED</t>
  </si>
  <si>
    <t>0011 0001</t>
  </si>
  <si>
    <t>31</t>
  </si>
  <si>
    <t>p</t>
  </si>
  <si>
    <t>0111 0000</t>
  </si>
  <si>
    <t>70</t>
  </si>
  <si>
    <t>¯</t>
  </si>
  <si>
    <t>1010 1111</t>
  </si>
  <si>
    <t>AF</t>
  </si>
  <si>
    <t>î</t>
  </si>
  <si>
    <t>1110 1110</t>
  </si>
  <si>
    <t>EE</t>
  </si>
  <si>
    <t>0011 0010</t>
  </si>
  <si>
    <t>32</t>
  </si>
  <si>
    <t>q</t>
  </si>
  <si>
    <t>0111 0001</t>
  </si>
  <si>
    <t>71</t>
  </si>
  <si>
    <t>°</t>
  </si>
  <si>
    <t>1011 0000</t>
  </si>
  <si>
    <t>B0</t>
  </si>
  <si>
    <t>ï</t>
  </si>
  <si>
    <t>1110 1111</t>
  </si>
  <si>
    <t>EF</t>
  </si>
  <si>
    <t>0011 0011</t>
  </si>
  <si>
    <t>33</t>
  </si>
  <si>
    <t>r</t>
  </si>
  <si>
    <t>0111 0010</t>
  </si>
  <si>
    <t>72</t>
  </si>
  <si>
    <t>±</t>
  </si>
  <si>
    <t>1011 0001</t>
  </si>
  <si>
    <t>B1</t>
  </si>
  <si>
    <t>ð</t>
  </si>
  <si>
    <t>1111 0000</t>
  </si>
  <si>
    <t>F0</t>
  </si>
  <si>
    <t>0011 0100</t>
  </si>
  <si>
    <t>34</t>
  </si>
  <si>
    <t>s</t>
  </si>
  <si>
    <t>0111 0011</t>
  </si>
  <si>
    <t>73</t>
  </si>
  <si>
    <t>²</t>
  </si>
  <si>
    <t>1011 0010</t>
  </si>
  <si>
    <t>B2</t>
  </si>
  <si>
    <t>ñ</t>
  </si>
  <si>
    <t>1111 0001</t>
  </si>
  <si>
    <t>F1</t>
  </si>
  <si>
    <t>0011 0101</t>
  </si>
  <si>
    <t>35</t>
  </si>
  <si>
    <t>t</t>
  </si>
  <si>
    <t>0111 0100</t>
  </si>
  <si>
    <t>74</t>
  </si>
  <si>
    <t>³</t>
  </si>
  <si>
    <t>1011 0011</t>
  </si>
  <si>
    <t>B3</t>
  </si>
  <si>
    <t>ò</t>
  </si>
  <si>
    <t>1111 0010</t>
  </si>
  <si>
    <t>F2</t>
  </si>
  <si>
    <t>0011 0110</t>
  </si>
  <si>
    <t>36</t>
  </si>
  <si>
    <t>u</t>
  </si>
  <si>
    <t>0111 0101</t>
  </si>
  <si>
    <t>75</t>
  </si>
  <si>
    <t>´</t>
  </si>
  <si>
    <t>1011 0100</t>
  </si>
  <si>
    <t>B4</t>
  </si>
  <si>
    <t>ó</t>
  </si>
  <si>
    <t>1111 0011</t>
  </si>
  <si>
    <t>F3</t>
  </si>
  <si>
    <t>0011 0111</t>
  </si>
  <si>
    <t>37</t>
  </si>
  <si>
    <t>v</t>
  </si>
  <si>
    <t>0111 0110</t>
  </si>
  <si>
    <t>76</t>
  </si>
  <si>
    <t>µ</t>
  </si>
  <si>
    <t>1011 0101</t>
  </si>
  <si>
    <t>B5</t>
  </si>
  <si>
    <t>ô</t>
  </si>
  <si>
    <t>1111 0100</t>
  </si>
  <si>
    <t>F4</t>
  </si>
  <si>
    <t>0011 1000</t>
  </si>
  <si>
    <t>38</t>
  </si>
  <si>
    <t>w</t>
  </si>
  <si>
    <t>0111 0111</t>
  </si>
  <si>
    <t>77</t>
  </si>
  <si>
    <t>¶</t>
  </si>
  <si>
    <t>1011 0110</t>
  </si>
  <si>
    <t>B6</t>
  </si>
  <si>
    <t>õ</t>
  </si>
  <si>
    <t>1111 0101</t>
  </si>
  <si>
    <t>F5</t>
  </si>
  <si>
    <t>0011 1001</t>
  </si>
  <si>
    <t>39</t>
  </si>
  <si>
    <t>x</t>
  </si>
  <si>
    <t>0111 1000</t>
  </si>
  <si>
    <t>78</t>
  </si>
  <si>
    <t>·</t>
  </si>
  <si>
    <t>1011 0111</t>
  </si>
  <si>
    <t>B7</t>
  </si>
  <si>
    <t>ö</t>
  </si>
  <si>
    <t>1111 0110</t>
  </si>
  <si>
    <t>F6</t>
  </si>
  <si>
    <t>:</t>
  </si>
  <si>
    <t>0011 1010</t>
  </si>
  <si>
    <t>3A</t>
  </si>
  <si>
    <t>y</t>
  </si>
  <si>
    <t>0111 1001</t>
  </si>
  <si>
    <t>79</t>
  </si>
  <si>
    <t>¸</t>
  </si>
  <si>
    <t>1011 1000</t>
  </si>
  <si>
    <t>B8</t>
  </si>
  <si>
    <t>÷</t>
  </si>
  <si>
    <t>1111 0111</t>
  </si>
  <si>
    <t>F7</t>
  </si>
  <si>
    <t>;</t>
  </si>
  <si>
    <t>0011 1011</t>
  </si>
  <si>
    <t>3B</t>
  </si>
  <si>
    <t>z</t>
  </si>
  <si>
    <t>0111 1010</t>
  </si>
  <si>
    <t>7A</t>
  </si>
  <si>
    <t>¹</t>
  </si>
  <si>
    <t>1011 1001</t>
  </si>
  <si>
    <t>B9</t>
  </si>
  <si>
    <t>ø</t>
  </si>
  <si>
    <t>1111 1000</t>
  </si>
  <si>
    <t>F8</t>
  </si>
  <si>
    <t>&lt;</t>
  </si>
  <si>
    <t>0011 1100</t>
  </si>
  <si>
    <t>3C</t>
  </si>
  <si>
    <t>{</t>
  </si>
  <si>
    <t>0111 1011</t>
  </si>
  <si>
    <t>7B</t>
  </si>
  <si>
    <t>º</t>
  </si>
  <si>
    <t>1011 1010</t>
  </si>
  <si>
    <t>BA</t>
  </si>
  <si>
    <t>ù</t>
  </si>
  <si>
    <t>1111 1001</t>
  </si>
  <si>
    <t>F9</t>
  </si>
  <si>
    <t>=</t>
  </si>
  <si>
    <t>0011 1101</t>
  </si>
  <si>
    <t>3D</t>
  </si>
  <si>
    <t>|</t>
  </si>
  <si>
    <t>0111 1100</t>
  </si>
  <si>
    <t>7C</t>
  </si>
  <si>
    <t>»</t>
  </si>
  <si>
    <t>1011 1011</t>
  </si>
  <si>
    <t>BB</t>
  </si>
  <si>
    <t>ú</t>
  </si>
  <si>
    <t>1111 1010</t>
  </si>
  <si>
    <t>FA</t>
  </si>
  <si>
    <t>&gt;</t>
  </si>
  <si>
    <t>0011 1110</t>
  </si>
  <si>
    <t>3E</t>
  </si>
  <si>
    <t>}</t>
  </si>
  <si>
    <t>0111 1101</t>
  </si>
  <si>
    <t>7D</t>
  </si>
  <si>
    <t>¼</t>
  </si>
  <si>
    <t>1011 1100</t>
  </si>
  <si>
    <t>BC</t>
  </si>
  <si>
    <t>û</t>
  </si>
  <si>
    <t>1111 1011</t>
  </si>
  <si>
    <t>FB</t>
  </si>
  <si>
    <t>?</t>
  </si>
  <si>
    <t>0011 1111</t>
  </si>
  <si>
    <t>3F</t>
  </si>
  <si>
    <t>~</t>
  </si>
  <si>
    <t>0111 1110</t>
  </si>
  <si>
    <t>7E</t>
  </si>
  <si>
    <t>½</t>
  </si>
  <si>
    <t>1011 1101</t>
  </si>
  <si>
    <t>BD</t>
  </si>
  <si>
    <t>ü</t>
  </si>
  <si>
    <t>1111 1100</t>
  </si>
  <si>
    <t>FC</t>
  </si>
  <si>
    <t>ý</t>
  </si>
  <si>
    <t>1111 1101</t>
  </si>
  <si>
    <t>FD</t>
  </si>
  <si>
    <t>þ</t>
  </si>
  <si>
    <t>1111 1110</t>
  </si>
  <si>
    <t>FE</t>
  </si>
  <si>
    <t>ÿ</t>
  </si>
  <si>
    <t>1111 1111</t>
  </si>
  <si>
    <t>FF</t>
  </si>
  <si>
    <t>PROGRAMA</t>
  </si>
  <si>
    <t>MEMORIA</t>
  </si>
  <si>
    <t>C-HEX</t>
  </si>
  <si>
    <t>C-BIN</t>
  </si>
  <si>
    <t>M-DEC</t>
  </si>
  <si>
    <t>M-HEX</t>
  </si>
  <si>
    <t>VAR</t>
  </si>
  <si>
    <t>00E3</t>
  </si>
  <si>
    <t>0306</t>
  </si>
  <si>
    <t>0014</t>
  </si>
  <si>
    <t>DAT</t>
  </si>
  <si>
    <t>00 E3</t>
  </si>
  <si>
    <t>03 06</t>
  </si>
  <si>
    <t>00 14</t>
  </si>
  <si>
    <t>INS</t>
  </si>
  <si>
    <t>AX</t>
  </si>
  <si>
    <t>VAL</t>
  </si>
  <si>
    <t>0000 0000 1110 0011</t>
  </si>
  <si>
    <t>0000 0011 0000 0110</t>
  </si>
  <si>
    <t>0000 0000 0001 0100</t>
  </si>
  <si>
    <t>0000 0011 1110 1001</t>
  </si>
  <si>
    <t>T-CONV</t>
  </si>
  <si>
    <t>UNI</t>
  </si>
  <si>
    <t>0000 0000 0000 0001</t>
  </si>
  <si>
    <t>XXXX XXXX XX10 1011</t>
  </si>
  <si>
    <t>0000 0011 1101 0101</t>
  </si>
  <si>
    <t>0010 0000 0000</t>
  </si>
  <si>
    <t>0001 0000 0000</t>
  </si>
  <si>
    <t>0000 1000 0000</t>
  </si>
  <si>
    <t>0000 0100 0000</t>
  </si>
  <si>
    <t>0000 0001 0000</t>
  </si>
  <si>
    <t>0000 0000 0100</t>
  </si>
  <si>
    <t>0000 0000 0001</t>
  </si>
  <si>
    <t>AX-HEX</t>
  </si>
  <si>
    <t>03D5</t>
  </si>
  <si>
    <t>CHAR</t>
  </si>
  <si>
    <t>DEC</t>
  </si>
  <si>
    <t>00</t>
  </si>
  <si>
    <t>MEM</t>
  </si>
  <si>
    <t>VAR[1]</t>
  </si>
  <si>
    <t>[1] REFERENCIA 1 (VARIABLES)</t>
  </si>
  <si>
    <t>INS[1]</t>
  </si>
  <si>
    <t>[1] REFERENCIA 2 (INSTRUCCIONES)</t>
  </si>
  <si>
    <t>ASCII</t>
  </si>
  <si>
    <t>100</t>
  </si>
  <si>
    <t>0000 0010 0000</t>
  </si>
  <si>
    <t>0000 0000 1000</t>
  </si>
  <si>
    <t>0000 0000 0010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</si>
</sst>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4"/>
      <color theme="0"/>
      <name val="Consolas"/>
      <family val="3"/>
    </font>
    <font>
      <b/>
      <sz val="11"/>
      <color theme="1"/>
      <name val="Consolas"/>
      <family val="3"/>
    </font>
    <font>
      <b/>
      <sz val="11"/>
      <color theme="0"/>
      <name val="Consolas"/>
      <family val="3"/>
    </font>
    <font>
      <b/>
      <sz val="11"/>
      <name val="Consolas"/>
      <family val="3"/>
    </font>
    <font>
      <sz val="11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73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1" fillId="0" borderId="0" xfId="0" applyFont="1"/>
    <xf numFmtId="0" fontId="6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Alignment="1">
      <alignment horizontal="center" vertical="center"/>
    </xf>
    <xf numFmtId="0" fontId="5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49" fontId="6" fillId="4" borderId="12" xfId="0" applyNumberFormat="1" applyFont="1" applyFill="1" applyBorder="1" applyAlignment="1">
      <alignment horizontal="center" vertical="center"/>
    </xf>
    <xf numFmtId="49" fontId="6" fillId="0" borderId="12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8" fillId="0" borderId="0" xfId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49" fontId="6" fillId="5" borderId="17" xfId="0" applyNumberFormat="1" applyFont="1" applyFill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49" fontId="6" fillId="0" borderId="17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right" vertical="center"/>
    </xf>
    <xf numFmtId="0" fontId="1" fillId="0" borderId="10" xfId="0" applyFont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13" xfId="0" applyFont="1" applyBorder="1" applyAlignment="1">
      <alignment horizontal="center"/>
    </xf>
    <xf numFmtId="0" fontId="1" fillId="4" borderId="12" xfId="0" applyNumberFormat="1" applyFont="1" applyFill="1" applyBorder="1" applyAlignment="1">
      <alignment horizontal="center"/>
    </xf>
    <xf numFmtId="0" fontId="1" fillId="0" borderId="12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INPUT" displayName="INPUT" ref="A1:E38" totalsRowShown="0" headerRowDxfId="30" dataDxfId="29">
  <tableColumns count="5">
    <tableColumn id="6" xr3:uid="{00000000-0010-0000-0000-000006000000}" name="MEMORIA" dataDxfId="28">
      <calculatedColumnFormula>TEXT(ROW()+98,"0000")</calculatedColumnFormula>
    </tableColumn>
    <tableColumn id="2" xr3:uid="{00000000-0010-0000-0000-000002000000}" name="C-HEX" dataDxfId="27">
      <calculatedColumnFormula>DEC2HEX(D2)</calculatedColumnFormula>
    </tableColumn>
    <tableColumn id="3" xr3:uid="{00000000-0010-0000-0000-000003000000}" name="PROGRAMA" dataDxfId="26"/>
    <tableColumn id="4" xr3:uid="{00000000-0010-0000-0000-000004000000}" name="ASCII" dataDxfId="25">
      <calculatedColumnFormula>CODE(C2)</calculatedColumnFormula>
    </tableColumn>
    <tableColumn id="5" xr3:uid="{00000000-0010-0000-0000-000005000000}" name="C-BIN" dataDxfId="24">
      <calculatedColumnFormula>TEXT(DEC2BIN(D2),"0000 0000")</calculatedColumnFormula>
    </tableColumn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G1:I9" totalsRowShown="0" headerRowDxfId="23" dataDxfId="22">
  <tableColumns count="3">
    <tableColumn id="1" xr3:uid="{00000000-0010-0000-0100-000001000000}" name="M-DEC" dataDxfId="21"/>
    <tableColumn id="2" xr3:uid="{00000000-0010-0000-0100-000002000000}" name="M-HEX" dataDxfId="20">
      <calculatedColumnFormula>DEC2HEX(G2)</calculatedColumnFormula>
    </tableColumn>
    <tableColumn id="3" xr3:uid="{00000000-0010-0000-0100-000003000000}" name="VAR" dataDxfId="19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99FA5F-1673-4EFA-868F-75A1112C7AE7}" name="Tabla13" displayName="Tabla13" ref="O1:Q15" totalsRowShown="0" headerRowDxfId="18" dataDxfId="17">
  <tableColumns count="3">
    <tableColumn id="1" xr3:uid="{82E8E43D-ACB6-444C-B697-37BC10D33B01}" name="M-DEC" dataDxfId="16"/>
    <tableColumn id="2" xr3:uid="{1DD83A18-98A3-402D-8511-7D72579A61EF}" name="M-HEX" dataDxfId="15">
      <calculatedColumnFormula>DEC2HEX(O2)</calculatedColumnFormula>
    </tableColumn>
    <tableColumn id="3" xr3:uid="{1165A1C1-0211-44CD-81AB-2D760E026813}" name="DAT" dataDxfId="14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2C17F0-EB33-4E2E-82B2-CFB3A8FECF1E}" name="Table3" displayName="Table3" ref="S1:T12" totalsRowShown="0" headerRowDxfId="13" dataDxfId="12">
  <tableColumns count="2">
    <tableColumn id="1" xr3:uid="{ACCA9FB3-7F37-4822-9B47-E8218C832F02}" name="INS" dataDxfId="11"/>
    <tableColumn id="2" xr3:uid="{348B0C7B-6022-493E-A37A-903CD87817AE}" name="VAL" dataDxfId="10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443DBB5-6AC4-4841-AED5-14EFE76B47DA}" name="Tabla5" displayName="Tabla5" ref="V20:X25" totalsRowShown="0" headerRowDxfId="9" dataDxfId="8">
  <tableColumns count="3">
    <tableColumn id="1" xr3:uid="{0D251BDA-9575-4F46-9734-7434014D4381}" name="CHAR" dataDxfId="7"/>
    <tableColumn id="2" xr3:uid="{35F5FFE3-2A95-46C8-8C26-57B64C92016C}" name="HEX" dataDxfId="6">
      <calculatedColumnFormula>DEC2HEX(Tabla5[[#This Row],[DEC]])</calculatedColumnFormula>
    </tableColumn>
    <tableColumn id="3" xr3:uid="{BD7E032F-56A5-481D-9ADF-4CEB86D1994C}" name="DEC" dataDxfId="5">
      <calculatedColumnFormula>CODE(Tabla5[[#This Row],[CHAR]])</calculatedColumnFormula>
    </tableColumn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A94EF8B-6C6D-4AFE-A2DE-AEB0FCA11AC1}" name="Table6" displayName="Table6" ref="AA1:AC40" totalsRowShown="0" headerRowDxfId="4" dataDxfId="3">
  <tableColumns count="3">
    <tableColumn id="1" xr3:uid="{AC2A3113-E806-4BA2-B730-8202F466E435}" name="HEX" dataDxfId="2"/>
    <tableColumn id="2" xr3:uid="{74FC71C8-7C6F-4126-B31E-788F1FC83DF1}" name="ASCII" dataDxfId="1">
      <calculatedColumnFormula>HEX2DEC(Table6[[#This Row],[HEX]])</calculatedColumnFormula>
    </tableColumn>
    <tableColumn id="3" xr3:uid="{FC47400A-0E39-4F58-842C-C803899ED8B1}" name="CHAR" dataDxfId="0">
      <calculatedColumnFormula>CHAR(Table6[[#This Row],[ASCII]])</calculatedColumn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B68"/>
  <sheetViews>
    <sheetView topLeftCell="A16" workbookViewId="0">
      <selection activeCell="F25" sqref="F25:H25"/>
    </sheetView>
  </sheetViews>
  <sheetFormatPr defaultColWidth="11.42578125" defaultRowHeight="15" x14ac:dyDescent="0.25"/>
  <cols>
    <col min="1" max="1" width="5.7109375" customWidth="1"/>
    <col min="2" max="2" width="11.28515625" bestFit="1" customWidth="1"/>
    <col min="3" max="3" width="8.42578125" bestFit="1" customWidth="1"/>
    <col min="4" max="4" width="28.85546875" bestFit="1" customWidth="1"/>
    <col min="5" max="5" width="5.7109375" customWidth="1"/>
    <col min="6" max="6" width="15.42578125" bestFit="1" customWidth="1"/>
    <col min="7" max="7" width="8.42578125" bestFit="1" customWidth="1"/>
    <col min="8" max="8" width="18.5703125" bestFit="1" customWidth="1"/>
    <col min="9" max="9" width="10.7109375" customWidth="1"/>
    <col min="10" max="10" width="10.140625" bestFit="1" customWidth="1"/>
    <col min="11" max="11" width="9" bestFit="1" customWidth="1"/>
    <col min="12" max="12" width="11.28515625" bestFit="1" customWidth="1"/>
    <col min="13" max="13" width="5.5703125" bestFit="1" customWidth="1"/>
    <col min="14" max="14" width="5.7109375" customWidth="1"/>
    <col min="15" max="15" width="10.140625" bestFit="1" customWidth="1"/>
    <col min="16" max="16" width="9" bestFit="1" customWidth="1"/>
    <col min="17" max="17" width="11.28515625" bestFit="1" customWidth="1"/>
    <col min="18" max="18" width="5.5703125" bestFit="1" customWidth="1"/>
    <col min="19" max="19" width="5.7109375" customWidth="1"/>
    <col min="20" max="20" width="10.140625" bestFit="1" customWidth="1"/>
    <col min="21" max="21" width="9" bestFit="1" customWidth="1"/>
    <col min="22" max="22" width="11.28515625" bestFit="1" customWidth="1"/>
    <col min="23" max="23" width="5.5703125" bestFit="1" customWidth="1"/>
    <col min="24" max="24" width="5.7109375" customWidth="1"/>
    <col min="25" max="25" width="10.140625" bestFit="1" customWidth="1"/>
    <col min="26" max="26" width="9" bestFit="1" customWidth="1"/>
    <col min="27" max="27" width="11.28515625" bestFit="1" customWidth="1"/>
    <col min="28" max="28" width="5.5703125" bestFit="1" customWidth="1"/>
  </cols>
  <sheetData>
    <row r="2" spans="2:28" ht="18.75" x14ac:dyDescent="0.25">
      <c r="B2" s="65" t="s">
        <v>0</v>
      </c>
      <c r="C2" s="65"/>
      <c r="D2" s="65"/>
      <c r="F2" s="65" t="s">
        <v>1</v>
      </c>
      <c r="G2" s="65"/>
      <c r="H2" s="65"/>
      <c r="J2" s="21" t="s">
        <v>2</v>
      </c>
      <c r="K2" s="22" t="s">
        <v>3</v>
      </c>
      <c r="L2" s="22" t="s">
        <v>4</v>
      </c>
      <c r="M2" s="23" t="s">
        <v>5</v>
      </c>
      <c r="O2" s="21" t="s">
        <v>2</v>
      </c>
      <c r="P2" s="22" t="s">
        <v>3</v>
      </c>
      <c r="Q2" s="22" t="s">
        <v>4</v>
      </c>
      <c r="R2" s="23" t="s">
        <v>5</v>
      </c>
      <c r="T2" s="21" t="s">
        <v>2</v>
      </c>
      <c r="U2" s="22" t="s">
        <v>3</v>
      </c>
      <c r="V2" s="22" t="s">
        <v>4</v>
      </c>
      <c r="W2" s="23" t="s">
        <v>5</v>
      </c>
      <c r="Y2" s="21" t="s">
        <v>2</v>
      </c>
      <c r="Z2" s="22" t="s">
        <v>3</v>
      </c>
      <c r="AA2" s="22" t="s">
        <v>4</v>
      </c>
      <c r="AB2" s="23" t="s">
        <v>5</v>
      </c>
    </row>
    <row r="3" spans="2:28" x14ac:dyDescent="0.25">
      <c r="B3" s="1" t="s">
        <v>6</v>
      </c>
      <c r="C3" s="2" t="s">
        <v>7</v>
      </c>
      <c r="D3" s="3" t="s">
        <v>4</v>
      </c>
      <c r="F3" s="1" t="s">
        <v>5</v>
      </c>
      <c r="G3" s="2" t="s">
        <v>7</v>
      </c>
      <c r="H3" s="3" t="s">
        <v>3</v>
      </c>
      <c r="J3" s="24" t="s">
        <v>8</v>
      </c>
      <c r="K3" s="25">
        <v>1</v>
      </c>
      <c r="L3" s="25" t="s">
        <v>9</v>
      </c>
      <c r="M3" s="26" t="s">
        <v>10</v>
      </c>
      <c r="O3" s="24" t="s">
        <v>11</v>
      </c>
      <c r="P3" s="25">
        <v>64</v>
      </c>
      <c r="Q3" s="25" t="s">
        <v>12</v>
      </c>
      <c r="R3" s="26" t="s">
        <v>13</v>
      </c>
      <c r="T3" s="24" t="s">
        <v>14</v>
      </c>
      <c r="U3" s="25">
        <v>127</v>
      </c>
      <c r="V3" s="25" t="s">
        <v>15</v>
      </c>
      <c r="W3" s="26" t="s">
        <v>16</v>
      </c>
      <c r="Y3" s="24" t="s">
        <v>17</v>
      </c>
      <c r="Z3" s="25">
        <v>190</v>
      </c>
      <c r="AA3" s="25" t="s">
        <v>18</v>
      </c>
      <c r="AB3" s="26" t="s">
        <v>19</v>
      </c>
    </row>
    <row r="4" spans="2:28" x14ac:dyDescent="0.25">
      <c r="B4" s="4" t="s">
        <v>20</v>
      </c>
      <c r="C4" s="5">
        <f>POWER(2,15)</f>
        <v>32768</v>
      </c>
      <c r="D4" s="6"/>
      <c r="F4" s="4" t="s">
        <v>21</v>
      </c>
      <c r="G4" s="5">
        <v>15</v>
      </c>
      <c r="H4" s="6">
        <v>3</v>
      </c>
      <c r="J4" s="24" t="s">
        <v>22</v>
      </c>
      <c r="K4" s="25">
        <v>2</v>
      </c>
      <c r="L4" s="25" t="s">
        <v>23</v>
      </c>
      <c r="M4" s="26" t="s">
        <v>24</v>
      </c>
      <c r="O4" s="24" t="s">
        <v>25</v>
      </c>
      <c r="P4" s="25">
        <v>65</v>
      </c>
      <c r="Q4" s="25" t="s">
        <v>26</v>
      </c>
      <c r="R4" s="26" t="s">
        <v>27</v>
      </c>
      <c r="T4" s="24" t="s">
        <v>28</v>
      </c>
      <c r="U4" s="25">
        <v>128</v>
      </c>
      <c r="V4" s="25" t="s">
        <v>29</v>
      </c>
      <c r="W4" s="26" t="s">
        <v>30</v>
      </c>
      <c r="Y4" s="24" t="s">
        <v>31</v>
      </c>
      <c r="Z4" s="25">
        <v>191</v>
      </c>
      <c r="AA4" s="25" t="s">
        <v>32</v>
      </c>
      <c r="AB4" s="26" t="s">
        <v>33</v>
      </c>
    </row>
    <row r="5" spans="2:28" x14ac:dyDescent="0.25">
      <c r="B5" s="7" t="s">
        <v>34</v>
      </c>
      <c r="C5" s="8">
        <f>POWER(2,14)</f>
        <v>16384</v>
      </c>
      <c r="D5" s="9"/>
      <c r="F5" s="7" t="s">
        <v>35</v>
      </c>
      <c r="G5" s="8">
        <v>14</v>
      </c>
      <c r="H5" s="9"/>
      <c r="J5" s="24" t="s">
        <v>36</v>
      </c>
      <c r="K5" s="25">
        <v>3</v>
      </c>
      <c r="L5" s="25" t="s">
        <v>37</v>
      </c>
      <c r="M5" s="26" t="s">
        <v>38</v>
      </c>
      <c r="O5" s="24" t="s">
        <v>39</v>
      </c>
      <c r="P5" s="25">
        <v>66</v>
      </c>
      <c r="Q5" s="25" t="s">
        <v>40</v>
      </c>
      <c r="R5" s="26" t="s">
        <v>41</v>
      </c>
      <c r="T5" s="24" t="s">
        <v>42</v>
      </c>
      <c r="U5" s="25">
        <v>129</v>
      </c>
      <c r="V5" s="25" t="s">
        <v>43</v>
      </c>
      <c r="W5" s="26" t="s">
        <v>44</v>
      </c>
      <c r="Y5" s="24" t="s">
        <v>45</v>
      </c>
      <c r="Z5" s="25">
        <v>192</v>
      </c>
      <c r="AA5" s="25" t="s">
        <v>46</v>
      </c>
      <c r="AB5" s="26" t="s">
        <v>47</v>
      </c>
    </row>
    <row r="6" spans="2:28" x14ac:dyDescent="0.25">
      <c r="B6" s="7" t="s">
        <v>48</v>
      </c>
      <c r="C6" s="8">
        <f>POWER(2,13)</f>
        <v>8192</v>
      </c>
      <c r="D6" s="9"/>
      <c r="F6" s="7" t="s">
        <v>49</v>
      </c>
      <c r="G6" s="8">
        <v>13</v>
      </c>
      <c r="H6" s="9"/>
      <c r="J6" s="24" t="s">
        <v>50</v>
      </c>
      <c r="K6" s="25">
        <v>4</v>
      </c>
      <c r="L6" s="25" t="s">
        <v>51</v>
      </c>
      <c r="M6" s="26" t="s">
        <v>52</v>
      </c>
      <c r="O6" s="24" t="s">
        <v>53</v>
      </c>
      <c r="P6" s="25">
        <v>67</v>
      </c>
      <c r="Q6" s="25" t="s">
        <v>54</v>
      </c>
      <c r="R6" s="26" t="s">
        <v>55</v>
      </c>
      <c r="T6" s="24" t="s">
        <v>56</v>
      </c>
      <c r="U6" s="25">
        <v>130</v>
      </c>
      <c r="V6" s="25" t="s">
        <v>57</v>
      </c>
      <c r="W6" s="26" t="s">
        <v>58</v>
      </c>
      <c r="Y6" s="24" t="s">
        <v>59</v>
      </c>
      <c r="Z6" s="25">
        <v>193</v>
      </c>
      <c r="AA6" s="25" t="s">
        <v>60</v>
      </c>
      <c r="AB6" s="26" t="s">
        <v>61</v>
      </c>
    </row>
    <row r="7" spans="2:28" x14ac:dyDescent="0.25">
      <c r="B7" s="7" t="s">
        <v>62</v>
      </c>
      <c r="C7" s="8">
        <f>POWER(2,12)</f>
        <v>4096</v>
      </c>
      <c r="D7" s="9"/>
      <c r="F7" s="7" t="s">
        <v>53</v>
      </c>
      <c r="G7" s="8">
        <v>12</v>
      </c>
      <c r="H7" s="9"/>
      <c r="J7" s="24" t="s">
        <v>63</v>
      </c>
      <c r="K7" s="25">
        <v>5</v>
      </c>
      <c r="L7" s="25" t="s">
        <v>64</v>
      </c>
      <c r="M7" s="26" t="s">
        <v>65</v>
      </c>
      <c r="O7" s="24" t="s">
        <v>49</v>
      </c>
      <c r="P7" s="25">
        <v>68</v>
      </c>
      <c r="Q7" s="25" t="s">
        <v>66</v>
      </c>
      <c r="R7" s="26" t="s">
        <v>67</v>
      </c>
      <c r="T7" s="24" t="s">
        <v>68</v>
      </c>
      <c r="U7" s="25">
        <v>131</v>
      </c>
      <c r="V7" s="25" t="s">
        <v>69</v>
      </c>
      <c r="W7" s="26" t="s">
        <v>70</v>
      </c>
      <c r="Y7" s="24" t="s">
        <v>71</v>
      </c>
      <c r="Z7" s="25">
        <v>194</v>
      </c>
      <c r="AA7" s="25" t="s">
        <v>72</v>
      </c>
      <c r="AB7" s="26" t="s">
        <v>73</v>
      </c>
    </row>
    <row r="8" spans="2:28" x14ac:dyDescent="0.25">
      <c r="B8" s="7" t="s">
        <v>74</v>
      </c>
      <c r="C8" s="8">
        <f>POWER(2,11)</f>
        <v>2048</v>
      </c>
      <c r="D8" s="9"/>
      <c r="F8" s="7" t="s">
        <v>39</v>
      </c>
      <c r="G8" s="8">
        <v>11</v>
      </c>
      <c r="H8" s="9"/>
      <c r="J8" s="24" t="s">
        <v>75</v>
      </c>
      <c r="K8" s="25">
        <v>6</v>
      </c>
      <c r="L8" s="25" t="s">
        <v>76</v>
      </c>
      <c r="M8" s="26" t="s">
        <v>77</v>
      </c>
      <c r="O8" s="24" t="s">
        <v>35</v>
      </c>
      <c r="P8" s="25">
        <v>69</v>
      </c>
      <c r="Q8" s="25" t="s">
        <v>78</v>
      </c>
      <c r="R8" s="26" t="s">
        <v>79</v>
      </c>
      <c r="T8" s="24" t="s">
        <v>80</v>
      </c>
      <c r="U8" s="25">
        <v>132</v>
      </c>
      <c r="V8" s="25" t="s">
        <v>81</v>
      </c>
      <c r="W8" s="26" t="s">
        <v>82</v>
      </c>
      <c r="Y8" s="24" t="s">
        <v>83</v>
      </c>
      <c r="Z8" s="25">
        <v>195</v>
      </c>
      <c r="AA8" s="25" t="s">
        <v>84</v>
      </c>
      <c r="AB8" s="26" t="s">
        <v>85</v>
      </c>
    </row>
    <row r="9" spans="2:28" x14ac:dyDescent="0.25">
      <c r="B9" s="7" t="s">
        <v>86</v>
      </c>
      <c r="C9" s="8">
        <f>POWER(2,10)</f>
        <v>1024</v>
      </c>
      <c r="D9" s="9"/>
      <c r="F9" s="7" t="s">
        <v>25</v>
      </c>
      <c r="G9" s="8">
        <v>10</v>
      </c>
      <c r="H9" s="9"/>
      <c r="J9" s="24" t="s">
        <v>87</v>
      </c>
      <c r="K9" s="25">
        <v>7</v>
      </c>
      <c r="L9" s="25" t="s">
        <v>88</v>
      </c>
      <c r="M9" s="26" t="s">
        <v>89</v>
      </c>
      <c r="O9" s="24" t="s">
        <v>21</v>
      </c>
      <c r="P9" s="25">
        <v>70</v>
      </c>
      <c r="Q9" s="25" t="s">
        <v>90</v>
      </c>
      <c r="R9" s="26" t="s">
        <v>91</v>
      </c>
      <c r="T9" s="24" t="s">
        <v>92</v>
      </c>
      <c r="U9" s="25">
        <v>133</v>
      </c>
      <c r="V9" s="25" t="s">
        <v>93</v>
      </c>
      <c r="W9" s="26" t="s">
        <v>94</v>
      </c>
      <c r="Y9" s="24" t="s">
        <v>95</v>
      </c>
      <c r="Z9" s="25">
        <v>196</v>
      </c>
      <c r="AA9" s="25" t="s">
        <v>96</v>
      </c>
      <c r="AB9" s="26" t="s">
        <v>97</v>
      </c>
    </row>
    <row r="10" spans="2:28" x14ac:dyDescent="0.25">
      <c r="B10" s="7" t="s">
        <v>98</v>
      </c>
      <c r="C10" s="8">
        <f>POWER(2,9)</f>
        <v>512</v>
      </c>
      <c r="D10" s="9">
        <v>1</v>
      </c>
      <c r="F10" s="7" t="s">
        <v>99</v>
      </c>
      <c r="G10" s="8">
        <v>9</v>
      </c>
      <c r="H10" s="9">
        <v>1</v>
      </c>
      <c r="J10" s="24" t="s">
        <v>100</v>
      </c>
      <c r="K10" s="25">
        <v>8</v>
      </c>
      <c r="L10" s="25" t="s">
        <v>101</v>
      </c>
      <c r="M10" s="26" t="s">
        <v>102</v>
      </c>
      <c r="O10" s="24" t="s">
        <v>103</v>
      </c>
      <c r="P10" s="25">
        <v>71</v>
      </c>
      <c r="Q10" s="25" t="s">
        <v>104</v>
      </c>
      <c r="R10" s="26" t="s">
        <v>105</v>
      </c>
      <c r="T10" s="24" t="s">
        <v>106</v>
      </c>
      <c r="U10" s="25">
        <v>134</v>
      </c>
      <c r="V10" s="25" t="s">
        <v>107</v>
      </c>
      <c r="W10" s="26" t="s">
        <v>108</v>
      </c>
      <c r="Y10" s="24" t="s">
        <v>109</v>
      </c>
      <c r="Z10" s="25">
        <v>197</v>
      </c>
      <c r="AA10" s="25" t="s">
        <v>110</v>
      </c>
      <c r="AB10" s="26" t="s">
        <v>111</v>
      </c>
    </row>
    <row r="11" spans="2:28" x14ac:dyDescent="0.25">
      <c r="B11" s="7" t="s">
        <v>112</v>
      </c>
      <c r="C11" s="8">
        <f>POWER(2,8)</f>
        <v>256</v>
      </c>
      <c r="D11" s="9">
        <v>1</v>
      </c>
      <c r="F11" s="7" t="s">
        <v>113</v>
      </c>
      <c r="G11" s="8">
        <v>8</v>
      </c>
      <c r="H11" s="9"/>
      <c r="J11" s="24" t="s">
        <v>114</v>
      </c>
      <c r="K11" s="25">
        <v>9</v>
      </c>
      <c r="L11" s="25" t="s">
        <v>115</v>
      </c>
      <c r="M11" s="26" t="s">
        <v>116</v>
      </c>
      <c r="O11" s="24" t="s">
        <v>117</v>
      </c>
      <c r="P11" s="25">
        <v>72</v>
      </c>
      <c r="Q11" s="25" t="s">
        <v>118</v>
      </c>
      <c r="R11" s="26" t="s">
        <v>119</v>
      </c>
      <c r="T11" s="24" t="s">
        <v>120</v>
      </c>
      <c r="U11" s="25">
        <v>135</v>
      </c>
      <c r="V11" s="25" t="s">
        <v>121</v>
      </c>
      <c r="W11" s="26" t="s">
        <v>122</v>
      </c>
      <c r="Y11" s="24" t="s">
        <v>123</v>
      </c>
      <c r="Z11" s="25">
        <v>198</v>
      </c>
      <c r="AA11" s="25" t="s">
        <v>124</v>
      </c>
      <c r="AB11" s="26" t="s">
        <v>125</v>
      </c>
    </row>
    <row r="12" spans="2:28" x14ac:dyDescent="0.25">
      <c r="B12" s="7" t="s">
        <v>126</v>
      </c>
      <c r="C12" s="8">
        <f>POWER(2,7)</f>
        <v>128</v>
      </c>
      <c r="D12" s="9">
        <v>1</v>
      </c>
      <c r="F12" s="7" t="s">
        <v>127</v>
      </c>
      <c r="G12" s="8">
        <v>7</v>
      </c>
      <c r="H12" s="9"/>
      <c r="J12" s="24" t="s">
        <v>128</v>
      </c>
      <c r="K12" s="25">
        <v>10</v>
      </c>
      <c r="L12" s="25" t="s">
        <v>129</v>
      </c>
      <c r="M12" s="26" t="s">
        <v>130</v>
      </c>
      <c r="O12" s="24" t="s">
        <v>131</v>
      </c>
      <c r="P12" s="25">
        <v>73</v>
      </c>
      <c r="Q12" s="25" t="s">
        <v>132</v>
      </c>
      <c r="R12" s="26" t="s">
        <v>133</v>
      </c>
      <c r="T12" s="24" t="s">
        <v>134</v>
      </c>
      <c r="U12" s="25">
        <v>136</v>
      </c>
      <c r="V12" s="25" t="s">
        <v>135</v>
      </c>
      <c r="W12" s="26" t="s">
        <v>136</v>
      </c>
      <c r="Y12" s="24" t="s">
        <v>137</v>
      </c>
      <c r="Z12" s="25">
        <v>199</v>
      </c>
      <c r="AA12" s="25" t="s">
        <v>138</v>
      </c>
      <c r="AB12" s="26" t="s">
        <v>139</v>
      </c>
    </row>
    <row r="13" spans="2:28" x14ac:dyDescent="0.25">
      <c r="B13" s="7" t="s">
        <v>140</v>
      </c>
      <c r="C13" s="8">
        <f>POWER(2,6)</f>
        <v>64</v>
      </c>
      <c r="D13" s="9">
        <v>1</v>
      </c>
      <c r="F13" s="7" t="s">
        <v>141</v>
      </c>
      <c r="G13" s="8">
        <v>6</v>
      </c>
      <c r="H13" s="9"/>
      <c r="J13" s="24" t="s">
        <v>142</v>
      </c>
      <c r="K13" s="25">
        <v>11</v>
      </c>
      <c r="L13" s="25" t="s">
        <v>143</v>
      </c>
      <c r="M13" s="26" t="s">
        <v>144</v>
      </c>
      <c r="O13" s="24" t="s">
        <v>145</v>
      </c>
      <c r="P13" s="25">
        <v>74</v>
      </c>
      <c r="Q13" s="25" t="s">
        <v>146</v>
      </c>
      <c r="R13" s="26" t="s">
        <v>147</v>
      </c>
      <c r="T13" s="24" t="s">
        <v>148</v>
      </c>
      <c r="U13" s="25">
        <v>137</v>
      </c>
      <c r="V13" s="25" t="s">
        <v>149</v>
      </c>
      <c r="W13" s="26" t="s">
        <v>150</v>
      </c>
      <c r="Y13" s="24" t="s">
        <v>151</v>
      </c>
      <c r="Z13" s="25">
        <v>200</v>
      </c>
      <c r="AA13" s="25" t="s">
        <v>152</v>
      </c>
      <c r="AB13" s="26" t="s">
        <v>153</v>
      </c>
    </row>
    <row r="14" spans="2:28" x14ac:dyDescent="0.25">
      <c r="B14" s="7" t="s">
        <v>154</v>
      </c>
      <c r="C14" s="8">
        <f>POWER(2,5)</f>
        <v>32</v>
      </c>
      <c r="D14" s="9">
        <v>0</v>
      </c>
      <c r="F14" s="7" t="s">
        <v>155</v>
      </c>
      <c r="G14" s="8">
        <v>5</v>
      </c>
      <c r="H14" s="9"/>
      <c r="J14" s="24" t="s">
        <v>156</v>
      </c>
      <c r="K14" s="25">
        <v>12</v>
      </c>
      <c r="L14" s="25" t="s">
        <v>157</v>
      </c>
      <c r="M14" s="26" t="s">
        <v>158</v>
      </c>
      <c r="O14" s="24" t="s">
        <v>159</v>
      </c>
      <c r="P14" s="25">
        <v>75</v>
      </c>
      <c r="Q14" s="25" t="s">
        <v>160</v>
      </c>
      <c r="R14" s="26" t="s">
        <v>161</v>
      </c>
      <c r="T14" s="24" t="s">
        <v>162</v>
      </c>
      <c r="U14" s="25">
        <v>138</v>
      </c>
      <c r="V14" s="25" t="s">
        <v>163</v>
      </c>
      <c r="W14" s="26" t="s">
        <v>164</v>
      </c>
      <c r="Y14" s="24" t="s">
        <v>165</v>
      </c>
      <c r="Z14" s="25">
        <v>201</v>
      </c>
      <c r="AA14" s="25" t="s">
        <v>166</v>
      </c>
      <c r="AB14" s="26" t="s">
        <v>167</v>
      </c>
    </row>
    <row r="15" spans="2:28" x14ac:dyDescent="0.25">
      <c r="B15" s="7" t="s">
        <v>168</v>
      </c>
      <c r="C15" s="8">
        <f>POWER(2,4)</f>
        <v>16</v>
      </c>
      <c r="D15" s="9">
        <v>1</v>
      </c>
      <c r="F15" s="7" t="s">
        <v>169</v>
      </c>
      <c r="G15" s="8">
        <v>4</v>
      </c>
      <c r="H15" s="9"/>
      <c r="J15" s="24" t="s">
        <v>170</v>
      </c>
      <c r="K15" s="25">
        <v>13</v>
      </c>
      <c r="L15" s="25" t="s">
        <v>171</v>
      </c>
      <c r="M15" s="26" t="s">
        <v>172</v>
      </c>
      <c r="O15" s="24" t="s">
        <v>173</v>
      </c>
      <c r="P15" s="25">
        <v>76</v>
      </c>
      <c r="Q15" s="25" t="s">
        <v>174</v>
      </c>
      <c r="R15" s="26" t="s">
        <v>175</v>
      </c>
      <c r="T15" s="24" t="s">
        <v>176</v>
      </c>
      <c r="U15" s="25">
        <v>139</v>
      </c>
      <c r="V15" s="25" t="s">
        <v>177</v>
      </c>
      <c r="W15" s="26" t="s">
        <v>178</v>
      </c>
      <c r="Y15" s="24" t="s">
        <v>179</v>
      </c>
      <c r="Z15" s="25">
        <v>202</v>
      </c>
      <c r="AA15" s="25" t="s">
        <v>180</v>
      </c>
      <c r="AB15" s="26" t="s">
        <v>181</v>
      </c>
    </row>
    <row r="16" spans="2:28" x14ac:dyDescent="0.25">
      <c r="B16" s="7" t="s">
        <v>182</v>
      </c>
      <c r="C16" s="8">
        <f>POWER(2,3)</f>
        <v>8</v>
      </c>
      <c r="D16" s="9">
        <v>0</v>
      </c>
      <c r="F16" s="7" t="s">
        <v>183</v>
      </c>
      <c r="G16" s="8">
        <v>3</v>
      </c>
      <c r="H16" s="9"/>
      <c r="J16" s="24" t="s">
        <v>184</v>
      </c>
      <c r="K16" s="25">
        <v>14</v>
      </c>
      <c r="L16" s="25" t="s">
        <v>185</v>
      </c>
      <c r="M16" s="26" t="s">
        <v>186</v>
      </c>
      <c r="O16" s="24" t="s">
        <v>187</v>
      </c>
      <c r="P16" s="25">
        <v>77</v>
      </c>
      <c r="Q16" s="25" t="s">
        <v>188</v>
      </c>
      <c r="R16" s="26" t="s">
        <v>189</v>
      </c>
      <c r="T16" s="24" t="s">
        <v>190</v>
      </c>
      <c r="U16" s="25">
        <v>140</v>
      </c>
      <c r="V16" s="25" t="s">
        <v>191</v>
      </c>
      <c r="W16" s="26" t="s">
        <v>192</v>
      </c>
      <c r="Y16" s="24" t="s">
        <v>193</v>
      </c>
      <c r="Z16" s="25">
        <v>203</v>
      </c>
      <c r="AA16" s="25" t="s">
        <v>194</v>
      </c>
      <c r="AB16" s="26" t="s">
        <v>195</v>
      </c>
    </row>
    <row r="17" spans="2:28" x14ac:dyDescent="0.25">
      <c r="B17" s="7" t="s">
        <v>196</v>
      </c>
      <c r="C17" s="8">
        <f>POWER(2,2)</f>
        <v>4</v>
      </c>
      <c r="D17" s="9">
        <v>1</v>
      </c>
      <c r="F17" s="7" t="s">
        <v>197</v>
      </c>
      <c r="G17" s="8">
        <v>2</v>
      </c>
      <c r="H17" s="9"/>
      <c r="J17" s="24" t="s">
        <v>198</v>
      </c>
      <c r="K17" s="25">
        <v>15</v>
      </c>
      <c r="L17" s="25" t="s">
        <v>199</v>
      </c>
      <c r="M17" s="26" t="s">
        <v>200</v>
      </c>
      <c r="O17" s="24" t="s">
        <v>201</v>
      </c>
      <c r="P17" s="25">
        <v>78</v>
      </c>
      <c r="Q17" s="25" t="s">
        <v>202</v>
      </c>
      <c r="R17" s="26" t="s">
        <v>203</v>
      </c>
      <c r="T17" s="24" t="s">
        <v>204</v>
      </c>
      <c r="U17" s="25">
        <v>141</v>
      </c>
      <c r="V17" s="25" t="s">
        <v>205</v>
      </c>
      <c r="W17" s="26" t="s">
        <v>206</v>
      </c>
      <c r="Y17" s="24" t="s">
        <v>207</v>
      </c>
      <c r="Z17" s="25">
        <v>204</v>
      </c>
      <c r="AA17" s="25" t="s">
        <v>208</v>
      </c>
      <c r="AB17" s="26" t="s">
        <v>209</v>
      </c>
    </row>
    <row r="18" spans="2:28" x14ac:dyDescent="0.25">
      <c r="B18" s="7" t="s">
        <v>210</v>
      </c>
      <c r="C18" s="8">
        <f>POWER(2,1)</f>
        <v>2</v>
      </c>
      <c r="D18" s="9">
        <v>0</v>
      </c>
      <c r="F18" s="7" t="s">
        <v>211</v>
      </c>
      <c r="G18" s="8">
        <v>1</v>
      </c>
      <c r="H18" s="9"/>
      <c r="J18" s="24" t="s">
        <v>212</v>
      </c>
      <c r="K18" s="25">
        <v>16</v>
      </c>
      <c r="L18" s="25" t="s">
        <v>213</v>
      </c>
      <c r="M18" s="26" t="s">
        <v>214</v>
      </c>
      <c r="O18" s="24" t="s">
        <v>215</v>
      </c>
      <c r="P18" s="25">
        <v>79</v>
      </c>
      <c r="Q18" s="25" t="s">
        <v>216</v>
      </c>
      <c r="R18" s="26" t="s">
        <v>217</v>
      </c>
      <c r="T18" s="24" t="s">
        <v>218</v>
      </c>
      <c r="U18" s="25">
        <v>142</v>
      </c>
      <c r="V18" s="25" t="s">
        <v>219</v>
      </c>
      <c r="W18" s="26" t="s">
        <v>220</v>
      </c>
      <c r="Y18" s="24" t="s">
        <v>221</v>
      </c>
      <c r="Z18" s="25">
        <v>205</v>
      </c>
      <c r="AA18" s="25" t="s">
        <v>222</v>
      </c>
      <c r="AB18" s="26" t="s">
        <v>223</v>
      </c>
    </row>
    <row r="19" spans="2:28" x14ac:dyDescent="0.25">
      <c r="B19" s="10" t="s">
        <v>224</v>
      </c>
      <c r="C19" s="11">
        <f>POWER(2,0)</f>
        <v>1</v>
      </c>
      <c r="D19" s="12">
        <v>1</v>
      </c>
      <c r="F19" s="10" t="s">
        <v>225</v>
      </c>
      <c r="G19" s="11">
        <v>0</v>
      </c>
      <c r="H19" s="12"/>
      <c r="J19" s="24" t="s">
        <v>226</v>
      </c>
      <c r="K19" s="25">
        <v>17</v>
      </c>
      <c r="L19" s="25" t="s">
        <v>227</v>
      </c>
      <c r="M19" s="26" t="s">
        <v>228</v>
      </c>
      <c r="O19" s="24" t="s">
        <v>229</v>
      </c>
      <c r="P19" s="25">
        <v>80</v>
      </c>
      <c r="Q19" s="25" t="s">
        <v>230</v>
      </c>
      <c r="R19" s="26" t="s">
        <v>231</v>
      </c>
      <c r="T19" s="24" t="s">
        <v>232</v>
      </c>
      <c r="U19" s="25">
        <v>143</v>
      </c>
      <c r="V19" s="25" t="s">
        <v>233</v>
      </c>
      <c r="W19" s="26" t="s">
        <v>234</v>
      </c>
      <c r="Y19" s="24" t="s">
        <v>235</v>
      </c>
      <c r="Z19" s="25">
        <v>206</v>
      </c>
      <c r="AA19" s="25" t="s">
        <v>236</v>
      </c>
      <c r="AB19" s="26" t="s">
        <v>237</v>
      </c>
    </row>
    <row r="20" spans="2:28" x14ac:dyDescent="0.25">
      <c r="B20" s="66" t="s">
        <v>238</v>
      </c>
      <c r="C20" s="67"/>
      <c r="D20" s="13" cm="1">
        <f t="array" ref="D20">SUM(IF(D4:D19=1,C4:C19,))</f>
        <v>981</v>
      </c>
      <c r="F20" s="66" t="s">
        <v>239</v>
      </c>
      <c r="G20" s="67"/>
      <c r="H20" s="13" t="str" cm="1">
        <f t="array" ref="H20">DEC2HEX(SUM(H4:H19*G4:G19))</f>
        <v>36</v>
      </c>
      <c r="J20" s="24" t="s">
        <v>240</v>
      </c>
      <c r="K20" s="25">
        <v>18</v>
      </c>
      <c r="L20" s="25" t="s">
        <v>241</v>
      </c>
      <c r="M20" s="26" t="s">
        <v>242</v>
      </c>
      <c r="O20" s="24" t="s">
        <v>243</v>
      </c>
      <c r="P20" s="25">
        <v>81</v>
      </c>
      <c r="Q20" s="25" t="s">
        <v>244</v>
      </c>
      <c r="R20" s="26" t="s">
        <v>245</v>
      </c>
      <c r="T20" s="24" t="s">
        <v>246</v>
      </c>
      <c r="U20" s="25">
        <v>144</v>
      </c>
      <c r="V20" s="25" t="s">
        <v>247</v>
      </c>
      <c r="W20" s="26" t="s">
        <v>248</v>
      </c>
      <c r="Y20" s="24" t="s">
        <v>249</v>
      </c>
      <c r="Z20" s="25">
        <v>207</v>
      </c>
      <c r="AA20" s="25" t="s">
        <v>250</v>
      </c>
      <c r="AB20" s="26" t="s">
        <v>251</v>
      </c>
    </row>
    <row r="21" spans="2:28" x14ac:dyDescent="0.25">
      <c r="B21" s="63" t="s">
        <v>252</v>
      </c>
      <c r="C21" s="64"/>
      <c r="D21" s="3" t="str">
        <f>TEXT(_xlfn.TEXTJOIN("",TRUE,D4:D19),"0000 0000 0000 0000")</f>
        <v>0000 0011 1101 0101</v>
      </c>
      <c r="F21" s="63" t="s">
        <v>238</v>
      </c>
      <c r="G21" s="64"/>
      <c r="H21" s="3">
        <f>HEX2DEC(H20)</f>
        <v>54</v>
      </c>
      <c r="J21" s="24" t="s">
        <v>253</v>
      </c>
      <c r="K21" s="25">
        <v>19</v>
      </c>
      <c r="L21" s="25" t="s">
        <v>254</v>
      </c>
      <c r="M21" s="26" t="s">
        <v>255</v>
      </c>
      <c r="O21" s="24" t="s">
        <v>256</v>
      </c>
      <c r="P21" s="25">
        <v>82</v>
      </c>
      <c r="Q21" s="25" t="s">
        <v>257</v>
      </c>
      <c r="R21" s="26" t="s">
        <v>258</v>
      </c>
      <c r="T21" s="24" t="s">
        <v>259</v>
      </c>
      <c r="U21" s="25">
        <v>145</v>
      </c>
      <c r="V21" s="25" t="s">
        <v>260</v>
      </c>
      <c r="W21" s="26" t="s">
        <v>261</v>
      </c>
      <c r="Y21" s="24" t="s">
        <v>262</v>
      </c>
      <c r="Z21" s="25">
        <v>208</v>
      </c>
      <c r="AA21" s="25" t="s">
        <v>263</v>
      </c>
      <c r="AB21" s="26" t="s">
        <v>264</v>
      </c>
    </row>
    <row r="22" spans="2:28" x14ac:dyDescent="0.25">
      <c r="B22" s="61" t="s">
        <v>265</v>
      </c>
      <c r="C22" s="62"/>
      <c r="D22" s="12" t="e">
        <f>TEXT(DEC2BIN(D20), "0000 0000 0000 0000")</f>
        <v>#NUM!</v>
      </c>
      <c r="F22" s="61" t="s">
        <v>265</v>
      </c>
      <c r="G22" s="62"/>
      <c r="H22" s="12" cm="1">
        <f t="array" ref="H22">SUM(H4:H19*G4:G19)</f>
        <v>54</v>
      </c>
      <c r="J22" s="24" t="s">
        <v>266</v>
      </c>
      <c r="K22" s="25">
        <v>20</v>
      </c>
      <c r="L22" s="25" t="s">
        <v>267</v>
      </c>
      <c r="M22" s="26" t="s">
        <v>268</v>
      </c>
      <c r="O22" s="24" t="s">
        <v>269</v>
      </c>
      <c r="P22" s="25">
        <v>83</v>
      </c>
      <c r="Q22" s="25" t="s">
        <v>270</v>
      </c>
      <c r="R22" s="26" t="s">
        <v>271</v>
      </c>
      <c r="T22" s="24" t="s">
        <v>272</v>
      </c>
      <c r="U22" s="25">
        <v>146</v>
      </c>
      <c r="V22" s="25" t="s">
        <v>273</v>
      </c>
      <c r="W22" s="26" t="s">
        <v>274</v>
      </c>
      <c r="Y22" s="24" t="s">
        <v>275</v>
      </c>
      <c r="Z22" s="25">
        <v>209</v>
      </c>
      <c r="AA22" s="25" t="s">
        <v>276</v>
      </c>
      <c r="AB22" s="26" t="s">
        <v>277</v>
      </c>
    </row>
    <row r="23" spans="2:28" x14ac:dyDescent="0.25">
      <c r="J23" s="24" t="s">
        <v>278</v>
      </c>
      <c r="K23" s="25">
        <v>21</v>
      </c>
      <c r="L23" s="25" t="s">
        <v>279</v>
      </c>
      <c r="M23" s="26" t="s">
        <v>280</v>
      </c>
      <c r="O23" s="24" t="s">
        <v>281</v>
      </c>
      <c r="P23" s="25">
        <v>84</v>
      </c>
      <c r="Q23" s="25" t="s">
        <v>282</v>
      </c>
      <c r="R23" s="26" t="s">
        <v>283</v>
      </c>
      <c r="T23" s="24" t="s">
        <v>284</v>
      </c>
      <c r="U23" s="25">
        <v>147</v>
      </c>
      <c r="V23" s="25" t="s">
        <v>285</v>
      </c>
      <c r="W23" s="26" t="s">
        <v>286</v>
      </c>
      <c r="Y23" s="24" t="s">
        <v>287</v>
      </c>
      <c r="Z23" s="25">
        <v>210</v>
      </c>
      <c r="AA23" s="25" t="s">
        <v>288</v>
      </c>
      <c r="AB23" s="26" t="s">
        <v>289</v>
      </c>
    </row>
    <row r="24" spans="2:28" x14ac:dyDescent="0.25">
      <c r="J24" s="24" t="s">
        <v>290</v>
      </c>
      <c r="K24" s="25">
        <v>22</v>
      </c>
      <c r="L24" s="25" t="s">
        <v>291</v>
      </c>
      <c r="M24" s="26" t="s">
        <v>292</v>
      </c>
      <c r="O24" s="24" t="s">
        <v>293</v>
      </c>
      <c r="P24" s="25">
        <v>85</v>
      </c>
      <c r="Q24" s="25" t="s">
        <v>294</v>
      </c>
      <c r="R24" s="26" t="s">
        <v>295</v>
      </c>
      <c r="T24" s="24" t="s">
        <v>296</v>
      </c>
      <c r="U24" s="25">
        <v>148</v>
      </c>
      <c r="V24" s="25" t="s">
        <v>297</v>
      </c>
      <c r="W24" s="26" t="s">
        <v>298</v>
      </c>
      <c r="Y24" s="24" t="s">
        <v>299</v>
      </c>
      <c r="Z24" s="25">
        <v>211</v>
      </c>
      <c r="AA24" s="25" t="s">
        <v>300</v>
      </c>
      <c r="AB24" s="26" t="s">
        <v>301</v>
      </c>
    </row>
    <row r="25" spans="2:28" ht="18.75" x14ac:dyDescent="0.25">
      <c r="B25" s="65" t="s">
        <v>302</v>
      </c>
      <c r="C25" s="65"/>
      <c r="D25" s="65"/>
      <c r="F25" s="65" t="s">
        <v>303</v>
      </c>
      <c r="G25" s="65"/>
      <c r="H25" s="65"/>
      <c r="J25" s="24" t="s">
        <v>304</v>
      </c>
      <c r="K25" s="25">
        <v>23</v>
      </c>
      <c r="L25" s="25" t="s">
        <v>305</v>
      </c>
      <c r="M25" s="26" t="s">
        <v>306</v>
      </c>
      <c r="O25" s="24" t="s">
        <v>307</v>
      </c>
      <c r="P25" s="25">
        <v>86</v>
      </c>
      <c r="Q25" s="25" t="s">
        <v>308</v>
      </c>
      <c r="R25" s="26" t="s">
        <v>309</v>
      </c>
      <c r="T25" s="24" t="s">
        <v>310</v>
      </c>
      <c r="U25" s="25">
        <v>149</v>
      </c>
      <c r="V25" s="25" t="s">
        <v>311</v>
      </c>
      <c r="W25" s="26" t="s">
        <v>312</v>
      </c>
      <c r="Y25" s="24" t="s">
        <v>313</v>
      </c>
      <c r="Z25" s="25">
        <v>212</v>
      </c>
      <c r="AA25" s="25" t="s">
        <v>314</v>
      </c>
      <c r="AB25" s="26" t="s">
        <v>315</v>
      </c>
    </row>
    <row r="26" spans="2:28" x14ac:dyDescent="0.25">
      <c r="B26" s="1" t="s">
        <v>4</v>
      </c>
      <c r="C26" s="2" t="s">
        <v>7</v>
      </c>
      <c r="D26" s="3" t="s">
        <v>316</v>
      </c>
      <c r="F26" s="1" t="s">
        <v>6</v>
      </c>
      <c r="G26" s="2" t="s">
        <v>7</v>
      </c>
      <c r="H26" s="3" t="s">
        <v>3</v>
      </c>
      <c r="J26" s="24" t="s">
        <v>317</v>
      </c>
      <c r="K26" s="25">
        <v>24</v>
      </c>
      <c r="L26" s="25" t="s">
        <v>318</v>
      </c>
      <c r="M26" s="26" t="s">
        <v>319</v>
      </c>
      <c r="O26" s="24" t="s">
        <v>320</v>
      </c>
      <c r="P26" s="25">
        <v>87</v>
      </c>
      <c r="Q26" s="25" t="s">
        <v>321</v>
      </c>
      <c r="R26" s="26" t="s">
        <v>322</v>
      </c>
      <c r="T26" s="24" t="s">
        <v>323</v>
      </c>
      <c r="U26" s="25">
        <v>150</v>
      </c>
      <c r="V26" s="25" t="s">
        <v>324</v>
      </c>
      <c r="W26" s="26" t="s">
        <v>325</v>
      </c>
      <c r="Y26" s="24" t="s">
        <v>326</v>
      </c>
      <c r="Z26" s="25">
        <v>213</v>
      </c>
      <c r="AA26" s="25" t="s">
        <v>327</v>
      </c>
      <c r="AB26" s="26" t="s">
        <v>328</v>
      </c>
    </row>
    <row r="27" spans="2:28" x14ac:dyDescent="0.25">
      <c r="B27" s="14"/>
      <c r="C27" s="8" t="str">
        <f>IF(B27="","",BIN2DEC(B27))</f>
        <v/>
      </c>
      <c r="D27" s="9"/>
      <c r="F27" s="4" t="s">
        <v>329</v>
      </c>
      <c r="G27" s="5" t="s">
        <v>112</v>
      </c>
      <c r="H27" s="6"/>
      <c r="J27" s="24" t="s">
        <v>330</v>
      </c>
      <c r="K27" s="25">
        <v>25</v>
      </c>
      <c r="L27" s="25" t="s">
        <v>331</v>
      </c>
      <c r="M27" s="26" t="s">
        <v>332</v>
      </c>
      <c r="O27" s="24" t="s">
        <v>333</v>
      </c>
      <c r="P27" s="25">
        <v>88</v>
      </c>
      <c r="Q27" s="25" t="s">
        <v>334</v>
      </c>
      <c r="R27" s="26" t="s">
        <v>335</v>
      </c>
      <c r="T27" s="24" t="s">
        <v>336</v>
      </c>
      <c r="U27" s="25">
        <v>151</v>
      </c>
      <c r="V27" s="25" t="s">
        <v>337</v>
      </c>
      <c r="W27" s="26" t="s">
        <v>338</v>
      </c>
      <c r="Y27" s="24" t="s">
        <v>339</v>
      </c>
      <c r="Z27" s="25">
        <v>214</v>
      </c>
      <c r="AA27" s="25" t="s">
        <v>340</v>
      </c>
      <c r="AB27" s="26" t="s">
        <v>341</v>
      </c>
    </row>
    <row r="28" spans="2:28" x14ac:dyDescent="0.25">
      <c r="B28" s="14"/>
      <c r="C28" s="8" t="str">
        <f t="shared" ref="C28:C36" si="0">IF(B28="","",BIN2DEC(B28))</f>
        <v/>
      </c>
      <c r="D28" s="9"/>
      <c r="F28" s="7" t="s">
        <v>342</v>
      </c>
      <c r="G28" s="8" t="s">
        <v>126</v>
      </c>
      <c r="H28" s="9"/>
      <c r="J28" s="24" t="s">
        <v>343</v>
      </c>
      <c r="K28" s="25">
        <v>26</v>
      </c>
      <c r="L28" s="25" t="s">
        <v>344</v>
      </c>
      <c r="M28" s="26" t="s">
        <v>345</v>
      </c>
      <c r="O28" s="24" t="s">
        <v>346</v>
      </c>
      <c r="P28" s="25">
        <v>89</v>
      </c>
      <c r="Q28" s="25" t="s">
        <v>347</v>
      </c>
      <c r="R28" s="26" t="s">
        <v>348</v>
      </c>
      <c r="T28" s="24" t="s">
        <v>349</v>
      </c>
      <c r="U28" s="25">
        <v>152</v>
      </c>
      <c r="V28" s="25" t="s">
        <v>350</v>
      </c>
      <c r="W28" s="26" t="s">
        <v>351</v>
      </c>
      <c r="Y28" s="24" t="s">
        <v>352</v>
      </c>
      <c r="Z28" s="25">
        <v>215</v>
      </c>
      <c r="AA28" s="25" t="s">
        <v>353</v>
      </c>
      <c r="AB28" s="26" t="s">
        <v>354</v>
      </c>
    </row>
    <row r="29" spans="2:28" x14ac:dyDescent="0.25">
      <c r="B29" s="14"/>
      <c r="C29" s="8" t="str">
        <f t="shared" si="0"/>
        <v/>
      </c>
      <c r="D29" s="9"/>
      <c r="F29" s="7" t="s">
        <v>355</v>
      </c>
      <c r="G29" s="8" t="s">
        <v>140</v>
      </c>
      <c r="H29" s="9"/>
      <c r="J29" s="24" t="s">
        <v>356</v>
      </c>
      <c r="K29" s="25">
        <v>27</v>
      </c>
      <c r="L29" s="25" t="s">
        <v>357</v>
      </c>
      <c r="M29" s="26" t="s">
        <v>358</v>
      </c>
      <c r="O29" s="24" t="s">
        <v>359</v>
      </c>
      <c r="P29" s="25">
        <v>90</v>
      </c>
      <c r="Q29" s="25" t="s">
        <v>360</v>
      </c>
      <c r="R29" s="26" t="s">
        <v>361</v>
      </c>
      <c r="T29" s="24" t="s">
        <v>362</v>
      </c>
      <c r="U29" s="25">
        <v>153</v>
      </c>
      <c r="V29" s="25" t="s">
        <v>363</v>
      </c>
      <c r="W29" s="26" t="s">
        <v>364</v>
      </c>
      <c r="Y29" s="24" t="s">
        <v>365</v>
      </c>
      <c r="Z29" s="25">
        <v>216</v>
      </c>
      <c r="AA29" s="25" t="s">
        <v>366</v>
      </c>
      <c r="AB29" s="26" t="s">
        <v>367</v>
      </c>
    </row>
    <row r="30" spans="2:28" x14ac:dyDescent="0.25">
      <c r="B30" s="14"/>
      <c r="C30" s="8" t="str">
        <f t="shared" si="0"/>
        <v/>
      </c>
      <c r="D30" s="9"/>
      <c r="F30" s="7" t="s">
        <v>368</v>
      </c>
      <c r="G30" s="8" t="s">
        <v>154</v>
      </c>
      <c r="H30" s="9">
        <v>32</v>
      </c>
      <c r="J30" s="24" t="s">
        <v>369</v>
      </c>
      <c r="K30" s="25">
        <v>28</v>
      </c>
      <c r="L30" s="25" t="s">
        <v>370</v>
      </c>
      <c r="M30" s="26" t="s">
        <v>371</v>
      </c>
      <c r="O30" s="24" t="s">
        <v>372</v>
      </c>
      <c r="P30" s="25">
        <v>91</v>
      </c>
      <c r="Q30" s="25" t="s">
        <v>373</v>
      </c>
      <c r="R30" s="26" t="s">
        <v>374</v>
      </c>
      <c r="T30" s="24" t="s">
        <v>375</v>
      </c>
      <c r="U30" s="25">
        <v>154</v>
      </c>
      <c r="V30" s="25" t="s">
        <v>376</v>
      </c>
      <c r="W30" s="26" t="s">
        <v>377</v>
      </c>
      <c r="Y30" s="24" t="s">
        <v>378</v>
      </c>
      <c r="Z30" s="25">
        <v>217</v>
      </c>
      <c r="AA30" s="25" t="s">
        <v>379</v>
      </c>
      <c r="AB30" s="26" t="s">
        <v>380</v>
      </c>
    </row>
    <row r="31" spans="2:28" x14ac:dyDescent="0.25">
      <c r="B31" s="14"/>
      <c r="C31" s="8" t="str">
        <f t="shared" si="0"/>
        <v/>
      </c>
      <c r="D31" s="9"/>
      <c r="F31" s="7" t="s">
        <v>381</v>
      </c>
      <c r="G31" s="8" t="s">
        <v>168</v>
      </c>
      <c r="H31" s="9">
        <v>16</v>
      </c>
      <c r="J31" s="24" t="s">
        <v>382</v>
      </c>
      <c r="K31" s="25">
        <v>29</v>
      </c>
      <c r="L31" s="25" t="s">
        <v>383</v>
      </c>
      <c r="M31" s="26" t="s">
        <v>384</v>
      </c>
      <c r="O31" s="24" t="s">
        <v>385</v>
      </c>
      <c r="P31" s="25">
        <v>92</v>
      </c>
      <c r="Q31" s="25" t="s">
        <v>386</v>
      </c>
      <c r="R31" s="26" t="s">
        <v>387</v>
      </c>
      <c r="T31" s="24" t="s">
        <v>388</v>
      </c>
      <c r="U31" s="25">
        <v>155</v>
      </c>
      <c r="V31" s="25" t="s">
        <v>389</v>
      </c>
      <c r="W31" s="26" t="s">
        <v>390</v>
      </c>
      <c r="Y31" s="24" t="s">
        <v>391</v>
      </c>
      <c r="Z31" s="25">
        <v>218</v>
      </c>
      <c r="AA31" s="25" t="s">
        <v>392</v>
      </c>
      <c r="AB31" s="26" t="s">
        <v>393</v>
      </c>
    </row>
    <row r="32" spans="2:28" x14ac:dyDescent="0.25">
      <c r="B32" s="14"/>
      <c r="C32" s="8" t="str">
        <f t="shared" si="0"/>
        <v/>
      </c>
      <c r="D32" s="9"/>
      <c r="F32" s="7" t="s">
        <v>394</v>
      </c>
      <c r="G32" s="8" t="s">
        <v>182</v>
      </c>
      <c r="H32" s="9"/>
      <c r="J32" s="24" t="s">
        <v>395</v>
      </c>
      <c r="K32" s="25">
        <v>30</v>
      </c>
      <c r="L32" s="25" t="s">
        <v>396</v>
      </c>
      <c r="M32" s="26" t="s">
        <v>397</v>
      </c>
      <c r="O32" s="24" t="s">
        <v>398</v>
      </c>
      <c r="P32" s="25">
        <v>93</v>
      </c>
      <c r="Q32" s="25" t="s">
        <v>399</v>
      </c>
      <c r="R32" s="26" t="s">
        <v>400</v>
      </c>
      <c r="T32" s="24" t="s">
        <v>401</v>
      </c>
      <c r="U32" s="25">
        <v>156</v>
      </c>
      <c r="V32" s="25" t="s">
        <v>402</v>
      </c>
      <c r="W32" s="26" t="s">
        <v>403</v>
      </c>
      <c r="Y32" s="24" t="s">
        <v>404</v>
      </c>
      <c r="Z32" s="25">
        <v>219</v>
      </c>
      <c r="AA32" s="25" t="s">
        <v>405</v>
      </c>
      <c r="AB32" s="26" t="s">
        <v>406</v>
      </c>
    </row>
    <row r="33" spans="2:28" x14ac:dyDescent="0.25">
      <c r="B33" s="14"/>
      <c r="C33" s="8" t="str">
        <f t="shared" si="0"/>
        <v/>
      </c>
      <c r="D33" s="9"/>
      <c r="F33" s="7" t="s">
        <v>407</v>
      </c>
      <c r="G33" s="8" t="s">
        <v>196</v>
      </c>
      <c r="H33" s="9">
        <v>4</v>
      </c>
      <c r="J33" s="24" t="s">
        <v>408</v>
      </c>
      <c r="K33" s="25">
        <v>31</v>
      </c>
      <c r="L33" s="25" t="s">
        <v>409</v>
      </c>
      <c r="M33" s="26" t="s">
        <v>410</v>
      </c>
      <c r="O33" s="24" t="s">
        <v>411</v>
      </c>
      <c r="P33" s="25">
        <v>94</v>
      </c>
      <c r="Q33" s="25" t="s">
        <v>412</v>
      </c>
      <c r="R33" s="26" t="s">
        <v>413</v>
      </c>
      <c r="T33" s="24" t="s">
        <v>414</v>
      </c>
      <c r="U33" s="25">
        <v>157</v>
      </c>
      <c r="V33" s="25" t="s">
        <v>415</v>
      </c>
      <c r="W33" s="26" t="s">
        <v>416</v>
      </c>
      <c r="Y33" s="24" t="s">
        <v>417</v>
      </c>
      <c r="Z33" s="25">
        <v>220</v>
      </c>
      <c r="AA33" s="25" t="s">
        <v>418</v>
      </c>
      <c r="AB33" s="26" t="s">
        <v>419</v>
      </c>
    </row>
    <row r="34" spans="2:28" x14ac:dyDescent="0.25">
      <c r="B34" s="14" t="s">
        <v>420</v>
      </c>
      <c r="C34" s="8">
        <f t="shared" si="0"/>
        <v>15</v>
      </c>
      <c r="D34" s="9" t="s">
        <v>21</v>
      </c>
      <c r="F34" s="7" t="s">
        <v>421</v>
      </c>
      <c r="G34" s="8" t="s">
        <v>210</v>
      </c>
      <c r="H34" s="9">
        <v>2</v>
      </c>
      <c r="J34" s="24" t="s">
        <v>422</v>
      </c>
      <c r="K34" s="25">
        <v>32</v>
      </c>
      <c r="L34" s="25" t="s">
        <v>423</v>
      </c>
      <c r="M34" s="26" t="s">
        <v>424</v>
      </c>
      <c r="O34" s="24" t="s">
        <v>425</v>
      </c>
      <c r="P34" s="25">
        <v>95</v>
      </c>
      <c r="Q34" s="25" t="s">
        <v>426</v>
      </c>
      <c r="R34" s="26" t="s">
        <v>427</v>
      </c>
      <c r="T34" s="24" t="s">
        <v>428</v>
      </c>
      <c r="U34" s="25">
        <v>158</v>
      </c>
      <c r="V34" s="25" t="s">
        <v>429</v>
      </c>
      <c r="W34" s="26" t="s">
        <v>430</v>
      </c>
      <c r="Y34" s="24" t="s">
        <v>431</v>
      </c>
      <c r="Z34" s="25">
        <v>221</v>
      </c>
      <c r="AA34" s="25" t="s">
        <v>432</v>
      </c>
      <c r="AB34" s="26" t="s">
        <v>433</v>
      </c>
    </row>
    <row r="35" spans="2:28" x14ac:dyDescent="0.25">
      <c r="B35" s="14" t="s">
        <v>434</v>
      </c>
      <c r="C35" s="8">
        <f t="shared" si="0"/>
        <v>3</v>
      </c>
      <c r="D35" s="9">
        <v>3</v>
      </c>
      <c r="F35" s="10" t="s">
        <v>435</v>
      </c>
      <c r="G35" s="11" t="s">
        <v>224</v>
      </c>
      <c r="H35" s="12"/>
      <c r="J35" s="24" t="s">
        <v>436</v>
      </c>
      <c r="K35" s="25">
        <v>33</v>
      </c>
      <c r="L35" s="25" t="s">
        <v>437</v>
      </c>
      <c r="M35" s="26" t="s">
        <v>438</v>
      </c>
      <c r="O35" s="24" t="s">
        <v>439</v>
      </c>
      <c r="P35" s="25">
        <v>96</v>
      </c>
      <c r="Q35" s="25" t="s">
        <v>440</v>
      </c>
      <c r="R35" s="26" t="s">
        <v>441</v>
      </c>
      <c r="T35" s="24" t="s">
        <v>442</v>
      </c>
      <c r="U35" s="25">
        <v>159</v>
      </c>
      <c r="V35" s="25" t="s">
        <v>443</v>
      </c>
      <c r="W35" s="26" t="s">
        <v>444</v>
      </c>
      <c r="Y35" s="24" t="s">
        <v>445</v>
      </c>
      <c r="Z35" s="25">
        <v>222</v>
      </c>
      <c r="AA35" s="25" t="s">
        <v>446</v>
      </c>
      <c r="AB35" s="26" t="s">
        <v>447</v>
      </c>
    </row>
    <row r="36" spans="2:28" x14ac:dyDescent="0.25">
      <c r="B36" s="15" t="s">
        <v>448</v>
      </c>
      <c r="C36" s="11">
        <f t="shared" si="0"/>
        <v>6</v>
      </c>
      <c r="D36" s="12">
        <v>6</v>
      </c>
      <c r="F36" s="68" t="s">
        <v>252</v>
      </c>
      <c r="G36" s="69"/>
      <c r="H36" s="16" t="str">
        <f>TEXT(DEC2BIN(SUM(H27:H35)), "00 0000 0000")</f>
        <v>00 0011 0110</v>
      </c>
      <c r="J36" s="24" t="s">
        <v>449</v>
      </c>
      <c r="K36" s="25">
        <v>34</v>
      </c>
      <c r="L36" s="25" t="s">
        <v>450</v>
      </c>
      <c r="M36" s="26" t="s">
        <v>451</v>
      </c>
      <c r="O36" s="24" t="s">
        <v>452</v>
      </c>
      <c r="P36" s="25">
        <v>97</v>
      </c>
      <c r="Q36" s="25" t="s">
        <v>453</v>
      </c>
      <c r="R36" s="26" t="s">
        <v>454</v>
      </c>
      <c r="T36" s="24" t="s">
        <v>455</v>
      </c>
      <c r="U36" s="25">
        <v>160</v>
      </c>
      <c r="V36" s="25" t="s">
        <v>456</v>
      </c>
      <c r="W36" s="26" t="s">
        <v>457</v>
      </c>
      <c r="Y36" s="24" t="s">
        <v>458</v>
      </c>
      <c r="Z36" s="25">
        <v>223</v>
      </c>
      <c r="AA36" s="25" t="s">
        <v>459</v>
      </c>
      <c r="AB36" s="26" t="s">
        <v>460</v>
      </c>
    </row>
    <row r="37" spans="2:28" x14ac:dyDescent="0.25">
      <c r="B37" s="66" t="s">
        <v>238</v>
      </c>
      <c r="C37" s="67"/>
      <c r="D37" s="13">
        <f>SUM(HEX2DEC(_xlfn.TEXTJOIN("",TRUE,D27:D36)))</f>
        <v>3894</v>
      </c>
      <c r="F37" s="63" t="s">
        <v>3</v>
      </c>
      <c r="G37" s="64"/>
      <c r="H37" s="3">
        <f>BIN2DEC(_xlfn.NUMBERVALUE(H36))</f>
        <v>54</v>
      </c>
      <c r="J37" s="24" t="s">
        <v>461</v>
      </c>
      <c r="K37" s="25">
        <v>35</v>
      </c>
      <c r="L37" s="25" t="s">
        <v>462</v>
      </c>
      <c r="M37" s="26" t="s">
        <v>463</v>
      </c>
      <c r="O37" s="24" t="s">
        <v>464</v>
      </c>
      <c r="P37" s="25">
        <v>98</v>
      </c>
      <c r="Q37" s="25" t="s">
        <v>465</v>
      </c>
      <c r="R37" s="26" t="s">
        <v>466</v>
      </c>
      <c r="T37" s="24" t="s">
        <v>467</v>
      </c>
      <c r="U37" s="25">
        <v>161</v>
      </c>
      <c r="V37" s="25" t="s">
        <v>468</v>
      </c>
      <c r="W37" s="26" t="s">
        <v>469</v>
      </c>
      <c r="Y37" s="24" t="s">
        <v>470</v>
      </c>
      <c r="Z37" s="25">
        <v>224</v>
      </c>
      <c r="AA37" s="25" t="s">
        <v>471</v>
      </c>
      <c r="AB37" s="26" t="s">
        <v>472</v>
      </c>
    </row>
    <row r="38" spans="2:28" x14ac:dyDescent="0.25">
      <c r="B38" s="63" t="s">
        <v>239</v>
      </c>
      <c r="C38" s="64"/>
      <c r="D38" s="3" t="str">
        <f>TEXT(_xlfn.TEXTJOIN("",TRUE,D27:D36),"0000 0000 0000")</f>
        <v>F36</v>
      </c>
      <c r="F38" s="61" t="s">
        <v>265</v>
      </c>
      <c r="G38" s="62"/>
      <c r="H38" s="12">
        <f>SUM(H27:H35)</f>
        <v>54</v>
      </c>
      <c r="J38" s="24" t="s">
        <v>473</v>
      </c>
      <c r="K38" s="25">
        <v>36</v>
      </c>
      <c r="L38" s="25" t="s">
        <v>474</v>
      </c>
      <c r="M38" s="26" t="s">
        <v>475</v>
      </c>
      <c r="O38" s="24" t="s">
        <v>476</v>
      </c>
      <c r="P38" s="25">
        <v>99</v>
      </c>
      <c r="Q38" s="25" t="s">
        <v>477</v>
      </c>
      <c r="R38" s="26" t="s">
        <v>478</v>
      </c>
      <c r="T38" s="24" t="s">
        <v>479</v>
      </c>
      <c r="U38" s="25">
        <v>162</v>
      </c>
      <c r="V38" s="25" t="s">
        <v>480</v>
      </c>
      <c r="W38" s="26" t="s">
        <v>481</v>
      </c>
      <c r="Y38" s="24" t="s">
        <v>482</v>
      </c>
      <c r="Z38" s="25">
        <v>225</v>
      </c>
      <c r="AA38" s="25" t="s">
        <v>483</v>
      </c>
      <c r="AB38" s="26" t="s">
        <v>484</v>
      </c>
    </row>
    <row r="39" spans="2:28" x14ac:dyDescent="0.25">
      <c r="B39" s="61" t="s">
        <v>265</v>
      </c>
      <c r="C39" s="62"/>
      <c r="D39" s="12" t="str">
        <f>TEXT(DEC2HEX(D37), "0000 0000 0000")</f>
        <v>F36</v>
      </c>
      <c r="J39" s="24" t="s">
        <v>485</v>
      </c>
      <c r="K39" s="25">
        <v>37</v>
      </c>
      <c r="L39" s="25" t="s">
        <v>486</v>
      </c>
      <c r="M39" s="26" t="s">
        <v>487</v>
      </c>
      <c r="O39" s="24" t="s">
        <v>488</v>
      </c>
      <c r="P39" s="25">
        <v>100</v>
      </c>
      <c r="Q39" s="25" t="s">
        <v>489</v>
      </c>
      <c r="R39" s="26" t="s">
        <v>490</v>
      </c>
      <c r="T39" s="24" t="s">
        <v>491</v>
      </c>
      <c r="U39" s="25">
        <v>163</v>
      </c>
      <c r="V39" s="25" t="s">
        <v>492</v>
      </c>
      <c r="W39" s="26" t="s">
        <v>493</v>
      </c>
      <c r="Y39" s="24" t="s">
        <v>494</v>
      </c>
      <c r="Z39" s="25">
        <v>226</v>
      </c>
      <c r="AA39" s="25" t="s">
        <v>495</v>
      </c>
      <c r="AB39" s="26" t="s">
        <v>496</v>
      </c>
    </row>
    <row r="40" spans="2:28" x14ac:dyDescent="0.25">
      <c r="J40" s="24" t="s">
        <v>497</v>
      </c>
      <c r="K40" s="25">
        <v>38</v>
      </c>
      <c r="L40" s="25" t="s">
        <v>498</v>
      </c>
      <c r="M40" s="26" t="s">
        <v>499</v>
      </c>
      <c r="O40" s="24" t="s">
        <v>500</v>
      </c>
      <c r="P40" s="25">
        <v>101</v>
      </c>
      <c r="Q40" s="25" t="s">
        <v>501</v>
      </c>
      <c r="R40" s="26" t="s">
        <v>502</v>
      </c>
      <c r="T40" s="24" t="s">
        <v>503</v>
      </c>
      <c r="U40" s="25">
        <v>164</v>
      </c>
      <c r="V40" s="25" t="s">
        <v>504</v>
      </c>
      <c r="W40" s="26" t="s">
        <v>505</v>
      </c>
      <c r="Y40" s="24" t="s">
        <v>506</v>
      </c>
      <c r="Z40" s="25">
        <v>227</v>
      </c>
      <c r="AA40" s="25" t="s">
        <v>507</v>
      </c>
      <c r="AB40" s="26" t="s">
        <v>508</v>
      </c>
    </row>
    <row r="41" spans="2:28" x14ac:dyDescent="0.25">
      <c r="J41" s="24" t="s">
        <v>509</v>
      </c>
      <c r="K41" s="25">
        <v>39</v>
      </c>
      <c r="L41" s="25" t="s">
        <v>510</v>
      </c>
      <c r="M41" s="26" t="s">
        <v>511</v>
      </c>
      <c r="O41" s="24" t="s">
        <v>512</v>
      </c>
      <c r="P41" s="25">
        <v>102</v>
      </c>
      <c r="Q41" s="25" t="s">
        <v>513</v>
      </c>
      <c r="R41" s="26" t="s">
        <v>514</v>
      </c>
      <c r="T41" s="24" t="s">
        <v>515</v>
      </c>
      <c r="U41" s="25">
        <v>165</v>
      </c>
      <c r="V41" s="25" t="s">
        <v>516</v>
      </c>
      <c r="W41" s="26" t="s">
        <v>517</v>
      </c>
      <c r="Y41" s="24" t="s">
        <v>518</v>
      </c>
      <c r="Z41" s="25">
        <v>228</v>
      </c>
      <c r="AA41" s="25" t="s">
        <v>519</v>
      </c>
      <c r="AB41" s="26" t="s">
        <v>520</v>
      </c>
    </row>
    <row r="42" spans="2:28" ht="18.75" x14ac:dyDescent="0.25">
      <c r="B42" s="65" t="s">
        <v>521</v>
      </c>
      <c r="C42" s="65"/>
      <c r="D42" s="65"/>
      <c r="F42" s="65" t="s">
        <v>522</v>
      </c>
      <c r="G42" s="65"/>
      <c r="H42" s="65"/>
      <c r="J42" s="24" t="s">
        <v>523</v>
      </c>
      <c r="K42" s="25">
        <v>40</v>
      </c>
      <c r="L42" s="25" t="s">
        <v>524</v>
      </c>
      <c r="M42" s="26" t="s">
        <v>525</v>
      </c>
      <c r="O42" s="24" t="s">
        <v>526</v>
      </c>
      <c r="P42" s="25">
        <v>103</v>
      </c>
      <c r="Q42" s="25" t="s">
        <v>527</v>
      </c>
      <c r="R42" s="26" t="s">
        <v>528</v>
      </c>
      <c r="T42" s="24" t="s">
        <v>529</v>
      </c>
      <c r="U42" s="25">
        <v>166</v>
      </c>
      <c r="V42" s="25" t="s">
        <v>530</v>
      </c>
      <c r="W42" s="26" t="s">
        <v>531</v>
      </c>
      <c r="Y42" s="24" t="s">
        <v>532</v>
      </c>
      <c r="Z42" s="25">
        <v>229</v>
      </c>
      <c r="AA42" s="25" t="s">
        <v>533</v>
      </c>
      <c r="AB42" s="26" t="s">
        <v>534</v>
      </c>
    </row>
    <row r="43" spans="2:28" x14ac:dyDescent="0.25">
      <c r="B43" s="1" t="s">
        <v>6</v>
      </c>
      <c r="C43" s="2" t="s">
        <v>7</v>
      </c>
      <c r="D43" s="3" t="s">
        <v>316</v>
      </c>
      <c r="F43" s="1" t="s">
        <v>535</v>
      </c>
      <c r="G43" s="2" t="s">
        <v>7</v>
      </c>
      <c r="H43" s="3" t="s">
        <v>4</v>
      </c>
      <c r="J43" s="24" t="s">
        <v>536</v>
      </c>
      <c r="K43" s="25">
        <v>41</v>
      </c>
      <c r="L43" s="25" t="s">
        <v>537</v>
      </c>
      <c r="M43" s="26" t="s">
        <v>538</v>
      </c>
      <c r="O43" s="24" t="s">
        <v>539</v>
      </c>
      <c r="P43" s="25">
        <v>104</v>
      </c>
      <c r="Q43" s="25" t="s">
        <v>540</v>
      </c>
      <c r="R43" s="26" t="s">
        <v>541</v>
      </c>
      <c r="T43" s="24" t="s">
        <v>542</v>
      </c>
      <c r="U43" s="25">
        <v>167</v>
      </c>
      <c r="V43" s="25" t="s">
        <v>543</v>
      </c>
      <c r="W43" s="26" t="s">
        <v>544</v>
      </c>
      <c r="Y43" s="24" t="s">
        <v>545</v>
      </c>
      <c r="Z43" s="25">
        <v>230</v>
      </c>
      <c r="AA43" s="25" t="s">
        <v>546</v>
      </c>
      <c r="AB43" s="26" t="s">
        <v>547</v>
      </c>
    </row>
    <row r="44" spans="2:28" x14ac:dyDescent="0.25">
      <c r="B44" s="7" t="s">
        <v>548</v>
      </c>
      <c r="C44" s="8">
        <f>POWER(16,3)</f>
        <v>4096</v>
      </c>
      <c r="D44" s="9"/>
      <c r="F44" s="17">
        <v>3</v>
      </c>
      <c r="G44" s="8">
        <f t="shared" ref="G44:G45" si="1">IF(F44="","",HEX2DEC(F44))</f>
        <v>3</v>
      </c>
      <c r="H44" s="18" t="s">
        <v>434</v>
      </c>
      <c r="J44" s="24" t="s">
        <v>549</v>
      </c>
      <c r="K44" s="25">
        <v>42</v>
      </c>
      <c r="L44" s="25" t="s">
        <v>550</v>
      </c>
      <c r="M44" s="26" t="s">
        <v>551</v>
      </c>
      <c r="O44" s="24" t="s">
        <v>552</v>
      </c>
      <c r="P44" s="25">
        <v>105</v>
      </c>
      <c r="Q44" s="25" t="s">
        <v>553</v>
      </c>
      <c r="R44" s="26" t="s">
        <v>554</v>
      </c>
      <c r="T44" s="24" t="s">
        <v>555</v>
      </c>
      <c r="U44" s="25">
        <v>168</v>
      </c>
      <c r="V44" s="25" t="s">
        <v>556</v>
      </c>
      <c r="W44" s="26" t="s">
        <v>557</v>
      </c>
      <c r="Y44" s="24" t="s">
        <v>558</v>
      </c>
      <c r="Z44" s="25">
        <v>231</v>
      </c>
      <c r="AA44" s="25" t="s">
        <v>559</v>
      </c>
      <c r="AB44" s="26" t="s">
        <v>560</v>
      </c>
    </row>
    <row r="45" spans="2:28" x14ac:dyDescent="0.25">
      <c r="B45" s="7" t="s">
        <v>561</v>
      </c>
      <c r="C45" s="8">
        <f>POWER(16,2)</f>
        <v>256</v>
      </c>
      <c r="D45" s="9" t="s">
        <v>21</v>
      </c>
      <c r="F45" s="19">
        <v>6</v>
      </c>
      <c r="G45" s="11">
        <f t="shared" si="1"/>
        <v>6</v>
      </c>
      <c r="H45" s="20" t="s">
        <v>448</v>
      </c>
      <c r="J45" s="24" t="s">
        <v>562</v>
      </c>
      <c r="K45" s="25">
        <v>43</v>
      </c>
      <c r="L45" s="25" t="s">
        <v>563</v>
      </c>
      <c r="M45" s="26" t="s">
        <v>564</v>
      </c>
      <c r="O45" s="24" t="s">
        <v>565</v>
      </c>
      <c r="P45" s="25">
        <v>106</v>
      </c>
      <c r="Q45" s="25" t="s">
        <v>566</v>
      </c>
      <c r="R45" s="26" t="s">
        <v>567</v>
      </c>
      <c r="T45" s="24" t="s">
        <v>568</v>
      </c>
      <c r="U45" s="25">
        <v>169</v>
      </c>
      <c r="V45" s="25" t="s">
        <v>569</v>
      </c>
      <c r="W45" s="26" t="s">
        <v>570</v>
      </c>
      <c r="Y45" s="24" t="s">
        <v>571</v>
      </c>
      <c r="Z45" s="25">
        <v>232</v>
      </c>
      <c r="AA45" s="25" t="s">
        <v>572</v>
      </c>
      <c r="AB45" s="26" t="s">
        <v>573</v>
      </c>
    </row>
    <row r="46" spans="2:28" x14ac:dyDescent="0.25">
      <c r="B46" s="7" t="s">
        <v>574</v>
      </c>
      <c r="C46" s="8">
        <f>POWER(16,1)</f>
        <v>16</v>
      </c>
      <c r="D46" s="9" t="s">
        <v>21</v>
      </c>
      <c r="F46" s="66" t="s">
        <v>238</v>
      </c>
      <c r="G46" s="67"/>
      <c r="H46" s="13">
        <f>SUM(BIN2DEC(VALUE(_xlfn.TEXTJOIN("",TRUE,H44:H45))))</f>
        <v>54</v>
      </c>
      <c r="J46" s="24" t="s">
        <v>575</v>
      </c>
      <c r="K46" s="25">
        <v>44</v>
      </c>
      <c r="L46" s="25" t="s">
        <v>576</v>
      </c>
      <c r="M46" s="26" t="s">
        <v>577</v>
      </c>
      <c r="O46" s="24" t="s">
        <v>578</v>
      </c>
      <c r="P46" s="25">
        <v>107</v>
      </c>
      <c r="Q46" s="25" t="s">
        <v>579</v>
      </c>
      <c r="R46" s="26" t="s">
        <v>580</v>
      </c>
      <c r="T46" s="24" t="s">
        <v>581</v>
      </c>
      <c r="U46" s="25">
        <v>170</v>
      </c>
      <c r="V46" s="25" t="s">
        <v>582</v>
      </c>
      <c r="W46" s="26" t="s">
        <v>583</v>
      </c>
      <c r="Y46" s="24" t="s">
        <v>584</v>
      </c>
      <c r="Z46" s="25">
        <v>233</v>
      </c>
      <c r="AA46" s="25" t="s">
        <v>585</v>
      </c>
      <c r="AB46" s="26" t="s">
        <v>586</v>
      </c>
    </row>
    <row r="47" spans="2:28" x14ac:dyDescent="0.25">
      <c r="B47" s="10" t="s">
        <v>587</v>
      </c>
      <c r="C47" s="11">
        <f>POWER(16,0)</f>
        <v>1</v>
      </c>
      <c r="D47" s="12" t="s">
        <v>21</v>
      </c>
      <c r="F47" s="63" t="s">
        <v>252</v>
      </c>
      <c r="G47" s="64"/>
      <c r="H47" s="3" t="str">
        <f>TEXT(_xlfn.TEXTJOIN("",TRUE,H44:H45),"0000 0000")</f>
        <v>0011 0110</v>
      </c>
      <c r="J47" s="24" t="s">
        <v>588</v>
      </c>
      <c r="K47" s="25">
        <v>45</v>
      </c>
      <c r="L47" s="25" t="s">
        <v>589</v>
      </c>
      <c r="M47" s="26" t="s">
        <v>590</v>
      </c>
      <c r="O47" s="24" t="s">
        <v>591</v>
      </c>
      <c r="P47" s="25">
        <v>108</v>
      </c>
      <c r="Q47" s="25" t="s">
        <v>592</v>
      </c>
      <c r="R47" s="26" t="s">
        <v>593</v>
      </c>
      <c r="T47" s="24" t="s">
        <v>594</v>
      </c>
      <c r="U47" s="25">
        <v>171</v>
      </c>
      <c r="V47" s="25" t="s">
        <v>595</v>
      </c>
      <c r="W47" s="26" t="s">
        <v>596</v>
      </c>
      <c r="Y47" s="24" t="s">
        <v>597</v>
      </c>
      <c r="Z47" s="25">
        <v>234</v>
      </c>
      <c r="AA47" s="25" t="s">
        <v>598</v>
      </c>
      <c r="AB47" s="26" t="s">
        <v>599</v>
      </c>
    </row>
    <row r="48" spans="2:28" x14ac:dyDescent="0.25">
      <c r="B48" s="66" t="s">
        <v>238</v>
      </c>
      <c r="C48" s="67"/>
      <c r="D48" s="13">
        <f>SUM(HEX2DEC(_xlfn.TEXTJOIN("",TRUE,D44:D47)))</f>
        <v>4095</v>
      </c>
      <c r="F48" s="61" t="s">
        <v>265</v>
      </c>
      <c r="G48" s="62"/>
      <c r="H48" s="12" t="str">
        <f>TEXT(DEC2BIN(H46), "0000 0000")</f>
        <v>0011 0110</v>
      </c>
      <c r="J48" s="24" t="s">
        <v>600</v>
      </c>
      <c r="K48" s="25">
        <v>46</v>
      </c>
      <c r="L48" s="25" t="s">
        <v>601</v>
      </c>
      <c r="M48" s="26" t="s">
        <v>602</v>
      </c>
      <c r="O48" s="24" t="s">
        <v>603</v>
      </c>
      <c r="P48" s="25">
        <v>109</v>
      </c>
      <c r="Q48" s="25" t="s">
        <v>604</v>
      </c>
      <c r="R48" s="26" t="s">
        <v>605</v>
      </c>
      <c r="T48" s="24" t="s">
        <v>606</v>
      </c>
      <c r="U48" s="25">
        <v>172</v>
      </c>
      <c r="V48" s="25" t="s">
        <v>607</v>
      </c>
      <c r="W48" s="26" t="s">
        <v>608</v>
      </c>
      <c r="Y48" s="24" t="s">
        <v>609</v>
      </c>
      <c r="Z48" s="25">
        <v>235</v>
      </c>
      <c r="AA48" s="25" t="s">
        <v>610</v>
      </c>
      <c r="AB48" s="26" t="s">
        <v>611</v>
      </c>
    </row>
    <row r="49" spans="2:28" x14ac:dyDescent="0.25">
      <c r="B49" s="63" t="s">
        <v>239</v>
      </c>
      <c r="C49" s="64"/>
      <c r="D49" s="3" t="str">
        <f>TEXT(_xlfn.TEXTJOIN("",TRUE,D44:D47),"0000")</f>
        <v>FFF</v>
      </c>
      <c r="J49" s="24" t="s">
        <v>612</v>
      </c>
      <c r="K49" s="25">
        <v>47</v>
      </c>
      <c r="L49" s="25" t="s">
        <v>613</v>
      </c>
      <c r="M49" s="26" t="s">
        <v>614</v>
      </c>
      <c r="O49" s="24" t="s">
        <v>615</v>
      </c>
      <c r="P49" s="25">
        <v>110</v>
      </c>
      <c r="Q49" s="25" t="s">
        <v>616</v>
      </c>
      <c r="R49" s="26" t="s">
        <v>617</v>
      </c>
      <c r="T49" s="24" t="s">
        <v>618</v>
      </c>
      <c r="U49" s="25">
        <v>173</v>
      </c>
      <c r="V49" s="25" t="s">
        <v>619</v>
      </c>
      <c r="W49" s="26" t="s">
        <v>620</v>
      </c>
      <c r="Y49" s="24" t="s">
        <v>621</v>
      </c>
      <c r="Z49" s="25">
        <v>236</v>
      </c>
      <c r="AA49" s="25" t="s">
        <v>622</v>
      </c>
      <c r="AB49" s="26" t="s">
        <v>623</v>
      </c>
    </row>
    <row r="50" spans="2:28" x14ac:dyDescent="0.25">
      <c r="B50" s="61" t="s">
        <v>265</v>
      </c>
      <c r="C50" s="62"/>
      <c r="D50" s="12" t="str">
        <f>TEXT(DEC2HEX(D48), "0000")</f>
        <v>FFF</v>
      </c>
      <c r="J50" s="24" t="s">
        <v>225</v>
      </c>
      <c r="K50" s="25">
        <v>48</v>
      </c>
      <c r="L50" s="25" t="s">
        <v>624</v>
      </c>
      <c r="M50" s="26" t="s">
        <v>625</v>
      </c>
      <c r="O50" s="24" t="s">
        <v>626</v>
      </c>
      <c r="P50" s="25">
        <v>111</v>
      </c>
      <c r="Q50" s="25" t="s">
        <v>627</v>
      </c>
      <c r="R50" s="26" t="s">
        <v>628</v>
      </c>
      <c r="T50" s="24" t="s">
        <v>629</v>
      </c>
      <c r="U50" s="25">
        <v>174</v>
      </c>
      <c r="V50" s="25" t="s">
        <v>630</v>
      </c>
      <c r="W50" s="26" t="s">
        <v>631</v>
      </c>
      <c r="Y50" s="24" t="s">
        <v>632</v>
      </c>
      <c r="Z50" s="25">
        <v>237</v>
      </c>
      <c r="AA50" s="25" t="s">
        <v>633</v>
      </c>
      <c r="AB50" s="26" t="s">
        <v>634</v>
      </c>
    </row>
    <row r="51" spans="2:28" x14ac:dyDescent="0.25">
      <c r="J51" s="24" t="s">
        <v>211</v>
      </c>
      <c r="K51" s="25">
        <v>49</v>
      </c>
      <c r="L51" s="25" t="s">
        <v>635</v>
      </c>
      <c r="M51" s="26" t="s">
        <v>636</v>
      </c>
      <c r="O51" s="24" t="s">
        <v>637</v>
      </c>
      <c r="P51" s="25">
        <v>112</v>
      </c>
      <c r="Q51" s="25" t="s">
        <v>638</v>
      </c>
      <c r="R51" s="26" t="s">
        <v>639</v>
      </c>
      <c r="T51" s="24" t="s">
        <v>640</v>
      </c>
      <c r="U51" s="25">
        <v>175</v>
      </c>
      <c r="V51" s="25" t="s">
        <v>641</v>
      </c>
      <c r="W51" s="26" t="s">
        <v>642</v>
      </c>
      <c r="Y51" s="24" t="s">
        <v>643</v>
      </c>
      <c r="Z51" s="25">
        <v>238</v>
      </c>
      <c r="AA51" s="25" t="s">
        <v>644</v>
      </c>
      <c r="AB51" s="26" t="s">
        <v>645</v>
      </c>
    </row>
    <row r="52" spans="2:28" x14ac:dyDescent="0.25">
      <c r="J52" s="24" t="s">
        <v>197</v>
      </c>
      <c r="K52" s="25">
        <v>50</v>
      </c>
      <c r="L52" s="25" t="s">
        <v>646</v>
      </c>
      <c r="M52" s="26" t="s">
        <v>647</v>
      </c>
      <c r="O52" s="24" t="s">
        <v>648</v>
      </c>
      <c r="P52" s="25">
        <v>113</v>
      </c>
      <c r="Q52" s="25" t="s">
        <v>649</v>
      </c>
      <c r="R52" s="26" t="s">
        <v>650</v>
      </c>
      <c r="T52" s="24" t="s">
        <v>651</v>
      </c>
      <c r="U52" s="25">
        <v>176</v>
      </c>
      <c r="V52" s="25" t="s">
        <v>652</v>
      </c>
      <c r="W52" s="26" t="s">
        <v>653</v>
      </c>
      <c r="Y52" s="24" t="s">
        <v>654</v>
      </c>
      <c r="Z52" s="25">
        <v>239</v>
      </c>
      <c r="AA52" s="25" t="s">
        <v>655</v>
      </c>
      <c r="AB52" s="26" t="s">
        <v>656</v>
      </c>
    </row>
    <row r="53" spans="2:28" x14ac:dyDescent="0.25">
      <c r="J53" s="24" t="s">
        <v>183</v>
      </c>
      <c r="K53" s="25">
        <v>51</v>
      </c>
      <c r="L53" s="25" t="s">
        <v>657</v>
      </c>
      <c r="M53" s="26" t="s">
        <v>658</v>
      </c>
      <c r="O53" s="24" t="s">
        <v>659</v>
      </c>
      <c r="P53" s="25">
        <v>114</v>
      </c>
      <c r="Q53" s="25" t="s">
        <v>660</v>
      </c>
      <c r="R53" s="26" t="s">
        <v>661</v>
      </c>
      <c r="T53" s="24" t="s">
        <v>662</v>
      </c>
      <c r="U53" s="25">
        <v>177</v>
      </c>
      <c r="V53" s="25" t="s">
        <v>663</v>
      </c>
      <c r="W53" s="26" t="s">
        <v>664</v>
      </c>
      <c r="Y53" s="24" t="s">
        <v>665</v>
      </c>
      <c r="Z53" s="25">
        <v>240</v>
      </c>
      <c r="AA53" s="25" t="s">
        <v>666</v>
      </c>
      <c r="AB53" s="26" t="s">
        <v>667</v>
      </c>
    </row>
    <row r="54" spans="2:28" x14ac:dyDescent="0.25">
      <c r="J54" s="24" t="s">
        <v>169</v>
      </c>
      <c r="K54" s="25">
        <v>52</v>
      </c>
      <c r="L54" s="25" t="s">
        <v>668</v>
      </c>
      <c r="M54" s="26" t="s">
        <v>669</v>
      </c>
      <c r="O54" s="24" t="s">
        <v>670</v>
      </c>
      <c r="P54" s="25">
        <v>115</v>
      </c>
      <c r="Q54" s="25" t="s">
        <v>671</v>
      </c>
      <c r="R54" s="26" t="s">
        <v>672</v>
      </c>
      <c r="T54" s="24" t="s">
        <v>673</v>
      </c>
      <c r="U54" s="25">
        <v>178</v>
      </c>
      <c r="V54" s="25" t="s">
        <v>674</v>
      </c>
      <c r="W54" s="26" t="s">
        <v>675</v>
      </c>
      <c r="Y54" s="24" t="s">
        <v>676</v>
      </c>
      <c r="Z54" s="25">
        <v>241</v>
      </c>
      <c r="AA54" s="25" t="s">
        <v>677</v>
      </c>
      <c r="AB54" s="26" t="s">
        <v>678</v>
      </c>
    </row>
    <row r="55" spans="2:28" x14ac:dyDescent="0.25">
      <c r="J55" s="24" t="s">
        <v>155</v>
      </c>
      <c r="K55" s="25">
        <v>53</v>
      </c>
      <c r="L55" s="25" t="s">
        <v>679</v>
      </c>
      <c r="M55" s="26" t="s">
        <v>680</v>
      </c>
      <c r="O55" s="24" t="s">
        <v>681</v>
      </c>
      <c r="P55" s="25">
        <v>116</v>
      </c>
      <c r="Q55" s="25" t="s">
        <v>682</v>
      </c>
      <c r="R55" s="26" t="s">
        <v>683</v>
      </c>
      <c r="T55" s="24" t="s">
        <v>684</v>
      </c>
      <c r="U55" s="25">
        <v>179</v>
      </c>
      <c r="V55" s="25" t="s">
        <v>685</v>
      </c>
      <c r="W55" s="26" t="s">
        <v>686</v>
      </c>
      <c r="Y55" s="24" t="s">
        <v>687</v>
      </c>
      <c r="Z55" s="25">
        <v>242</v>
      </c>
      <c r="AA55" s="25" t="s">
        <v>688</v>
      </c>
      <c r="AB55" s="26" t="s">
        <v>689</v>
      </c>
    </row>
    <row r="56" spans="2:28" x14ac:dyDescent="0.25">
      <c r="J56" s="24" t="s">
        <v>141</v>
      </c>
      <c r="K56" s="25">
        <v>54</v>
      </c>
      <c r="L56" s="25" t="s">
        <v>690</v>
      </c>
      <c r="M56" s="26" t="s">
        <v>691</v>
      </c>
      <c r="O56" s="24" t="s">
        <v>692</v>
      </c>
      <c r="P56" s="25">
        <v>117</v>
      </c>
      <c r="Q56" s="25" t="s">
        <v>693</v>
      </c>
      <c r="R56" s="26" t="s">
        <v>694</v>
      </c>
      <c r="T56" s="24" t="s">
        <v>695</v>
      </c>
      <c r="U56" s="25">
        <v>180</v>
      </c>
      <c r="V56" s="25" t="s">
        <v>696</v>
      </c>
      <c r="W56" s="26" t="s">
        <v>697</v>
      </c>
      <c r="Y56" s="24" t="s">
        <v>698</v>
      </c>
      <c r="Z56" s="25">
        <v>243</v>
      </c>
      <c r="AA56" s="25" t="s">
        <v>699</v>
      </c>
      <c r="AB56" s="26" t="s">
        <v>700</v>
      </c>
    </row>
    <row r="57" spans="2:28" x14ac:dyDescent="0.25">
      <c r="J57" s="24" t="s">
        <v>127</v>
      </c>
      <c r="K57" s="25">
        <v>55</v>
      </c>
      <c r="L57" s="25" t="s">
        <v>701</v>
      </c>
      <c r="M57" s="26" t="s">
        <v>702</v>
      </c>
      <c r="O57" s="24" t="s">
        <v>703</v>
      </c>
      <c r="P57" s="25">
        <v>118</v>
      </c>
      <c r="Q57" s="25" t="s">
        <v>704</v>
      </c>
      <c r="R57" s="26" t="s">
        <v>705</v>
      </c>
      <c r="T57" s="24" t="s">
        <v>706</v>
      </c>
      <c r="U57" s="25">
        <v>181</v>
      </c>
      <c r="V57" s="25" t="s">
        <v>707</v>
      </c>
      <c r="W57" s="26" t="s">
        <v>708</v>
      </c>
      <c r="Y57" s="24" t="s">
        <v>709</v>
      </c>
      <c r="Z57" s="25">
        <v>244</v>
      </c>
      <c r="AA57" s="25" t="s">
        <v>710</v>
      </c>
      <c r="AB57" s="26" t="s">
        <v>711</v>
      </c>
    </row>
    <row r="58" spans="2:28" x14ac:dyDescent="0.25">
      <c r="J58" s="24" t="s">
        <v>113</v>
      </c>
      <c r="K58" s="25">
        <v>56</v>
      </c>
      <c r="L58" s="25" t="s">
        <v>712</v>
      </c>
      <c r="M58" s="26" t="s">
        <v>713</v>
      </c>
      <c r="O58" s="24" t="s">
        <v>714</v>
      </c>
      <c r="P58" s="25">
        <v>119</v>
      </c>
      <c r="Q58" s="25" t="s">
        <v>715</v>
      </c>
      <c r="R58" s="26" t="s">
        <v>716</v>
      </c>
      <c r="T58" s="24" t="s">
        <v>717</v>
      </c>
      <c r="U58" s="25">
        <v>182</v>
      </c>
      <c r="V58" s="25" t="s">
        <v>718</v>
      </c>
      <c r="W58" s="26" t="s">
        <v>719</v>
      </c>
      <c r="Y58" s="24" t="s">
        <v>720</v>
      </c>
      <c r="Z58" s="25">
        <v>245</v>
      </c>
      <c r="AA58" s="25" t="s">
        <v>721</v>
      </c>
      <c r="AB58" s="26" t="s">
        <v>722</v>
      </c>
    </row>
    <row r="59" spans="2:28" x14ac:dyDescent="0.25">
      <c r="J59" s="24" t="s">
        <v>99</v>
      </c>
      <c r="K59" s="25">
        <v>57</v>
      </c>
      <c r="L59" s="25" t="s">
        <v>723</v>
      </c>
      <c r="M59" s="26" t="s">
        <v>724</v>
      </c>
      <c r="O59" s="24" t="s">
        <v>725</v>
      </c>
      <c r="P59" s="25">
        <v>120</v>
      </c>
      <c r="Q59" s="25" t="s">
        <v>726</v>
      </c>
      <c r="R59" s="26" t="s">
        <v>727</v>
      </c>
      <c r="T59" s="24" t="s">
        <v>728</v>
      </c>
      <c r="U59" s="25">
        <v>183</v>
      </c>
      <c r="V59" s="25" t="s">
        <v>729</v>
      </c>
      <c r="W59" s="26" t="s">
        <v>730</v>
      </c>
      <c r="Y59" s="24" t="s">
        <v>731</v>
      </c>
      <c r="Z59" s="25">
        <v>246</v>
      </c>
      <c r="AA59" s="25" t="s">
        <v>732</v>
      </c>
      <c r="AB59" s="26" t="s">
        <v>733</v>
      </c>
    </row>
    <row r="60" spans="2:28" x14ac:dyDescent="0.25">
      <c r="J60" s="24" t="s">
        <v>734</v>
      </c>
      <c r="K60" s="25">
        <v>58</v>
      </c>
      <c r="L60" s="25" t="s">
        <v>735</v>
      </c>
      <c r="M60" s="26" t="s">
        <v>736</v>
      </c>
      <c r="O60" s="24" t="s">
        <v>737</v>
      </c>
      <c r="P60" s="25">
        <v>121</v>
      </c>
      <c r="Q60" s="25" t="s">
        <v>738</v>
      </c>
      <c r="R60" s="26" t="s">
        <v>739</v>
      </c>
      <c r="T60" s="24" t="s">
        <v>740</v>
      </c>
      <c r="U60" s="25">
        <v>184</v>
      </c>
      <c r="V60" s="25" t="s">
        <v>741</v>
      </c>
      <c r="W60" s="26" t="s">
        <v>742</v>
      </c>
      <c r="Y60" s="24" t="s">
        <v>743</v>
      </c>
      <c r="Z60" s="25">
        <v>247</v>
      </c>
      <c r="AA60" s="25" t="s">
        <v>744</v>
      </c>
      <c r="AB60" s="26" t="s">
        <v>745</v>
      </c>
    </row>
    <row r="61" spans="2:28" x14ac:dyDescent="0.25">
      <c r="J61" s="24" t="s">
        <v>746</v>
      </c>
      <c r="K61" s="25">
        <v>59</v>
      </c>
      <c r="L61" s="25" t="s">
        <v>747</v>
      </c>
      <c r="M61" s="26" t="s">
        <v>748</v>
      </c>
      <c r="O61" s="24" t="s">
        <v>749</v>
      </c>
      <c r="P61" s="25">
        <v>122</v>
      </c>
      <c r="Q61" s="25" t="s">
        <v>750</v>
      </c>
      <c r="R61" s="26" t="s">
        <v>751</v>
      </c>
      <c r="T61" s="24" t="s">
        <v>752</v>
      </c>
      <c r="U61" s="25">
        <v>185</v>
      </c>
      <c r="V61" s="25" t="s">
        <v>753</v>
      </c>
      <c r="W61" s="26" t="s">
        <v>754</v>
      </c>
      <c r="Y61" s="24" t="s">
        <v>755</v>
      </c>
      <c r="Z61" s="25">
        <v>248</v>
      </c>
      <c r="AA61" s="25" t="s">
        <v>756</v>
      </c>
      <c r="AB61" s="26" t="s">
        <v>757</v>
      </c>
    </row>
    <row r="62" spans="2:28" x14ac:dyDescent="0.25">
      <c r="J62" s="24" t="s">
        <v>758</v>
      </c>
      <c r="K62" s="25">
        <v>60</v>
      </c>
      <c r="L62" s="25" t="s">
        <v>759</v>
      </c>
      <c r="M62" s="26" t="s">
        <v>760</v>
      </c>
      <c r="O62" s="24" t="s">
        <v>761</v>
      </c>
      <c r="P62" s="25">
        <v>123</v>
      </c>
      <c r="Q62" s="25" t="s">
        <v>762</v>
      </c>
      <c r="R62" s="26" t="s">
        <v>763</v>
      </c>
      <c r="T62" s="24" t="s">
        <v>764</v>
      </c>
      <c r="U62" s="25">
        <v>186</v>
      </c>
      <c r="V62" s="25" t="s">
        <v>765</v>
      </c>
      <c r="W62" s="26" t="s">
        <v>766</v>
      </c>
      <c r="Y62" s="24" t="s">
        <v>767</v>
      </c>
      <c r="Z62" s="25">
        <v>249</v>
      </c>
      <c r="AA62" s="25" t="s">
        <v>768</v>
      </c>
      <c r="AB62" s="26" t="s">
        <v>769</v>
      </c>
    </row>
    <row r="63" spans="2:28" x14ac:dyDescent="0.25">
      <c r="J63" s="24" t="s">
        <v>770</v>
      </c>
      <c r="K63" s="25">
        <v>61</v>
      </c>
      <c r="L63" s="25" t="s">
        <v>771</v>
      </c>
      <c r="M63" s="26" t="s">
        <v>772</v>
      </c>
      <c r="O63" s="24" t="s">
        <v>773</v>
      </c>
      <c r="P63" s="25">
        <v>124</v>
      </c>
      <c r="Q63" s="25" t="s">
        <v>774</v>
      </c>
      <c r="R63" s="26" t="s">
        <v>775</v>
      </c>
      <c r="T63" s="24" t="s">
        <v>776</v>
      </c>
      <c r="U63" s="25">
        <v>187</v>
      </c>
      <c r="V63" s="25" t="s">
        <v>777</v>
      </c>
      <c r="W63" s="26" t="s">
        <v>778</v>
      </c>
      <c r="Y63" s="24" t="s">
        <v>779</v>
      </c>
      <c r="Z63" s="25">
        <v>250</v>
      </c>
      <c r="AA63" s="25" t="s">
        <v>780</v>
      </c>
      <c r="AB63" s="26" t="s">
        <v>781</v>
      </c>
    </row>
    <row r="64" spans="2:28" x14ac:dyDescent="0.25">
      <c r="J64" s="24" t="s">
        <v>782</v>
      </c>
      <c r="K64" s="25">
        <v>62</v>
      </c>
      <c r="L64" s="25" t="s">
        <v>783</v>
      </c>
      <c r="M64" s="26" t="s">
        <v>784</v>
      </c>
      <c r="O64" s="24" t="s">
        <v>785</v>
      </c>
      <c r="P64" s="25">
        <v>125</v>
      </c>
      <c r="Q64" s="25" t="s">
        <v>786</v>
      </c>
      <c r="R64" s="26" t="s">
        <v>787</v>
      </c>
      <c r="T64" s="24" t="s">
        <v>788</v>
      </c>
      <c r="U64" s="25">
        <v>188</v>
      </c>
      <c r="V64" s="25" t="s">
        <v>789</v>
      </c>
      <c r="W64" s="26" t="s">
        <v>790</v>
      </c>
      <c r="Y64" s="24" t="s">
        <v>791</v>
      </c>
      <c r="Z64" s="25">
        <v>251</v>
      </c>
      <c r="AA64" s="25" t="s">
        <v>792</v>
      </c>
      <c r="AB64" s="26" t="s">
        <v>793</v>
      </c>
    </row>
    <row r="65" spans="10:28" x14ac:dyDescent="0.25">
      <c r="J65" s="27" t="s">
        <v>794</v>
      </c>
      <c r="K65" s="28">
        <v>63</v>
      </c>
      <c r="L65" s="28" t="s">
        <v>795</v>
      </c>
      <c r="M65" s="29" t="s">
        <v>796</v>
      </c>
      <c r="O65" s="27" t="s">
        <v>797</v>
      </c>
      <c r="P65" s="28">
        <v>126</v>
      </c>
      <c r="Q65" s="28" t="s">
        <v>798</v>
      </c>
      <c r="R65" s="29" t="s">
        <v>799</v>
      </c>
      <c r="T65" s="27" t="s">
        <v>800</v>
      </c>
      <c r="U65" s="28">
        <v>189</v>
      </c>
      <c r="V65" s="28" t="s">
        <v>801</v>
      </c>
      <c r="W65" s="29" t="s">
        <v>802</v>
      </c>
      <c r="Y65" s="24" t="s">
        <v>803</v>
      </c>
      <c r="Z65" s="25">
        <v>252</v>
      </c>
      <c r="AA65" s="25" t="s">
        <v>804</v>
      </c>
      <c r="AB65" s="26" t="s">
        <v>805</v>
      </c>
    </row>
    <row r="66" spans="10:28" x14ac:dyDescent="0.25">
      <c r="Y66" s="24" t="s">
        <v>806</v>
      </c>
      <c r="Z66" s="25">
        <v>253</v>
      </c>
      <c r="AA66" s="25" t="s">
        <v>807</v>
      </c>
      <c r="AB66" s="26" t="s">
        <v>808</v>
      </c>
    </row>
    <row r="67" spans="10:28" x14ac:dyDescent="0.25">
      <c r="Y67" s="24" t="s">
        <v>809</v>
      </c>
      <c r="Z67" s="25">
        <v>254</v>
      </c>
      <c r="AA67" s="25" t="s">
        <v>810</v>
      </c>
      <c r="AB67" s="26" t="s">
        <v>811</v>
      </c>
    </row>
    <row r="68" spans="10:28" x14ac:dyDescent="0.25">
      <c r="Y68" s="27" t="s">
        <v>812</v>
      </c>
      <c r="Z68" s="28">
        <v>255</v>
      </c>
      <c r="AA68" s="28" t="s">
        <v>813</v>
      </c>
      <c r="AB68" s="29" t="s">
        <v>814</v>
      </c>
    </row>
  </sheetData>
  <mergeCells count="24">
    <mergeCell ref="B48:C48"/>
    <mergeCell ref="B49:C49"/>
    <mergeCell ref="B50:C50"/>
    <mergeCell ref="B2:D2"/>
    <mergeCell ref="B20:C20"/>
    <mergeCell ref="B21:C21"/>
    <mergeCell ref="B22:C22"/>
    <mergeCell ref="B42:D42"/>
    <mergeCell ref="B25:D25"/>
    <mergeCell ref="B37:C37"/>
    <mergeCell ref="B38:C38"/>
    <mergeCell ref="B39:C39"/>
    <mergeCell ref="F42:H42"/>
    <mergeCell ref="F46:G46"/>
    <mergeCell ref="F47:G47"/>
    <mergeCell ref="F48:G48"/>
    <mergeCell ref="F25:H25"/>
    <mergeCell ref="F36:G36"/>
    <mergeCell ref="F22:G22"/>
    <mergeCell ref="F37:G37"/>
    <mergeCell ref="F38:G38"/>
    <mergeCell ref="F2:H2"/>
    <mergeCell ref="F20:G20"/>
    <mergeCell ref="F21:G21"/>
  </mergeCells>
  <pageMargins left="0.7" right="0.7" top="0.75" bottom="0.75" header="0.3" footer="0.3"/>
  <pageSetup paperSize="9" orientation="portrait" r:id="rId1"/>
  <ignoredErrors>
    <ignoredError sqref="B34:B3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40"/>
  <sheetViews>
    <sheetView tabSelected="1" topLeftCell="N1" workbookViewId="0">
      <selection activeCell="V1" sqref="V1:X14"/>
    </sheetView>
  </sheetViews>
  <sheetFormatPr defaultColWidth="11.42578125" defaultRowHeight="15" x14ac:dyDescent="0.25"/>
  <cols>
    <col min="1" max="1" width="11.140625" style="34" customWidth="1"/>
    <col min="2" max="2" width="10.7109375" style="34" customWidth="1"/>
    <col min="3" max="3" width="12.28515625" style="34" customWidth="1"/>
    <col min="4" max="5" width="10.7109375" style="34" customWidth="1"/>
    <col min="6" max="6" width="11.42578125" style="34"/>
    <col min="7" max="8" width="11.140625" style="34" customWidth="1"/>
    <col min="9" max="12" width="11.42578125" style="34"/>
    <col min="13" max="13" width="23.140625" style="34" bestFit="1" customWidth="1"/>
    <col min="14" max="18" width="11.42578125" style="34"/>
    <col min="19" max="19" width="9" style="34" bestFit="1" customWidth="1"/>
    <col min="20" max="20" width="23.140625" style="34" bestFit="1" customWidth="1"/>
    <col min="21" max="21" width="11.42578125" style="34"/>
    <col min="22" max="22" width="17.28515625" style="34" bestFit="1" customWidth="1"/>
    <col min="23" max="23" width="6.7109375" style="34" bestFit="1" customWidth="1"/>
    <col min="24" max="24" width="23.140625" style="34" bestFit="1" customWidth="1"/>
    <col min="25" max="16384" width="11.42578125" style="34"/>
  </cols>
  <sheetData>
    <row r="1" spans="1:29" ht="19.5" thickBot="1" x14ac:dyDescent="0.3">
      <c r="A1" s="30" t="s">
        <v>816</v>
      </c>
      <c r="B1" s="30" t="s">
        <v>817</v>
      </c>
      <c r="C1" s="30" t="s">
        <v>815</v>
      </c>
      <c r="D1" s="30" t="s">
        <v>858</v>
      </c>
      <c r="E1" s="30" t="s">
        <v>818</v>
      </c>
      <c r="G1" s="30" t="s">
        <v>819</v>
      </c>
      <c r="H1" s="30" t="s">
        <v>820</v>
      </c>
      <c r="I1" s="32" t="s">
        <v>821</v>
      </c>
      <c r="K1" s="65" t="s">
        <v>0</v>
      </c>
      <c r="L1" s="65"/>
      <c r="M1" s="65"/>
      <c r="O1" s="30" t="s">
        <v>819</v>
      </c>
      <c r="P1" s="30" t="s">
        <v>820</v>
      </c>
      <c r="Q1" s="32" t="s">
        <v>825</v>
      </c>
      <c r="S1" s="40" t="s">
        <v>829</v>
      </c>
      <c r="T1" s="40" t="s">
        <v>831</v>
      </c>
      <c r="V1" s="65" t="s">
        <v>303</v>
      </c>
      <c r="W1" s="65"/>
      <c r="X1" s="65"/>
      <c r="Z1" s="70" t="s">
        <v>853</v>
      </c>
      <c r="AA1" s="52" t="s">
        <v>535</v>
      </c>
      <c r="AB1" s="52" t="s">
        <v>858</v>
      </c>
      <c r="AC1" s="52" t="s">
        <v>850</v>
      </c>
    </row>
    <row r="2" spans="1:29" x14ac:dyDescent="0.25">
      <c r="A2" s="35" t="str">
        <f t="shared" ref="A2:A38" si="0">TEXT(ROW()+98,"0000")</f>
        <v>0100</v>
      </c>
      <c r="B2" s="31" t="str">
        <f t="shared" ref="B2:B38" si="1">DEC2HEX(D2)</f>
        <v>4D</v>
      </c>
      <c r="C2" s="31" t="s">
        <v>187</v>
      </c>
      <c r="D2" s="31">
        <f>CODE(C2)</f>
        <v>77</v>
      </c>
      <c r="E2" s="31" t="str">
        <f t="shared" ref="E2:E38" si="2">TEXT(DEC2BIN(D2),"0000 0000")</f>
        <v>0100 1101</v>
      </c>
      <c r="G2" s="31">
        <v>8823</v>
      </c>
      <c r="H2" s="31" t="str">
        <f>DEC2HEX(G2)</f>
        <v>2277</v>
      </c>
      <c r="I2" s="36" t="s">
        <v>256</v>
      </c>
      <c r="K2" s="1" t="s">
        <v>6</v>
      </c>
      <c r="L2" s="2" t="s">
        <v>7</v>
      </c>
      <c r="M2" s="3" t="s">
        <v>4</v>
      </c>
      <c r="O2" s="31">
        <v>29728</v>
      </c>
      <c r="P2" s="31" t="str">
        <f>DEC2HEX(O2)</f>
        <v>7420</v>
      </c>
      <c r="Q2" s="39" t="s">
        <v>469</v>
      </c>
      <c r="S2" s="40" t="s">
        <v>229</v>
      </c>
      <c r="T2" s="40" t="s">
        <v>832</v>
      </c>
      <c r="V2" s="1" t="s">
        <v>6</v>
      </c>
      <c r="W2" s="2" t="s">
        <v>7</v>
      </c>
      <c r="X2" s="3" t="s">
        <v>3</v>
      </c>
      <c r="Z2" s="71" t="s">
        <v>859</v>
      </c>
      <c r="AA2" s="53" t="s">
        <v>189</v>
      </c>
      <c r="AB2" s="52">
        <f>HEX2DEC(Table6[[#This Row],[HEX]])</f>
        <v>77</v>
      </c>
      <c r="AC2" s="52" t="str">
        <f>CHAR(Table6[[#This Row],[ASCII]])</f>
        <v>M</v>
      </c>
    </row>
    <row r="3" spans="1:29" x14ac:dyDescent="0.25">
      <c r="A3" s="35" t="str">
        <f t="shared" si="0"/>
        <v>0101</v>
      </c>
      <c r="B3" s="31" t="str">
        <f t="shared" si="1"/>
        <v>41</v>
      </c>
      <c r="C3" s="31" t="s">
        <v>25</v>
      </c>
      <c r="D3" s="31">
        <f t="shared" ref="D3:D38" si="3">CODE(C3)</f>
        <v>65</v>
      </c>
      <c r="E3" s="31" t="str">
        <f t="shared" si="2"/>
        <v>0100 0001</v>
      </c>
      <c r="G3" s="31">
        <v>8824</v>
      </c>
      <c r="H3" s="31" t="str">
        <f t="shared" ref="H3:H9" si="4">DEC2HEX(G3)</f>
        <v>2278</v>
      </c>
      <c r="I3" s="36"/>
      <c r="K3" s="7" t="s">
        <v>126</v>
      </c>
      <c r="L3" s="8">
        <f>POWER(2,7)</f>
        <v>128</v>
      </c>
      <c r="M3" s="9">
        <v>1</v>
      </c>
      <c r="O3" s="31">
        <v>29729</v>
      </c>
      <c r="P3" s="31" t="str">
        <f t="shared" ref="P3:P9" si="5">DEC2HEX(O3)</f>
        <v>7421</v>
      </c>
      <c r="Q3" s="39" t="s">
        <v>716</v>
      </c>
      <c r="S3" s="40" t="s">
        <v>562</v>
      </c>
      <c r="T3" s="40"/>
      <c r="V3" s="7" t="s">
        <v>841</v>
      </c>
      <c r="W3" s="42" t="s">
        <v>98</v>
      </c>
      <c r="X3" s="43">
        <v>512</v>
      </c>
      <c r="Z3" s="72">
        <f>Z2+1</f>
        <v>101</v>
      </c>
      <c r="AA3" s="53">
        <v>41</v>
      </c>
      <c r="AB3" s="52">
        <f>HEX2DEC(Table6[[#This Row],[HEX]])</f>
        <v>65</v>
      </c>
      <c r="AC3" s="52" t="str">
        <f>CHAR(Table6[[#This Row],[ASCII]])</f>
        <v>A</v>
      </c>
    </row>
    <row r="4" spans="1:29" x14ac:dyDescent="0.25">
      <c r="A4" s="35" t="str">
        <f t="shared" si="0"/>
        <v>0102</v>
      </c>
      <c r="B4" s="31" t="str">
        <f t="shared" si="1"/>
        <v>47</v>
      </c>
      <c r="C4" s="31" t="s">
        <v>103</v>
      </c>
      <c r="D4" s="31">
        <f t="shared" si="3"/>
        <v>71</v>
      </c>
      <c r="E4" s="31" t="str">
        <f t="shared" si="2"/>
        <v>0100 0111</v>
      </c>
      <c r="G4" s="31">
        <v>8825</v>
      </c>
      <c r="H4" s="31" t="str">
        <f t="shared" si="4"/>
        <v>2279</v>
      </c>
      <c r="I4" s="36" t="s">
        <v>229</v>
      </c>
      <c r="K4" s="7" t="s">
        <v>140</v>
      </c>
      <c r="L4" s="8">
        <f>POWER(2,6)</f>
        <v>64</v>
      </c>
      <c r="M4" s="9">
        <v>1</v>
      </c>
      <c r="O4" s="31">
        <v>29730</v>
      </c>
      <c r="P4" s="31" t="str">
        <f t="shared" si="5"/>
        <v>7422</v>
      </c>
      <c r="Q4" s="39" t="s">
        <v>451</v>
      </c>
      <c r="S4" s="40" t="s">
        <v>243</v>
      </c>
      <c r="T4" s="40" t="s">
        <v>833</v>
      </c>
      <c r="V4" s="7" t="s">
        <v>842</v>
      </c>
      <c r="W4" s="8" t="s">
        <v>112</v>
      </c>
      <c r="X4" s="9">
        <v>256</v>
      </c>
      <c r="Z4" s="71">
        <f t="shared" ref="Z4:Z40" si="6">Z3+1</f>
        <v>102</v>
      </c>
      <c r="AA4" s="53">
        <v>47</v>
      </c>
      <c r="AB4" s="52">
        <f>HEX2DEC(Table6[[#This Row],[HEX]])</f>
        <v>71</v>
      </c>
      <c r="AC4" s="52" t="str">
        <f>CHAR(Table6[[#This Row],[ASCII]])</f>
        <v>G</v>
      </c>
    </row>
    <row r="5" spans="1:29" x14ac:dyDescent="0.25">
      <c r="A5" s="35" t="str">
        <f t="shared" si="0"/>
        <v>0103</v>
      </c>
      <c r="B5" s="31" t="str">
        <f t="shared" si="1"/>
        <v>4E</v>
      </c>
      <c r="C5" s="31" t="s">
        <v>201</v>
      </c>
      <c r="D5" s="31">
        <f t="shared" si="3"/>
        <v>78</v>
      </c>
      <c r="E5" s="31" t="str">
        <f t="shared" si="2"/>
        <v>0100 1110</v>
      </c>
      <c r="G5" s="31">
        <v>8826</v>
      </c>
      <c r="H5" s="31" t="str">
        <f t="shared" si="4"/>
        <v>227A</v>
      </c>
      <c r="I5" s="37" t="s">
        <v>826</v>
      </c>
      <c r="K5" s="7" t="s">
        <v>154</v>
      </c>
      <c r="L5" s="8">
        <f>POWER(2,5)</f>
        <v>32</v>
      </c>
      <c r="M5" s="9">
        <v>1</v>
      </c>
      <c r="O5" s="31">
        <v>29731</v>
      </c>
      <c r="P5" s="31" t="str">
        <f t="shared" si="5"/>
        <v>7423</v>
      </c>
      <c r="Q5" s="39" t="s">
        <v>38</v>
      </c>
      <c r="S5" s="41" t="s">
        <v>830</v>
      </c>
      <c r="T5" s="41" t="s">
        <v>835</v>
      </c>
      <c r="V5" s="7" t="s">
        <v>843</v>
      </c>
      <c r="W5" s="8" t="s">
        <v>126</v>
      </c>
      <c r="X5" s="9">
        <v>128</v>
      </c>
      <c r="Z5" s="72">
        <f t="shared" si="6"/>
        <v>103</v>
      </c>
      <c r="AA5" s="53" t="s">
        <v>203</v>
      </c>
      <c r="AB5" s="52">
        <f>HEX2DEC(Table6[[#This Row],[HEX]])</f>
        <v>78</v>
      </c>
      <c r="AC5" s="52" t="str">
        <f>CHAR(Table6[[#This Row],[ASCII]])</f>
        <v>N</v>
      </c>
    </row>
    <row r="6" spans="1:29" x14ac:dyDescent="0.25">
      <c r="A6" s="35" t="str">
        <f t="shared" si="0"/>
        <v>0104</v>
      </c>
      <c r="B6" s="31" t="str">
        <f t="shared" si="1"/>
        <v>49</v>
      </c>
      <c r="C6" s="31" t="s">
        <v>131</v>
      </c>
      <c r="D6" s="31">
        <f t="shared" si="3"/>
        <v>73</v>
      </c>
      <c r="E6" s="31" t="str">
        <f t="shared" si="2"/>
        <v>0100 1001</v>
      </c>
      <c r="G6" s="31">
        <v>8827</v>
      </c>
      <c r="H6" s="31" t="str">
        <f t="shared" si="4"/>
        <v>227B</v>
      </c>
      <c r="I6" s="36" t="s">
        <v>243</v>
      </c>
      <c r="K6" s="7" t="s">
        <v>168</v>
      </c>
      <c r="L6" s="8">
        <f>POWER(2,4)</f>
        <v>16</v>
      </c>
      <c r="M6" s="9">
        <v>0</v>
      </c>
      <c r="O6" s="31">
        <v>29732</v>
      </c>
      <c r="P6" s="31" t="str">
        <f t="shared" si="5"/>
        <v>7424</v>
      </c>
      <c r="Q6" s="39" t="s">
        <v>77</v>
      </c>
      <c r="S6" s="40" t="s">
        <v>588</v>
      </c>
      <c r="T6" s="40"/>
      <c r="V6" s="7" t="s">
        <v>844</v>
      </c>
      <c r="W6" s="8" t="s">
        <v>140</v>
      </c>
      <c r="X6" s="9">
        <v>64</v>
      </c>
      <c r="Z6" s="71">
        <f t="shared" si="6"/>
        <v>104</v>
      </c>
      <c r="AA6" s="53">
        <v>49</v>
      </c>
      <c r="AB6" s="52">
        <f>HEX2DEC(Table6[[#This Row],[HEX]])</f>
        <v>73</v>
      </c>
      <c r="AC6" s="52" t="str">
        <f>CHAR(Table6[[#This Row],[ASCII]])</f>
        <v>I</v>
      </c>
    </row>
    <row r="7" spans="1:29" x14ac:dyDescent="0.25">
      <c r="A7" s="35" t="str">
        <f t="shared" si="0"/>
        <v>0105</v>
      </c>
      <c r="B7" s="31" t="str">
        <f t="shared" si="1"/>
        <v>54</v>
      </c>
      <c r="C7" s="31" t="s">
        <v>281</v>
      </c>
      <c r="D7" s="31">
        <f t="shared" si="3"/>
        <v>84</v>
      </c>
      <c r="E7" s="31" t="str">
        <f t="shared" si="2"/>
        <v>0101 0100</v>
      </c>
      <c r="G7" s="31">
        <v>8828</v>
      </c>
      <c r="H7" s="31" t="str">
        <f t="shared" si="4"/>
        <v>227C</v>
      </c>
      <c r="I7" s="37" t="s">
        <v>827</v>
      </c>
      <c r="K7" s="7" t="s">
        <v>182</v>
      </c>
      <c r="L7" s="8">
        <f>POWER(2,3)</f>
        <v>8</v>
      </c>
      <c r="M7" s="9">
        <v>0</v>
      </c>
      <c r="O7" s="31">
        <v>29733</v>
      </c>
      <c r="P7" s="31" t="str">
        <f t="shared" si="5"/>
        <v>7425</v>
      </c>
      <c r="Q7" s="39" t="s">
        <v>739</v>
      </c>
      <c r="S7" s="40" t="s">
        <v>281</v>
      </c>
      <c r="T7" s="40" t="s">
        <v>834</v>
      </c>
      <c r="V7" s="7" t="s">
        <v>860</v>
      </c>
      <c r="W7" s="8" t="s">
        <v>154</v>
      </c>
      <c r="X7" s="9">
        <v>32</v>
      </c>
      <c r="Z7" s="72">
        <f t="shared" si="6"/>
        <v>105</v>
      </c>
      <c r="AA7" s="53">
        <v>54</v>
      </c>
      <c r="AB7" s="52">
        <f>HEX2DEC(Table6[[#This Row],[HEX]])</f>
        <v>84</v>
      </c>
      <c r="AC7" s="52" t="str">
        <f>CHAR(Table6[[#This Row],[ASCII]])</f>
        <v>T</v>
      </c>
    </row>
    <row r="8" spans="1:29" x14ac:dyDescent="0.25">
      <c r="A8" s="35" t="str">
        <f t="shared" si="0"/>
        <v>0106</v>
      </c>
      <c r="B8" s="31" t="str">
        <f t="shared" si="1"/>
        <v>55</v>
      </c>
      <c r="C8" s="31" t="s">
        <v>293</v>
      </c>
      <c r="D8" s="31">
        <f t="shared" si="3"/>
        <v>85</v>
      </c>
      <c r="E8" s="31" t="str">
        <f t="shared" si="2"/>
        <v>0101 0101</v>
      </c>
      <c r="G8" s="31">
        <v>8829</v>
      </c>
      <c r="H8" s="31" t="str">
        <f t="shared" si="4"/>
        <v>227D</v>
      </c>
      <c r="I8" s="36" t="s">
        <v>281</v>
      </c>
      <c r="K8" s="7" t="s">
        <v>196</v>
      </c>
      <c r="L8" s="8">
        <f>POWER(2,2)</f>
        <v>4</v>
      </c>
      <c r="M8" s="9">
        <v>0</v>
      </c>
      <c r="O8" s="31">
        <v>29734</v>
      </c>
      <c r="P8" s="31" t="str">
        <f t="shared" si="5"/>
        <v>7426</v>
      </c>
      <c r="Q8" s="39" t="s">
        <v>451</v>
      </c>
      <c r="S8" s="41" t="s">
        <v>830</v>
      </c>
      <c r="T8" s="41" t="s">
        <v>835</v>
      </c>
      <c r="V8" s="7" t="s">
        <v>845</v>
      </c>
      <c r="W8" s="8" t="s">
        <v>168</v>
      </c>
      <c r="X8" s="9"/>
      <c r="Z8" s="71">
        <f t="shared" si="6"/>
        <v>106</v>
      </c>
      <c r="AA8" s="53">
        <v>55</v>
      </c>
      <c r="AB8" s="52">
        <f>HEX2DEC(Table6[[#This Row],[HEX]])</f>
        <v>85</v>
      </c>
      <c r="AC8" s="52" t="str">
        <f>CHAR(Table6[[#This Row],[ASCII]])</f>
        <v>U</v>
      </c>
    </row>
    <row r="9" spans="1:29" x14ac:dyDescent="0.25">
      <c r="A9" s="35" t="str">
        <f t="shared" si="0"/>
        <v>0107</v>
      </c>
      <c r="B9" s="31" t="str">
        <f t="shared" si="1"/>
        <v>44</v>
      </c>
      <c r="C9" s="31" t="s">
        <v>49</v>
      </c>
      <c r="D9" s="31">
        <f t="shared" si="3"/>
        <v>68</v>
      </c>
      <c r="E9" s="31" t="str">
        <f t="shared" si="2"/>
        <v>0100 0100</v>
      </c>
      <c r="G9" s="31">
        <v>8830</v>
      </c>
      <c r="H9" s="31" t="str">
        <f t="shared" si="4"/>
        <v>227E</v>
      </c>
      <c r="I9" s="37" t="s">
        <v>828</v>
      </c>
      <c r="K9" s="7" t="s">
        <v>210</v>
      </c>
      <c r="L9" s="8">
        <f>POWER(2,1)</f>
        <v>2</v>
      </c>
      <c r="M9" s="9">
        <v>1</v>
      </c>
      <c r="O9" s="31">
        <v>29735</v>
      </c>
      <c r="P9" s="31" t="str">
        <f t="shared" si="5"/>
        <v>7427</v>
      </c>
      <c r="Q9" s="39" t="s">
        <v>564</v>
      </c>
      <c r="S9" s="40" t="s">
        <v>836</v>
      </c>
      <c r="T9" s="40" t="s">
        <v>839</v>
      </c>
      <c r="V9" s="7" t="s">
        <v>861</v>
      </c>
      <c r="W9" s="8" t="s">
        <v>182</v>
      </c>
      <c r="X9" s="9">
        <v>8</v>
      </c>
      <c r="Z9" s="72">
        <f t="shared" si="6"/>
        <v>107</v>
      </c>
      <c r="AA9" s="53">
        <v>44</v>
      </c>
      <c r="AB9" s="52">
        <f>HEX2DEC(Table6[[#This Row],[HEX]])</f>
        <v>68</v>
      </c>
      <c r="AC9" s="52" t="str">
        <f>CHAR(Table6[[#This Row],[ASCII]])</f>
        <v>D</v>
      </c>
    </row>
    <row r="10" spans="1:29" x14ac:dyDescent="0.25">
      <c r="A10" s="35" t="str">
        <f t="shared" si="0"/>
        <v>0108</v>
      </c>
      <c r="B10" s="31" t="str">
        <f t="shared" si="1"/>
        <v>45</v>
      </c>
      <c r="C10" s="31" t="s">
        <v>35</v>
      </c>
      <c r="D10" s="31">
        <f t="shared" si="3"/>
        <v>69</v>
      </c>
      <c r="E10" s="31" t="str">
        <f t="shared" si="2"/>
        <v>0100 0101</v>
      </c>
      <c r="K10" s="10" t="s">
        <v>224</v>
      </c>
      <c r="L10" s="11">
        <f>POWER(2,0)</f>
        <v>1</v>
      </c>
      <c r="M10" s="12">
        <v>1</v>
      </c>
      <c r="O10" s="38">
        <v>29736</v>
      </c>
      <c r="P10" s="38" t="str">
        <f t="shared" ref="P10:P15" si="7">DEC2HEX(O10)</f>
        <v>7428</v>
      </c>
      <c r="Q10" s="39" t="s">
        <v>77</v>
      </c>
      <c r="S10" s="40" t="s">
        <v>837</v>
      </c>
      <c r="T10" s="40" t="s">
        <v>838</v>
      </c>
      <c r="V10" s="7" t="s">
        <v>846</v>
      </c>
      <c r="W10" s="8" t="s">
        <v>196</v>
      </c>
      <c r="X10" s="9"/>
      <c r="Z10" s="71">
        <f t="shared" si="6"/>
        <v>108</v>
      </c>
      <c r="AA10" s="53">
        <v>45</v>
      </c>
      <c r="AB10" s="52">
        <f>HEX2DEC(Table6[[#This Row],[HEX]])</f>
        <v>69</v>
      </c>
      <c r="AC10" s="52" t="str">
        <f>CHAR(Table6[[#This Row],[ASCII]])</f>
        <v>E</v>
      </c>
    </row>
    <row r="11" spans="1:29" x14ac:dyDescent="0.25">
      <c r="A11" s="35" t="str">
        <f t="shared" si="0"/>
        <v>0109</v>
      </c>
      <c r="B11" s="31" t="str">
        <f t="shared" si="1"/>
        <v>53</v>
      </c>
      <c r="C11" s="31" t="s">
        <v>269</v>
      </c>
      <c r="D11" s="31">
        <f t="shared" si="3"/>
        <v>83</v>
      </c>
      <c r="E11" s="31" t="str">
        <f t="shared" si="2"/>
        <v>0101 0011</v>
      </c>
      <c r="K11" s="66" t="s">
        <v>238</v>
      </c>
      <c r="L11" s="67"/>
      <c r="M11" s="13" cm="1">
        <f t="array" ref="M11">SUM(IF(M3:M10=1,L3:L10,))</f>
        <v>227</v>
      </c>
      <c r="O11" s="38">
        <v>29737</v>
      </c>
      <c r="P11" s="38" t="str">
        <f t="shared" si="7"/>
        <v>7429</v>
      </c>
      <c r="Q11" s="39" t="s">
        <v>763</v>
      </c>
      <c r="S11" s="41" t="s">
        <v>830</v>
      </c>
      <c r="T11" s="41" t="s">
        <v>840</v>
      </c>
      <c r="V11" s="7" t="s">
        <v>862</v>
      </c>
      <c r="W11" s="8" t="s">
        <v>210</v>
      </c>
      <c r="X11" s="9"/>
      <c r="Z11" s="72">
        <f t="shared" si="6"/>
        <v>109</v>
      </c>
      <c r="AA11" s="53">
        <v>53</v>
      </c>
      <c r="AB11" s="52">
        <f>HEX2DEC(Table6[[#This Row],[HEX]])</f>
        <v>83</v>
      </c>
      <c r="AC11" s="52" t="str">
        <f>CHAR(Table6[[#This Row],[ASCII]])</f>
        <v>S</v>
      </c>
    </row>
    <row r="12" spans="1:29" x14ac:dyDescent="0.25">
      <c r="A12" s="35" t="str">
        <f t="shared" si="0"/>
        <v>0110</v>
      </c>
      <c r="B12" s="31" t="str">
        <f t="shared" si="1"/>
        <v>D</v>
      </c>
      <c r="C12" s="31" t="str">
        <f>CHAR(13)</f>
        <v>_x000D_</v>
      </c>
      <c r="D12" s="31">
        <f t="shared" si="3"/>
        <v>13</v>
      </c>
      <c r="E12" s="31" t="str">
        <f t="shared" si="2"/>
        <v>0000 1101</v>
      </c>
      <c r="K12" s="63" t="s">
        <v>252</v>
      </c>
      <c r="L12" s="64"/>
      <c r="M12" s="3" t="str">
        <f>TEXT(_xlfn.TEXTJOIN("",TRUE,M3:M10),"0000 0000 0000 0000")</f>
        <v>0000 0000 1110 0011</v>
      </c>
      <c r="O12" s="38">
        <v>29738</v>
      </c>
      <c r="P12" s="38" t="str">
        <f t="shared" si="7"/>
        <v>742A</v>
      </c>
      <c r="Q12" s="39" t="s">
        <v>451</v>
      </c>
      <c r="S12" s="40" t="s">
        <v>848</v>
      </c>
      <c r="T12" s="40" t="s">
        <v>849</v>
      </c>
      <c r="V12" s="10" t="s">
        <v>847</v>
      </c>
      <c r="W12" s="11" t="s">
        <v>224</v>
      </c>
      <c r="X12" s="12">
        <v>1</v>
      </c>
      <c r="Z12" s="71">
        <f t="shared" si="6"/>
        <v>110</v>
      </c>
      <c r="AA12" s="53" t="s">
        <v>172</v>
      </c>
      <c r="AB12" s="52">
        <f>HEX2DEC(Table6[[#This Row],[HEX]])</f>
        <v>13</v>
      </c>
      <c r="AC12" s="52" t="str">
        <f>CHAR(Table6[[#This Row],[ASCII]])</f>
        <v>_x000D_</v>
      </c>
    </row>
    <row r="13" spans="1:29" x14ac:dyDescent="0.25">
      <c r="A13" s="35" t="str">
        <f t="shared" si="0"/>
        <v>0111</v>
      </c>
      <c r="B13" s="31" t="str">
        <f t="shared" si="1"/>
        <v>52</v>
      </c>
      <c r="C13" s="31" t="s">
        <v>256</v>
      </c>
      <c r="D13" s="31">
        <f t="shared" si="3"/>
        <v>82</v>
      </c>
      <c r="E13" s="31" t="str">
        <f t="shared" si="2"/>
        <v>0101 0010</v>
      </c>
      <c r="K13" s="68" t="s">
        <v>239</v>
      </c>
      <c r="L13" s="69"/>
      <c r="M13" s="33" t="s">
        <v>822</v>
      </c>
      <c r="O13" s="38">
        <v>29739</v>
      </c>
      <c r="P13" s="38" t="str">
        <f t="shared" si="7"/>
        <v>742B</v>
      </c>
      <c r="Q13" s="39" t="s">
        <v>493</v>
      </c>
      <c r="V13" s="68" t="s">
        <v>252</v>
      </c>
      <c r="W13" s="69"/>
      <c r="X13" s="44" t="s">
        <v>840</v>
      </c>
      <c r="Z13" s="72">
        <f t="shared" si="6"/>
        <v>111</v>
      </c>
      <c r="AA13" s="53" t="s">
        <v>130</v>
      </c>
      <c r="AB13" s="52">
        <f>HEX2DEC(Table6[[#This Row],[HEX]])</f>
        <v>10</v>
      </c>
      <c r="AC13" s="52" t="str">
        <f>CHAR(Table6[[#This Row],[ASCII]])</f>
        <v xml:space="preserve">
</v>
      </c>
    </row>
    <row r="14" spans="1:29" x14ac:dyDescent="0.25">
      <c r="A14" s="35" t="str">
        <f t="shared" si="0"/>
        <v>0112</v>
      </c>
      <c r="B14" s="31" t="str">
        <f t="shared" si="1"/>
        <v>3D</v>
      </c>
      <c r="C14" s="31" t="s">
        <v>770</v>
      </c>
      <c r="D14" s="31">
        <f t="shared" si="3"/>
        <v>61</v>
      </c>
      <c r="E14" s="31" t="str">
        <f t="shared" si="2"/>
        <v>0011 1101</v>
      </c>
      <c r="O14" s="38">
        <v>29740</v>
      </c>
      <c r="P14" s="38" t="str">
        <f t="shared" si="7"/>
        <v>742C</v>
      </c>
      <c r="Q14" s="39" t="s">
        <v>787</v>
      </c>
      <c r="V14" s="63" t="s">
        <v>3</v>
      </c>
      <c r="W14" s="64"/>
      <c r="X14" s="3">
        <f>SUM(X3:X12)</f>
        <v>1001</v>
      </c>
      <c r="Z14" s="71">
        <f t="shared" si="6"/>
        <v>112</v>
      </c>
      <c r="AA14" s="53">
        <v>52</v>
      </c>
      <c r="AB14" s="52">
        <f>HEX2DEC(Table6[[#This Row],[HEX]])</f>
        <v>82</v>
      </c>
      <c r="AC14" s="52" t="str">
        <f>CHAR(Table6[[#This Row],[ASCII]])</f>
        <v>R</v>
      </c>
    </row>
    <row r="15" spans="1:29" ht="18.75" x14ac:dyDescent="0.25">
      <c r="A15" s="35" t="str">
        <f t="shared" si="0"/>
        <v>0113</v>
      </c>
      <c r="B15" s="31" t="str">
        <f t="shared" si="1"/>
        <v>50</v>
      </c>
      <c r="C15" s="31" t="s">
        <v>229</v>
      </c>
      <c r="D15" s="31">
        <f t="shared" si="3"/>
        <v>80</v>
      </c>
      <c r="E15" s="31" t="str">
        <f t="shared" si="2"/>
        <v>0101 0000</v>
      </c>
      <c r="K15" s="65" t="s">
        <v>0</v>
      </c>
      <c r="L15" s="65"/>
      <c r="M15" s="65"/>
      <c r="O15" s="38">
        <v>29741</v>
      </c>
      <c r="P15" s="38" t="str">
        <f t="shared" si="7"/>
        <v>742D</v>
      </c>
      <c r="Q15" s="39" t="s">
        <v>451</v>
      </c>
      <c r="Z15" s="72">
        <f t="shared" si="6"/>
        <v>113</v>
      </c>
      <c r="AA15" s="53" t="s">
        <v>772</v>
      </c>
      <c r="AB15" s="52">
        <f>HEX2DEC(Table6[[#This Row],[HEX]])</f>
        <v>61</v>
      </c>
      <c r="AC15" s="52" t="str">
        <f>CHAR(Table6[[#This Row],[ASCII]])</f>
        <v>=</v>
      </c>
    </row>
    <row r="16" spans="1:29" ht="15.75" thickBot="1" x14ac:dyDescent="0.3">
      <c r="A16" s="35" t="str">
        <f t="shared" si="0"/>
        <v>0114</v>
      </c>
      <c r="B16" s="31" t="str">
        <f t="shared" si="1"/>
        <v>2B</v>
      </c>
      <c r="C16" s="31" t="s">
        <v>562</v>
      </c>
      <c r="D16" s="31">
        <f t="shared" si="3"/>
        <v>43</v>
      </c>
      <c r="E16" s="31" t="str">
        <f t="shared" si="2"/>
        <v>0010 1011</v>
      </c>
      <c r="K16" s="1" t="s">
        <v>6</v>
      </c>
      <c r="L16" s="2" t="s">
        <v>7</v>
      </c>
      <c r="M16" s="3" t="s">
        <v>4</v>
      </c>
      <c r="V16" s="45" t="s">
        <v>819</v>
      </c>
      <c r="W16" s="45" t="s">
        <v>820</v>
      </c>
      <c r="X16" s="45" t="s">
        <v>821</v>
      </c>
      <c r="Z16" s="71">
        <f t="shared" si="6"/>
        <v>114</v>
      </c>
      <c r="AA16" s="53">
        <v>50</v>
      </c>
      <c r="AB16" s="52">
        <f>HEX2DEC(Table6[[#This Row],[HEX]])</f>
        <v>80</v>
      </c>
      <c r="AC16" s="52" t="str">
        <f>CHAR(Table6[[#This Row],[ASCII]])</f>
        <v>P</v>
      </c>
    </row>
    <row r="17" spans="1:29" x14ac:dyDescent="0.25">
      <c r="A17" s="35" t="str">
        <f t="shared" si="0"/>
        <v>0115</v>
      </c>
      <c r="B17" s="31" t="str">
        <f t="shared" si="1"/>
        <v>51</v>
      </c>
      <c r="C17" s="31" t="s">
        <v>243</v>
      </c>
      <c r="D17" s="31">
        <f t="shared" si="3"/>
        <v>81</v>
      </c>
      <c r="E17" s="31" t="str">
        <f t="shared" si="2"/>
        <v>0101 0001</v>
      </c>
      <c r="K17" s="7" t="s">
        <v>98</v>
      </c>
      <c r="L17" s="8">
        <f>POWER(2,9)</f>
        <v>512</v>
      </c>
      <c r="M17" s="9">
        <v>1</v>
      </c>
      <c r="V17" s="46">
        <v>8823</v>
      </c>
      <c r="W17" s="46" t="str">
        <f>DEC2HEX(V17)</f>
        <v>2277</v>
      </c>
      <c r="X17" s="48" t="s">
        <v>328</v>
      </c>
      <c r="Z17" s="72">
        <f t="shared" si="6"/>
        <v>115</v>
      </c>
      <c r="AA17" s="53" t="s">
        <v>564</v>
      </c>
      <c r="AB17" s="52">
        <f>HEX2DEC(Table6[[#This Row],[HEX]])</f>
        <v>43</v>
      </c>
      <c r="AC17" s="52" t="str">
        <f>CHAR(Table6[[#This Row],[ASCII]])</f>
        <v>+</v>
      </c>
    </row>
    <row r="18" spans="1:29" x14ac:dyDescent="0.25">
      <c r="A18" s="35" t="str">
        <f t="shared" si="0"/>
        <v>0116</v>
      </c>
      <c r="B18" s="31" t="str">
        <f t="shared" si="1"/>
        <v>2D</v>
      </c>
      <c r="C18" s="31" t="s">
        <v>588</v>
      </c>
      <c r="D18" s="31">
        <f t="shared" si="3"/>
        <v>45</v>
      </c>
      <c r="E18" s="31" t="str">
        <f t="shared" si="2"/>
        <v>0010 1101</v>
      </c>
      <c r="K18" s="7" t="s">
        <v>112</v>
      </c>
      <c r="L18" s="8">
        <f>POWER(2,8)</f>
        <v>256</v>
      </c>
      <c r="M18" s="9">
        <v>1</v>
      </c>
      <c r="V18" s="47">
        <v>8824</v>
      </c>
      <c r="W18" s="47" t="str">
        <f t="shared" ref="W18" si="8">DEC2HEX(V18)</f>
        <v>2278</v>
      </c>
      <c r="X18" s="49" t="s">
        <v>38</v>
      </c>
      <c r="Z18" s="71">
        <f t="shared" si="6"/>
        <v>116</v>
      </c>
      <c r="AA18" s="53">
        <v>51</v>
      </c>
      <c r="AB18" s="52">
        <f>HEX2DEC(Table6[[#This Row],[HEX]])</f>
        <v>81</v>
      </c>
      <c r="AC18" s="52" t="str">
        <f>CHAR(Table6[[#This Row],[ASCII]])</f>
        <v>Q</v>
      </c>
    </row>
    <row r="19" spans="1:29" x14ac:dyDescent="0.25">
      <c r="A19" s="35" t="str">
        <f t="shared" si="0"/>
        <v>0117</v>
      </c>
      <c r="B19" s="31" t="str">
        <f t="shared" si="1"/>
        <v>54</v>
      </c>
      <c r="C19" s="31" t="s">
        <v>281</v>
      </c>
      <c r="D19" s="31">
        <f t="shared" si="3"/>
        <v>84</v>
      </c>
      <c r="E19" s="31" t="str">
        <f t="shared" si="2"/>
        <v>0101 0100</v>
      </c>
      <c r="K19" s="7" t="s">
        <v>126</v>
      </c>
      <c r="L19" s="8">
        <f>POWER(2,7)</f>
        <v>128</v>
      </c>
      <c r="M19" s="9">
        <v>0</v>
      </c>
      <c r="Z19" s="72">
        <f t="shared" si="6"/>
        <v>117</v>
      </c>
      <c r="AA19" s="53" t="s">
        <v>590</v>
      </c>
      <c r="AB19" s="52">
        <f>HEX2DEC(Table6[[#This Row],[HEX]])</f>
        <v>45</v>
      </c>
      <c r="AC19" s="52" t="str">
        <f>CHAR(Table6[[#This Row],[ASCII]])</f>
        <v>-</v>
      </c>
    </row>
    <row r="20" spans="1:29" x14ac:dyDescent="0.25">
      <c r="A20" s="35" t="str">
        <f t="shared" si="0"/>
        <v>0118</v>
      </c>
      <c r="B20" s="31" t="str">
        <f t="shared" si="1"/>
        <v>D</v>
      </c>
      <c r="C20" s="31" t="str">
        <f>CHAR(13)</f>
        <v>_x000D_</v>
      </c>
      <c r="D20" s="31">
        <f t="shared" si="3"/>
        <v>13</v>
      </c>
      <c r="E20" s="31" t="str">
        <f t="shared" si="2"/>
        <v>0000 1101</v>
      </c>
      <c r="K20" s="7" t="s">
        <v>140</v>
      </c>
      <c r="L20" s="8">
        <f>POWER(2,6)</f>
        <v>64</v>
      </c>
      <c r="M20" s="9">
        <v>0</v>
      </c>
      <c r="V20" s="50" t="s">
        <v>850</v>
      </c>
      <c r="W20" s="50" t="s">
        <v>535</v>
      </c>
      <c r="X20" s="50" t="s">
        <v>851</v>
      </c>
      <c r="Z20" s="71">
        <f t="shared" si="6"/>
        <v>118</v>
      </c>
      <c r="AA20" s="53">
        <v>54</v>
      </c>
      <c r="AB20" s="52">
        <f>HEX2DEC(Table6[[#This Row],[HEX]])</f>
        <v>84</v>
      </c>
      <c r="AC20" s="52" t="str">
        <f>CHAR(Table6[[#This Row],[ASCII]])</f>
        <v>T</v>
      </c>
    </row>
    <row r="21" spans="1:29" x14ac:dyDescent="0.25">
      <c r="A21" s="35" t="str">
        <f t="shared" si="0"/>
        <v>0119</v>
      </c>
      <c r="B21" s="31" t="str">
        <f t="shared" si="1"/>
        <v>50</v>
      </c>
      <c r="C21" s="31" t="s">
        <v>229</v>
      </c>
      <c r="D21" s="31">
        <f t="shared" si="3"/>
        <v>80</v>
      </c>
      <c r="E21" s="31" t="str">
        <f t="shared" si="2"/>
        <v>0101 0000</v>
      </c>
      <c r="K21" s="7" t="s">
        <v>154</v>
      </c>
      <c r="L21" s="8">
        <f>POWER(2,5)</f>
        <v>32</v>
      </c>
      <c r="M21" s="9">
        <v>0</v>
      </c>
      <c r="V21" s="50" t="s">
        <v>256</v>
      </c>
      <c r="W21" s="51" t="str">
        <f>DEC2HEX(Tabla5[[#This Row],[DEC]])</f>
        <v>52</v>
      </c>
      <c r="X21" s="51">
        <f>CODE(Tabla5[[#This Row],[CHAR]])</f>
        <v>82</v>
      </c>
      <c r="Z21" s="72">
        <f t="shared" si="6"/>
        <v>119</v>
      </c>
      <c r="AA21" s="53" t="s">
        <v>172</v>
      </c>
      <c r="AB21" s="52">
        <f>HEX2DEC(Table6[[#This Row],[HEX]])</f>
        <v>13</v>
      </c>
      <c r="AC21" s="52" t="str">
        <f>CHAR(Table6[[#This Row],[ASCII]])</f>
        <v>_x000D_</v>
      </c>
    </row>
    <row r="22" spans="1:29" x14ac:dyDescent="0.25">
      <c r="A22" s="35" t="str">
        <f t="shared" si="0"/>
        <v>0120</v>
      </c>
      <c r="B22" s="31" t="str">
        <f t="shared" si="1"/>
        <v>3D</v>
      </c>
      <c r="C22" s="31" t="s">
        <v>770</v>
      </c>
      <c r="D22" s="31">
        <f t="shared" si="3"/>
        <v>61</v>
      </c>
      <c r="E22" s="31" t="str">
        <f t="shared" si="2"/>
        <v>0011 1101</v>
      </c>
      <c r="K22" s="7" t="s">
        <v>168</v>
      </c>
      <c r="L22" s="8">
        <f>POWER(2,4)</f>
        <v>16</v>
      </c>
      <c r="M22" s="9">
        <v>0</v>
      </c>
      <c r="V22" s="50" t="s">
        <v>770</v>
      </c>
      <c r="W22" s="51" t="str">
        <f>DEC2HEX(Tabla5[[#This Row],[DEC]])</f>
        <v>3D</v>
      </c>
      <c r="X22" s="51">
        <f>CODE(Tabla5[[#This Row],[CHAR]])</f>
        <v>61</v>
      </c>
      <c r="Z22" s="71">
        <f t="shared" si="6"/>
        <v>120</v>
      </c>
      <c r="AA22" s="53" t="s">
        <v>130</v>
      </c>
      <c r="AB22" s="52">
        <f>HEX2DEC(Table6[[#This Row],[HEX]])</f>
        <v>10</v>
      </c>
      <c r="AC22" s="52" t="str">
        <f>CHAR(Table6[[#This Row],[ASCII]])</f>
        <v xml:space="preserve">
</v>
      </c>
    </row>
    <row r="23" spans="1:29" x14ac:dyDescent="0.25">
      <c r="A23" s="35" t="str">
        <f t="shared" si="0"/>
        <v>0121</v>
      </c>
      <c r="B23" s="31" t="str">
        <f t="shared" si="1"/>
        <v>32</v>
      </c>
      <c r="C23" s="31">
        <v>2</v>
      </c>
      <c r="D23" s="31">
        <f t="shared" si="3"/>
        <v>50</v>
      </c>
      <c r="E23" s="31" t="str">
        <f t="shared" si="2"/>
        <v>0011 0010</v>
      </c>
      <c r="K23" s="7" t="s">
        <v>182</v>
      </c>
      <c r="L23" s="8">
        <f>POWER(2,3)</f>
        <v>8</v>
      </c>
      <c r="M23" s="9">
        <v>0</v>
      </c>
      <c r="V23" s="50">
        <v>9</v>
      </c>
      <c r="W23" s="51" t="str">
        <f>DEC2HEX(Tabla5[[#This Row],[DEC]])</f>
        <v>39</v>
      </c>
      <c r="X23" s="51">
        <f>CODE(Tabla5[[#This Row],[CHAR]])</f>
        <v>57</v>
      </c>
      <c r="Z23" s="72">
        <f t="shared" si="6"/>
        <v>121</v>
      </c>
      <c r="AA23" s="53">
        <v>50</v>
      </c>
      <c r="AB23" s="52">
        <f>HEX2DEC(Table6[[#This Row],[HEX]])</f>
        <v>80</v>
      </c>
      <c r="AC23" s="52" t="str">
        <f>CHAR(Table6[[#This Row],[ASCII]])</f>
        <v>P</v>
      </c>
    </row>
    <row r="24" spans="1:29" x14ac:dyDescent="0.25">
      <c r="A24" s="35" t="str">
        <f t="shared" si="0"/>
        <v>0122</v>
      </c>
      <c r="B24" s="31" t="str">
        <f t="shared" si="1"/>
        <v>32</v>
      </c>
      <c r="C24" s="31">
        <v>2</v>
      </c>
      <c r="D24" s="31">
        <f t="shared" si="3"/>
        <v>50</v>
      </c>
      <c r="E24" s="31" t="str">
        <f t="shared" si="2"/>
        <v>0011 0010</v>
      </c>
      <c r="K24" s="7" t="s">
        <v>196</v>
      </c>
      <c r="L24" s="8">
        <f>POWER(2,2)</f>
        <v>4</v>
      </c>
      <c r="M24" s="9">
        <v>1</v>
      </c>
      <c r="V24" s="50">
        <v>8</v>
      </c>
      <c r="W24" s="51" t="str">
        <f>DEC2HEX(Tabla5[[#This Row],[DEC]])</f>
        <v>38</v>
      </c>
      <c r="X24" s="51">
        <f>CODE(Tabla5[[#This Row],[CHAR]])</f>
        <v>56</v>
      </c>
      <c r="Z24" s="71">
        <f t="shared" si="6"/>
        <v>122</v>
      </c>
      <c r="AA24" s="53" t="s">
        <v>772</v>
      </c>
      <c r="AB24" s="52">
        <f>HEX2DEC(Table6[[#This Row],[HEX]])</f>
        <v>61</v>
      </c>
      <c r="AC24" s="52" t="str">
        <f>CHAR(Table6[[#This Row],[ASCII]])</f>
        <v>=</v>
      </c>
    </row>
    <row r="25" spans="1:29" x14ac:dyDescent="0.25">
      <c r="A25" s="35" t="str">
        <f t="shared" si="0"/>
        <v>0123</v>
      </c>
      <c r="B25" s="31" t="str">
        <f t="shared" si="1"/>
        <v>37</v>
      </c>
      <c r="C25" s="31">
        <v>7</v>
      </c>
      <c r="D25" s="31">
        <f t="shared" si="3"/>
        <v>55</v>
      </c>
      <c r="E25" s="31" t="str">
        <f t="shared" si="2"/>
        <v>0011 0111</v>
      </c>
      <c r="K25" s="7" t="s">
        <v>210</v>
      </c>
      <c r="L25" s="8">
        <f>POWER(2,1)</f>
        <v>2</v>
      </c>
      <c r="M25" s="9">
        <v>1</v>
      </c>
      <c r="V25" s="50">
        <v>1</v>
      </c>
      <c r="W25" s="51" t="str">
        <f>DEC2HEX(Tabla5[[#This Row],[DEC]])</f>
        <v>31</v>
      </c>
      <c r="X25" s="51">
        <f>CODE(Tabla5[[#This Row],[CHAR]])</f>
        <v>49</v>
      </c>
      <c r="Z25" s="72">
        <f t="shared" si="6"/>
        <v>123</v>
      </c>
      <c r="AA25" s="53">
        <v>31</v>
      </c>
      <c r="AB25" s="52">
        <f>HEX2DEC(Table6[[#This Row],[HEX]])</f>
        <v>49</v>
      </c>
      <c r="AC25" s="52" t="str">
        <f>CHAR(Table6[[#This Row],[ASCII]])</f>
        <v>1</v>
      </c>
    </row>
    <row r="26" spans="1:29" x14ac:dyDescent="0.25">
      <c r="A26" s="35" t="str">
        <f t="shared" si="0"/>
        <v>0124</v>
      </c>
      <c r="B26" s="31" t="str">
        <f t="shared" si="1"/>
        <v>20</v>
      </c>
      <c r="C26" s="31" t="str">
        <f>CHAR(32)</f>
        <v xml:space="preserve"> </v>
      </c>
      <c r="D26" s="31">
        <f t="shared" si="3"/>
        <v>32</v>
      </c>
      <c r="E26" s="31" t="str">
        <f t="shared" si="2"/>
        <v>0010 0000</v>
      </c>
      <c r="K26" s="10" t="s">
        <v>224</v>
      </c>
      <c r="L26" s="11">
        <f>POWER(2,0)</f>
        <v>1</v>
      </c>
      <c r="M26" s="12">
        <v>0</v>
      </c>
      <c r="Z26" s="71">
        <f t="shared" si="6"/>
        <v>124</v>
      </c>
      <c r="AA26" s="53">
        <v>32</v>
      </c>
      <c r="AB26" s="52">
        <f>HEX2DEC(Table6[[#This Row],[HEX]])</f>
        <v>50</v>
      </c>
      <c r="AC26" s="52" t="str">
        <f>CHAR(Table6[[#This Row],[ASCII]])</f>
        <v>2</v>
      </c>
    </row>
    <row r="27" spans="1:29" x14ac:dyDescent="0.25">
      <c r="A27" s="35" t="str">
        <f t="shared" si="0"/>
        <v>0125</v>
      </c>
      <c r="B27" s="31" t="str">
        <f t="shared" si="1"/>
        <v>51</v>
      </c>
      <c r="C27" s="31" t="s">
        <v>243</v>
      </c>
      <c r="D27" s="31">
        <f t="shared" si="3"/>
        <v>81</v>
      </c>
      <c r="E27" s="31" t="str">
        <f t="shared" si="2"/>
        <v>0101 0001</v>
      </c>
      <c r="K27" s="66" t="s">
        <v>238</v>
      </c>
      <c r="L27" s="67"/>
      <c r="M27" s="13" cm="1">
        <f t="array" ref="M27">SUM(IF(M17:M26=1,L17:L26,))</f>
        <v>774</v>
      </c>
      <c r="Z27" s="72">
        <f t="shared" si="6"/>
        <v>125</v>
      </c>
      <c r="AA27" s="53">
        <v>33</v>
      </c>
      <c r="AB27" s="52">
        <f>HEX2DEC(Table6[[#This Row],[HEX]])</f>
        <v>51</v>
      </c>
      <c r="AC27" s="52" t="str">
        <f>CHAR(Table6[[#This Row],[ASCII]])</f>
        <v>3</v>
      </c>
    </row>
    <row r="28" spans="1:29" x14ac:dyDescent="0.25">
      <c r="A28" s="35" t="str">
        <f t="shared" si="0"/>
        <v>0126</v>
      </c>
      <c r="B28" s="31" t="str">
        <f t="shared" si="1"/>
        <v>3D</v>
      </c>
      <c r="C28" s="31" t="s">
        <v>770</v>
      </c>
      <c r="D28" s="31">
        <f t="shared" si="3"/>
        <v>61</v>
      </c>
      <c r="E28" s="31" t="str">
        <f t="shared" si="2"/>
        <v>0011 1101</v>
      </c>
      <c r="K28" s="63" t="s">
        <v>252</v>
      </c>
      <c r="L28" s="64"/>
      <c r="M28" s="3" t="str">
        <f>TEXT(_xlfn.TEXTJOIN("",TRUE,M17:M26),"0000 0000 0000 0000")</f>
        <v>0000 0011 0000 0110</v>
      </c>
      <c r="Z28" s="71">
        <f t="shared" si="6"/>
        <v>126</v>
      </c>
      <c r="AA28" s="53">
        <v>20</v>
      </c>
      <c r="AB28" s="52">
        <f>HEX2DEC(Table6[[#This Row],[HEX]])</f>
        <v>32</v>
      </c>
      <c r="AC28" s="52" t="str">
        <f>CHAR(Table6[[#This Row],[ASCII]])</f>
        <v xml:space="preserve"> </v>
      </c>
    </row>
    <row r="29" spans="1:29" x14ac:dyDescent="0.25">
      <c r="A29" s="35" t="str">
        <f t="shared" si="0"/>
        <v>0127</v>
      </c>
      <c r="B29" s="31" t="str">
        <f t="shared" si="1"/>
        <v>37</v>
      </c>
      <c r="C29" s="31">
        <v>7</v>
      </c>
      <c r="D29" s="31">
        <f t="shared" si="3"/>
        <v>55</v>
      </c>
      <c r="E29" s="31" t="str">
        <f t="shared" si="2"/>
        <v>0011 0111</v>
      </c>
      <c r="K29" s="68" t="s">
        <v>239</v>
      </c>
      <c r="L29" s="69"/>
      <c r="M29" s="33" t="s">
        <v>823</v>
      </c>
      <c r="Z29" s="72">
        <f t="shared" si="6"/>
        <v>127</v>
      </c>
      <c r="AA29" s="53">
        <v>51</v>
      </c>
      <c r="AB29" s="52">
        <f>HEX2DEC(Table6[[#This Row],[HEX]])</f>
        <v>81</v>
      </c>
      <c r="AC29" s="52" t="str">
        <f>CHAR(Table6[[#This Row],[ASCII]])</f>
        <v>Q</v>
      </c>
    </row>
    <row r="30" spans="1:29" x14ac:dyDescent="0.25">
      <c r="A30" s="35" t="str">
        <f t="shared" si="0"/>
        <v>0128</v>
      </c>
      <c r="B30" s="31" t="str">
        <f t="shared" si="1"/>
        <v>37</v>
      </c>
      <c r="C30" s="31">
        <v>7</v>
      </c>
      <c r="D30" s="31">
        <f t="shared" si="3"/>
        <v>55</v>
      </c>
      <c r="E30" s="31" t="str">
        <f t="shared" si="2"/>
        <v>0011 0111</v>
      </c>
      <c r="Z30" s="71">
        <f t="shared" si="6"/>
        <v>128</v>
      </c>
      <c r="AA30" s="53" t="s">
        <v>772</v>
      </c>
      <c r="AB30" s="52">
        <f>HEX2DEC(Table6[[#This Row],[HEX]])</f>
        <v>61</v>
      </c>
      <c r="AC30" s="52" t="str">
        <f>CHAR(Table6[[#This Row],[ASCII]])</f>
        <v>=</v>
      </c>
    </row>
    <row r="31" spans="1:29" ht="18.75" x14ac:dyDescent="0.25">
      <c r="A31" s="35" t="str">
        <f t="shared" si="0"/>
        <v>0129</v>
      </c>
      <c r="B31" s="31" t="str">
        <f t="shared" si="1"/>
        <v>34</v>
      </c>
      <c r="C31" s="31">
        <v>4</v>
      </c>
      <c r="D31" s="31">
        <f t="shared" si="3"/>
        <v>52</v>
      </c>
      <c r="E31" s="31" t="str">
        <f t="shared" si="2"/>
        <v>0011 0100</v>
      </c>
      <c r="K31" s="65" t="s">
        <v>0</v>
      </c>
      <c r="L31" s="65"/>
      <c r="M31" s="65"/>
      <c r="Z31" s="72">
        <f t="shared" si="6"/>
        <v>129</v>
      </c>
      <c r="AA31" s="53">
        <v>34</v>
      </c>
      <c r="AB31" s="52">
        <f>HEX2DEC(Table6[[#This Row],[HEX]])</f>
        <v>52</v>
      </c>
      <c r="AC31" s="52" t="str">
        <f>CHAR(Table6[[#This Row],[ASCII]])</f>
        <v>4</v>
      </c>
    </row>
    <row r="32" spans="1:29" x14ac:dyDescent="0.25">
      <c r="A32" s="35" t="str">
        <f t="shared" si="0"/>
        <v>0130</v>
      </c>
      <c r="B32" s="31" t="str">
        <f t="shared" si="1"/>
        <v>20</v>
      </c>
      <c r="C32" s="31" t="str">
        <f>CHAR(32)</f>
        <v xml:space="preserve"> </v>
      </c>
      <c r="D32" s="31">
        <f t="shared" si="3"/>
        <v>32</v>
      </c>
      <c r="E32" s="31" t="str">
        <f t="shared" si="2"/>
        <v>0010 0000</v>
      </c>
      <c r="K32" s="1" t="s">
        <v>6</v>
      </c>
      <c r="L32" s="2" t="s">
        <v>7</v>
      </c>
      <c r="M32" s="3" t="s">
        <v>4</v>
      </c>
      <c r="Z32" s="71">
        <f t="shared" si="6"/>
        <v>130</v>
      </c>
      <c r="AA32" s="53">
        <v>35</v>
      </c>
      <c r="AB32" s="52">
        <f>HEX2DEC(Table6[[#This Row],[HEX]])</f>
        <v>53</v>
      </c>
      <c r="AC32" s="52" t="str">
        <f>CHAR(Table6[[#This Row],[ASCII]])</f>
        <v>5</v>
      </c>
    </row>
    <row r="33" spans="1:29" x14ac:dyDescent="0.25">
      <c r="A33" s="35" t="str">
        <f t="shared" si="0"/>
        <v>0131</v>
      </c>
      <c r="B33" s="31" t="str">
        <f t="shared" si="1"/>
        <v>54</v>
      </c>
      <c r="C33" s="31" t="s">
        <v>281</v>
      </c>
      <c r="D33" s="31">
        <f t="shared" si="3"/>
        <v>84</v>
      </c>
      <c r="E33" s="31" t="str">
        <f t="shared" si="2"/>
        <v>0101 0100</v>
      </c>
      <c r="K33" s="7" t="s">
        <v>168</v>
      </c>
      <c r="L33" s="8">
        <f>POWER(2,4)</f>
        <v>16</v>
      </c>
      <c r="M33" s="9">
        <v>1</v>
      </c>
      <c r="Z33" s="72">
        <f t="shared" si="6"/>
        <v>131</v>
      </c>
      <c r="AA33" s="53">
        <v>36</v>
      </c>
      <c r="AB33" s="52">
        <f>HEX2DEC(Table6[[#This Row],[HEX]])</f>
        <v>54</v>
      </c>
      <c r="AC33" s="52" t="str">
        <f>CHAR(Table6[[#This Row],[ASCII]])</f>
        <v>6</v>
      </c>
    </row>
    <row r="34" spans="1:29" x14ac:dyDescent="0.25">
      <c r="A34" s="35" t="str">
        <f t="shared" si="0"/>
        <v>0132</v>
      </c>
      <c r="B34" s="31" t="str">
        <f t="shared" si="1"/>
        <v>3D</v>
      </c>
      <c r="C34" s="31" t="s">
        <v>770</v>
      </c>
      <c r="D34" s="31">
        <f t="shared" si="3"/>
        <v>61</v>
      </c>
      <c r="E34" s="31" t="str">
        <f t="shared" si="2"/>
        <v>0011 1101</v>
      </c>
      <c r="K34" s="7" t="s">
        <v>182</v>
      </c>
      <c r="L34" s="8">
        <f>POWER(2,3)</f>
        <v>8</v>
      </c>
      <c r="M34" s="9">
        <v>0</v>
      </c>
      <c r="Z34" s="71">
        <f t="shared" si="6"/>
        <v>132</v>
      </c>
      <c r="AA34" s="53">
        <v>20</v>
      </c>
      <c r="AB34" s="52">
        <f>HEX2DEC(Table6[[#This Row],[HEX]])</f>
        <v>32</v>
      </c>
      <c r="AC34" s="52" t="str">
        <f>CHAR(Table6[[#This Row],[ASCII]])</f>
        <v xml:space="preserve"> </v>
      </c>
    </row>
    <row r="35" spans="1:29" x14ac:dyDescent="0.25">
      <c r="A35" s="35" t="str">
        <f t="shared" si="0"/>
        <v>0133</v>
      </c>
      <c r="B35" s="31" t="str">
        <f t="shared" si="1"/>
        <v>32</v>
      </c>
      <c r="C35" s="31">
        <v>2</v>
      </c>
      <c r="D35" s="31">
        <f t="shared" si="3"/>
        <v>50</v>
      </c>
      <c r="E35" s="31" t="str">
        <f t="shared" si="2"/>
        <v>0011 0010</v>
      </c>
      <c r="K35" s="7" t="s">
        <v>196</v>
      </c>
      <c r="L35" s="8">
        <f>POWER(2,2)</f>
        <v>4</v>
      </c>
      <c r="M35" s="9">
        <v>1</v>
      </c>
      <c r="Z35" s="72">
        <f t="shared" si="6"/>
        <v>133</v>
      </c>
      <c r="AA35" s="53">
        <v>54</v>
      </c>
      <c r="AB35" s="52">
        <f>HEX2DEC(Table6[[#This Row],[HEX]])</f>
        <v>84</v>
      </c>
      <c r="AC35" s="52" t="str">
        <f>CHAR(Table6[[#This Row],[ASCII]])</f>
        <v>T</v>
      </c>
    </row>
    <row r="36" spans="1:29" x14ac:dyDescent="0.25">
      <c r="A36" s="35" t="str">
        <f t="shared" si="0"/>
        <v>0134</v>
      </c>
      <c r="B36" s="31" t="str">
        <f t="shared" si="1"/>
        <v>30</v>
      </c>
      <c r="C36" s="31">
        <v>0</v>
      </c>
      <c r="D36" s="31">
        <f t="shared" si="3"/>
        <v>48</v>
      </c>
      <c r="E36" s="31" t="str">
        <f t="shared" si="2"/>
        <v>0011 0000</v>
      </c>
      <c r="K36" s="7" t="s">
        <v>210</v>
      </c>
      <c r="L36" s="8">
        <f>POWER(2,1)</f>
        <v>2</v>
      </c>
      <c r="M36" s="9">
        <v>0</v>
      </c>
      <c r="Z36" s="71">
        <f t="shared" si="6"/>
        <v>134</v>
      </c>
      <c r="AA36" s="53" t="s">
        <v>772</v>
      </c>
      <c r="AB36" s="52">
        <f>HEX2DEC(Table6[[#This Row],[HEX]])</f>
        <v>61</v>
      </c>
      <c r="AC36" s="52" t="str">
        <f>CHAR(Table6[[#This Row],[ASCII]])</f>
        <v>=</v>
      </c>
    </row>
    <row r="37" spans="1:29" x14ac:dyDescent="0.25">
      <c r="A37" s="35" t="str">
        <f t="shared" si="0"/>
        <v>0135</v>
      </c>
      <c r="B37" s="31" t="str">
        <f t="shared" si="1"/>
        <v>D</v>
      </c>
      <c r="C37" s="31" t="str">
        <f>CHAR(13)</f>
        <v>_x000D_</v>
      </c>
      <c r="D37" s="31">
        <f t="shared" si="3"/>
        <v>13</v>
      </c>
      <c r="E37" s="31" t="str">
        <f t="shared" si="2"/>
        <v>0000 1101</v>
      </c>
      <c r="K37" s="10" t="s">
        <v>224</v>
      </c>
      <c r="L37" s="11">
        <f>POWER(2,0)</f>
        <v>1</v>
      </c>
      <c r="M37" s="12">
        <v>0</v>
      </c>
      <c r="Z37" s="72">
        <f t="shared" si="6"/>
        <v>135</v>
      </c>
      <c r="AA37" s="53">
        <v>37</v>
      </c>
      <c r="AB37" s="52">
        <f>HEX2DEC(Table6[[#This Row],[HEX]])</f>
        <v>55</v>
      </c>
      <c r="AC37" s="52" t="str">
        <f>CHAR(Table6[[#This Row],[ASCII]])</f>
        <v>7</v>
      </c>
    </row>
    <row r="38" spans="1:29" x14ac:dyDescent="0.25">
      <c r="A38" s="31" t="str">
        <f t="shared" si="0"/>
        <v>0136</v>
      </c>
      <c r="B38" s="31" t="str">
        <f t="shared" si="1"/>
        <v>A</v>
      </c>
      <c r="C38" s="31" t="str">
        <f>CHAR(10)</f>
        <v xml:space="preserve">
</v>
      </c>
      <c r="D38" s="31">
        <f t="shared" si="3"/>
        <v>10</v>
      </c>
      <c r="E38" s="31" t="str">
        <f t="shared" si="2"/>
        <v>0000 1010</v>
      </c>
      <c r="K38" s="66" t="s">
        <v>238</v>
      </c>
      <c r="L38" s="67"/>
      <c r="M38" s="13" cm="1">
        <f t="array" ref="M38">SUM(IF(M33:M37=1,L33:L37,))</f>
        <v>20</v>
      </c>
      <c r="Z38" s="71">
        <f t="shared" si="6"/>
        <v>136</v>
      </c>
      <c r="AA38" s="53">
        <v>38</v>
      </c>
      <c r="AB38" s="52">
        <f>HEX2DEC(Table6[[#This Row],[HEX]])</f>
        <v>56</v>
      </c>
      <c r="AC38" s="52" t="str">
        <f>CHAR(Table6[[#This Row],[ASCII]])</f>
        <v>8</v>
      </c>
    </row>
    <row r="39" spans="1:29" x14ac:dyDescent="0.25">
      <c r="K39" s="63" t="s">
        <v>252</v>
      </c>
      <c r="L39" s="64"/>
      <c r="M39" s="3" t="str">
        <f>TEXT(_xlfn.TEXTJOIN("",TRUE,M33:M37),"0000 0000 0000 0000")</f>
        <v>0000 0000 0001 0100</v>
      </c>
      <c r="Z39" s="72">
        <f t="shared" si="6"/>
        <v>137</v>
      </c>
      <c r="AA39" s="53" t="s">
        <v>172</v>
      </c>
      <c r="AB39" s="52">
        <f>HEX2DEC(Table6[[#This Row],[HEX]])</f>
        <v>13</v>
      </c>
      <c r="AC39" s="52" t="str">
        <f>CHAR(Table6[[#This Row],[ASCII]])</f>
        <v>_x000D_</v>
      </c>
    </row>
    <row r="40" spans="1:29" x14ac:dyDescent="0.25">
      <c r="K40" s="68" t="s">
        <v>239</v>
      </c>
      <c r="L40" s="69"/>
      <c r="M40" s="33" t="s">
        <v>824</v>
      </c>
      <c r="Z40" s="71">
        <f t="shared" si="6"/>
        <v>138</v>
      </c>
      <c r="AA40" s="53" t="s">
        <v>130</v>
      </c>
      <c r="AB40" s="52">
        <f>HEX2DEC(Table6[[#This Row],[HEX]])</f>
        <v>10</v>
      </c>
      <c r="AC40" s="52" t="str">
        <f>CHAR(Table6[[#This Row],[ASCII]])</f>
        <v xml:space="preserve">
</v>
      </c>
    </row>
  </sheetData>
  <mergeCells count="15">
    <mergeCell ref="K40:L40"/>
    <mergeCell ref="V1:X1"/>
    <mergeCell ref="V13:W13"/>
    <mergeCell ref="V14:W14"/>
    <mergeCell ref="K31:M31"/>
    <mergeCell ref="K38:L38"/>
    <mergeCell ref="K39:L39"/>
    <mergeCell ref="K1:M1"/>
    <mergeCell ref="K11:L11"/>
    <mergeCell ref="K12:L12"/>
    <mergeCell ref="K15:M15"/>
    <mergeCell ref="K27:L27"/>
    <mergeCell ref="K13:L13"/>
    <mergeCell ref="K29:L29"/>
    <mergeCell ref="K28:L28"/>
  </mergeCells>
  <phoneticPr fontId="7" type="noConversion"/>
  <pageMargins left="0.7" right="0.7" top="0.75" bottom="0.75" header="0.3" footer="0.3"/>
  <pageSetup paperSize="9" orientation="portrait" r:id="rId1"/>
  <ignoredErrors>
    <ignoredError sqref="M12" formula="1"/>
    <ignoredError sqref="M40 M29 M13 Q5:Q6 Q10 Q15 Q12 Q7:Q8 Q3:Q4 X18" numberStoredAsText="1"/>
  </ignoredErrors>
  <tableParts count="6">
    <tablePart r:id="rId2"/>
    <tablePart r:id="rId3"/>
    <tablePart r:id="rId4"/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B94CF-F965-43ED-8BFF-934C2E4529D7}">
  <dimension ref="B1:C31"/>
  <sheetViews>
    <sheetView topLeftCell="A8" workbookViewId="0">
      <selection activeCell="C24" sqref="C24"/>
    </sheetView>
  </sheetViews>
  <sheetFormatPr defaultColWidth="9.140625" defaultRowHeight="15" x14ac:dyDescent="0.25"/>
  <cols>
    <col min="2" max="3" width="10.7109375" customWidth="1"/>
  </cols>
  <sheetData>
    <row r="1" spans="2:3" ht="15.75" thickBot="1" x14ac:dyDescent="0.3"/>
    <row r="2" spans="2:3" ht="15.75" thickBot="1" x14ac:dyDescent="0.3">
      <c r="B2" s="55" t="s">
        <v>853</v>
      </c>
      <c r="C2" s="56" t="s">
        <v>854</v>
      </c>
    </row>
    <row r="3" spans="2:3" ht="15.75" thickBot="1" x14ac:dyDescent="0.3">
      <c r="B3" s="57">
        <v>2277</v>
      </c>
      <c r="C3" s="58"/>
    </row>
    <row r="4" spans="2:3" ht="15.75" thickBot="1" x14ac:dyDescent="0.3">
      <c r="B4" s="59">
        <v>2278</v>
      </c>
      <c r="C4" s="60"/>
    </row>
    <row r="5" spans="2:3" ht="15.75" thickBot="1" x14ac:dyDescent="0.3">
      <c r="B5" s="57">
        <v>2279</v>
      </c>
      <c r="C5" s="58" t="s">
        <v>508</v>
      </c>
    </row>
    <row r="6" spans="2:3" ht="15.75" thickBot="1" x14ac:dyDescent="0.3">
      <c r="B6" s="59">
        <v>2280</v>
      </c>
      <c r="C6" s="60" t="s">
        <v>852</v>
      </c>
    </row>
    <row r="7" spans="2:3" ht="15.75" thickBot="1" x14ac:dyDescent="0.3">
      <c r="B7" s="57">
        <v>2281</v>
      </c>
      <c r="C7" s="58" t="s">
        <v>77</v>
      </c>
    </row>
    <row r="8" spans="2:3" ht="15.75" thickBot="1" x14ac:dyDescent="0.3">
      <c r="B8" s="59">
        <v>2282</v>
      </c>
      <c r="C8" s="60" t="s">
        <v>38</v>
      </c>
    </row>
    <row r="9" spans="2:3" ht="15.75" thickBot="1" x14ac:dyDescent="0.3">
      <c r="B9" s="57">
        <v>2283</v>
      </c>
      <c r="C9" s="58">
        <v>14</v>
      </c>
    </row>
    <row r="10" spans="2:3" ht="15.75" thickBot="1" x14ac:dyDescent="0.3">
      <c r="B10" s="59">
        <v>2284</v>
      </c>
      <c r="C10" s="60" t="s">
        <v>852</v>
      </c>
    </row>
    <row r="12" spans="2:3" x14ac:dyDescent="0.25">
      <c r="B12" s="54" t="s">
        <v>855</v>
      </c>
    </row>
    <row r="14" spans="2:3" ht="15.75" thickBot="1" x14ac:dyDescent="0.3"/>
    <row r="15" spans="2:3" ht="15.75" thickBot="1" x14ac:dyDescent="0.3">
      <c r="B15" s="55" t="s">
        <v>853</v>
      </c>
      <c r="C15" s="56" t="s">
        <v>856</v>
      </c>
    </row>
    <row r="16" spans="2:3" ht="15.75" thickBot="1" x14ac:dyDescent="0.3">
      <c r="B16" s="57">
        <v>7420</v>
      </c>
      <c r="C16" s="58" t="s">
        <v>469</v>
      </c>
    </row>
    <row r="17" spans="2:3" ht="15.75" thickBot="1" x14ac:dyDescent="0.3">
      <c r="B17" s="59">
        <v>7421</v>
      </c>
      <c r="C17" s="60">
        <v>79</v>
      </c>
    </row>
    <row r="18" spans="2:3" ht="15.75" thickBot="1" x14ac:dyDescent="0.3">
      <c r="B18" s="57">
        <v>7422</v>
      </c>
      <c r="C18" s="58">
        <v>22</v>
      </c>
    </row>
    <row r="19" spans="2:3" ht="15.75" thickBot="1" x14ac:dyDescent="0.3">
      <c r="B19" s="59">
        <v>7423</v>
      </c>
      <c r="C19" s="60" t="s">
        <v>38</v>
      </c>
    </row>
    <row r="20" spans="2:3" ht="15.75" thickBot="1" x14ac:dyDescent="0.3">
      <c r="B20" s="57">
        <v>7424</v>
      </c>
      <c r="C20" s="58" t="s">
        <v>77</v>
      </c>
    </row>
    <row r="21" spans="2:3" ht="15.75" thickBot="1" x14ac:dyDescent="0.3">
      <c r="B21" s="59">
        <v>7425</v>
      </c>
      <c r="C21" s="60">
        <v>81</v>
      </c>
    </row>
    <row r="22" spans="2:3" ht="15.75" thickBot="1" x14ac:dyDescent="0.3">
      <c r="B22" s="57">
        <v>7426</v>
      </c>
      <c r="C22" s="58">
        <v>22</v>
      </c>
    </row>
    <row r="23" spans="2:3" ht="15.75" thickBot="1" x14ac:dyDescent="0.3">
      <c r="B23" s="59">
        <v>7427</v>
      </c>
      <c r="C23" s="60" t="s">
        <v>564</v>
      </c>
    </row>
    <row r="24" spans="2:3" ht="15.75" thickBot="1" x14ac:dyDescent="0.3">
      <c r="B24" s="57">
        <v>7428</v>
      </c>
      <c r="C24" s="58" t="s">
        <v>77</v>
      </c>
    </row>
    <row r="25" spans="2:3" ht="15.75" thickBot="1" x14ac:dyDescent="0.3">
      <c r="B25" s="59">
        <v>7429</v>
      </c>
      <c r="C25" s="60">
        <v>83</v>
      </c>
    </row>
    <row r="26" spans="2:3" ht="15.75" thickBot="1" x14ac:dyDescent="0.3">
      <c r="B26" s="57">
        <v>7430</v>
      </c>
      <c r="C26" s="58">
        <v>22</v>
      </c>
    </row>
    <row r="27" spans="2:3" ht="15.75" thickBot="1" x14ac:dyDescent="0.3">
      <c r="B27" s="59">
        <v>7431</v>
      </c>
      <c r="C27" s="60" t="s">
        <v>493</v>
      </c>
    </row>
    <row r="28" spans="2:3" ht="15.75" thickBot="1" x14ac:dyDescent="0.3">
      <c r="B28" s="57">
        <v>7432</v>
      </c>
      <c r="C28" s="58">
        <v>77</v>
      </c>
    </row>
    <row r="29" spans="2:3" ht="15.75" thickBot="1" x14ac:dyDescent="0.3">
      <c r="B29" s="59">
        <v>7433</v>
      </c>
      <c r="C29" s="60">
        <v>22</v>
      </c>
    </row>
    <row r="31" spans="2:3" x14ac:dyDescent="0.25">
      <c r="B31" s="54" t="s">
        <v>857</v>
      </c>
    </row>
  </sheetData>
  <hyperlinks>
    <hyperlink ref="C2" location="_ftn1" display="_ftn1" xr:uid="{0B9539EB-6624-417E-A46F-402EC21AAA71}"/>
    <hyperlink ref="B12" location="_ftnref1" display="_ftnref1" xr:uid="{9604F96E-831A-4995-93E6-E4BCD6BD7DA5}"/>
    <hyperlink ref="C15" location="_ftn1" display="_ftn1" xr:uid="{B434477E-E556-4C6B-8D73-E1FA4FD0273C}"/>
    <hyperlink ref="B31" location="_ftnref1" display="_ftnref1" xr:uid="{77DD62AF-1C4C-4573-ADDD-44A53E3D3D92}"/>
  </hyperlink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150" orientation="portrait" r:id="rId1"/>
  <ignoredErrors>
    <ignoredError sqref="C6:C8 C10 C19:C20 C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PESAS</vt:lpstr>
      <vt:lpstr>TPO1</vt:lpstr>
      <vt:lpstr>TEMPORAL</vt:lpstr>
      <vt:lpstr>TEMPORAL!_ftn1</vt:lpstr>
      <vt:lpstr>TEMPORAL!_ftnref1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zherar7ordoya</dc:creator>
  <cp:lastModifiedBy>GERARDO TORDOYA</cp:lastModifiedBy>
  <cp:revision/>
  <cp:lastPrinted>2020-09-29T15:02:26Z</cp:lastPrinted>
  <dcterms:created xsi:type="dcterms:W3CDTF">2020-09-27T14:23:18Z</dcterms:created>
  <dcterms:modified xsi:type="dcterms:W3CDTF">2020-09-29T23:48:48Z</dcterms:modified>
</cp:coreProperties>
</file>