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filterPrivacy="1" defaultThemeVersion="124226"/>
  <xr:revisionPtr revIDLastSave="0" documentId="13_ncr:1_{69C67EA7-FD6A-4C30-AE23-72D8EBFB4A8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ERSONAS" sheetId="2" r:id="rId1"/>
    <sheet name="PRODUCTOS" sheetId="4" r:id="rId2"/>
    <sheet name="PRINCIPAL" sheetId="1" r:id="rId3"/>
    <sheet name="Temporal" sheetId="3" r:id="rId4"/>
  </sheets>
  <definedNames>
    <definedName name="DATOS_PERSONAS">TABLA_PERSONAS[[#All],[NOMBRE]:[TELÉFONO]]</definedName>
    <definedName name="DATOS_PRODUCTOS">TABLA_PRODUCTOS[[#All],[PRODUCTO]:[CÓDIGO]]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C32" i="1"/>
  <c r="C33" i="1"/>
  <c r="C34" i="1"/>
  <c r="C35" i="1"/>
  <c r="C36" i="1"/>
  <c r="C37" i="1"/>
  <c r="D32" i="1"/>
  <c r="D33" i="1"/>
  <c r="D34" i="1"/>
  <c r="D35" i="1"/>
  <c r="G35" i="1" s="1"/>
  <c r="D36" i="1"/>
  <c r="D37" i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B37" i="1"/>
  <c r="B36" i="1"/>
  <c r="B35" i="1"/>
  <c r="B34" i="1"/>
  <c r="B33" i="1"/>
  <c r="B32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6" i="1"/>
  <c r="I26" i="1" s="1"/>
  <c r="J27" i="1"/>
  <c r="I27" i="1" s="1"/>
  <c r="J28" i="1"/>
  <c r="I28" i="1" s="1"/>
  <c r="J29" i="1"/>
  <c r="I29" i="1" s="1"/>
  <c r="J30" i="1"/>
  <c r="I30" i="1" s="1"/>
  <c r="J31" i="1"/>
  <c r="I31" i="1" s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L35" i="1" l="1"/>
  <c r="L32" i="1"/>
  <c r="M35" i="1"/>
  <c r="K35" i="1"/>
  <c r="L36" i="1"/>
  <c r="M34" i="1"/>
  <c r="L37" i="1"/>
  <c r="L33" i="1"/>
  <c r="L34" i="1"/>
  <c r="K34" i="1"/>
  <c r="G34" i="1"/>
  <c r="M37" i="1"/>
  <c r="M33" i="1"/>
  <c r="K37" i="1"/>
  <c r="K33" i="1"/>
  <c r="G37" i="1"/>
  <c r="G33" i="1"/>
  <c r="M36" i="1"/>
  <c r="M32" i="1"/>
  <c r="K36" i="1"/>
  <c r="K32" i="1"/>
  <c r="G36" i="1"/>
  <c r="G32" i="1"/>
  <c r="M29" i="1"/>
  <c r="M25" i="1"/>
  <c r="M21" i="1"/>
  <c r="M28" i="1"/>
  <c r="M24" i="1"/>
  <c r="M20" i="1"/>
  <c r="M31" i="1"/>
  <c r="M27" i="1"/>
  <c r="M23" i="1"/>
  <c r="M19" i="1"/>
  <c r="M30" i="1"/>
  <c r="M26" i="1"/>
  <c r="M22" i="1"/>
  <c r="M18" i="1"/>
  <c r="L29" i="1"/>
  <c r="L25" i="1"/>
  <c r="L21" i="1"/>
  <c r="L28" i="1"/>
  <c r="L24" i="1"/>
  <c r="L20" i="1"/>
  <c r="L31" i="1"/>
  <c r="L27" i="1"/>
  <c r="L23" i="1"/>
  <c r="L19" i="1"/>
  <c r="L30" i="1"/>
  <c r="L26" i="1"/>
  <c r="L22" i="1"/>
  <c r="L18" i="1"/>
  <c r="K29" i="1"/>
  <c r="K25" i="1"/>
  <c r="K21" i="1"/>
  <c r="K28" i="1"/>
  <c r="K24" i="1"/>
  <c r="K20" i="1"/>
  <c r="K31" i="1"/>
  <c r="K27" i="1"/>
  <c r="K23" i="1"/>
  <c r="K19" i="1"/>
  <c r="K30" i="1"/>
  <c r="K26" i="1"/>
  <c r="K22" i="1"/>
  <c r="K18" i="1"/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E32" i="1" l="1"/>
  <c r="F32" i="1"/>
  <c r="H32" i="1"/>
  <c r="E36" i="1"/>
  <c r="H36" i="1"/>
  <c r="F36" i="1"/>
  <c r="E37" i="1"/>
  <c r="H37" i="1"/>
  <c r="F37" i="1"/>
  <c r="F34" i="1"/>
  <c r="H34" i="1"/>
  <c r="E34" i="1"/>
  <c r="E35" i="1"/>
  <c r="F35" i="1"/>
  <c r="H35" i="1"/>
  <c r="E33" i="1"/>
  <c r="F33" i="1"/>
  <c r="H33" i="1"/>
  <c r="D20" i="1"/>
  <c r="F20" i="1" s="1"/>
  <c r="D24" i="1"/>
  <c r="E24" i="1" s="1"/>
  <c r="D28" i="1"/>
  <c r="D25" i="1"/>
  <c r="D21" i="1"/>
  <c r="D18" i="1"/>
  <c r="E18" i="1" s="1"/>
  <c r="D22" i="1"/>
  <c r="H22" i="1" s="1"/>
  <c r="D26" i="1"/>
  <c r="D30" i="1"/>
  <c r="D29" i="1"/>
  <c r="D19" i="1"/>
  <c r="D23" i="1"/>
  <c r="D27" i="1"/>
  <c r="D31" i="1"/>
  <c r="H20" i="1" l="1"/>
  <c r="E20" i="1"/>
  <c r="G26" i="1"/>
  <c r="O26" i="1"/>
  <c r="G19" i="1"/>
  <c r="O19" i="1"/>
  <c r="G28" i="1"/>
  <c r="O28" i="1"/>
  <c r="G31" i="1"/>
  <c r="O31" i="1"/>
  <c r="G29" i="1"/>
  <c r="O29" i="1"/>
  <c r="O35" i="1"/>
  <c r="O37" i="1"/>
  <c r="O34" i="1"/>
  <c r="O36" i="1"/>
  <c r="O32" i="1"/>
  <c r="O33" i="1"/>
  <c r="G24" i="1"/>
  <c r="O24" i="1"/>
  <c r="G23" i="1"/>
  <c r="O23" i="1"/>
  <c r="G25" i="1"/>
  <c r="O25" i="1"/>
  <c r="G22" i="1"/>
  <c r="O22" i="1"/>
  <c r="G27" i="1"/>
  <c r="O27" i="1"/>
  <c r="G30" i="1"/>
  <c r="O30" i="1"/>
  <c r="G21" i="1"/>
  <c r="O21" i="1"/>
  <c r="G20" i="1"/>
  <c r="O20" i="1"/>
  <c r="G18" i="1"/>
  <c r="O18" i="1"/>
  <c r="H18" i="1"/>
  <c r="F24" i="1"/>
  <c r="E22" i="1"/>
  <c r="H19" i="1"/>
  <c r="H31" i="1"/>
  <c r="F29" i="1"/>
  <c r="F18" i="1"/>
  <c r="H24" i="1"/>
  <c r="E31" i="1"/>
  <c r="F31" i="1"/>
  <c r="E28" i="1"/>
  <c r="E19" i="1"/>
  <c r="H25" i="1"/>
  <c r="F25" i="1"/>
  <c r="H26" i="1"/>
  <c r="F22" i="1"/>
  <c r="E23" i="1"/>
  <c r="E29" i="1"/>
  <c r="F28" i="1"/>
  <c r="E25" i="1"/>
  <c r="F19" i="1"/>
  <c r="H28" i="1"/>
  <c r="H29" i="1"/>
  <c r="E27" i="1"/>
  <c r="F27" i="1"/>
  <c r="E26" i="1"/>
  <c r="F26" i="1"/>
  <c r="H21" i="1"/>
  <c r="H27" i="1"/>
  <c r="E30" i="1"/>
  <c r="F30" i="1"/>
  <c r="E21" i="1"/>
  <c r="F21" i="1"/>
  <c r="F23" i="1"/>
  <c r="H30" i="1"/>
  <c r="H23" i="1"/>
</calcChain>
</file>

<file path=xl/sharedStrings.xml><?xml version="1.0" encoding="utf-8"?>
<sst xmlns="http://schemas.openxmlformats.org/spreadsheetml/2006/main" count="661" uniqueCount="181">
  <si>
    <t xml:space="preserve">La llave primaria es Número de Factura de venta: NUM_FAC </t>
  </si>
  <si>
    <t>NUM_FAC</t>
  </si>
  <si>
    <t xml:space="preserve"> Número de la factura de compra venta </t>
  </si>
  <si>
    <t>FECHA_FAC</t>
  </si>
  <si>
    <t xml:space="preserve"> Fecha de la factura de compra venta   </t>
  </si>
  <si>
    <t>NOM_CLIENTE</t>
  </si>
  <si>
    <t xml:space="preserve"> Nombre del cliente </t>
  </si>
  <si>
    <t>DIR_CLIENTE</t>
  </si>
  <si>
    <t xml:space="preserve"> Dirección del cliente </t>
  </si>
  <si>
    <t>RIF_CLIENTE</t>
  </si>
  <si>
    <t>CIUDAD_CLIENTE</t>
  </si>
  <si>
    <t xml:space="preserve"> Ciudad del cliente   </t>
  </si>
  <si>
    <t>TELEF_CLIENTE</t>
  </si>
  <si>
    <t xml:space="preserve"> Teléfono del cliente   </t>
  </si>
  <si>
    <t>CATEGORIA</t>
  </si>
  <si>
    <t xml:space="preserve"> Categoría del producto   </t>
  </si>
  <si>
    <t>COD_PROD</t>
  </si>
  <si>
    <t xml:space="preserve"> Código del producto </t>
  </si>
  <si>
    <t>DESCRIPCION</t>
  </si>
  <si>
    <t xml:space="preserve"> Descripción del producto   </t>
  </si>
  <si>
    <t>VAL_UNIT</t>
  </si>
  <si>
    <t xml:space="preserve"> Valor unitario del producto   </t>
  </si>
  <si>
    <t>CANT_PROD</t>
  </si>
  <si>
    <t xml:space="preserve"> Cantidad de productos q compra el cliente   </t>
  </si>
  <si>
    <t>(*) Régimen de Incorporación Fiscal</t>
  </si>
  <si>
    <t xml:space="preserve"> Rif del cliente (*)</t>
  </si>
  <si>
    <t>ID</t>
  </si>
  <si>
    <t>NOMBRE</t>
  </si>
  <si>
    <t>SEXO</t>
  </si>
  <si>
    <t>Sofía</t>
  </si>
  <si>
    <t>Thiago</t>
  </si>
  <si>
    <t>Santino</t>
  </si>
  <si>
    <t>Paula</t>
  </si>
  <si>
    <t>Zoe</t>
  </si>
  <si>
    <t>Masculino</t>
  </si>
  <si>
    <t>Femenino</t>
  </si>
  <si>
    <t>Mateo</t>
  </si>
  <si>
    <t>Juan</t>
  </si>
  <si>
    <t>Matías</t>
  </si>
  <si>
    <t>Nicolás</t>
  </si>
  <si>
    <t>Benjamín</t>
  </si>
  <si>
    <t>Pedro</t>
  </si>
  <si>
    <t>Tomás</t>
  </si>
  <si>
    <t>María</t>
  </si>
  <si>
    <t>Lucía</t>
  </si>
  <si>
    <t>Martina</t>
  </si>
  <si>
    <t>Catalina</t>
  </si>
  <si>
    <t>Elena</t>
  </si>
  <si>
    <t>Emilia</t>
  </si>
  <si>
    <t>Valentina</t>
  </si>
  <si>
    <t>DIRECCIÓN</t>
  </si>
  <si>
    <t>DNI</t>
  </si>
  <si>
    <t>CIUDAD</t>
  </si>
  <si>
    <t>TELÉFONO</t>
  </si>
  <si>
    <t>Avenida Alte G Brown</t>
  </si>
  <si>
    <t>Calle Altrado Storni</t>
  </si>
  <si>
    <t>Calle Alvarez Condarco</t>
  </si>
  <si>
    <t>Calle Alvarez Prado</t>
  </si>
  <si>
    <t>Calle Amancay</t>
  </si>
  <si>
    <t>Calle Ambrosetti</t>
  </si>
  <si>
    <t>Calle Anchorena</t>
  </si>
  <si>
    <t>Calle Andrea Zenarruza</t>
  </si>
  <si>
    <t>Calle Andres Bello</t>
  </si>
  <si>
    <t>Calle Antartida Argentina</t>
  </si>
  <si>
    <t>Avenida Antenor Sajama</t>
  </si>
  <si>
    <t>Calle Antonio Forestieri</t>
  </si>
  <si>
    <t>Calle Antonio Garibaldi</t>
  </si>
  <si>
    <t>Calle Antonio Marcon</t>
  </si>
  <si>
    <t>Calle Arenales</t>
  </si>
  <si>
    <t>Calle Arenas</t>
  </si>
  <si>
    <t>Calle Argañaraz</t>
  </si>
  <si>
    <t>Calle Argerich</t>
  </si>
  <si>
    <t>Calle Arismendi</t>
  </si>
  <si>
    <t>Pasaje Arrayanal</t>
  </si>
  <si>
    <t>Buenos Aires</t>
  </si>
  <si>
    <t>Córdoba</t>
  </si>
  <si>
    <t>Rosario</t>
  </si>
  <si>
    <t>Mar del Plata</t>
  </si>
  <si>
    <t>San Miguel de Tucumán</t>
  </si>
  <si>
    <t>Salta</t>
  </si>
  <si>
    <t>Santa Fe</t>
  </si>
  <si>
    <t>Corrientes</t>
  </si>
  <si>
    <t>Bahía Blanca</t>
  </si>
  <si>
    <t>Resistencia</t>
  </si>
  <si>
    <t>Posadas</t>
  </si>
  <si>
    <t>Quilmes</t>
  </si>
  <si>
    <t>San Salvador de Jujuy</t>
  </si>
  <si>
    <t>Guaymallén</t>
  </si>
  <si>
    <t>Santiago del Estero</t>
  </si>
  <si>
    <t>Gregorio de Laferrere</t>
  </si>
  <si>
    <t>José C. Paz</t>
  </si>
  <si>
    <t>Paraná</t>
  </si>
  <si>
    <t>Merlo</t>
  </si>
  <si>
    <t>Banfield</t>
  </si>
  <si>
    <t>Ciudad de Buenos Aires</t>
  </si>
  <si>
    <t>Tucumán</t>
  </si>
  <si>
    <t>Chaco</t>
  </si>
  <si>
    <t>Misiones</t>
  </si>
  <si>
    <t>Jujuy</t>
  </si>
  <si>
    <t>Mendoza</t>
  </si>
  <si>
    <t>Entre Ríos</t>
  </si>
  <si>
    <t>PROVINCIA</t>
  </si>
  <si>
    <t>CALLE</t>
  </si>
  <si>
    <t>Bandera de la Provincia de CórdobaCórdoba (Provincia de Córdoba)</t>
  </si>
  <si>
    <t>Bandera de la Provincia de CorrientesCorrientes (Provincia de Corrientes)</t>
  </si>
  <si>
    <t>Bandera de la Provincia de FormosaFormosa (Provincia de Formosa)</t>
  </si>
  <si>
    <t>Bandera de la Provincia de Buenos AiresLa Plata (Provincia de Buenos Aires)</t>
  </si>
  <si>
    <t>Bandera de la Provincia de La RiojaLa Rioja (Provincia de La Rioja)</t>
  </si>
  <si>
    <t>Bandera de la Provincia de MendozaMendoza (Provincia de Mendoza)</t>
  </si>
  <si>
    <t>Bandera de la Provincia del NeuquénNeuquén (Provincia del Neuquén)</t>
  </si>
  <si>
    <t>Bandera de la Provincia de Entre RíosParaná (Provincia de Entre Ríos)</t>
  </si>
  <si>
    <t>Bandera de la Provincia de MisionesPosadas (Provincia de Misiones)</t>
  </si>
  <si>
    <t>Bandera de la Provincia del ChubutRawson (Provincia del Chubut)</t>
  </si>
  <si>
    <t>Bandera de la Provincia del ChacoResistencia (Provincia del Chaco)</t>
  </si>
  <si>
    <t>Bandera de la Provincia de Santa CruzRío Gallegos (Provincia de Santa Cruz)</t>
  </si>
  <si>
    <t>Bandera de la Provincia de SaltaSalta (Provincia de Salta)</t>
  </si>
  <si>
    <t>Bandera de la Provincia de CatamarcaSan Fernando del Valle de Catamarca (Provincia de Catamarca)</t>
  </si>
  <si>
    <t>Bandera de la Provincia de San JuanSan Juan (Provincia de San Juan)</t>
  </si>
  <si>
    <t>Bandera de la Provincia de San LuisSan Luis (Provincia de San Luis)</t>
  </si>
  <si>
    <t>Bandera de la Provincia de TucumánSan Miguel de Tucumán (Provincia de Tucumán)</t>
  </si>
  <si>
    <t>Bandera de la Provincia de JujuySan Salvador de Jujuy (Provincia de Jujuy)</t>
  </si>
  <si>
    <t>Bandera de la Provincia de Santa FeSanta Fe (Provincia de Santa Fe)</t>
  </si>
  <si>
    <t>Bandera de la Provincia de La PampaSanta Rosa (Provincia de La Pampa)</t>
  </si>
  <si>
    <t>Bandera de la Provincia de Santiago del EsteroSantiago del Estero (Provincia de Santiago del Estero)</t>
  </si>
  <si>
    <t>PRE</t>
  </si>
  <si>
    <t>PRO</t>
  </si>
  <si>
    <t>15 4 000 000</t>
  </si>
  <si>
    <t>15 6 999 999</t>
  </si>
  <si>
    <t>PRODUCTO</t>
  </si>
  <si>
    <t>CATEGORÍA</t>
  </si>
  <si>
    <t>TIENDA</t>
  </si>
  <si>
    <t>UNIDAD</t>
  </si>
  <si>
    <t>PRECIO UNITARIO</t>
  </si>
  <si>
    <t>Naranjas</t>
  </si>
  <si>
    <t>Artículos</t>
  </si>
  <si>
    <t>Vegetales</t>
  </si>
  <si>
    <t>kg</t>
  </si>
  <si>
    <t>Manzanas</t>
  </si>
  <si>
    <t>Huerto</t>
  </si>
  <si>
    <t>Plátanos</t>
  </si>
  <si>
    <t>manojo</t>
  </si>
  <si>
    <t>Lechuga</t>
  </si>
  <si>
    <t>Mercado</t>
  </si>
  <si>
    <t>cabeza</t>
  </si>
  <si>
    <t>Tomates</t>
  </si>
  <si>
    <t>Calabaza</t>
  </si>
  <si>
    <t>unidad</t>
  </si>
  <si>
    <t>Apio</t>
  </si>
  <si>
    <t>Pepino</t>
  </si>
  <si>
    <t>Setas</t>
  </si>
  <si>
    <t xml:space="preserve">Leche </t>
  </si>
  <si>
    <t>Entrega a domicilio</t>
  </si>
  <si>
    <t>Lácteos</t>
  </si>
  <si>
    <t>litro</t>
  </si>
  <si>
    <t>Queso</t>
  </si>
  <si>
    <t>Huevos</t>
  </si>
  <si>
    <t>docena</t>
  </si>
  <si>
    <t>Requesón</t>
  </si>
  <si>
    <t>1/2 kg</t>
  </si>
  <si>
    <t>Crema agria</t>
  </si>
  <si>
    <t>1/4 kg</t>
  </si>
  <si>
    <t>Yogur</t>
  </si>
  <si>
    <t>Ternera</t>
  </si>
  <si>
    <t>Carne</t>
  </si>
  <si>
    <t>Salmón</t>
  </si>
  <si>
    <t>Pescadería</t>
  </si>
  <si>
    <t>Marisco</t>
  </si>
  <si>
    <t>Cangrejo</t>
  </si>
  <si>
    <t>CANTIDAD</t>
  </si>
  <si>
    <t>Santiago</t>
  </si>
  <si>
    <t>Calle Argerich 715</t>
  </si>
  <si>
    <t>Avenida Antenor Sajama 336</t>
  </si>
  <si>
    <t>Calle Altrado Storni 782</t>
  </si>
  <si>
    <t>Calle Arenales 434</t>
  </si>
  <si>
    <t>Calle Ambrosetti 525</t>
  </si>
  <si>
    <t>Avenida Alte G Brown 876</t>
  </si>
  <si>
    <t>CÓDIGO</t>
  </si>
  <si>
    <t>TABLA ENSALADA</t>
  </si>
  <si>
    <t>1FN</t>
  </si>
  <si>
    <t>2FN</t>
  </si>
  <si>
    <t>3FN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</si>
</sst>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lt;=9999999]###\-#####;\(###\)\ ###\-####"/>
    <numFmt numFmtId="165" formatCode="dd/mmm/yyyy"/>
    <numFmt numFmtId="166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JetBrains Mono"/>
      <family val="3"/>
    </font>
    <font>
      <sz val="1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0" fontId="2" fillId="0" borderId="0" xfId="0" applyFont="1"/>
    <xf numFmtId="1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0" fontId="2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104"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6" formatCode="&quot;$&quot;\ #,##0.0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4" formatCode="[&lt;=9999999]###\-#####;\(###\)\ ###\-####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65" formatCode="dd/mmm/yyyy"/>
    </dxf>
    <dxf>
      <font>
        <strike val="0"/>
        <outline val="0"/>
        <shadow val="0"/>
        <u val="none"/>
        <vertAlign val="baseline"/>
        <sz val="11"/>
        <color theme="1"/>
        <name val="JetBrains Mono"/>
        <family val="3"/>
        <scheme val="none"/>
      </font>
      <numFmt numFmtId="1" formatCode="0"/>
    </dxf>
    <dxf>
      <numFmt numFmtId="0" formatCode="General"/>
    </dxf>
    <dxf>
      <numFmt numFmtId="164" formatCode="[&lt;=9999999]###\-#####;\(###\)\ ###\-####"/>
    </dxf>
    <dxf>
      <numFmt numFmtId="0" formatCode="General"/>
    </dxf>
    <dxf>
      <numFmt numFmtId="3" formatCode="#,##0"/>
    </dxf>
    <dxf>
      <numFmt numFmtId="0" formatCode="General"/>
    </dxf>
    <dxf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_PERSONAS" displayName="TABLA_PERSONAS" ref="A1:G21" totalsRowShown="0">
  <sortState xmlns:xlrd2="http://schemas.microsoft.com/office/spreadsheetml/2017/richdata2" ref="A2:C21">
    <sortCondition ref="B3"/>
  </sortState>
  <tableColumns count="7">
    <tableColumn id="1" xr3:uid="{00000000-0010-0000-0000-000001000000}" name="ID" dataDxfId="103">
      <calculatedColumnFormula>ROW()-1</calculatedColumnFormula>
    </tableColumn>
    <tableColumn id="2" xr3:uid="{00000000-0010-0000-0000-000002000000}" name="NOMBRE"/>
    <tableColumn id="3" xr3:uid="{00000000-0010-0000-0000-000003000000}" name="SEXO"/>
    <tableColumn id="4" xr3:uid="{00000000-0010-0000-0000-000004000000}" name="DIRECCIÓN" dataDxfId="102">
      <calculatedColumnFormula>I2&amp;" "&amp;RANDBETWEEN(100,1000)</calculatedColumnFormula>
    </tableColumn>
    <tableColumn id="5" xr3:uid="{00000000-0010-0000-0000-000005000000}" name="DNI" dataDxfId="101">
      <calculatedColumnFormula>RANDBETWEEN(10000000,40000000)</calculatedColumnFormula>
    </tableColumn>
    <tableColumn id="6" xr3:uid="{00000000-0010-0000-0000-000006000000}" name="CIUDAD" dataDxfId="100">
      <calculatedColumnFormula>J2</calculatedColumnFormula>
    </tableColumn>
    <tableColumn id="7" xr3:uid="{00000000-0010-0000-0000-000007000000}" name="TELÉFONO" dataDxfId="99">
      <calculatedColumnFormula>RANDBETWEEN(2214000000,3886999999)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94DB943-8D87-448C-8FEC-0F386B7118F3}" name="Tabla471011" displayName="Tabla471011" ref="B145:E165" totalsRowShown="0" headerRowDxfId="34" dataDxfId="33">
  <tableColumns count="4">
    <tableColumn id="10" xr3:uid="{589D5208-0611-4A31-8B44-17EC510B8296}" name="COD_PROD" dataDxfId="29"/>
    <tableColumn id="11" xr3:uid="{C55A3B3E-B6E9-4B96-BCBA-60B42AB45579}" name="DESCRIPCION" dataDxfId="32"/>
    <tableColumn id="12" xr3:uid="{F53ED72D-3C39-4235-ABA1-3340431798D3}" name="CATEGORIA" dataDxfId="30"/>
    <tableColumn id="14" xr3:uid="{CB38CE5C-651C-4698-B926-4404980ADFEE}" name="VAL_UNIT" dataDxfId="31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ED4E8BF-A8B2-48B2-8E24-91F94A357D1F}" name="Tabla46812" displayName="Tabla46812" ref="B170:D180" totalsRowShown="0" headerRowDxfId="28" dataDxfId="27">
  <sortState xmlns:xlrd2="http://schemas.microsoft.com/office/spreadsheetml/2017/richdata2" ref="B171:D180">
    <sortCondition ref="B42:B61"/>
  </sortState>
  <tableColumns count="3">
    <tableColumn id="1" xr3:uid="{92C987B9-572A-4FDD-AB66-9A0B268FC9C1}" name="NUM_FAC" dataDxfId="26"/>
    <tableColumn id="2" xr3:uid="{89F769C1-51D4-4E1F-BC4A-7BB0602AC0A4}" name="FECHA_FAC" dataDxfId="25"/>
    <tableColumn id="5" xr3:uid="{936475C5-103C-476E-A5F9-744591C59F87}" name="RIF_CLIENTE" dataDxfId="24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B6A632-BC15-49F4-B905-B4E9DB6B3A08}" name="Tabla468913" displayName="Tabla468913" ref="B182:F188" totalsRowShown="0" headerRowDxfId="23" dataDxfId="22">
  <sortState xmlns:xlrd2="http://schemas.microsoft.com/office/spreadsheetml/2017/richdata2" ref="B183:F188">
    <sortCondition ref="B42:B61"/>
  </sortState>
  <tableColumns count="5">
    <tableColumn id="1" xr3:uid="{710725C8-3E71-423F-ABD8-9299818238B1}" name="RIF_CLIENTE" dataDxfId="21"/>
    <tableColumn id="3" xr3:uid="{AF823D42-3A0E-4580-BD55-D8276043DF98}" name="NOM_CLIENTE" dataDxfId="20"/>
    <tableColumn id="4" xr3:uid="{5425C230-63EC-4091-81C4-05FCCD6DA435}" name="DIR_CLIENTE" dataDxfId="19"/>
    <tableColumn id="6" xr3:uid="{3A5EF9F9-C87A-4723-857E-C3E4D8E7D925}" name="CIUDAD_CLIENTE" dataDxfId="18"/>
    <tableColumn id="7" xr3:uid="{72F7AF01-2B91-476D-917D-4CD301C293CA}" name="TELEF_CLIENTE" dataDxfId="17"/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82541BD-BDC7-49CC-AF61-74D491245527}" name="Tabla471014" displayName="Tabla471014" ref="B190:D210" totalsRowShown="0" headerRowDxfId="16" dataDxfId="15">
  <sortState xmlns:xlrd2="http://schemas.microsoft.com/office/spreadsheetml/2017/richdata2" ref="B191:C210">
    <sortCondition ref="B42:B61"/>
  </sortState>
  <tableColumns count="3">
    <tableColumn id="1" xr3:uid="{55D7EE1B-69E0-4261-8CDB-64CD79D06EF2}" name="NUM_FAC" dataDxfId="14"/>
    <tableColumn id="9" xr3:uid="{82692F87-AA1B-44DA-8D41-65450FAB21F6}" name="COD_PROD" dataDxfId="13"/>
    <tableColumn id="13" xr3:uid="{C5024813-323B-43B9-A619-D63A1009DD4C}" name="CANT_PROD" dataDxfId="12"/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D1104EE-66A5-4F50-9A5E-2617192F8961}" name="Tabla47101115" displayName="Tabla47101115" ref="B212:E232" totalsRowShown="0" headerRowDxfId="11" dataDxfId="10">
  <tableColumns count="4">
    <tableColumn id="10" xr3:uid="{FA6567AC-12E8-41D9-9B33-FD52AA3EC177}" name="COD_PROD" dataDxfId="9"/>
    <tableColumn id="11" xr3:uid="{C7E56863-7996-44D6-845B-28EE4485A0A2}" name="DESCRIPCION" dataDxfId="8"/>
    <tableColumn id="12" xr3:uid="{4E5D3CD3-9339-4CB6-85D9-A90E3DE067A5}" name="CATEGORIA" dataDxfId="7"/>
    <tableColumn id="14" xr3:uid="{45D36442-AB9A-4AF6-AA57-F9E2900E5DFA}" name="VAL_UNIT" dataDxfId="6"/>
  </tableColumns>
  <tableStyleInfo name="TableStyleMedium1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9D62B524-F3CE-41D1-BB3A-331416D3216C}" name="Tabla4710111516" displayName="Tabla4710111516" ref="B234:E254" totalsRowShown="0" headerRowDxfId="5" dataDxfId="4">
  <tableColumns count="4">
    <tableColumn id="10" xr3:uid="{B70980AD-DB3B-4418-B871-1965333D6498}" name="COD_PROD" dataDxfId="3"/>
    <tableColumn id="11" xr3:uid="{796A74EA-C118-4BC8-8CCE-6574A983CA18}" name="DESCRIPCION" dataDxfId="2"/>
    <tableColumn id="12" xr3:uid="{43E440AB-06CF-470B-8DE9-808161D629B4}" name="CATEGORIA" dataDxfId="1"/>
    <tableColumn id="14" xr3:uid="{6DC8EB27-F83B-47E8-928F-30779A0FF281}" name="VAL_UNIT" dataDxfId="0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21F91F-8D15-4780-9772-5559A0944A7F}" name="TABLA_PRODUCTOS" displayName="TABLA_PRODUCTOS" ref="A1:H19" totalsRowShown="0">
  <autoFilter ref="A1:H19" xr:uid="{1921F91F-8D15-4780-9772-5559A0944A7F}"/>
  <tableColumns count="8">
    <tableColumn id="7" xr3:uid="{ACEA4DCE-9587-494B-B1F2-8D3CD40E25DC}" name="ID" dataDxfId="98">
      <calculatedColumnFormula>ROW()-1</calculatedColumnFormula>
    </tableColumn>
    <tableColumn id="1" xr3:uid="{7DFAE095-F612-409E-93CC-06999D204B18}" name="PRODUCTO"/>
    <tableColumn id="2" xr3:uid="{A52B79BE-5378-48C3-B548-39FBB90D62D6}" name="TIENDA"/>
    <tableColumn id="3" xr3:uid="{07CEB628-14CD-47BB-BBF7-A14DF4C5D0F5}" name="CATEGORÍA"/>
    <tableColumn id="4" xr3:uid="{505A3BC4-1C5C-4CF0-8F53-9D77649D0DD9}" name="CANTIDAD"/>
    <tableColumn id="5" xr3:uid="{8E76F6A6-8F97-4B97-BA6C-AE7E77D32F53}" name="UNIDAD"/>
    <tableColumn id="6" xr3:uid="{F1ADD600-4947-4177-9C0F-38F0357E2D36}" name="PRECIO UNITARIO"/>
    <tableColumn id="8" xr3:uid="{BD63A08E-4182-4072-9C54-20EC0051D3E3}" name="CÓDIGO" dataDxfId="69">
      <calculatedColumnFormula>TABLA_PRODUCTOS[[#This Row],[ID]]+100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a1" displayName="Tabla1" ref="B17:M37" totalsRowShown="0" headerRowDxfId="85" dataDxfId="84">
  <tableColumns count="12">
    <tableColumn id="1" xr3:uid="{00000000-0010-0000-0100-000001000000}" name="NUM_FAC" dataDxfId="97">
      <calculatedColumnFormula>RANDBETWEEN(1000,9999)</calculatedColumnFormula>
    </tableColumn>
    <tableColumn id="2" xr3:uid="{00000000-0010-0000-0100-000002000000}" name="FECHA_FAC" dataDxfId="96">
      <calculatedColumnFormula>RANDBETWEEN(35000,45000)</calculatedColumnFormula>
    </tableColumn>
    <tableColumn id="3" xr3:uid="{00000000-0010-0000-0100-000003000000}" name="NOM_CLIENTE" dataDxfId="95">
      <calculatedColumnFormula>VLOOKUP(RANDBETWEEN(1,20),TABLA_PERSONAS[],2,FALSE)</calculatedColumnFormula>
    </tableColumn>
    <tableColumn id="4" xr3:uid="{00000000-0010-0000-0100-000004000000}" name="DIR_CLIENTE" dataDxfId="94">
      <calculatedColumnFormula>VLOOKUP(Tabla1[[#This Row],[NOM_CLIENTE]],DATOS_PERSONAS,3,FALSE)</calculatedColumnFormula>
    </tableColumn>
    <tableColumn id="5" xr3:uid="{00000000-0010-0000-0100-000005000000}" name="RIF_CLIENTE" dataDxfId="93">
      <calculatedColumnFormula>VLOOKUP(Tabla1[[#This Row],[NOM_CLIENTE]],DATOS_PERSONAS,4,FALSE)</calculatedColumnFormula>
    </tableColumn>
    <tableColumn id="6" xr3:uid="{00000000-0010-0000-0100-000006000000}" name="CIUDAD_CLIENTE" dataDxfId="92">
      <calculatedColumnFormula>VLOOKUP(Tabla1[[#This Row],[NOM_CLIENTE]],DATOS_PERSONAS,5,FALSE)</calculatedColumnFormula>
    </tableColumn>
    <tableColumn id="7" xr3:uid="{00000000-0010-0000-0100-000007000000}" name="TELEF_CLIENTE" dataDxfId="91">
      <calculatedColumnFormula>VLOOKUP(Tabla1[[#This Row],[NOM_CLIENTE]],DATOS_PERSONAS,6,FALSE)</calculatedColumnFormula>
    </tableColumn>
    <tableColumn id="8" xr3:uid="{00000000-0010-0000-0100-000008000000}" name="CATEGORIA" dataDxfId="90">
      <calculatedColumnFormula>VLOOKUP(Tabla1[[#This Row],[COD_PROD]],DATOS_PRODUCTOS,3,FALSE)</calculatedColumnFormula>
    </tableColumn>
    <tableColumn id="9" xr3:uid="{00000000-0010-0000-0100-000009000000}" name="COD_PROD" dataDxfId="89">
      <calculatedColumnFormula>VLOOKUP(RANDBETWEEN(1,18),TABLA_PRODUCTOS[],2,FALSE)</calculatedColumnFormula>
    </tableColumn>
    <tableColumn id="10" xr3:uid="{00000000-0010-0000-0100-00000A000000}" name="DESCRIPCION" dataDxfId="88">
      <calculatedColumnFormula>VLOOKUP(Tabla1[[#This Row],[COD_PROD]],DATOS_PRODUCTOS,2,FALSE)</calculatedColumnFormula>
    </tableColumn>
    <tableColumn id="11" xr3:uid="{00000000-0010-0000-0100-00000B000000}" name="VAL_UNIT" dataDxfId="87">
      <calculatedColumnFormula>ROUNDUP(VLOOKUP(Tabla1[[#This Row],[COD_PROD]],DATOS_PRODUCTOS,6,FALSE)*100.1,2)</calculatedColumnFormula>
    </tableColumn>
    <tableColumn id="12" xr3:uid="{00000000-0010-0000-0100-00000C000000}" name="CANT_PROD" dataDxfId="86">
      <calculatedColumnFormula>VLOOKUP(Tabla1[[#This Row],[COD_PROD]],DATOS_PRODUCTOS,4,FALSE)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DA96D0-3038-47FE-92FB-31F655E84A40}" name="Tabla4" displayName="Tabla4" ref="B41:M61" totalsRowShown="0" headerRowDxfId="76" dataDxfId="75">
  <sortState xmlns:xlrd2="http://schemas.microsoft.com/office/spreadsheetml/2017/richdata2" ref="B42:M61">
    <sortCondition ref="B42:B61"/>
  </sortState>
  <tableColumns count="12">
    <tableColumn id="1" xr3:uid="{34195B29-8A65-416A-B24B-34290E812100}" name="NUM_FAC" dataDxfId="71"/>
    <tableColumn id="2" xr3:uid="{55125A51-4FA6-40C6-B715-AB88208F58DC}" name="FECHA_FAC" dataDxfId="70"/>
    <tableColumn id="3" xr3:uid="{CEFEE098-ABF4-4383-A8C7-8BF29FC42296}" name="NOM_CLIENTE" dataDxfId="83"/>
    <tableColumn id="4" xr3:uid="{3DB08B2F-F7AB-42CD-A241-298263E51D37}" name="DIR_CLIENTE" dataDxfId="82"/>
    <tableColumn id="5" xr3:uid="{5C014075-2347-40D8-A6E9-66CD13B4B8AA}" name="RIF_CLIENTE" dataDxfId="74"/>
    <tableColumn id="6" xr3:uid="{982CDD0A-7C97-4B2E-810C-2A539F963F01}" name="CIUDAD_CLIENTE" dataDxfId="81"/>
    <tableColumn id="7" xr3:uid="{FCF80D46-56AC-4AA7-9B1D-599EBF82D593}" name="TELEF_CLIENTE" dataDxfId="73"/>
    <tableColumn id="8" xr3:uid="{818BC37A-72AA-4588-BA11-1AF45129EBF7}" name="CATEGORIA" dataDxfId="80"/>
    <tableColumn id="9" xr3:uid="{A94F4CEC-7995-4F8B-9C27-FDE5353862F4}" name="COD_PROD" dataDxfId="79"/>
    <tableColumn id="10" xr3:uid="{773A62C7-788C-4727-8556-738D397A6A86}" name="DESCRIPCION" dataDxfId="78"/>
    <tableColumn id="11" xr3:uid="{39D273B7-333C-4202-81F4-752BCE1C8E15}" name="VAL_UNIT" dataDxfId="72"/>
    <tableColumn id="12" xr3:uid="{7D9A093A-31FE-4C56-90CB-3FB7DB5E86E8}" name="CANT_PROD" dataDxfId="77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075DB3-CDB8-4843-BEF5-65FE3C811892}" name="Tabla46" displayName="Tabla46" ref="B66:H76" totalsRowShown="0" headerRowDxfId="68" dataDxfId="67">
  <sortState xmlns:xlrd2="http://schemas.microsoft.com/office/spreadsheetml/2017/richdata2" ref="B67:H76">
    <sortCondition ref="B42:B61"/>
  </sortState>
  <tableColumns count="7">
    <tableColumn id="1" xr3:uid="{D0753299-318A-4DC0-9A8A-4735590FECE9}" name="NUM_FAC" dataDxfId="66"/>
    <tableColumn id="2" xr3:uid="{B5B8A469-A202-4A9B-92E1-54429A5E6745}" name="FECHA_FAC" dataDxfId="65"/>
    <tableColumn id="3" xr3:uid="{1FC385D4-CAE4-407C-8510-B4B2AC3C1E2D}" name="NOM_CLIENTE" dataDxfId="64"/>
    <tableColumn id="4" xr3:uid="{E18197CE-ABA8-4A45-87F2-A4709A76FECA}" name="DIR_CLIENTE" dataDxfId="63"/>
    <tableColumn id="5" xr3:uid="{D3B1A7E0-2B57-4A44-80D0-3AD893947050}" name="RIF_CLIENTE" dataDxfId="62"/>
    <tableColumn id="6" xr3:uid="{230DBF95-E9C6-4DFF-B169-5805A4278DE0}" name="CIUDAD_CLIENTE" dataDxfId="61"/>
    <tableColumn id="7" xr3:uid="{4A2B5F63-8B6A-41EF-8BB3-AABC5B1AEEED}" name="TELEF_CLIENTE" dataDxfId="60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0757C6-FC92-4058-8F9F-DE7DA9828EB9}" name="Tabla47" displayName="Tabla47" ref="B78:G98" totalsRowShown="0" headerRowDxfId="59" dataDxfId="58">
  <sortState xmlns:xlrd2="http://schemas.microsoft.com/office/spreadsheetml/2017/richdata2" ref="B79:F98">
    <sortCondition ref="B42:B61"/>
  </sortState>
  <tableColumns count="6">
    <tableColumn id="1" xr3:uid="{9F5B8E4C-E8D5-4A31-8A02-6E1BCCECD137}" name="NUM_FAC" dataDxfId="57"/>
    <tableColumn id="9" xr3:uid="{CCD02200-2446-410E-A6FB-13BC4A56C2F0}" name="COD_PROD" dataDxfId="56"/>
    <tableColumn id="10" xr3:uid="{BD8B3BE7-FE96-463A-9DF0-37FC012AFCB2}" name="CATEGORIA" dataDxfId="52"/>
    <tableColumn id="11" xr3:uid="{EF49AB46-9E50-40B8-A7D0-00BC1A4A6F99}" name="DESCRIPCION" dataDxfId="55"/>
    <tableColumn id="12" xr3:uid="{99E9B944-FC07-45CE-ACD0-5933F5F516DA}" name="VAL_UNIT" dataDxfId="54"/>
    <tableColumn id="13" xr3:uid="{FC553C1B-6E50-4649-A07A-9AFEB5CA08D9}" name="CANT_PROD" dataDxfId="53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9CF522D-88D6-4195-9A6D-1E6C4030CC39}" name="Tabla468" displayName="Tabla468" ref="B103:D113" totalsRowShown="0" headerRowDxfId="51" dataDxfId="50">
  <sortState xmlns:xlrd2="http://schemas.microsoft.com/office/spreadsheetml/2017/richdata2" ref="B104:D113">
    <sortCondition ref="B42:B61"/>
  </sortState>
  <tableColumns count="3">
    <tableColumn id="1" xr3:uid="{E289C48A-9AEE-4B4F-9636-D3C05D0E8FD1}" name="NUM_FAC" dataDxfId="49"/>
    <tableColumn id="2" xr3:uid="{719FCFF8-97FC-4D41-9923-564F5C54DE92}" name="FECHA_FAC" dataDxfId="48"/>
    <tableColumn id="5" xr3:uid="{922FE2FF-04B4-42AF-BFA3-92DC0CD27B8D}" name="RIF_CLIENTE" dataDxfId="47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486EC2B-C077-4322-9779-C221B28C11F4}" name="Tabla4689" displayName="Tabla4689" ref="B115:F121" totalsRowShown="0" headerRowDxfId="46" dataDxfId="45">
  <sortState xmlns:xlrd2="http://schemas.microsoft.com/office/spreadsheetml/2017/richdata2" ref="B116:F121">
    <sortCondition ref="B42:B61"/>
  </sortState>
  <tableColumns count="5">
    <tableColumn id="1" xr3:uid="{6C04DBF1-85C2-4328-A867-C14AB8BB87AC}" name="RIF_CLIENTE" dataDxfId="40"/>
    <tableColumn id="3" xr3:uid="{0F69245A-1274-4029-A125-35E5E2C76598}" name="NOM_CLIENTE" dataDxfId="44"/>
    <tableColumn id="4" xr3:uid="{BB2AD7F8-CC64-4C16-B6BF-3FE7362C9FDC}" name="DIR_CLIENTE" dataDxfId="43"/>
    <tableColumn id="6" xr3:uid="{EF6DE6CC-2015-4A7F-81C6-CAC30A99DF14}" name="CIUDAD_CLIENTE" dataDxfId="42"/>
    <tableColumn id="7" xr3:uid="{D8908365-C7FC-4D97-9F17-5D855A991526}" name="TELEF_CLIENTE" dataDxfId="41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AE383B2-D71E-454D-B405-A98C3501B112}" name="Tabla4710" displayName="Tabla4710" ref="B123:D143" totalsRowShown="0" headerRowDxfId="39" dataDxfId="38">
  <sortState xmlns:xlrd2="http://schemas.microsoft.com/office/spreadsheetml/2017/richdata2" ref="B124:C143">
    <sortCondition ref="B42:B61"/>
  </sortState>
  <tableColumns count="3">
    <tableColumn id="1" xr3:uid="{9B22E6B9-B5D8-41FD-8EB2-22B073D19BFE}" name="NUM_FAC" dataDxfId="37"/>
    <tableColumn id="9" xr3:uid="{6391C611-B3D9-4A52-9B0D-4EC8C47752A3}" name="COD_PROD" dataDxfId="36"/>
    <tableColumn id="13" xr3:uid="{5CD19AFA-244E-4FFF-BFCD-CF7DA8EB1C30}" name="CANT_PROD" dataDxfId="35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13" Type="http://schemas.openxmlformats.org/officeDocument/2006/relationships/table" Target="../tables/table14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12" Type="http://schemas.openxmlformats.org/officeDocument/2006/relationships/table" Target="../tables/table13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11" Type="http://schemas.openxmlformats.org/officeDocument/2006/relationships/table" Target="../tables/table12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Relationship Id="rId14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workbookViewId="0">
      <selection activeCell="B3" sqref="B3"/>
    </sheetView>
  </sheetViews>
  <sheetFormatPr baseColWidth="10" defaultColWidth="9.140625" defaultRowHeight="15" x14ac:dyDescent="0.25"/>
  <cols>
    <col min="2" max="2" width="11" customWidth="1"/>
    <col min="4" max="4" width="27.140625" bestFit="1" customWidth="1"/>
    <col min="5" max="5" width="10.140625" bestFit="1" customWidth="1"/>
    <col min="6" max="6" width="22.140625" bestFit="1" customWidth="1"/>
    <col min="7" max="7" width="13.5703125" bestFit="1" customWidth="1"/>
    <col min="9" max="9" width="23.5703125" bestFit="1" customWidth="1"/>
    <col min="10" max="10" width="22.140625" bestFit="1" customWidth="1"/>
    <col min="11" max="11" width="60.140625" bestFit="1" customWidth="1"/>
  </cols>
  <sheetData>
    <row r="1" spans="1:14" x14ac:dyDescent="0.25">
      <c r="A1" t="s">
        <v>26</v>
      </c>
      <c r="B1" t="s">
        <v>27</v>
      </c>
      <c r="C1" t="s">
        <v>28</v>
      </c>
      <c r="D1" t="s">
        <v>50</v>
      </c>
      <c r="E1" t="s">
        <v>51</v>
      </c>
      <c r="F1" t="s">
        <v>52</v>
      </c>
      <c r="G1" t="s">
        <v>53</v>
      </c>
      <c r="I1" t="s">
        <v>102</v>
      </c>
      <c r="J1" t="s">
        <v>52</v>
      </c>
      <c r="K1" t="s">
        <v>101</v>
      </c>
    </row>
    <row r="2" spans="1:14" x14ac:dyDescent="0.25">
      <c r="A2">
        <f t="shared" ref="A2:A21" si="0">ROW()-1</f>
        <v>1</v>
      </c>
      <c r="B2" t="s">
        <v>169</v>
      </c>
      <c r="C2" t="s">
        <v>34</v>
      </c>
      <c r="D2" t="str">
        <f t="shared" ref="D2:D21" ca="1" si="1">I2&amp;" "&amp;RANDBETWEEN(100,1000)</f>
        <v>Avenida Alte G Brown 806</v>
      </c>
      <c r="E2" s="2">
        <f t="shared" ref="E2:E21" ca="1" si="2">RANDBETWEEN(10000000,40000000)</f>
        <v>34628576</v>
      </c>
      <c r="F2" t="str">
        <f t="shared" ref="F2:F21" si="3">J2</f>
        <v>Buenos Aires</v>
      </c>
      <c r="G2" s="3">
        <f t="shared" ref="G2:G21" ca="1" si="4">RANDBETWEEN(2214000000,3886999999)</f>
        <v>2247360539</v>
      </c>
      <c r="I2" t="s">
        <v>54</v>
      </c>
      <c r="J2" t="s">
        <v>74</v>
      </c>
      <c r="K2" t="s">
        <v>94</v>
      </c>
      <c r="M2" t="s">
        <v>103</v>
      </c>
      <c r="N2">
        <v>351</v>
      </c>
    </row>
    <row r="3" spans="1:14" x14ac:dyDescent="0.25">
      <c r="A3">
        <f t="shared" si="0"/>
        <v>2</v>
      </c>
      <c r="B3" t="s">
        <v>40</v>
      </c>
      <c r="C3" t="s">
        <v>34</v>
      </c>
      <c r="D3" t="str">
        <f t="shared" ca="1" si="1"/>
        <v>Calle Altrado Storni 705</v>
      </c>
      <c r="E3" s="2">
        <f t="shared" ca="1" si="2"/>
        <v>20275315</v>
      </c>
      <c r="F3" t="str">
        <f t="shared" si="3"/>
        <v>Córdoba</v>
      </c>
      <c r="G3" s="3">
        <f t="shared" ca="1" si="4"/>
        <v>3809438118</v>
      </c>
      <c r="I3" t="s">
        <v>55</v>
      </c>
      <c r="J3" t="s">
        <v>75</v>
      </c>
      <c r="K3" t="s">
        <v>75</v>
      </c>
      <c r="M3" t="s">
        <v>104</v>
      </c>
      <c r="N3">
        <v>379</v>
      </c>
    </row>
    <row r="4" spans="1:14" x14ac:dyDescent="0.25">
      <c r="A4">
        <f t="shared" si="0"/>
        <v>3</v>
      </c>
      <c r="B4" t="s">
        <v>46</v>
      </c>
      <c r="C4" t="s">
        <v>35</v>
      </c>
      <c r="D4" t="str">
        <f t="shared" ca="1" si="1"/>
        <v>Calle Alvarez Condarco 661</v>
      </c>
      <c r="E4" s="2">
        <f t="shared" ca="1" si="2"/>
        <v>34452845</v>
      </c>
      <c r="F4" t="str">
        <f t="shared" si="3"/>
        <v>Rosario</v>
      </c>
      <c r="G4" s="3">
        <f t="shared" ca="1" si="4"/>
        <v>2796513064</v>
      </c>
      <c r="I4" t="s">
        <v>56</v>
      </c>
      <c r="J4" t="s">
        <v>76</v>
      </c>
      <c r="K4" t="s">
        <v>80</v>
      </c>
      <c r="M4" t="s">
        <v>105</v>
      </c>
      <c r="N4">
        <v>370</v>
      </c>
    </row>
    <row r="5" spans="1:14" x14ac:dyDescent="0.25">
      <c r="A5">
        <f t="shared" si="0"/>
        <v>4</v>
      </c>
      <c r="B5" t="s">
        <v>47</v>
      </c>
      <c r="C5" t="s">
        <v>35</v>
      </c>
      <c r="D5" t="str">
        <f t="shared" ca="1" si="1"/>
        <v>Calle Alvarez Prado 172</v>
      </c>
      <c r="E5" s="2">
        <f t="shared" ca="1" si="2"/>
        <v>16213502</v>
      </c>
      <c r="F5" t="str">
        <f t="shared" si="3"/>
        <v>Mar del Plata</v>
      </c>
      <c r="G5" s="3">
        <f t="shared" ca="1" si="4"/>
        <v>2290290260</v>
      </c>
      <c r="I5" t="s">
        <v>57</v>
      </c>
      <c r="J5" t="s">
        <v>77</v>
      </c>
      <c r="K5" t="s">
        <v>74</v>
      </c>
      <c r="M5" t="s">
        <v>106</v>
      </c>
      <c r="N5">
        <v>221</v>
      </c>
    </row>
    <row r="6" spans="1:14" x14ac:dyDescent="0.25">
      <c r="A6">
        <f t="shared" si="0"/>
        <v>5</v>
      </c>
      <c r="B6" t="s">
        <v>48</v>
      </c>
      <c r="C6" t="s">
        <v>35</v>
      </c>
      <c r="D6" t="str">
        <f t="shared" ca="1" si="1"/>
        <v>Calle Amancay 640</v>
      </c>
      <c r="E6" s="2">
        <f t="shared" ca="1" si="2"/>
        <v>15447591</v>
      </c>
      <c r="F6" t="str">
        <f t="shared" si="3"/>
        <v>San Miguel de Tucumán</v>
      </c>
      <c r="G6" s="3">
        <f t="shared" ca="1" si="4"/>
        <v>3410483489</v>
      </c>
      <c r="I6" t="s">
        <v>58</v>
      </c>
      <c r="J6" t="s">
        <v>78</v>
      </c>
      <c r="K6" t="s">
        <v>95</v>
      </c>
      <c r="M6" t="s">
        <v>107</v>
      </c>
      <c r="N6">
        <v>380</v>
      </c>
    </row>
    <row r="7" spans="1:14" x14ac:dyDescent="0.25">
      <c r="A7">
        <f t="shared" si="0"/>
        <v>6</v>
      </c>
      <c r="B7" t="s">
        <v>37</v>
      </c>
      <c r="C7" t="s">
        <v>34</v>
      </c>
      <c r="D7" t="str">
        <f t="shared" ca="1" si="1"/>
        <v>Calle Ambrosetti 431</v>
      </c>
      <c r="E7" s="2">
        <f t="shared" ca="1" si="2"/>
        <v>16662440</v>
      </c>
      <c r="F7" t="str">
        <f t="shared" si="3"/>
        <v>Salta</v>
      </c>
      <c r="G7" s="3">
        <f t="shared" ca="1" si="4"/>
        <v>3307491445</v>
      </c>
      <c r="I7" t="s">
        <v>59</v>
      </c>
      <c r="J7" t="s">
        <v>79</v>
      </c>
      <c r="K7" t="s">
        <v>79</v>
      </c>
      <c r="M7" t="s">
        <v>108</v>
      </c>
      <c r="N7">
        <v>261</v>
      </c>
    </row>
    <row r="8" spans="1:14" x14ac:dyDescent="0.25">
      <c r="A8">
        <f t="shared" si="0"/>
        <v>7</v>
      </c>
      <c r="B8" t="s">
        <v>44</v>
      </c>
      <c r="C8" t="s">
        <v>35</v>
      </c>
      <c r="D8" t="str">
        <f t="shared" ca="1" si="1"/>
        <v>Calle Anchorena 298</v>
      </c>
      <c r="E8" s="2">
        <f t="shared" ca="1" si="2"/>
        <v>12148763</v>
      </c>
      <c r="F8" t="str">
        <f t="shared" si="3"/>
        <v>Santa Fe</v>
      </c>
      <c r="G8" s="3">
        <f t="shared" ca="1" si="4"/>
        <v>3645618742</v>
      </c>
      <c r="I8" t="s">
        <v>60</v>
      </c>
      <c r="J8" t="s">
        <v>80</v>
      </c>
      <c r="K8" t="s">
        <v>80</v>
      </c>
      <c r="M8" t="s">
        <v>109</v>
      </c>
      <c r="N8">
        <v>299</v>
      </c>
    </row>
    <row r="9" spans="1:14" x14ac:dyDescent="0.25">
      <c r="A9">
        <f t="shared" si="0"/>
        <v>8</v>
      </c>
      <c r="B9" t="s">
        <v>43</v>
      </c>
      <c r="C9" t="s">
        <v>35</v>
      </c>
      <c r="D9" t="str">
        <f t="shared" ca="1" si="1"/>
        <v>Calle Andrea Zenarruza 610</v>
      </c>
      <c r="E9" s="2">
        <f t="shared" ca="1" si="2"/>
        <v>39793480</v>
      </c>
      <c r="F9" t="str">
        <f t="shared" si="3"/>
        <v>Corrientes</v>
      </c>
      <c r="G9" s="3">
        <f t="shared" ca="1" si="4"/>
        <v>2983111160</v>
      </c>
      <c r="I9" t="s">
        <v>61</v>
      </c>
      <c r="J9" t="s">
        <v>81</v>
      </c>
      <c r="K9" t="s">
        <v>81</v>
      </c>
      <c r="M9" t="s">
        <v>110</v>
      </c>
      <c r="N9">
        <v>343</v>
      </c>
    </row>
    <row r="10" spans="1:14" x14ac:dyDescent="0.25">
      <c r="A10">
        <f t="shared" si="0"/>
        <v>9</v>
      </c>
      <c r="B10" t="s">
        <v>45</v>
      </c>
      <c r="C10" t="s">
        <v>35</v>
      </c>
      <c r="D10" t="str">
        <f t="shared" ca="1" si="1"/>
        <v>Calle Andres Bello 400</v>
      </c>
      <c r="E10" s="2">
        <f t="shared" ca="1" si="2"/>
        <v>24926649</v>
      </c>
      <c r="F10" t="str">
        <f t="shared" si="3"/>
        <v>Bahía Blanca</v>
      </c>
      <c r="G10" s="3">
        <f t="shared" ca="1" si="4"/>
        <v>2772977508</v>
      </c>
      <c r="I10" t="s">
        <v>62</v>
      </c>
      <c r="J10" t="s">
        <v>82</v>
      </c>
      <c r="K10" t="s">
        <v>74</v>
      </c>
      <c r="M10" t="s">
        <v>111</v>
      </c>
      <c r="N10">
        <v>376</v>
      </c>
    </row>
    <row r="11" spans="1:14" x14ac:dyDescent="0.25">
      <c r="A11">
        <f t="shared" si="0"/>
        <v>10</v>
      </c>
      <c r="B11" t="s">
        <v>36</v>
      </c>
      <c r="C11" t="s">
        <v>34</v>
      </c>
      <c r="D11" t="str">
        <f t="shared" ca="1" si="1"/>
        <v>Calle Antartida Argentina 766</v>
      </c>
      <c r="E11" s="2">
        <f t="shared" ca="1" si="2"/>
        <v>13295249</v>
      </c>
      <c r="F11" t="str">
        <f t="shared" si="3"/>
        <v>Resistencia</v>
      </c>
      <c r="G11" s="3">
        <f t="shared" ca="1" si="4"/>
        <v>2509762476</v>
      </c>
      <c r="I11" t="s">
        <v>63</v>
      </c>
      <c r="J11" t="s">
        <v>83</v>
      </c>
      <c r="K11" t="s">
        <v>96</v>
      </c>
      <c r="M11" t="s">
        <v>112</v>
      </c>
      <c r="N11">
        <v>280</v>
      </c>
    </row>
    <row r="12" spans="1:14" x14ac:dyDescent="0.25">
      <c r="A12">
        <f t="shared" si="0"/>
        <v>11</v>
      </c>
      <c r="B12" t="s">
        <v>38</v>
      </c>
      <c r="C12" t="s">
        <v>34</v>
      </c>
      <c r="D12" t="str">
        <f t="shared" ca="1" si="1"/>
        <v>Avenida Antenor Sajama 250</v>
      </c>
      <c r="E12" s="2">
        <f t="shared" ca="1" si="2"/>
        <v>28194560</v>
      </c>
      <c r="F12" t="str">
        <f t="shared" si="3"/>
        <v>Posadas</v>
      </c>
      <c r="G12" s="3">
        <f t="shared" ca="1" si="4"/>
        <v>2469892083</v>
      </c>
      <c r="I12" t="s">
        <v>64</v>
      </c>
      <c r="J12" t="s">
        <v>84</v>
      </c>
      <c r="K12" t="s">
        <v>97</v>
      </c>
      <c r="M12" t="s">
        <v>113</v>
      </c>
      <c r="N12">
        <v>362</v>
      </c>
    </row>
    <row r="13" spans="1:14" x14ac:dyDescent="0.25">
      <c r="A13">
        <f t="shared" si="0"/>
        <v>12</v>
      </c>
      <c r="B13" t="s">
        <v>39</v>
      </c>
      <c r="C13" t="s">
        <v>34</v>
      </c>
      <c r="D13" t="str">
        <f t="shared" ca="1" si="1"/>
        <v>Calle Antonio Forestieri 936</v>
      </c>
      <c r="E13" s="2">
        <f t="shared" ca="1" si="2"/>
        <v>19001005</v>
      </c>
      <c r="F13" t="str">
        <f t="shared" si="3"/>
        <v>Merlo</v>
      </c>
      <c r="G13" s="3">
        <f t="shared" ca="1" si="4"/>
        <v>3428919107</v>
      </c>
      <c r="I13" t="s">
        <v>65</v>
      </c>
      <c r="J13" t="s">
        <v>92</v>
      </c>
      <c r="K13" t="s">
        <v>74</v>
      </c>
      <c r="M13" t="s">
        <v>114</v>
      </c>
      <c r="N13">
        <v>2966</v>
      </c>
    </row>
    <row r="14" spans="1:14" x14ac:dyDescent="0.25">
      <c r="A14">
        <f t="shared" si="0"/>
        <v>13</v>
      </c>
      <c r="B14" t="s">
        <v>32</v>
      </c>
      <c r="C14" t="s">
        <v>35</v>
      </c>
      <c r="D14" t="str">
        <f t="shared" ca="1" si="1"/>
        <v>Calle Antonio Garibaldi 468</v>
      </c>
      <c r="E14" s="2">
        <f t="shared" ca="1" si="2"/>
        <v>19057160</v>
      </c>
      <c r="F14" t="str">
        <f t="shared" si="3"/>
        <v>Quilmes</v>
      </c>
      <c r="G14" s="3">
        <f t="shared" ca="1" si="4"/>
        <v>3378116443</v>
      </c>
      <c r="I14" t="s">
        <v>66</v>
      </c>
      <c r="J14" t="s">
        <v>85</v>
      </c>
      <c r="K14" t="s">
        <v>74</v>
      </c>
      <c r="M14" t="s">
        <v>115</v>
      </c>
      <c r="N14">
        <v>387</v>
      </c>
    </row>
    <row r="15" spans="1:14" x14ac:dyDescent="0.25">
      <c r="A15">
        <f t="shared" si="0"/>
        <v>14</v>
      </c>
      <c r="B15" t="s">
        <v>41</v>
      </c>
      <c r="C15" t="s">
        <v>34</v>
      </c>
      <c r="D15" t="str">
        <f t="shared" ca="1" si="1"/>
        <v>Calle Antonio Marcon 377</v>
      </c>
      <c r="E15" s="2">
        <f t="shared" ca="1" si="2"/>
        <v>39056085</v>
      </c>
      <c r="F15" t="str">
        <f t="shared" si="3"/>
        <v>San Salvador de Jujuy</v>
      </c>
      <c r="G15" s="3">
        <f t="shared" ca="1" si="4"/>
        <v>3416381468</v>
      </c>
      <c r="I15" t="s">
        <v>67</v>
      </c>
      <c r="J15" t="s">
        <v>86</v>
      </c>
      <c r="K15" t="s">
        <v>98</v>
      </c>
      <c r="M15" t="s">
        <v>116</v>
      </c>
      <c r="N15">
        <v>383</v>
      </c>
    </row>
    <row r="16" spans="1:14" x14ac:dyDescent="0.25">
      <c r="A16">
        <f t="shared" si="0"/>
        <v>15</v>
      </c>
      <c r="B16" t="s">
        <v>31</v>
      </c>
      <c r="C16" t="s">
        <v>34</v>
      </c>
      <c r="D16" t="str">
        <f t="shared" ca="1" si="1"/>
        <v>Calle Arenales 854</v>
      </c>
      <c r="E16" s="2">
        <f t="shared" ca="1" si="2"/>
        <v>25465467</v>
      </c>
      <c r="F16" t="str">
        <f t="shared" si="3"/>
        <v>Guaymallén</v>
      </c>
      <c r="G16" s="3">
        <f t="shared" ca="1" si="4"/>
        <v>3439491274</v>
      </c>
      <c r="I16" t="s">
        <v>68</v>
      </c>
      <c r="J16" t="s">
        <v>87</v>
      </c>
      <c r="K16" t="s">
        <v>99</v>
      </c>
      <c r="M16" t="s">
        <v>117</v>
      </c>
      <c r="N16">
        <v>264</v>
      </c>
    </row>
    <row r="17" spans="1:14" x14ac:dyDescent="0.25">
      <c r="A17">
        <f t="shared" si="0"/>
        <v>16</v>
      </c>
      <c r="B17" t="s">
        <v>29</v>
      </c>
      <c r="C17" t="s">
        <v>35</v>
      </c>
      <c r="D17" t="str">
        <f t="shared" ca="1" si="1"/>
        <v>Calle Arenas 424</v>
      </c>
      <c r="E17" s="2">
        <f t="shared" ca="1" si="2"/>
        <v>18719939</v>
      </c>
      <c r="F17" t="str">
        <f t="shared" si="3"/>
        <v>Santiago del Estero</v>
      </c>
      <c r="G17" s="3">
        <f t="shared" ca="1" si="4"/>
        <v>3295209874</v>
      </c>
      <c r="I17" t="s">
        <v>69</v>
      </c>
      <c r="J17" t="s">
        <v>88</v>
      </c>
      <c r="K17" t="s">
        <v>88</v>
      </c>
      <c r="M17" t="s">
        <v>118</v>
      </c>
      <c r="N17">
        <v>266</v>
      </c>
    </row>
    <row r="18" spans="1:14" x14ac:dyDescent="0.25">
      <c r="A18">
        <f t="shared" si="0"/>
        <v>17</v>
      </c>
      <c r="B18" t="s">
        <v>30</v>
      </c>
      <c r="C18" t="s">
        <v>34</v>
      </c>
      <c r="D18" t="str">
        <f t="shared" ca="1" si="1"/>
        <v>Calle Argañaraz 494</v>
      </c>
      <c r="E18" s="2">
        <f t="shared" ca="1" si="2"/>
        <v>16289868</v>
      </c>
      <c r="F18" t="str">
        <f t="shared" si="3"/>
        <v>Gregorio de Laferrere</v>
      </c>
      <c r="G18" s="3">
        <f t="shared" ca="1" si="4"/>
        <v>3533406168</v>
      </c>
      <c r="I18" t="s">
        <v>70</v>
      </c>
      <c r="J18" t="s">
        <v>89</v>
      </c>
      <c r="K18" t="s">
        <v>74</v>
      </c>
      <c r="M18" t="s">
        <v>119</v>
      </c>
      <c r="N18">
        <v>381</v>
      </c>
    </row>
    <row r="19" spans="1:14" x14ac:dyDescent="0.25">
      <c r="A19">
        <f t="shared" si="0"/>
        <v>18</v>
      </c>
      <c r="B19" t="s">
        <v>42</v>
      </c>
      <c r="C19" t="s">
        <v>34</v>
      </c>
      <c r="D19" t="str">
        <f t="shared" ca="1" si="1"/>
        <v>Calle Argerich 435</v>
      </c>
      <c r="E19" s="2">
        <f t="shared" ca="1" si="2"/>
        <v>20411869</v>
      </c>
      <c r="F19" t="str">
        <f t="shared" si="3"/>
        <v>José C. Paz</v>
      </c>
      <c r="G19" s="3">
        <f t="shared" ca="1" si="4"/>
        <v>3677684150</v>
      </c>
      <c r="I19" t="s">
        <v>71</v>
      </c>
      <c r="J19" t="s">
        <v>90</v>
      </c>
      <c r="K19" t="s">
        <v>74</v>
      </c>
      <c r="M19" t="s">
        <v>120</v>
      </c>
      <c r="N19">
        <v>388</v>
      </c>
    </row>
    <row r="20" spans="1:14" x14ac:dyDescent="0.25">
      <c r="A20">
        <f t="shared" si="0"/>
        <v>19</v>
      </c>
      <c r="B20" t="s">
        <v>49</v>
      </c>
      <c r="C20" t="s">
        <v>35</v>
      </c>
      <c r="D20" t="str">
        <f t="shared" ca="1" si="1"/>
        <v>Calle Arismendi 458</v>
      </c>
      <c r="E20" s="2">
        <f t="shared" ca="1" si="2"/>
        <v>33736584</v>
      </c>
      <c r="F20" t="str">
        <f t="shared" si="3"/>
        <v>Paraná</v>
      </c>
      <c r="G20" s="3">
        <f t="shared" ca="1" si="4"/>
        <v>2288272984</v>
      </c>
      <c r="I20" t="s">
        <v>72</v>
      </c>
      <c r="J20" t="s">
        <v>91</v>
      </c>
      <c r="K20" t="s">
        <v>100</v>
      </c>
      <c r="M20" t="s">
        <v>121</v>
      </c>
      <c r="N20">
        <v>342</v>
      </c>
    </row>
    <row r="21" spans="1:14" x14ac:dyDescent="0.25">
      <c r="A21">
        <f t="shared" si="0"/>
        <v>20</v>
      </c>
      <c r="B21" t="s">
        <v>33</v>
      </c>
      <c r="C21" t="s">
        <v>35</v>
      </c>
      <c r="D21" t="str">
        <f t="shared" ca="1" si="1"/>
        <v>Pasaje Arrayanal 998</v>
      </c>
      <c r="E21" s="2">
        <f t="shared" ca="1" si="2"/>
        <v>34686130</v>
      </c>
      <c r="F21" t="str">
        <f t="shared" si="3"/>
        <v>Banfield</v>
      </c>
      <c r="G21" s="3">
        <f t="shared" ca="1" si="4"/>
        <v>3390083707</v>
      </c>
      <c r="I21" t="s">
        <v>73</v>
      </c>
      <c r="J21" t="s">
        <v>93</v>
      </c>
      <c r="K21" t="s">
        <v>74</v>
      </c>
      <c r="M21" t="s">
        <v>122</v>
      </c>
      <c r="N21">
        <v>2954</v>
      </c>
    </row>
    <row r="22" spans="1:14" x14ac:dyDescent="0.25">
      <c r="M22" t="s">
        <v>123</v>
      </c>
      <c r="N22">
        <v>385</v>
      </c>
    </row>
    <row r="26" spans="1:14" x14ac:dyDescent="0.25">
      <c r="I26">
        <v>2214000000</v>
      </c>
      <c r="J26">
        <v>3886999999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"/>
  <sheetViews>
    <sheetView workbookViewId="0">
      <selection activeCell="B5" sqref="B5"/>
    </sheetView>
  </sheetViews>
  <sheetFormatPr baseColWidth="10" defaultRowHeight="15" x14ac:dyDescent="0.25"/>
  <cols>
    <col min="2" max="2" width="13" customWidth="1"/>
    <col min="4" max="4" width="13.28515625" customWidth="1"/>
    <col min="5" max="5" width="12.42578125" customWidth="1"/>
    <col min="7" max="7" width="18.7109375" customWidth="1"/>
  </cols>
  <sheetData>
    <row r="1" spans="1:8" x14ac:dyDescent="0.25">
      <c r="A1" t="s">
        <v>26</v>
      </c>
      <c r="B1" t="s">
        <v>128</v>
      </c>
      <c r="C1" t="s">
        <v>130</v>
      </c>
      <c r="D1" t="s">
        <v>129</v>
      </c>
      <c r="E1" t="s">
        <v>168</v>
      </c>
      <c r="F1" t="s">
        <v>131</v>
      </c>
      <c r="G1" t="s">
        <v>132</v>
      </c>
      <c r="H1" t="s">
        <v>176</v>
      </c>
    </row>
    <row r="2" spans="1:8" x14ac:dyDescent="0.25">
      <c r="A2">
        <f t="shared" ref="A2:A19" si="0">ROW()-1</f>
        <v>1</v>
      </c>
      <c r="B2" t="s">
        <v>133</v>
      </c>
      <c r="C2" t="s">
        <v>134</v>
      </c>
      <c r="D2" t="s">
        <v>135</v>
      </c>
      <c r="E2">
        <v>2</v>
      </c>
      <c r="F2" t="s">
        <v>136</v>
      </c>
      <c r="G2">
        <v>2.99</v>
      </c>
      <c r="H2">
        <f>TABLA_PRODUCTOS[[#This Row],[ID]]+100</f>
        <v>101</v>
      </c>
    </row>
    <row r="3" spans="1:8" x14ac:dyDescent="0.25">
      <c r="A3">
        <f t="shared" si="0"/>
        <v>2</v>
      </c>
      <c r="B3" t="s">
        <v>137</v>
      </c>
      <c r="C3" t="s">
        <v>138</v>
      </c>
      <c r="D3" t="s">
        <v>135</v>
      </c>
      <c r="E3">
        <v>3</v>
      </c>
      <c r="F3" t="s">
        <v>136</v>
      </c>
      <c r="G3">
        <v>1.99</v>
      </c>
      <c r="H3">
        <f>TABLA_PRODUCTOS[[#This Row],[ID]]+100</f>
        <v>102</v>
      </c>
    </row>
    <row r="4" spans="1:8" x14ac:dyDescent="0.25">
      <c r="A4">
        <f t="shared" si="0"/>
        <v>3</v>
      </c>
      <c r="B4" t="s">
        <v>139</v>
      </c>
      <c r="C4" t="s">
        <v>134</v>
      </c>
      <c r="D4" t="s">
        <v>135</v>
      </c>
      <c r="E4">
        <v>1</v>
      </c>
      <c r="F4" t="s">
        <v>140</v>
      </c>
      <c r="G4">
        <v>3.99</v>
      </c>
      <c r="H4">
        <f>TABLA_PRODUCTOS[[#This Row],[ID]]+100</f>
        <v>103</v>
      </c>
    </row>
    <row r="5" spans="1:8" x14ac:dyDescent="0.25">
      <c r="A5">
        <f t="shared" si="0"/>
        <v>4</v>
      </c>
      <c r="B5" t="s">
        <v>141</v>
      </c>
      <c r="C5" t="s">
        <v>142</v>
      </c>
      <c r="D5" t="s">
        <v>135</v>
      </c>
      <c r="E5">
        <v>2</v>
      </c>
      <c r="F5" t="s">
        <v>143</v>
      </c>
      <c r="G5">
        <v>2.29</v>
      </c>
      <c r="H5">
        <f>TABLA_PRODUCTOS[[#This Row],[ID]]+100</f>
        <v>104</v>
      </c>
    </row>
    <row r="6" spans="1:8" x14ac:dyDescent="0.25">
      <c r="A6">
        <f t="shared" si="0"/>
        <v>5</v>
      </c>
      <c r="B6" t="s">
        <v>144</v>
      </c>
      <c r="C6" t="s">
        <v>142</v>
      </c>
      <c r="D6" t="s">
        <v>135</v>
      </c>
      <c r="E6">
        <v>4</v>
      </c>
      <c r="F6" t="s">
        <v>136</v>
      </c>
      <c r="G6">
        <v>3.49</v>
      </c>
      <c r="H6">
        <f>TABLA_PRODUCTOS[[#This Row],[ID]]+100</f>
        <v>105</v>
      </c>
    </row>
    <row r="7" spans="1:8" x14ac:dyDescent="0.25">
      <c r="A7">
        <f t="shared" si="0"/>
        <v>6</v>
      </c>
      <c r="B7" t="s">
        <v>145</v>
      </c>
      <c r="C7" t="s">
        <v>142</v>
      </c>
      <c r="D7" t="s">
        <v>135</v>
      </c>
      <c r="E7">
        <v>2</v>
      </c>
      <c r="F7" t="s">
        <v>146</v>
      </c>
      <c r="G7">
        <v>1.5</v>
      </c>
      <c r="H7">
        <f>TABLA_PRODUCTOS[[#This Row],[ID]]+100</f>
        <v>106</v>
      </c>
    </row>
    <row r="8" spans="1:8" x14ac:dyDescent="0.25">
      <c r="A8">
        <f t="shared" si="0"/>
        <v>7</v>
      </c>
      <c r="B8" t="s">
        <v>147</v>
      </c>
      <c r="C8" t="s">
        <v>134</v>
      </c>
      <c r="D8" t="s">
        <v>135</v>
      </c>
      <c r="E8">
        <v>2</v>
      </c>
      <c r="F8" t="s">
        <v>140</v>
      </c>
      <c r="G8">
        <v>1.99</v>
      </c>
      <c r="H8">
        <f>TABLA_PRODUCTOS[[#This Row],[ID]]+100</f>
        <v>107</v>
      </c>
    </row>
    <row r="9" spans="1:8" x14ac:dyDescent="0.25">
      <c r="A9">
        <f t="shared" si="0"/>
        <v>8</v>
      </c>
      <c r="B9" t="s">
        <v>148</v>
      </c>
      <c r="C9" t="s">
        <v>142</v>
      </c>
      <c r="D9" t="s">
        <v>135</v>
      </c>
      <c r="E9">
        <v>1</v>
      </c>
      <c r="F9" t="s">
        <v>136</v>
      </c>
      <c r="G9">
        <v>2.29</v>
      </c>
      <c r="H9">
        <f>TABLA_PRODUCTOS[[#This Row],[ID]]+100</f>
        <v>108</v>
      </c>
    </row>
    <row r="10" spans="1:8" x14ac:dyDescent="0.25">
      <c r="A10">
        <f t="shared" si="0"/>
        <v>9</v>
      </c>
      <c r="B10" t="s">
        <v>149</v>
      </c>
      <c r="C10" t="s">
        <v>134</v>
      </c>
      <c r="D10" t="s">
        <v>135</v>
      </c>
      <c r="E10">
        <v>0.5</v>
      </c>
      <c r="F10" t="s">
        <v>136</v>
      </c>
      <c r="G10">
        <v>2.25</v>
      </c>
      <c r="H10">
        <f>TABLA_PRODUCTOS[[#This Row],[ID]]+100</f>
        <v>109</v>
      </c>
    </row>
    <row r="11" spans="1:8" x14ac:dyDescent="0.25">
      <c r="A11">
        <f t="shared" si="0"/>
        <v>10</v>
      </c>
      <c r="B11" t="s">
        <v>150</v>
      </c>
      <c r="C11" t="s">
        <v>151</v>
      </c>
      <c r="D11" t="s">
        <v>152</v>
      </c>
      <c r="E11">
        <v>2</v>
      </c>
      <c r="F11" t="s">
        <v>153</v>
      </c>
      <c r="G11">
        <v>3.99</v>
      </c>
      <c r="H11">
        <f>TABLA_PRODUCTOS[[#This Row],[ID]]+100</f>
        <v>110</v>
      </c>
    </row>
    <row r="12" spans="1:8" x14ac:dyDescent="0.25">
      <c r="A12">
        <f t="shared" si="0"/>
        <v>11</v>
      </c>
      <c r="B12" t="s">
        <v>154</v>
      </c>
      <c r="C12" t="s">
        <v>151</v>
      </c>
      <c r="D12" t="s">
        <v>152</v>
      </c>
      <c r="E12">
        <v>1</v>
      </c>
      <c r="F12" t="s">
        <v>136</v>
      </c>
      <c r="G12">
        <v>9.99</v>
      </c>
      <c r="H12">
        <f>TABLA_PRODUCTOS[[#This Row],[ID]]+100</f>
        <v>111</v>
      </c>
    </row>
    <row r="13" spans="1:8" x14ac:dyDescent="0.25">
      <c r="A13">
        <f t="shared" si="0"/>
        <v>12</v>
      </c>
      <c r="B13" t="s">
        <v>155</v>
      </c>
      <c r="C13" t="s">
        <v>151</v>
      </c>
      <c r="D13" t="s">
        <v>152</v>
      </c>
      <c r="E13">
        <v>2</v>
      </c>
      <c r="F13" t="s">
        <v>156</v>
      </c>
      <c r="G13">
        <v>3.5</v>
      </c>
      <c r="H13">
        <f>TABLA_PRODUCTOS[[#This Row],[ID]]+100</f>
        <v>112</v>
      </c>
    </row>
    <row r="14" spans="1:8" x14ac:dyDescent="0.25">
      <c r="A14">
        <f t="shared" si="0"/>
        <v>13</v>
      </c>
      <c r="B14" t="s">
        <v>157</v>
      </c>
      <c r="C14" t="s">
        <v>151</v>
      </c>
      <c r="D14" t="s">
        <v>152</v>
      </c>
      <c r="E14">
        <v>1</v>
      </c>
      <c r="F14" t="s">
        <v>158</v>
      </c>
      <c r="G14">
        <v>3.89</v>
      </c>
      <c r="H14">
        <f>TABLA_PRODUCTOS[[#This Row],[ID]]+100</f>
        <v>113</v>
      </c>
    </row>
    <row r="15" spans="1:8" x14ac:dyDescent="0.25">
      <c r="A15">
        <f t="shared" si="0"/>
        <v>14</v>
      </c>
      <c r="B15" t="s">
        <v>159</v>
      </c>
      <c r="C15" t="s">
        <v>151</v>
      </c>
      <c r="D15" t="s">
        <v>152</v>
      </c>
      <c r="E15">
        <v>1</v>
      </c>
      <c r="F15" t="s">
        <v>160</v>
      </c>
      <c r="G15">
        <v>2.99</v>
      </c>
      <c r="H15">
        <f>TABLA_PRODUCTOS[[#This Row],[ID]]+100</f>
        <v>114</v>
      </c>
    </row>
    <row r="16" spans="1:8" x14ac:dyDescent="0.25">
      <c r="A16">
        <f t="shared" si="0"/>
        <v>15</v>
      </c>
      <c r="B16" t="s">
        <v>161</v>
      </c>
      <c r="C16" t="s">
        <v>134</v>
      </c>
      <c r="D16" t="s">
        <v>152</v>
      </c>
      <c r="E16">
        <v>1</v>
      </c>
      <c r="F16" t="s">
        <v>158</v>
      </c>
      <c r="G16">
        <v>4.99</v>
      </c>
      <c r="H16">
        <f>TABLA_PRODUCTOS[[#This Row],[ID]]+100</f>
        <v>115</v>
      </c>
    </row>
    <row r="17" spans="1:8" x14ac:dyDescent="0.25">
      <c r="A17">
        <f t="shared" si="0"/>
        <v>16</v>
      </c>
      <c r="B17" t="s">
        <v>162</v>
      </c>
      <c r="C17" t="s">
        <v>142</v>
      </c>
      <c r="D17" t="s">
        <v>163</v>
      </c>
      <c r="E17">
        <v>10</v>
      </c>
      <c r="F17" t="s">
        <v>136</v>
      </c>
      <c r="G17">
        <v>7.99</v>
      </c>
      <c r="H17">
        <f>TABLA_PRODUCTOS[[#This Row],[ID]]+100</f>
        <v>116</v>
      </c>
    </row>
    <row r="18" spans="1:8" x14ac:dyDescent="0.25">
      <c r="A18">
        <f t="shared" si="0"/>
        <v>17</v>
      </c>
      <c r="B18" t="s">
        <v>164</v>
      </c>
      <c r="C18" t="s">
        <v>165</v>
      </c>
      <c r="D18" t="s">
        <v>166</v>
      </c>
      <c r="E18">
        <v>6</v>
      </c>
      <c r="F18" t="s">
        <v>136</v>
      </c>
      <c r="G18">
        <v>8.99</v>
      </c>
      <c r="H18">
        <f>TABLA_PRODUCTOS[[#This Row],[ID]]+100</f>
        <v>117</v>
      </c>
    </row>
    <row r="19" spans="1:8" x14ac:dyDescent="0.25">
      <c r="A19">
        <f t="shared" si="0"/>
        <v>18</v>
      </c>
      <c r="B19" t="s">
        <v>167</v>
      </c>
      <c r="C19" t="s">
        <v>165</v>
      </c>
      <c r="D19" t="s">
        <v>166</v>
      </c>
      <c r="E19">
        <v>5</v>
      </c>
      <c r="F19" t="s">
        <v>136</v>
      </c>
      <c r="G19">
        <v>10.99</v>
      </c>
      <c r="H19">
        <f>TABLA_PRODUCTOS[[#This Row],[ID]]+100</f>
        <v>118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254"/>
  <sheetViews>
    <sheetView tabSelected="1" topLeftCell="A175" workbookViewId="0">
      <selection activeCell="E212" sqref="E212"/>
    </sheetView>
  </sheetViews>
  <sheetFormatPr baseColWidth="10" defaultColWidth="9.140625" defaultRowHeight="15" x14ac:dyDescent="0.25"/>
  <cols>
    <col min="2" max="3" width="15.42578125" bestFit="1" customWidth="1"/>
    <col min="4" max="5" width="35.28515625" bestFit="1" customWidth="1"/>
    <col min="6" max="8" width="19.42578125" bestFit="1" customWidth="1"/>
    <col min="9" max="9" width="12.85546875" bestFit="1" customWidth="1"/>
    <col min="10" max="10" width="11.5703125" bestFit="1" customWidth="1"/>
    <col min="11" max="11" width="15.42578125" bestFit="1" customWidth="1"/>
    <col min="12" max="12" width="14.140625" bestFit="1" customWidth="1"/>
    <col min="13" max="13" width="12.85546875" bestFit="1" customWidth="1"/>
    <col min="14" max="14" width="12.85546875" customWidth="1"/>
    <col min="15" max="15" width="9.85546875" customWidth="1"/>
    <col min="16" max="16" width="11.85546875" customWidth="1"/>
  </cols>
  <sheetData>
    <row r="1" spans="3:4" x14ac:dyDescent="0.25">
      <c r="C1" t="s">
        <v>1</v>
      </c>
      <c r="D1" t="s">
        <v>2</v>
      </c>
    </row>
    <row r="2" spans="3:4" x14ac:dyDescent="0.25">
      <c r="C2" t="s">
        <v>3</v>
      </c>
      <c r="D2" t="s">
        <v>4</v>
      </c>
    </row>
    <row r="3" spans="3:4" x14ac:dyDescent="0.25">
      <c r="C3" t="s">
        <v>5</v>
      </c>
      <c r="D3" t="s">
        <v>6</v>
      </c>
    </row>
    <row r="4" spans="3:4" x14ac:dyDescent="0.25">
      <c r="C4" t="s">
        <v>7</v>
      </c>
      <c r="D4" t="s">
        <v>8</v>
      </c>
    </row>
    <row r="5" spans="3:4" x14ac:dyDescent="0.25">
      <c r="C5" t="s">
        <v>9</v>
      </c>
      <c r="D5" t="s">
        <v>25</v>
      </c>
    </row>
    <row r="6" spans="3:4" x14ac:dyDescent="0.25">
      <c r="C6" t="s">
        <v>10</v>
      </c>
      <c r="D6" t="s">
        <v>11</v>
      </c>
    </row>
    <row r="7" spans="3:4" x14ac:dyDescent="0.25">
      <c r="C7" t="s">
        <v>12</v>
      </c>
      <c r="D7" t="s">
        <v>13</v>
      </c>
    </row>
    <row r="8" spans="3:4" x14ac:dyDescent="0.25">
      <c r="C8" t="s">
        <v>14</v>
      </c>
      <c r="D8" t="s">
        <v>15</v>
      </c>
    </row>
    <row r="9" spans="3:4" x14ac:dyDescent="0.25">
      <c r="C9" t="s">
        <v>16</v>
      </c>
      <c r="D9" t="s">
        <v>17</v>
      </c>
    </row>
    <row r="10" spans="3:4" x14ac:dyDescent="0.25">
      <c r="C10" t="s">
        <v>18</v>
      </c>
      <c r="D10" t="s">
        <v>19</v>
      </c>
    </row>
    <row r="11" spans="3:4" x14ac:dyDescent="0.25">
      <c r="C11" t="s">
        <v>20</v>
      </c>
      <c r="D11" t="s">
        <v>21</v>
      </c>
    </row>
    <row r="12" spans="3:4" x14ac:dyDescent="0.25">
      <c r="C12" t="s">
        <v>22</v>
      </c>
      <c r="D12" t="s">
        <v>23</v>
      </c>
    </row>
    <row r="13" spans="3:4" x14ac:dyDescent="0.25">
      <c r="C13" s="1" t="s">
        <v>0</v>
      </c>
    </row>
    <row r="15" spans="3:4" x14ac:dyDescent="0.25">
      <c r="C15" t="s">
        <v>24</v>
      </c>
    </row>
    <row r="17" spans="2:15" x14ac:dyDescent="0.25">
      <c r="B17" s="4" t="s">
        <v>1</v>
      </c>
      <c r="C17" s="4" t="s">
        <v>3</v>
      </c>
      <c r="D17" s="4" t="s">
        <v>5</v>
      </c>
      <c r="E17" s="4" t="s">
        <v>7</v>
      </c>
      <c r="F17" s="4" t="s">
        <v>9</v>
      </c>
      <c r="G17" s="4" t="s">
        <v>10</v>
      </c>
      <c r="H17" s="4" t="s">
        <v>12</v>
      </c>
      <c r="I17" s="4" t="s">
        <v>14</v>
      </c>
      <c r="J17" s="4" t="s">
        <v>16</v>
      </c>
      <c r="K17" s="4" t="s">
        <v>18</v>
      </c>
      <c r="L17" s="4" t="s">
        <v>20</v>
      </c>
      <c r="M17" s="4" t="s">
        <v>22</v>
      </c>
    </row>
    <row r="18" spans="2:15" x14ac:dyDescent="0.25">
      <c r="B18" s="5">
        <f t="shared" ref="B18:B37" ca="1" si="0">RANDBETWEEN(1000,9999)</f>
        <v>2979</v>
      </c>
      <c r="C18" s="6">
        <f t="shared" ref="C18:C31" ca="1" si="1">RANDBETWEEN(35000,45000)</f>
        <v>40954</v>
      </c>
      <c r="D18" s="4" t="str">
        <f ca="1">VLOOKUP(RANDBETWEEN(1,20),TABLA_PERSONAS[],2,FALSE)</f>
        <v>María</v>
      </c>
      <c r="E18" s="4" t="str">
        <f ca="1">VLOOKUP(Tabla1[[#This Row],[NOM_CLIENTE]],DATOS_PERSONAS,3,FALSE)</f>
        <v>Calle Andrea Zenarruza 610</v>
      </c>
      <c r="F18" s="7">
        <f ca="1">VLOOKUP(Tabla1[[#This Row],[NOM_CLIENTE]],DATOS_PERSONAS,4,FALSE)</f>
        <v>39793480</v>
      </c>
      <c r="G18" s="4" t="str">
        <f ca="1">VLOOKUP(Tabla1[[#This Row],[NOM_CLIENTE]],DATOS_PERSONAS,5,FALSE)</f>
        <v>Corrientes</v>
      </c>
      <c r="H18" s="8">
        <f ca="1">VLOOKUP(Tabla1[[#This Row],[NOM_CLIENTE]],DATOS_PERSONAS,6,FALSE)</f>
        <v>2983111160</v>
      </c>
      <c r="I18" s="4" t="str">
        <f ca="1">VLOOKUP(Tabla1[[#This Row],[COD_PROD]],DATOS_PRODUCTOS,3,FALSE)</f>
        <v>Lácteos</v>
      </c>
      <c r="J18" s="4" t="str">
        <f ca="1">VLOOKUP(RANDBETWEEN(1,18),TABLA_PRODUCTOS[],2,FALSE)</f>
        <v>Yogur</v>
      </c>
      <c r="K18" s="4" t="str">
        <f ca="1">VLOOKUP(Tabla1[[#This Row],[COD_PROD]],DATOS_PRODUCTOS,2,FALSE)</f>
        <v>Artículos</v>
      </c>
      <c r="L18" s="9">
        <f ca="1">ROUNDUP(VLOOKUP(Tabla1[[#This Row],[COD_PROD]],DATOS_PRODUCTOS,6,FALSE)*100.1,2)</f>
        <v>499.5</v>
      </c>
      <c r="M18" s="4">
        <f ca="1">VLOOKUP(Tabla1[[#This Row],[COD_PROD]],DATOS_PRODUCTOS,4,FALSE)</f>
        <v>1</v>
      </c>
      <c r="O18">
        <f ca="1">COUNTIF(Tabla1[NOM_CLIENTE],Tabla1[[#This Row],[NOM_CLIENTE]])</f>
        <v>1</v>
      </c>
    </row>
    <row r="19" spans="2:15" x14ac:dyDescent="0.25">
      <c r="B19" s="5">
        <f t="shared" ca="1" si="0"/>
        <v>3402</v>
      </c>
      <c r="C19" s="6">
        <f t="shared" ca="1" si="1"/>
        <v>36150</v>
      </c>
      <c r="D19" s="4" t="str">
        <f ca="1">VLOOKUP(RANDBETWEEN(1,20),TABLA_PERSONAS[],2,FALSE)</f>
        <v>Santiago</v>
      </c>
      <c r="E19" s="4" t="str">
        <f ca="1">VLOOKUP(Tabla1[[#This Row],[NOM_CLIENTE]],DATOS_PERSONAS,3,FALSE)</f>
        <v>Avenida Alte G Brown 806</v>
      </c>
      <c r="F19" s="7">
        <f ca="1">VLOOKUP(Tabla1[[#This Row],[NOM_CLIENTE]],DATOS_PERSONAS,4,FALSE)</f>
        <v>34628576</v>
      </c>
      <c r="G19" s="4" t="str">
        <f ca="1">VLOOKUP(Tabla1[[#This Row],[NOM_CLIENTE]],DATOS_PERSONAS,5,FALSE)</f>
        <v>Buenos Aires</v>
      </c>
      <c r="H19" s="8">
        <f ca="1">VLOOKUP(Tabla1[[#This Row],[NOM_CLIENTE]],DATOS_PERSONAS,6,FALSE)</f>
        <v>2247360539</v>
      </c>
      <c r="I19" s="4" t="str">
        <f ca="1">VLOOKUP(Tabla1[[#This Row],[COD_PROD]],DATOS_PRODUCTOS,3,FALSE)</f>
        <v>Vegetales</v>
      </c>
      <c r="J19" s="4" t="str">
        <f ca="1">VLOOKUP(RANDBETWEEN(1,18),TABLA_PRODUCTOS[],2,FALSE)</f>
        <v>Calabaza</v>
      </c>
      <c r="K19" s="4" t="str">
        <f ca="1">VLOOKUP(Tabla1[[#This Row],[COD_PROD]],DATOS_PRODUCTOS,2,FALSE)</f>
        <v>Mercado</v>
      </c>
      <c r="L19" s="9">
        <f ca="1">ROUNDUP(VLOOKUP(Tabla1[[#This Row],[COD_PROD]],DATOS_PRODUCTOS,6,FALSE)*100.1,2)</f>
        <v>150.15</v>
      </c>
      <c r="M19" s="4">
        <f ca="1">VLOOKUP(Tabla1[[#This Row],[COD_PROD]],DATOS_PRODUCTOS,4,FALSE)</f>
        <v>2</v>
      </c>
      <c r="O19">
        <f ca="1">COUNTIF(Tabla1[NOM_CLIENTE],Tabla1[[#This Row],[NOM_CLIENTE]])</f>
        <v>2</v>
      </c>
    </row>
    <row r="20" spans="2:15" x14ac:dyDescent="0.25">
      <c r="B20" s="5">
        <f t="shared" ca="1" si="0"/>
        <v>7816</v>
      </c>
      <c r="C20" s="6">
        <f t="shared" ca="1" si="1"/>
        <v>35440</v>
      </c>
      <c r="D20" s="4" t="str">
        <f ca="1">VLOOKUP(RANDBETWEEN(1,20),TABLA_PERSONAS[],2,FALSE)</f>
        <v>Lucía</v>
      </c>
      <c r="E20" s="4" t="str">
        <f ca="1">VLOOKUP(Tabla1[[#This Row],[NOM_CLIENTE]],DATOS_PERSONAS,3,FALSE)</f>
        <v>Calle Anchorena 298</v>
      </c>
      <c r="F20" s="7">
        <f ca="1">VLOOKUP(Tabla1[[#This Row],[NOM_CLIENTE]],DATOS_PERSONAS,4,FALSE)</f>
        <v>12148763</v>
      </c>
      <c r="G20" s="4" t="str">
        <f ca="1">VLOOKUP(Tabla1[[#This Row],[NOM_CLIENTE]],DATOS_PERSONAS,5,FALSE)</f>
        <v>Santa Fe</v>
      </c>
      <c r="H20" s="8">
        <f ca="1">VLOOKUP(Tabla1[[#This Row],[NOM_CLIENTE]],DATOS_PERSONAS,6,FALSE)</f>
        <v>3645618742</v>
      </c>
      <c r="I20" s="4" t="str">
        <f ca="1">VLOOKUP(Tabla1[[#This Row],[COD_PROD]],DATOS_PRODUCTOS,3,FALSE)</f>
        <v>Lácteos</v>
      </c>
      <c r="J20" s="4" t="str">
        <f ca="1">VLOOKUP(RANDBETWEEN(1,18),TABLA_PRODUCTOS[],2,FALSE)</f>
        <v xml:space="preserve">Leche </v>
      </c>
      <c r="K20" s="4" t="str">
        <f ca="1">VLOOKUP(Tabla1[[#This Row],[COD_PROD]],DATOS_PRODUCTOS,2,FALSE)</f>
        <v>Entrega a domicilio</v>
      </c>
      <c r="L20" s="9">
        <f ca="1">ROUNDUP(VLOOKUP(Tabla1[[#This Row],[COD_PROD]],DATOS_PRODUCTOS,6,FALSE)*100.1,2)</f>
        <v>399.4</v>
      </c>
      <c r="M20" s="4">
        <f ca="1">VLOOKUP(Tabla1[[#This Row],[COD_PROD]],DATOS_PRODUCTOS,4,FALSE)</f>
        <v>2</v>
      </c>
      <c r="O20">
        <f ca="1">COUNTIF(Tabla1[NOM_CLIENTE],Tabla1[[#This Row],[NOM_CLIENTE]])</f>
        <v>2</v>
      </c>
    </row>
    <row r="21" spans="2:15" x14ac:dyDescent="0.25">
      <c r="B21" s="5">
        <f t="shared" ca="1" si="0"/>
        <v>7544</v>
      </c>
      <c r="C21" s="6">
        <f t="shared" ca="1" si="1"/>
        <v>41740</v>
      </c>
      <c r="D21" s="4" t="str">
        <f ca="1">VLOOKUP(RANDBETWEEN(1,20),TABLA_PERSONAS[],2,FALSE)</f>
        <v>Juan</v>
      </c>
      <c r="E21" s="4" t="str">
        <f ca="1">VLOOKUP(Tabla1[[#This Row],[NOM_CLIENTE]],DATOS_PERSONAS,3,FALSE)</f>
        <v>Calle Ambrosetti 431</v>
      </c>
      <c r="F21" s="7">
        <f ca="1">VLOOKUP(Tabla1[[#This Row],[NOM_CLIENTE]],DATOS_PERSONAS,4,FALSE)</f>
        <v>16662440</v>
      </c>
      <c r="G21" s="4" t="str">
        <f ca="1">VLOOKUP(Tabla1[[#This Row],[NOM_CLIENTE]],DATOS_PERSONAS,5,FALSE)</f>
        <v>Salta</v>
      </c>
      <c r="H21" s="8">
        <f ca="1">VLOOKUP(Tabla1[[#This Row],[NOM_CLIENTE]],DATOS_PERSONAS,6,FALSE)</f>
        <v>3307491445</v>
      </c>
      <c r="I21" s="4" t="str">
        <f ca="1">VLOOKUP(Tabla1[[#This Row],[COD_PROD]],DATOS_PRODUCTOS,3,FALSE)</f>
        <v>Vegetales</v>
      </c>
      <c r="J21" s="4" t="str">
        <f ca="1">VLOOKUP(RANDBETWEEN(1,18),TABLA_PRODUCTOS[],2,FALSE)</f>
        <v>Lechuga</v>
      </c>
      <c r="K21" s="4" t="str">
        <f ca="1">VLOOKUP(Tabla1[[#This Row],[COD_PROD]],DATOS_PRODUCTOS,2,FALSE)</f>
        <v>Mercado</v>
      </c>
      <c r="L21" s="9">
        <f ca="1">ROUNDUP(VLOOKUP(Tabla1[[#This Row],[COD_PROD]],DATOS_PRODUCTOS,6,FALSE)*100.1,2)</f>
        <v>229.23</v>
      </c>
      <c r="M21" s="4">
        <f ca="1">VLOOKUP(Tabla1[[#This Row],[COD_PROD]],DATOS_PRODUCTOS,4,FALSE)</f>
        <v>2</v>
      </c>
      <c r="O21">
        <f ca="1">COUNTIF(Tabla1[NOM_CLIENTE],Tabla1[[#This Row],[NOM_CLIENTE]])</f>
        <v>1</v>
      </c>
    </row>
    <row r="22" spans="2:15" x14ac:dyDescent="0.25">
      <c r="B22" s="5">
        <f t="shared" ca="1" si="0"/>
        <v>5958</v>
      </c>
      <c r="C22" s="6">
        <f t="shared" ca="1" si="1"/>
        <v>43228</v>
      </c>
      <c r="D22" s="4" t="str">
        <f ca="1">VLOOKUP(RANDBETWEEN(1,20),TABLA_PERSONAS[],2,FALSE)</f>
        <v>Catalina</v>
      </c>
      <c r="E22" s="4" t="str">
        <f ca="1">VLOOKUP(Tabla1[[#This Row],[NOM_CLIENTE]],DATOS_PERSONAS,3,FALSE)</f>
        <v>Calle Alvarez Condarco 661</v>
      </c>
      <c r="F22" s="7">
        <f ca="1">VLOOKUP(Tabla1[[#This Row],[NOM_CLIENTE]],DATOS_PERSONAS,4,FALSE)</f>
        <v>34452845</v>
      </c>
      <c r="G22" s="4" t="str">
        <f ca="1">VLOOKUP(Tabla1[[#This Row],[NOM_CLIENTE]],DATOS_PERSONAS,5,FALSE)</f>
        <v>Rosario</v>
      </c>
      <c r="H22" s="8">
        <f ca="1">VLOOKUP(Tabla1[[#This Row],[NOM_CLIENTE]],DATOS_PERSONAS,6,FALSE)</f>
        <v>2796513064</v>
      </c>
      <c r="I22" s="4" t="str">
        <f ca="1">VLOOKUP(Tabla1[[#This Row],[COD_PROD]],DATOS_PRODUCTOS,3,FALSE)</f>
        <v>Marisco</v>
      </c>
      <c r="J22" s="4" t="str">
        <f ca="1">VLOOKUP(RANDBETWEEN(1,18),TABLA_PRODUCTOS[],2,FALSE)</f>
        <v>Cangrejo</v>
      </c>
      <c r="K22" s="4" t="str">
        <f ca="1">VLOOKUP(Tabla1[[#This Row],[COD_PROD]],DATOS_PRODUCTOS,2,FALSE)</f>
        <v>Pescadería</v>
      </c>
      <c r="L22" s="9">
        <f ca="1">ROUNDUP(VLOOKUP(Tabla1[[#This Row],[COD_PROD]],DATOS_PRODUCTOS,6,FALSE)*100.1,2)</f>
        <v>1100.0999999999999</v>
      </c>
      <c r="M22" s="4">
        <f ca="1">VLOOKUP(Tabla1[[#This Row],[COD_PROD]],DATOS_PRODUCTOS,4,FALSE)</f>
        <v>5</v>
      </c>
      <c r="O22">
        <f ca="1">COUNTIF(Tabla1[NOM_CLIENTE],Tabla1[[#This Row],[NOM_CLIENTE]])</f>
        <v>1</v>
      </c>
    </row>
    <row r="23" spans="2:15" x14ac:dyDescent="0.25">
      <c r="B23" s="5">
        <f t="shared" ca="1" si="0"/>
        <v>5676</v>
      </c>
      <c r="C23" s="6">
        <f t="shared" ca="1" si="1"/>
        <v>42362</v>
      </c>
      <c r="D23" s="4" t="str">
        <f ca="1">VLOOKUP(RANDBETWEEN(1,20),TABLA_PERSONAS[],2,FALSE)</f>
        <v>Lucía</v>
      </c>
      <c r="E23" s="4" t="str">
        <f ca="1">VLOOKUP(Tabla1[[#This Row],[NOM_CLIENTE]],DATOS_PERSONAS,3,FALSE)</f>
        <v>Calle Anchorena 298</v>
      </c>
      <c r="F23" s="7">
        <f ca="1">VLOOKUP(Tabla1[[#This Row],[NOM_CLIENTE]],DATOS_PERSONAS,4,FALSE)</f>
        <v>12148763</v>
      </c>
      <c r="G23" s="4" t="str">
        <f ca="1">VLOOKUP(Tabla1[[#This Row],[NOM_CLIENTE]],DATOS_PERSONAS,5,FALSE)</f>
        <v>Santa Fe</v>
      </c>
      <c r="H23" s="8">
        <f ca="1">VLOOKUP(Tabla1[[#This Row],[NOM_CLIENTE]],DATOS_PERSONAS,6,FALSE)</f>
        <v>3645618742</v>
      </c>
      <c r="I23" s="4" t="str">
        <f ca="1">VLOOKUP(Tabla1[[#This Row],[COD_PROD]],DATOS_PRODUCTOS,3,FALSE)</f>
        <v>Lácteos</v>
      </c>
      <c r="J23" s="4" t="str">
        <f ca="1">VLOOKUP(RANDBETWEEN(1,18),TABLA_PRODUCTOS[],2,FALSE)</f>
        <v xml:space="preserve">Leche </v>
      </c>
      <c r="K23" s="4" t="str">
        <f ca="1">VLOOKUP(Tabla1[[#This Row],[COD_PROD]],DATOS_PRODUCTOS,2,FALSE)</f>
        <v>Entrega a domicilio</v>
      </c>
      <c r="L23" s="9">
        <f ca="1">ROUNDUP(VLOOKUP(Tabla1[[#This Row],[COD_PROD]],DATOS_PRODUCTOS,6,FALSE)*100.1,2)</f>
        <v>399.4</v>
      </c>
      <c r="M23" s="4">
        <f ca="1">VLOOKUP(Tabla1[[#This Row],[COD_PROD]],DATOS_PRODUCTOS,4,FALSE)</f>
        <v>2</v>
      </c>
      <c r="O23">
        <f ca="1">COUNTIF(Tabla1[NOM_CLIENTE],Tabla1[[#This Row],[NOM_CLIENTE]])</f>
        <v>2</v>
      </c>
    </row>
    <row r="24" spans="2:15" x14ac:dyDescent="0.25">
      <c r="B24" s="5">
        <f t="shared" ca="1" si="0"/>
        <v>8327</v>
      </c>
      <c r="C24" s="6">
        <f t="shared" ca="1" si="1"/>
        <v>39902</v>
      </c>
      <c r="D24" s="4" t="str">
        <f ca="1">VLOOKUP(RANDBETWEEN(1,20),TABLA_PERSONAS[],2,FALSE)</f>
        <v>Nicolás</v>
      </c>
      <c r="E24" s="4" t="str">
        <f ca="1">VLOOKUP(Tabla1[[#This Row],[NOM_CLIENTE]],DATOS_PERSONAS,3,FALSE)</f>
        <v>Calle Antonio Forestieri 936</v>
      </c>
      <c r="F24" s="7">
        <f ca="1">VLOOKUP(Tabla1[[#This Row],[NOM_CLIENTE]],DATOS_PERSONAS,4,FALSE)</f>
        <v>19001005</v>
      </c>
      <c r="G24" s="4" t="str">
        <f ca="1">VLOOKUP(Tabla1[[#This Row],[NOM_CLIENTE]],DATOS_PERSONAS,5,FALSE)</f>
        <v>Merlo</v>
      </c>
      <c r="H24" s="8">
        <f ca="1">VLOOKUP(Tabla1[[#This Row],[NOM_CLIENTE]],DATOS_PERSONAS,6,FALSE)</f>
        <v>3428919107</v>
      </c>
      <c r="I24" s="4" t="str">
        <f ca="1">VLOOKUP(Tabla1[[#This Row],[COD_PROD]],DATOS_PRODUCTOS,3,FALSE)</f>
        <v>Lácteos</v>
      </c>
      <c r="J24" s="4" t="str">
        <f ca="1">VLOOKUP(RANDBETWEEN(1,18),TABLA_PRODUCTOS[],2,FALSE)</f>
        <v>Huevos</v>
      </c>
      <c r="K24" s="4" t="str">
        <f ca="1">VLOOKUP(Tabla1[[#This Row],[COD_PROD]],DATOS_PRODUCTOS,2,FALSE)</f>
        <v>Entrega a domicilio</v>
      </c>
      <c r="L24" s="9">
        <f ca="1">ROUNDUP(VLOOKUP(Tabla1[[#This Row],[COD_PROD]],DATOS_PRODUCTOS,6,FALSE)*100.1,2)</f>
        <v>350.35</v>
      </c>
      <c r="M24" s="4">
        <f ca="1">VLOOKUP(Tabla1[[#This Row],[COD_PROD]],DATOS_PRODUCTOS,4,FALSE)</f>
        <v>2</v>
      </c>
      <c r="O24">
        <f ca="1">COUNTIF(Tabla1[NOM_CLIENTE],Tabla1[[#This Row],[NOM_CLIENTE]])</f>
        <v>1</v>
      </c>
    </row>
    <row r="25" spans="2:15" x14ac:dyDescent="0.25">
      <c r="B25" s="5">
        <f t="shared" ca="1" si="0"/>
        <v>8701</v>
      </c>
      <c r="C25" s="6">
        <f t="shared" ca="1" si="1"/>
        <v>38713</v>
      </c>
      <c r="D25" s="4" t="str">
        <f ca="1">VLOOKUP(RANDBETWEEN(1,20),TABLA_PERSONAS[],2,FALSE)</f>
        <v>Paula</v>
      </c>
      <c r="E25" s="4" t="str">
        <f ca="1">VLOOKUP(Tabla1[[#This Row],[NOM_CLIENTE]],DATOS_PERSONAS,3,FALSE)</f>
        <v>Calle Antonio Garibaldi 468</v>
      </c>
      <c r="F25" s="7">
        <f ca="1">VLOOKUP(Tabla1[[#This Row],[NOM_CLIENTE]],DATOS_PERSONAS,4,FALSE)</f>
        <v>19057160</v>
      </c>
      <c r="G25" s="4" t="str">
        <f ca="1">VLOOKUP(Tabla1[[#This Row],[NOM_CLIENTE]],DATOS_PERSONAS,5,FALSE)</f>
        <v>Quilmes</v>
      </c>
      <c r="H25" s="8">
        <f ca="1">VLOOKUP(Tabla1[[#This Row],[NOM_CLIENTE]],DATOS_PERSONAS,6,FALSE)</f>
        <v>3378116443</v>
      </c>
      <c r="I25" s="4" t="str">
        <f ca="1">VLOOKUP(Tabla1[[#This Row],[COD_PROD]],DATOS_PRODUCTOS,3,FALSE)</f>
        <v>Carne</v>
      </c>
      <c r="J25" s="4" t="str">
        <f ca="1">VLOOKUP(RANDBETWEEN(1,18),TABLA_PRODUCTOS[],2,FALSE)</f>
        <v>Ternera</v>
      </c>
      <c r="K25" s="4" t="str">
        <f ca="1">VLOOKUP(Tabla1[[#This Row],[COD_PROD]],DATOS_PRODUCTOS,2,FALSE)</f>
        <v>Mercado</v>
      </c>
      <c r="L25" s="9">
        <f ca="1">ROUNDUP(VLOOKUP(Tabla1[[#This Row],[COD_PROD]],DATOS_PRODUCTOS,6,FALSE)*100.1,2)</f>
        <v>799.8</v>
      </c>
      <c r="M25" s="4">
        <f ca="1">VLOOKUP(Tabla1[[#This Row],[COD_PROD]],DATOS_PRODUCTOS,4,FALSE)</f>
        <v>10</v>
      </c>
      <c r="O25">
        <f ca="1">COUNTIF(Tabla1[NOM_CLIENTE],Tabla1[[#This Row],[NOM_CLIENTE]])</f>
        <v>2</v>
      </c>
    </row>
    <row r="26" spans="2:15" x14ac:dyDescent="0.25">
      <c r="B26" s="5">
        <f t="shared" ca="1" si="0"/>
        <v>5118</v>
      </c>
      <c r="C26" s="6">
        <f t="shared" ca="1" si="1"/>
        <v>41439</v>
      </c>
      <c r="D26" s="4" t="str">
        <f ca="1">VLOOKUP(RANDBETWEEN(1,20),TABLA_PERSONAS[],2,FALSE)</f>
        <v>Tomás</v>
      </c>
      <c r="E26" s="4" t="str">
        <f ca="1">VLOOKUP(Tabla1[[#This Row],[NOM_CLIENTE]],DATOS_PERSONAS,3,FALSE)</f>
        <v>Calle Argerich 435</v>
      </c>
      <c r="F26" s="7">
        <f ca="1">VLOOKUP(Tabla1[[#This Row],[NOM_CLIENTE]],DATOS_PERSONAS,4,FALSE)</f>
        <v>20411869</v>
      </c>
      <c r="G26" s="4" t="str">
        <f ca="1">VLOOKUP(Tabla1[[#This Row],[NOM_CLIENTE]],DATOS_PERSONAS,5,FALSE)</f>
        <v>José C. Paz</v>
      </c>
      <c r="H26" s="8">
        <f ca="1">VLOOKUP(Tabla1[[#This Row],[NOM_CLIENTE]],DATOS_PERSONAS,6,FALSE)</f>
        <v>3677684150</v>
      </c>
      <c r="I26" s="4" t="str">
        <f ca="1">VLOOKUP(Tabla1[[#This Row],[COD_PROD]],DATOS_PRODUCTOS,3,FALSE)</f>
        <v>Vegetales</v>
      </c>
      <c r="J26" s="4" t="str">
        <f ca="1">VLOOKUP(RANDBETWEEN(1,18),TABLA_PRODUCTOS[],2,FALSE)</f>
        <v>Plátanos</v>
      </c>
      <c r="K26" s="4" t="str">
        <f ca="1">VLOOKUP(Tabla1[[#This Row],[COD_PROD]],DATOS_PRODUCTOS,2,FALSE)</f>
        <v>Artículos</v>
      </c>
      <c r="L26" s="9">
        <f ca="1">ROUNDUP(VLOOKUP(Tabla1[[#This Row],[COD_PROD]],DATOS_PRODUCTOS,6,FALSE)*100.1,2)</f>
        <v>399.4</v>
      </c>
      <c r="M26" s="4">
        <f ca="1">VLOOKUP(Tabla1[[#This Row],[COD_PROD]],DATOS_PRODUCTOS,4,FALSE)</f>
        <v>1</v>
      </c>
      <c r="O26">
        <f ca="1">COUNTIF(Tabla1[NOM_CLIENTE],Tabla1[[#This Row],[NOM_CLIENTE]])</f>
        <v>2</v>
      </c>
    </row>
    <row r="27" spans="2:15" x14ac:dyDescent="0.25">
      <c r="B27" s="5">
        <f t="shared" ca="1" si="0"/>
        <v>4219</v>
      </c>
      <c r="C27" s="6">
        <f t="shared" ca="1" si="1"/>
        <v>42811</v>
      </c>
      <c r="D27" s="4" t="str">
        <f ca="1">VLOOKUP(RANDBETWEEN(1,20),TABLA_PERSONAS[],2,FALSE)</f>
        <v>Emilia</v>
      </c>
      <c r="E27" s="4" t="str">
        <f ca="1">VLOOKUP(Tabla1[[#This Row],[NOM_CLIENTE]],DATOS_PERSONAS,3,FALSE)</f>
        <v>Calle Amancay 640</v>
      </c>
      <c r="F27" s="7">
        <f ca="1">VLOOKUP(Tabla1[[#This Row],[NOM_CLIENTE]],DATOS_PERSONAS,4,FALSE)</f>
        <v>15447591</v>
      </c>
      <c r="G27" s="4" t="str">
        <f ca="1">VLOOKUP(Tabla1[[#This Row],[NOM_CLIENTE]],DATOS_PERSONAS,5,FALSE)</f>
        <v>San Miguel de Tucumán</v>
      </c>
      <c r="H27" s="8">
        <f ca="1">VLOOKUP(Tabla1[[#This Row],[NOM_CLIENTE]],DATOS_PERSONAS,6,FALSE)</f>
        <v>3410483489</v>
      </c>
      <c r="I27" s="4" t="str">
        <f ca="1">VLOOKUP(Tabla1[[#This Row],[COD_PROD]],DATOS_PRODUCTOS,3,FALSE)</f>
        <v>Lácteos</v>
      </c>
      <c r="J27" s="4" t="str">
        <f ca="1">VLOOKUP(RANDBETWEEN(1,18),TABLA_PRODUCTOS[],2,FALSE)</f>
        <v xml:space="preserve">Leche </v>
      </c>
      <c r="K27" s="4" t="str">
        <f ca="1">VLOOKUP(Tabla1[[#This Row],[COD_PROD]],DATOS_PRODUCTOS,2,FALSE)</f>
        <v>Entrega a domicilio</v>
      </c>
      <c r="L27" s="9">
        <f ca="1">ROUNDUP(VLOOKUP(Tabla1[[#This Row],[COD_PROD]],DATOS_PRODUCTOS,6,FALSE)*100.1,2)</f>
        <v>399.4</v>
      </c>
      <c r="M27" s="4">
        <f ca="1">VLOOKUP(Tabla1[[#This Row],[COD_PROD]],DATOS_PRODUCTOS,4,FALSE)</f>
        <v>2</v>
      </c>
      <c r="O27">
        <f ca="1">COUNTIF(Tabla1[NOM_CLIENTE],Tabla1[[#This Row],[NOM_CLIENTE]])</f>
        <v>2</v>
      </c>
    </row>
    <row r="28" spans="2:15" x14ac:dyDescent="0.25">
      <c r="B28" s="5">
        <f t="shared" ca="1" si="0"/>
        <v>4923</v>
      </c>
      <c r="C28" s="6">
        <f t="shared" ca="1" si="1"/>
        <v>39950</v>
      </c>
      <c r="D28" s="4" t="str">
        <f ca="1">VLOOKUP(RANDBETWEEN(1,20),TABLA_PERSONAS[],2,FALSE)</f>
        <v>Thiago</v>
      </c>
      <c r="E28" s="4" t="str">
        <f ca="1">VLOOKUP(Tabla1[[#This Row],[NOM_CLIENTE]],DATOS_PERSONAS,3,FALSE)</f>
        <v>Calle Argañaraz 494</v>
      </c>
      <c r="F28" s="7">
        <f ca="1">VLOOKUP(Tabla1[[#This Row],[NOM_CLIENTE]],DATOS_PERSONAS,4,FALSE)</f>
        <v>16289868</v>
      </c>
      <c r="G28" s="4" t="str">
        <f ca="1">VLOOKUP(Tabla1[[#This Row],[NOM_CLIENTE]],DATOS_PERSONAS,5,FALSE)</f>
        <v>Gregorio de Laferrere</v>
      </c>
      <c r="H28" s="8">
        <f ca="1">VLOOKUP(Tabla1[[#This Row],[NOM_CLIENTE]],DATOS_PERSONAS,6,FALSE)</f>
        <v>3533406168</v>
      </c>
      <c r="I28" s="4" t="str">
        <f ca="1">VLOOKUP(Tabla1[[#This Row],[COD_PROD]],DATOS_PRODUCTOS,3,FALSE)</f>
        <v>Lácteos</v>
      </c>
      <c r="J28" s="4" t="str">
        <f ca="1">VLOOKUP(RANDBETWEEN(1,18),TABLA_PRODUCTOS[],2,FALSE)</f>
        <v>Yogur</v>
      </c>
      <c r="K28" s="4" t="str">
        <f ca="1">VLOOKUP(Tabla1[[#This Row],[COD_PROD]],DATOS_PRODUCTOS,2,FALSE)</f>
        <v>Artículos</v>
      </c>
      <c r="L28" s="9">
        <f ca="1">ROUNDUP(VLOOKUP(Tabla1[[#This Row],[COD_PROD]],DATOS_PRODUCTOS,6,FALSE)*100.1,2)</f>
        <v>499.5</v>
      </c>
      <c r="M28" s="4">
        <f ca="1">VLOOKUP(Tabla1[[#This Row],[COD_PROD]],DATOS_PRODUCTOS,4,FALSE)</f>
        <v>1</v>
      </c>
      <c r="O28">
        <f ca="1">COUNTIF(Tabla1[NOM_CLIENTE],Tabla1[[#This Row],[NOM_CLIENTE]])</f>
        <v>1</v>
      </c>
    </row>
    <row r="29" spans="2:15" x14ac:dyDescent="0.25">
      <c r="B29" s="5">
        <f t="shared" ca="1" si="0"/>
        <v>2812</v>
      </c>
      <c r="C29" s="6">
        <f t="shared" ca="1" si="1"/>
        <v>40302</v>
      </c>
      <c r="D29" s="4" t="str">
        <f ca="1">VLOOKUP(RANDBETWEEN(1,20),TABLA_PERSONAS[],2,FALSE)</f>
        <v>Paula</v>
      </c>
      <c r="E29" s="4" t="str">
        <f ca="1">VLOOKUP(Tabla1[[#This Row],[NOM_CLIENTE]],DATOS_PERSONAS,3,FALSE)</f>
        <v>Calle Antonio Garibaldi 468</v>
      </c>
      <c r="F29" s="7">
        <f ca="1">VLOOKUP(Tabla1[[#This Row],[NOM_CLIENTE]],DATOS_PERSONAS,4,FALSE)</f>
        <v>19057160</v>
      </c>
      <c r="G29" s="4" t="str">
        <f ca="1">VLOOKUP(Tabla1[[#This Row],[NOM_CLIENTE]],DATOS_PERSONAS,5,FALSE)</f>
        <v>Quilmes</v>
      </c>
      <c r="H29" s="8">
        <f ca="1">VLOOKUP(Tabla1[[#This Row],[NOM_CLIENTE]],DATOS_PERSONAS,6,FALSE)</f>
        <v>3378116443</v>
      </c>
      <c r="I29" s="4" t="str">
        <f ca="1">VLOOKUP(Tabla1[[#This Row],[COD_PROD]],DATOS_PRODUCTOS,3,FALSE)</f>
        <v>Vegetales</v>
      </c>
      <c r="J29" s="4" t="str">
        <f ca="1">VLOOKUP(RANDBETWEEN(1,18),TABLA_PRODUCTOS[],2,FALSE)</f>
        <v>Pepino</v>
      </c>
      <c r="K29" s="4" t="str">
        <f ca="1">VLOOKUP(Tabla1[[#This Row],[COD_PROD]],DATOS_PRODUCTOS,2,FALSE)</f>
        <v>Mercado</v>
      </c>
      <c r="L29" s="9">
        <f ca="1">ROUNDUP(VLOOKUP(Tabla1[[#This Row],[COD_PROD]],DATOS_PRODUCTOS,6,FALSE)*100.1,2)</f>
        <v>229.23</v>
      </c>
      <c r="M29" s="4">
        <f ca="1">VLOOKUP(Tabla1[[#This Row],[COD_PROD]],DATOS_PRODUCTOS,4,FALSE)</f>
        <v>1</v>
      </c>
      <c r="O29">
        <f ca="1">COUNTIF(Tabla1[NOM_CLIENTE],Tabla1[[#This Row],[NOM_CLIENTE]])</f>
        <v>2</v>
      </c>
    </row>
    <row r="30" spans="2:15" x14ac:dyDescent="0.25">
      <c r="B30" s="5">
        <f t="shared" ca="1" si="0"/>
        <v>9790</v>
      </c>
      <c r="C30" s="6">
        <f t="shared" ca="1" si="1"/>
        <v>44022</v>
      </c>
      <c r="D30" s="4" t="str">
        <f ca="1">VLOOKUP(RANDBETWEEN(1,20),TABLA_PERSONAS[],2,FALSE)</f>
        <v>Emilia</v>
      </c>
      <c r="E30" s="4" t="str">
        <f ca="1">VLOOKUP(Tabla1[[#This Row],[NOM_CLIENTE]],DATOS_PERSONAS,3,FALSE)</f>
        <v>Calle Amancay 640</v>
      </c>
      <c r="F30" s="7">
        <f ca="1">VLOOKUP(Tabla1[[#This Row],[NOM_CLIENTE]],DATOS_PERSONAS,4,FALSE)</f>
        <v>15447591</v>
      </c>
      <c r="G30" s="4" t="str">
        <f ca="1">VLOOKUP(Tabla1[[#This Row],[NOM_CLIENTE]],DATOS_PERSONAS,5,FALSE)</f>
        <v>San Miguel de Tucumán</v>
      </c>
      <c r="H30" s="8">
        <f ca="1">VLOOKUP(Tabla1[[#This Row],[NOM_CLIENTE]],DATOS_PERSONAS,6,FALSE)</f>
        <v>3410483489</v>
      </c>
      <c r="I30" s="4" t="str">
        <f ca="1">VLOOKUP(Tabla1[[#This Row],[COD_PROD]],DATOS_PRODUCTOS,3,FALSE)</f>
        <v>Marisco</v>
      </c>
      <c r="J30" s="4" t="str">
        <f ca="1">VLOOKUP(RANDBETWEEN(1,18),TABLA_PRODUCTOS[],2,FALSE)</f>
        <v>Salmón</v>
      </c>
      <c r="K30" s="4" t="str">
        <f ca="1">VLOOKUP(Tabla1[[#This Row],[COD_PROD]],DATOS_PRODUCTOS,2,FALSE)</f>
        <v>Pescadería</v>
      </c>
      <c r="L30" s="9">
        <f ca="1">ROUNDUP(VLOOKUP(Tabla1[[#This Row],[COD_PROD]],DATOS_PRODUCTOS,6,FALSE)*100.1,2)</f>
        <v>899.9</v>
      </c>
      <c r="M30" s="4">
        <f ca="1">VLOOKUP(Tabla1[[#This Row],[COD_PROD]],DATOS_PRODUCTOS,4,FALSE)</f>
        <v>6</v>
      </c>
      <c r="O30">
        <f ca="1">COUNTIF(Tabla1[NOM_CLIENTE],Tabla1[[#This Row],[NOM_CLIENTE]])</f>
        <v>2</v>
      </c>
    </row>
    <row r="31" spans="2:15" x14ac:dyDescent="0.25">
      <c r="B31" s="5">
        <f t="shared" ca="1" si="0"/>
        <v>5724</v>
      </c>
      <c r="C31" s="6">
        <f t="shared" ca="1" si="1"/>
        <v>40830</v>
      </c>
      <c r="D31" s="4" t="str">
        <f ca="1">VLOOKUP(RANDBETWEEN(1,20),TABLA_PERSONAS[],2,FALSE)</f>
        <v>Martina</v>
      </c>
      <c r="E31" s="4" t="str">
        <f ca="1">VLOOKUP(Tabla1[[#This Row],[NOM_CLIENTE]],DATOS_PERSONAS,3,FALSE)</f>
        <v>Calle Andres Bello 400</v>
      </c>
      <c r="F31" s="7">
        <f ca="1">VLOOKUP(Tabla1[[#This Row],[NOM_CLIENTE]],DATOS_PERSONAS,4,FALSE)</f>
        <v>24926649</v>
      </c>
      <c r="G31" s="4" t="str">
        <f ca="1">VLOOKUP(Tabla1[[#This Row],[NOM_CLIENTE]],DATOS_PERSONAS,5,FALSE)</f>
        <v>Bahía Blanca</v>
      </c>
      <c r="H31" s="8">
        <f ca="1">VLOOKUP(Tabla1[[#This Row],[NOM_CLIENTE]],DATOS_PERSONAS,6,FALSE)</f>
        <v>2772977508</v>
      </c>
      <c r="I31" s="4" t="str">
        <f ca="1">VLOOKUP(Tabla1[[#This Row],[COD_PROD]],DATOS_PRODUCTOS,3,FALSE)</f>
        <v>Vegetales</v>
      </c>
      <c r="J31" s="4" t="str">
        <f ca="1">VLOOKUP(RANDBETWEEN(1,18),TABLA_PRODUCTOS[],2,FALSE)</f>
        <v>Naranjas</v>
      </c>
      <c r="K31" s="4" t="str">
        <f ca="1">VLOOKUP(Tabla1[[#This Row],[COD_PROD]],DATOS_PRODUCTOS,2,FALSE)</f>
        <v>Artículos</v>
      </c>
      <c r="L31" s="9">
        <f ca="1">ROUNDUP(VLOOKUP(Tabla1[[#This Row],[COD_PROD]],DATOS_PRODUCTOS,6,FALSE)*100.1,2)</f>
        <v>299.3</v>
      </c>
      <c r="M31" s="4">
        <f ca="1">VLOOKUP(Tabla1[[#This Row],[COD_PROD]],DATOS_PRODUCTOS,4,FALSE)</f>
        <v>2</v>
      </c>
      <c r="O31">
        <f ca="1">COUNTIF(Tabla1[NOM_CLIENTE],Tabla1[[#This Row],[NOM_CLIENTE]])</f>
        <v>1</v>
      </c>
    </row>
    <row r="32" spans="2:15" x14ac:dyDescent="0.25">
      <c r="B32" s="5">
        <f t="shared" ca="1" si="0"/>
        <v>8853</v>
      </c>
      <c r="C32" s="6">
        <f t="shared" ref="C32:C37" ca="1" si="2">RANDBETWEEN(35000,45000)</f>
        <v>40147</v>
      </c>
      <c r="D32" s="10" t="str">
        <f ca="1">VLOOKUP(RANDBETWEEN(1,20),TABLA_PERSONAS[],2,FALSE)</f>
        <v>Zoe</v>
      </c>
      <c r="E32" s="10" t="str">
        <f ca="1">VLOOKUP(Tabla1[[#This Row],[NOM_CLIENTE]],DATOS_PERSONAS,3,FALSE)</f>
        <v>Pasaje Arrayanal 998</v>
      </c>
      <c r="F32" s="7">
        <f ca="1">VLOOKUP(Tabla1[[#This Row],[NOM_CLIENTE]],DATOS_PERSONAS,4,FALSE)</f>
        <v>34686130</v>
      </c>
      <c r="G32" s="10" t="str">
        <f ca="1">VLOOKUP(Tabla1[[#This Row],[NOM_CLIENTE]],DATOS_PERSONAS,5,FALSE)</f>
        <v>Banfield</v>
      </c>
      <c r="H32" s="8">
        <f ca="1">VLOOKUP(Tabla1[[#This Row],[NOM_CLIENTE]],DATOS_PERSONAS,6,FALSE)</f>
        <v>3390083707</v>
      </c>
      <c r="I32" s="10" t="str">
        <f ca="1">VLOOKUP(Tabla1[[#This Row],[COD_PROD]],DATOS_PRODUCTOS,3,FALSE)</f>
        <v>Lácteos</v>
      </c>
      <c r="J32" s="10" t="str">
        <f ca="1">VLOOKUP(RANDBETWEEN(1,18),TABLA_PRODUCTOS[],2,FALSE)</f>
        <v>Crema agria</v>
      </c>
      <c r="K32" s="10" t="str">
        <f ca="1">VLOOKUP(Tabla1[[#This Row],[COD_PROD]],DATOS_PRODUCTOS,2,FALSE)</f>
        <v>Entrega a domicilio</v>
      </c>
      <c r="L32" s="9">
        <f ca="1">ROUNDUP(VLOOKUP(Tabla1[[#This Row],[COD_PROD]],DATOS_PRODUCTOS,6,FALSE)*100.1,2)</f>
        <v>299.3</v>
      </c>
      <c r="M32" s="10">
        <f ca="1">VLOOKUP(Tabla1[[#This Row],[COD_PROD]],DATOS_PRODUCTOS,4,FALSE)</f>
        <v>1</v>
      </c>
      <c r="O32">
        <f ca="1">COUNTIF(Tabla1[NOM_CLIENTE],Tabla1[[#This Row],[NOM_CLIENTE]])</f>
        <v>1</v>
      </c>
    </row>
    <row r="33" spans="2:15" x14ac:dyDescent="0.25">
      <c r="B33" s="5">
        <f t="shared" ca="1" si="0"/>
        <v>6338</v>
      </c>
      <c r="C33" s="6">
        <f t="shared" ca="1" si="2"/>
        <v>44045</v>
      </c>
      <c r="D33" s="10" t="str">
        <f ca="1">VLOOKUP(RANDBETWEEN(1,20),TABLA_PERSONAS[],2,FALSE)</f>
        <v>Valentina</v>
      </c>
      <c r="E33" s="10" t="str">
        <f ca="1">VLOOKUP(Tabla1[[#This Row],[NOM_CLIENTE]],DATOS_PERSONAS,3,FALSE)</f>
        <v>Calle Arismendi 458</v>
      </c>
      <c r="F33" s="7">
        <f ca="1">VLOOKUP(Tabla1[[#This Row],[NOM_CLIENTE]],DATOS_PERSONAS,4,FALSE)</f>
        <v>33736584</v>
      </c>
      <c r="G33" s="10" t="str">
        <f ca="1">VLOOKUP(Tabla1[[#This Row],[NOM_CLIENTE]],DATOS_PERSONAS,5,FALSE)</f>
        <v>Paraná</v>
      </c>
      <c r="H33" s="8">
        <f ca="1">VLOOKUP(Tabla1[[#This Row],[NOM_CLIENTE]],DATOS_PERSONAS,6,FALSE)</f>
        <v>2288272984</v>
      </c>
      <c r="I33" s="10" t="str">
        <f ca="1">VLOOKUP(Tabla1[[#This Row],[COD_PROD]],DATOS_PRODUCTOS,3,FALSE)</f>
        <v>Vegetales</v>
      </c>
      <c r="J33" s="10" t="str">
        <f ca="1">VLOOKUP(RANDBETWEEN(1,18),TABLA_PRODUCTOS[],2,FALSE)</f>
        <v>Apio</v>
      </c>
      <c r="K33" s="10" t="str">
        <f ca="1">VLOOKUP(Tabla1[[#This Row],[COD_PROD]],DATOS_PRODUCTOS,2,FALSE)</f>
        <v>Artículos</v>
      </c>
      <c r="L33" s="9">
        <f ca="1">ROUNDUP(VLOOKUP(Tabla1[[#This Row],[COD_PROD]],DATOS_PRODUCTOS,6,FALSE)*100.1,2)</f>
        <v>199.2</v>
      </c>
      <c r="M33" s="10">
        <f ca="1">VLOOKUP(Tabla1[[#This Row],[COD_PROD]],DATOS_PRODUCTOS,4,FALSE)</f>
        <v>2</v>
      </c>
      <c r="O33">
        <f ca="1">COUNTIF(Tabla1[NOM_CLIENTE],Tabla1[[#This Row],[NOM_CLIENTE]])</f>
        <v>1</v>
      </c>
    </row>
    <row r="34" spans="2:15" x14ac:dyDescent="0.25">
      <c r="B34" s="5">
        <f t="shared" ca="1" si="0"/>
        <v>2009</v>
      </c>
      <c r="C34" s="6">
        <f t="shared" ca="1" si="2"/>
        <v>36023</v>
      </c>
      <c r="D34" s="10" t="str">
        <f ca="1">VLOOKUP(RANDBETWEEN(1,20),TABLA_PERSONAS[],2,FALSE)</f>
        <v>Santiago</v>
      </c>
      <c r="E34" s="10" t="str">
        <f ca="1">VLOOKUP(Tabla1[[#This Row],[NOM_CLIENTE]],DATOS_PERSONAS,3,FALSE)</f>
        <v>Avenida Alte G Brown 806</v>
      </c>
      <c r="F34" s="7">
        <f ca="1">VLOOKUP(Tabla1[[#This Row],[NOM_CLIENTE]],DATOS_PERSONAS,4,FALSE)</f>
        <v>34628576</v>
      </c>
      <c r="G34" s="10" t="str">
        <f ca="1">VLOOKUP(Tabla1[[#This Row],[NOM_CLIENTE]],DATOS_PERSONAS,5,FALSE)</f>
        <v>Buenos Aires</v>
      </c>
      <c r="H34" s="8">
        <f ca="1">VLOOKUP(Tabla1[[#This Row],[NOM_CLIENTE]],DATOS_PERSONAS,6,FALSE)</f>
        <v>2247360539</v>
      </c>
      <c r="I34" s="10" t="str">
        <f ca="1">VLOOKUP(Tabla1[[#This Row],[COD_PROD]],DATOS_PRODUCTOS,3,FALSE)</f>
        <v>Lácteos</v>
      </c>
      <c r="J34" s="10" t="str">
        <f ca="1">VLOOKUP(RANDBETWEEN(1,18),TABLA_PRODUCTOS[],2,FALSE)</f>
        <v>Yogur</v>
      </c>
      <c r="K34" s="10" t="str">
        <f ca="1">VLOOKUP(Tabla1[[#This Row],[COD_PROD]],DATOS_PRODUCTOS,2,FALSE)</f>
        <v>Artículos</v>
      </c>
      <c r="L34" s="9">
        <f ca="1">ROUNDUP(VLOOKUP(Tabla1[[#This Row],[COD_PROD]],DATOS_PRODUCTOS,6,FALSE)*100.1,2)</f>
        <v>499.5</v>
      </c>
      <c r="M34" s="10">
        <f ca="1">VLOOKUP(Tabla1[[#This Row],[COD_PROD]],DATOS_PRODUCTOS,4,FALSE)</f>
        <v>1</v>
      </c>
      <c r="O34">
        <f ca="1">COUNTIF(Tabla1[NOM_CLIENTE],Tabla1[[#This Row],[NOM_CLIENTE]])</f>
        <v>2</v>
      </c>
    </row>
    <row r="35" spans="2:15" x14ac:dyDescent="0.25">
      <c r="B35" s="5">
        <f t="shared" ca="1" si="0"/>
        <v>9275</v>
      </c>
      <c r="C35" s="6">
        <f t="shared" ca="1" si="2"/>
        <v>39569</v>
      </c>
      <c r="D35" s="10" t="str">
        <f ca="1">VLOOKUP(RANDBETWEEN(1,20),TABLA_PERSONAS[],2,FALSE)</f>
        <v>Tomás</v>
      </c>
      <c r="E35" s="10" t="str">
        <f ca="1">VLOOKUP(Tabla1[[#This Row],[NOM_CLIENTE]],DATOS_PERSONAS,3,FALSE)</f>
        <v>Calle Argerich 435</v>
      </c>
      <c r="F35" s="7">
        <f ca="1">VLOOKUP(Tabla1[[#This Row],[NOM_CLIENTE]],DATOS_PERSONAS,4,FALSE)</f>
        <v>20411869</v>
      </c>
      <c r="G35" s="10" t="str">
        <f ca="1">VLOOKUP(Tabla1[[#This Row],[NOM_CLIENTE]],DATOS_PERSONAS,5,FALSE)</f>
        <v>José C. Paz</v>
      </c>
      <c r="H35" s="8">
        <f ca="1">VLOOKUP(Tabla1[[#This Row],[NOM_CLIENTE]],DATOS_PERSONAS,6,FALSE)</f>
        <v>3677684150</v>
      </c>
      <c r="I35" s="10" t="str">
        <f ca="1">VLOOKUP(Tabla1[[#This Row],[COD_PROD]],DATOS_PRODUCTOS,3,FALSE)</f>
        <v>Lácteos</v>
      </c>
      <c r="J35" s="10" t="str">
        <f ca="1">VLOOKUP(RANDBETWEEN(1,18),TABLA_PRODUCTOS[],2,FALSE)</f>
        <v>Yogur</v>
      </c>
      <c r="K35" s="10" t="str">
        <f ca="1">VLOOKUP(Tabla1[[#This Row],[COD_PROD]],DATOS_PRODUCTOS,2,FALSE)</f>
        <v>Artículos</v>
      </c>
      <c r="L35" s="9">
        <f ca="1">ROUNDUP(VLOOKUP(Tabla1[[#This Row],[COD_PROD]],DATOS_PRODUCTOS,6,FALSE)*100.1,2)</f>
        <v>499.5</v>
      </c>
      <c r="M35" s="10">
        <f ca="1">VLOOKUP(Tabla1[[#This Row],[COD_PROD]],DATOS_PRODUCTOS,4,FALSE)</f>
        <v>1</v>
      </c>
      <c r="O35">
        <f ca="1">COUNTIF(Tabla1[NOM_CLIENTE],Tabla1[[#This Row],[NOM_CLIENTE]])</f>
        <v>2</v>
      </c>
    </row>
    <row r="36" spans="2:15" x14ac:dyDescent="0.25">
      <c r="B36" s="5">
        <f t="shared" ca="1" si="0"/>
        <v>1215</v>
      </c>
      <c r="C36" s="6">
        <f t="shared" ca="1" si="2"/>
        <v>36985</v>
      </c>
      <c r="D36" s="10" t="str">
        <f ca="1">VLOOKUP(RANDBETWEEN(1,20),TABLA_PERSONAS[],2,FALSE)</f>
        <v>Matías</v>
      </c>
      <c r="E36" s="10" t="str">
        <f ca="1">VLOOKUP(Tabla1[[#This Row],[NOM_CLIENTE]],DATOS_PERSONAS,3,FALSE)</f>
        <v>Avenida Antenor Sajama 250</v>
      </c>
      <c r="F36" s="7">
        <f ca="1">VLOOKUP(Tabla1[[#This Row],[NOM_CLIENTE]],DATOS_PERSONAS,4,FALSE)</f>
        <v>28194560</v>
      </c>
      <c r="G36" s="10" t="str">
        <f ca="1">VLOOKUP(Tabla1[[#This Row],[NOM_CLIENTE]],DATOS_PERSONAS,5,FALSE)</f>
        <v>Posadas</v>
      </c>
      <c r="H36" s="8">
        <f ca="1">VLOOKUP(Tabla1[[#This Row],[NOM_CLIENTE]],DATOS_PERSONAS,6,FALSE)</f>
        <v>2469892083</v>
      </c>
      <c r="I36" s="10" t="str">
        <f ca="1">VLOOKUP(Tabla1[[#This Row],[COD_PROD]],DATOS_PRODUCTOS,3,FALSE)</f>
        <v>Lácteos</v>
      </c>
      <c r="J36" s="10" t="str">
        <f ca="1">VLOOKUP(RANDBETWEEN(1,18),TABLA_PRODUCTOS[],2,FALSE)</f>
        <v>Huevos</v>
      </c>
      <c r="K36" s="10" t="str">
        <f ca="1">VLOOKUP(Tabla1[[#This Row],[COD_PROD]],DATOS_PRODUCTOS,2,FALSE)</f>
        <v>Entrega a domicilio</v>
      </c>
      <c r="L36" s="9">
        <f ca="1">ROUNDUP(VLOOKUP(Tabla1[[#This Row],[COD_PROD]],DATOS_PRODUCTOS,6,FALSE)*100.1,2)</f>
        <v>350.35</v>
      </c>
      <c r="M36" s="10">
        <f ca="1">VLOOKUP(Tabla1[[#This Row],[COD_PROD]],DATOS_PRODUCTOS,4,FALSE)</f>
        <v>2</v>
      </c>
      <c r="O36">
        <f ca="1">COUNTIF(Tabla1[NOM_CLIENTE],Tabla1[[#This Row],[NOM_CLIENTE]])</f>
        <v>1</v>
      </c>
    </row>
    <row r="37" spans="2:15" x14ac:dyDescent="0.25">
      <c r="B37" s="5">
        <f t="shared" ca="1" si="0"/>
        <v>5014</v>
      </c>
      <c r="C37" s="6">
        <f t="shared" ca="1" si="2"/>
        <v>42102</v>
      </c>
      <c r="D37" s="10" t="str">
        <f ca="1">VLOOKUP(RANDBETWEEN(1,20),TABLA_PERSONAS[],2,FALSE)</f>
        <v>Pedro</v>
      </c>
      <c r="E37" s="10" t="str">
        <f ca="1">VLOOKUP(Tabla1[[#This Row],[NOM_CLIENTE]],DATOS_PERSONAS,3,FALSE)</f>
        <v>Calle Antonio Marcon 377</v>
      </c>
      <c r="F37" s="7">
        <f ca="1">VLOOKUP(Tabla1[[#This Row],[NOM_CLIENTE]],DATOS_PERSONAS,4,FALSE)</f>
        <v>39056085</v>
      </c>
      <c r="G37" s="10" t="str">
        <f ca="1">VLOOKUP(Tabla1[[#This Row],[NOM_CLIENTE]],DATOS_PERSONAS,5,FALSE)</f>
        <v>San Salvador de Jujuy</v>
      </c>
      <c r="H37" s="8">
        <f ca="1">VLOOKUP(Tabla1[[#This Row],[NOM_CLIENTE]],DATOS_PERSONAS,6,FALSE)</f>
        <v>3416381468</v>
      </c>
      <c r="I37" s="10" t="str">
        <f ca="1">VLOOKUP(Tabla1[[#This Row],[COD_PROD]],DATOS_PRODUCTOS,3,FALSE)</f>
        <v>Vegetales</v>
      </c>
      <c r="J37" s="10" t="str">
        <f ca="1">VLOOKUP(RANDBETWEEN(1,18),TABLA_PRODUCTOS[],2,FALSE)</f>
        <v>Lechuga</v>
      </c>
      <c r="K37" s="10" t="str">
        <f ca="1">VLOOKUP(Tabla1[[#This Row],[COD_PROD]],DATOS_PRODUCTOS,2,FALSE)</f>
        <v>Mercado</v>
      </c>
      <c r="L37" s="9">
        <f ca="1">ROUNDUP(VLOOKUP(Tabla1[[#This Row],[COD_PROD]],DATOS_PRODUCTOS,6,FALSE)*100.1,2)</f>
        <v>229.23</v>
      </c>
      <c r="M37" s="10">
        <f ca="1">VLOOKUP(Tabla1[[#This Row],[COD_PROD]],DATOS_PRODUCTOS,4,FALSE)</f>
        <v>2</v>
      </c>
      <c r="O37">
        <f ca="1">COUNTIF(Tabla1[NOM_CLIENTE],Tabla1[[#This Row],[NOM_CLIENTE]])</f>
        <v>1</v>
      </c>
    </row>
    <row r="38" spans="2:15" x14ac:dyDescent="0.25">
      <c r="B38" s="5"/>
      <c r="C38" s="6"/>
      <c r="D38" s="10"/>
      <c r="E38" s="10"/>
      <c r="F38" s="7"/>
      <c r="G38" s="10"/>
      <c r="H38" s="8"/>
      <c r="I38" s="10"/>
      <c r="J38" s="10"/>
      <c r="K38" s="10"/>
      <c r="L38" s="9"/>
      <c r="M38" s="10"/>
    </row>
    <row r="39" spans="2:15" x14ac:dyDescent="0.25">
      <c r="B39" s="5" t="s">
        <v>177</v>
      </c>
      <c r="C39" s="6"/>
      <c r="D39" s="10"/>
      <c r="E39" s="10"/>
      <c r="F39" s="7"/>
      <c r="G39" s="10"/>
      <c r="H39" s="8"/>
      <c r="I39" s="10"/>
      <c r="J39" s="10"/>
      <c r="K39" s="10"/>
      <c r="L39" s="9"/>
      <c r="M39" s="10"/>
    </row>
    <row r="41" spans="2:15" x14ac:dyDescent="0.25">
      <c r="B41" s="4" t="s">
        <v>1</v>
      </c>
      <c r="C41" s="4" t="s">
        <v>3</v>
      </c>
      <c r="D41" s="4" t="s">
        <v>5</v>
      </c>
      <c r="E41" s="4" t="s">
        <v>7</v>
      </c>
      <c r="F41" s="4" t="s">
        <v>9</v>
      </c>
      <c r="G41" s="4" t="s">
        <v>10</v>
      </c>
      <c r="H41" s="4" t="s">
        <v>12</v>
      </c>
      <c r="I41" s="4" t="s">
        <v>14</v>
      </c>
      <c r="J41" s="4" t="s">
        <v>16</v>
      </c>
      <c r="K41" s="4" t="s">
        <v>18</v>
      </c>
      <c r="L41" s="4" t="s">
        <v>20</v>
      </c>
      <c r="M41" s="4" t="s">
        <v>22</v>
      </c>
    </row>
    <row r="42" spans="2:15" x14ac:dyDescent="0.25">
      <c r="B42" s="4">
        <v>1001</v>
      </c>
      <c r="C42" s="6">
        <v>45050</v>
      </c>
      <c r="D42" s="4" t="s">
        <v>42</v>
      </c>
      <c r="E42" s="4" t="s">
        <v>170</v>
      </c>
      <c r="F42" s="7">
        <v>30315651</v>
      </c>
      <c r="G42" s="4" t="s">
        <v>90</v>
      </c>
      <c r="H42" s="8">
        <v>3121551448</v>
      </c>
      <c r="I42" s="4" t="s">
        <v>135</v>
      </c>
      <c r="J42" s="4">
        <v>104</v>
      </c>
      <c r="K42" s="4" t="s">
        <v>141</v>
      </c>
      <c r="L42" s="9">
        <v>229.23</v>
      </c>
      <c r="M42" s="4">
        <v>2</v>
      </c>
    </row>
    <row r="43" spans="2:15" x14ac:dyDescent="0.25">
      <c r="B43" s="4">
        <v>1001</v>
      </c>
      <c r="C43" s="6">
        <v>45050</v>
      </c>
      <c r="D43" s="4" t="s">
        <v>42</v>
      </c>
      <c r="E43" s="4" t="s">
        <v>170</v>
      </c>
      <c r="F43" s="7">
        <v>30315651</v>
      </c>
      <c r="G43" s="4" t="s">
        <v>90</v>
      </c>
      <c r="H43" s="8">
        <v>3121551448</v>
      </c>
      <c r="I43" s="4" t="s">
        <v>135</v>
      </c>
      <c r="J43" s="4">
        <v>103</v>
      </c>
      <c r="K43" s="4" t="s">
        <v>139</v>
      </c>
      <c r="L43" s="9">
        <v>399.4</v>
      </c>
      <c r="M43" s="4">
        <v>1</v>
      </c>
    </row>
    <row r="44" spans="2:15" x14ac:dyDescent="0.25">
      <c r="B44" s="4">
        <v>1001</v>
      </c>
      <c r="C44" s="6">
        <v>45050</v>
      </c>
      <c r="D44" s="4" t="s">
        <v>42</v>
      </c>
      <c r="E44" s="4" t="s">
        <v>170</v>
      </c>
      <c r="F44" s="7">
        <v>30315651</v>
      </c>
      <c r="G44" s="4" t="s">
        <v>90</v>
      </c>
      <c r="H44" s="8">
        <v>3121551448</v>
      </c>
      <c r="I44" s="4" t="s">
        <v>152</v>
      </c>
      <c r="J44" s="4">
        <v>110</v>
      </c>
      <c r="K44" s="4" t="s">
        <v>150</v>
      </c>
      <c r="L44" s="9">
        <v>399.4</v>
      </c>
      <c r="M44" s="4">
        <v>2</v>
      </c>
    </row>
    <row r="45" spans="2:15" x14ac:dyDescent="0.25">
      <c r="B45" s="4">
        <v>1002</v>
      </c>
      <c r="C45" s="6">
        <v>45051</v>
      </c>
      <c r="D45" s="4" t="s">
        <v>38</v>
      </c>
      <c r="E45" s="4" t="s">
        <v>171</v>
      </c>
      <c r="F45" s="7">
        <v>39687295</v>
      </c>
      <c r="G45" s="4" t="s">
        <v>84</v>
      </c>
      <c r="H45" s="8">
        <v>3274537681</v>
      </c>
      <c r="I45" s="4" t="s">
        <v>135</v>
      </c>
      <c r="J45" s="4">
        <v>106</v>
      </c>
      <c r="K45" s="4" t="s">
        <v>145</v>
      </c>
      <c r="L45" s="9">
        <v>150.15</v>
      </c>
      <c r="M45" s="4">
        <v>2</v>
      </c>
    </row>
    <row r="46" spans="2:15" x14ac:dyDescent="0.25">
      <c r="B46" s="4">
        <v>1002</v>
      </c>
      <c r="C46" s="6">
        <v>45051</v>
      </c>
      <c r="D46" s="4" t="s">
        <v>38</v>
      </c>
      <c r="E46" s="4" t="s">
        <v>171</v>
      </c>
      <c r="F46" s="7">
        <v>39687295</v>
      </c>
      <c r="G46" s="4" t="s">
        <v>84</v>
      </c>
      <c r="H46" s="8">
        <v>3274537681</v>
      </c>
      <c r="I46" s="4" t="s">
        <v>152</v>
      </c>
      <c r="J46" s="4">
        <v>113</v>
      </c>
      <c r="K46" s="4" t="s">
        <v>157</v>
      </c>
      <c r="L46" s="9">
        <v>389.39</v>
      </c>
      <c r="M46" s="4">
        <v>1</v>
      </c>
    </row>
    <row r="47" spans="2:15" x14ac:dyDescent="0.25">
      <c r="B47" s="4">
        <v>1002</v>
      </c>
      <c r="C47" s="6">
        <v>45051</v>
      </c>
      <c r="D47" s="4" t="s">
        <v>38</v>
      </c>
      <c r="E47" s="4" t="s">
        <v>171</v>
      </c>
      <c r="F47" s="7">
        <v>39687295</v>
      </c>
      <c r="G47" s="4" t="s">
        <v>84</v>
      </c>
      <c r="H47" s="8">
        <v>3274537681</v>
      </c>
      <c r="I47" s="4" t="s">
        <v>152</v>
      </c>
      <c r="J47" s="4">
        <v>114</v>
      </c>
      <c r="K47" s="4" t="s">
        <v>159</v>
      </c>
      <c r="L47" s="9">
        <v>299.3</v>
      </c>
      <c r="M47" s="4">
        <v>1</v>
      </c>
    </row>
    <row r="48" spans="2:15" x14ac:dyDescent="0.25">
      <c r="B48" s="4">
        <v>1003</v>
      </c>
      <c r="C48" s="6">
        <v>45051</v>
      </c>
      <c r="D48" s="4" t="s">
        <v>169</v>
      </c>
      <c r="E48" s="4" t="s">
        <v>175</v>
      </c>
      <c r="F48" s="7">
        <v>34986131</v>
      </c>
      <c r="G48" s="4" t="s">
        <v>74</v>
      </c>
      <c r="H48" s="8">
        <v>2483237659</v>
      </c>
      <c r="I48" s="4" t="s">
        <v>135</v>
      </c>
      <c r="J48" s="4">
        <v>106</v>
      </c>
      <c r="K48" s="4" t="s">
        <v>145</v>
      </c>
      <c r="L48" s="9">
        <v>150.15</v>
      </c>
      <c r="M48" s="4">
        <v>2</v>
      </c>
    </row>
    <row r="49" spans="2:13" x14ac:dyDescent="0.25">
      <c r="B49" s="4">
        <v>1003</v>
      </c>
      <c r="C49" s="6">
        <v>45051</v>
      </c>
      <c r="D49" s="4" t="s">
        <v>169</v>
      </c>
      <c r="E49" s="4" t="s">
        <v>175</v>
      </c>
      <c r="F49" s="7">
        <v>34986131</v>
      </c>
      <c r="G49" s="4" t="s">
        <v>74</v>
      </c>
      <c r="H49" s="8">
        <v>2483237659</v>
      </c>
      <c r="I49" s="4" t="s">
        <v>135</v>
      </c>
      <c r="J49" s="4">
        <v>107</v>
      </c>
      <c r="K49" s="4" t="s">
        <v>147</v>
      </c>
      <c r="L49" s="9">
        <v>199.2</v>
      </c>
      <c r="M49" s="4">
        <v>2</v>
      </c>
    </row>
    <row r="50" spans="2:13" x14ac:dyDescent="0.25">
      <c r="B50" s="4">
        <v>1004</v>
      </c>
      <c r="C50" s="6">
        <v>45052</v>
      </c>
      <c r="D50" s="4" t="s">
        <v>38</v>
      </c>
      <c r="E50" s="4" t="s">
        <v>171</v>
      </c>
      <c r="F50" s="7">
        <v>39687295</v>
      </c>
      <c r="G50" s="4" t="s">
        <v>84</v>
      </c>
      <c r="H50" s="8">
        <v>3274537681</v>
      </c>
      <c r="I50" s="4" t="s">
        <v>135</v>
      </c>
      <c r="J50" s="4">
        <v>102</v>
      </c>
      <c r="K50" s="4" t="s">
        <v>137</v>
      </c>
      <c r="L50" s="9">
        <v>199.2</v>
      </c>
      <c r="M50" s="4">
        <v>3</v>
      </c>
    </row>
    <row r="51" spans="2:13" x14ac:dyDescent="0.25">
      <c r="B51" s="4">
        <v>1004</v>
      </c>
      <c r="C51" s="6">
        <v>45052</v>
      </c>
      <c r="D51" s="4" t="s">
        <v>38</v>
      </c>
      <c r="E51" s="4" t="s">
        <v>171</v>
      </c>
      <c r="F51" s="7">
        <v>39687295</v>
      </c>
      <c r="G51" s="4" t="s">
        <v>84</v>
      </c>
      <c r="H51" s="8">
        <v>3274537681</v>
      </c>
      <c r="I51" s="4" t="s">
        <v>135</v>
      </c>
      <c r="J51" s="4">
        <v>101</v>
      </c>
      <c r="K51" s="4" t="s">
        <v>133</v>
      </c>
      <c r="L51" s="9">
        <v>299.3</v>
      </c>
      <c r="M51" s="4">
        <v>2</v>
      </c>
    </row>
    <row r="52" spans="2:13" x14ac:dyDescent="0.25">
      <c r="B52" s="4">
        <v>1005</v>
      </c>
      <c r="C52" s="6">
        <v>45053</v>
      </c>
      <c r="D52" s="4" t="s">
        <v>38</v>
      </c>
      <c r="E52" s="4" t="s">
        <v>171</v>
      </c>
      <c r="F52" s="7">
        <v>39687295</v>
      </c>
      <c r="G52" s="4" t="s">
        <v>84</v>
      </c>
      <c r="H52" s="8">
        <v>3274537681</v>
      </c>
      <c r="I52" s="4" t="s">
        <v>135</v>
      </c>
      <c r="J52" s="4">
        <v>109</v>
      </c>
      <c r="K52" s="4" t="s">
        <v>149</v>
      </c>
      <c r="L52" s="9">
        <v>225.23</v>
      </c>
      <c r="M52" s="4">
        <v>0.5</v>
      </c>
    </row>
    <row r="53" spans="2:13" x14ac:dyDescent="0.25">
      <c r="B53" s="4">
        <v>1006</v>
      </c>
      <c r="C53" s="6">
        <v>45053</v>
      </c>
      <c r="D53" s="4" t="s">
        <v>42</v>
      </c>
      <c r="E53" s="4" t="s">
        <v>170</v>
      </c>
      <c r="F53" s="7">
        <v>30315651</v>
      </c>
      <c r="G53" s="4" t="s">
        <v>90</v>
      </c>
      <c r="H53" s="8">
        <v>3121551448</v>
      </c>
      <c r="I53" s="4" t="s">
        <v>163</v>
      </c>
      <c r="J53" s="4">
        <v>116</v>
      </c>
      <c r="K53" s="4" t="s">
        <v>162</v>
      </c>
      <c r="L53" s="9">
        <v>799.8</v>
      </c>
      <c r="M53" s="4">
        <v>10</v>
      </c>
    </row>
    <row r="54" spans="2:13" x14ac:dyDescent="0.25">
      <c r="B54" s="4">
        <v>1006</v>
      </c>
      <c r="C54" s="6">
        <v>45053</v>
      </c>
      <c r="D54" s="4" t="s">
        <v>42</v>
      </c>
      <c r="E54" s="4" t="s">
        <v>170</v>
      </c>
      <c r="F54" s="7">
        <v>30315651</v>
      </c>
      <c r="G54" s="4" t="s">
        <v>90</v>
      </c>
      <c r="H54" s="8">
        <v>3121551448</v>
      </c>
      <c r="I54" s="4" t="s">
        <v>166</v>
      </c>
      <c r="J54" s="4">
        <v>118</v>
      </c>
      <c r="K54" s="4" t="s">
        <v>167</v>
      </c>
      <c r="L54" s="9">
        <v>1100.0999999999999</v>
      </c>
      <c r="M54" s="4">
        <v>5</v>
      </c>
    </row>
    <row r="55" spans="2:13" x14ac:dyDescent="0.25">
      <c r="B55" s="4">
        <v>1007</v>
      </c>
      <c r="C55" s="6">
        <v>45053</v>
      </c>
      <c r="D55" s="4" t="s">
        <v>42</v>
      </c>
      <c r="E55" s="4" t="s">
        <v>170</v>
      </c>
      <c r="F55" s="7">
        <v>30315651</v>
      </c>
      <c r="G55" s="4" t="s">
        <v>90</v>
      </c>
      <c r="H55" s="8">
        <v>3121551448</v>
      </c>
      <c r="I55" s="4" t="s">
        <v>152</v>
      </c>
      <c r="J55" s="4">
        <v>110</v>
      </c>
      <c r="K55" s="4" t="s">
        <v>150</v>
      </c>
      <c r="L55" s="9">
        <v>399.4</v>
      </c>
      <c r="M55" s="4">
        <v>2</v>
      </c>
    </row>
    <row r="56" spans="2:13" x14ac:dyDescent="0.25">
      <c r="B56" s="4">
        <v>1007</v>
      </c>
      <c r="C56" s="6">
        <v>45053</v>
      </c>
      <c r="D56" s="4" t="s">
        <v>42</v>
      </c>
      <c r="E56" s="4" t="s">
        <v>170</v>
      </c>
      <c r="F56" s="7">
        <v>30315651</v>
      </c>
      <c r="G56" s="4" t="s">
        <v>90</v>
      </c>
      <c r="H56" s="8">
        <v>3121551448</v>
      </c>
      <c r="I56" s="4" t="s">
        <v>152</v>
      </c>
      <c r="J56" s="4">
        <v>110</v>
      </c>
      <c r="K56" s="4" t="s">
        <v>150</v>
      </c>
      <c r="L56" s="9">
        <v>399.4</v>
      </c>
      <c r="M56" s="4">
        <v>2</v>
      </c>
    </row>
    <row r="57" spans="2:13" x14ac:dyDescent="0.25">
      <c r="B57" s="4">
        <v>1008</v>
      </c>
      <c r="C57" s="6">
        <v>45054</v>
      </c>
      <c r="D57" s="4" t="s">
        <v>37</v>
      </c>
      <c r="E57" s="4" t="s">
        <v>174</v>
      </c>
      <c r="F57" s="7">
        <v>37176751</v>
      </c>
      <c r="G57" s="4" t="s">
        <v>79</v>
      </c>
      <c r="H57" s="8">
        <v>3245118167</v>
      </c>
      <c r="I57" s="4" t="s">
        <v>135</v>
      </c>
      <c r="J57" s="4">
        <v>103</v>
      </c>
      <c r="K57" s="4" t="s">
        <v>139</v>
      </c>
      <c r="L57" s="9">
        <v>399.4</v>
      </c>
      <c r="M57" s="4">
        <v>1</v>
      </c>
    </row>
    <row r="58" spans="2:13" x14ac:dyDescent="0.25">
      <c r="B58" s="4">
        <v>1008</v>
      </c>
      <c r="C58" s="6">
        <v>45054</v>
      </c>
      <c r="D58" s="4" t="s">
        <v>37</v>
      </c>
      <c r="E58" s="4" t="s">
        <v>174</v>
      </c>
      <c r="F58" s="7">
        <v>37176751</v>
      </c>
      <c r="G58" s="4" t="s">
        <v>79</v>
      </c>
      <c r="H58" s="8">
        <v>3245118167</v>
      </c>
      <c r="I58" s="4" t="s">
        <v>135</v>
      </c>
      <c r="J58" s="4">
        <v>105</v>
      </c>
      <c r="K58" s="4" t="s">
        <v>144</v>
      </c>
      <c r="L58" s="9">
        <v>349.34999999999997</v>
      </c>
      <c r="M58" s="4">
        <v>4</v>
      </c>
    </row>
    <row r="59" spans="2:13" x14ac:dyDescent="0.25">
      <c r="B59" s="4">
        <v>1008</v>
      </c>
      <c r="C59" s="6">
        <v>45054</v>
      </c>
      <c r="D59" s="4" t="s">
        <v>37</v>
      </c>
      <c r="E59" s="4" t="s">
        <v>174</v>
      </c>
      <c r="F59" s="7">
        <v>37176751</v>
      </c>
      <c r="G59" s="4" t="s">
        <v>79</v>
      </c>
      <c r="H59" s="8">
        <v>3245118167</v>
      </c>
      <c r="I59" s="4" t="s">
        <v>166</v>
      </c>
      <c r="J59" s="4">
        <v>117</v>
      </c>
      <c r="K59" s="4" t="s">
        <v>164</v>
      </c>
      <c r="L59" s="9">
        <v>899.9</v>
      </c>
      <c r="M59" s="4">
        <v>6</v>
      </c>
    </row>
    <row r="60" spans="2:13" x14ac:dyDescent="0.25">
      <c r="B60" s="4">
        <v>1009</v>
      </c>
      <c r="C60" s="6">
        <v>45055</v>
      </c>
      <c r="D60" s="4" t="s">
        <v>31</v>
      </c>
      <c r="E60" s="4" t="s">
        <v>173</v>
      </c>
      <c r="F60" s="7">
        <v>10559773</v>
      </c>
      <c r="G60" s="4" t="s">
        <v>87</v>
      </c>
      <c r="H60" s="8">
        <v>2616312759</v>
      </c>
      <c r="I60" s="4" t="s">
        <v>135</v>
      </c>
      <c r="J60" s="4">
        <v>106</v>
      </c>
      <c r="K60" s="4" t="s">
        <v>145</v>
      </c>
      <c r="L60" s="9">
        <v>150.15</v>
      </c>
      <c r="M60" s="4">
        <v>2</v>
      </c>
    </row>
    <row r="61" spans="2:13" x14ac:dyDescent="0.25">
      <c r="B61" s="4">
        <v>1010</v>
      </c>
      <c r="C61" s="6">
        <v>45055</v>
      </c>
      <c r="D61" s="4" t="s">
        <v>40</v>
      </c>
      <c r="E61" s="4" t="s">
        <v>172</v>
      </c>
      <c r="F61" s="7">
        <v>24231383</v>
      </c>
      <c r="G61" s="4" t="s">
        <v>75</v>
      </c>
      <c r="H61" s="8">
        <v>2760426446</v>
      </c>
      <c r="I61" s="4" t="s">
        <v>166</v>
      </c>
      <c r="J61" s="4">
        <v>117</v>
      </c>
      <c r="K61" s="4" t="s">
        <v>164</v>
      </c>
      <c r="L61" s="9">
        <v>899.9</v>
      </c>
      <c r="M61" s="4">
        <v>6</v>
      </c>
    </row>
    <row r="64" spans="2:13" x14ac:dyDescent="0.25">
      <c r="B64" t="s">
        <v>178</v>
      </c>
    </row>
    <row r="66" spans="2:8" x14ac:dyDescent="0.25">
      <c r="B66" s="11" t="s">
        <v>1</v>
      </c>
      <c r="C66" s="4" t="s">
        <v>3</v>
      </c>
      <c r="D66" s="4" t="s">
        <v>5</v>
      </c>
      <c r="E66" s="4" t="s">
        <v>7</v>
      </c>
      <c r="F66" s="4" t="s">
        <v>9</v>
      </c>
      <c r="G66" s="4" t="s">
        <v>10</v>
      </c>
      <c r="H66" s="4" t="s">
        <v>12</v>
      </c>
    </row>
    <row r="67" spans="2:8" x14ac:dyDescent="0.25">
      <c r="B67" s="4">
        <v>1001</v>
      </c>
      <c r="C67" s="6">
        <v>45050</v>
      </c>
      <c r="D67" s="4" t="s">
        <v>42</v>
      </c>
      <c r="E67" s="4" t="s">
        <v>170</v>
      </c>
      <c r="F67" s="7">
        <v>30315651</v>
      </c>
      <c r="G67" s="4" t="s">
        <v>90</v>
      </c>
      <c r="H67" s="8">
        <v>3121551448</v>
      </c>
    </row>
    <row r="68" spans="2:8" x14ac:dyDescent="0.25">
      <c r="B68" s="4">
        <v>1002</v>
      </c>
      <c r="C68" s="6">
        <v>45051</v>
      </c>
      <c r="D68" s="4" t="s">
        <v>38</v>
      </c>
      <c r="E68" s="4" t="s">
        <v>171</v>
      </c>
      <c r="F68" s="7">
        <v>39687295</v>
      </c>
      <c r="G68" s="4" t="s">
        <v>84</v>
      </c>
      <c r="H68" s="8">
        <v>3274537681</v>
      </c>
    </row>
    <row r="69" spans="2:8" x14ac:dyDescent="0.25">
      <c r="B69" s="4">
        <v>1003</v>
      </c>
      <c r="C69" s="6">
        <v>45051</v>
      </c>
      <c r="D69" s="4" t="s">
        <v>169</v>
      </c>
      <c r="E69" s="4" t="s">
        <v>175</v>
      </c>
      <c r="F69" s="7">
        <v>34986131</v>
      </c>
      <c r="G69" s="4" t="s">
        <v>74</v>
      </c>
      <c r="H69" s="8">
        <v>2483237659</v>
      </c>
    </row>
    <row r="70" spans="2:8" x14ac:dyDescent="0.25">
      <c r="B70" s="4">
        <v>1004</v>
      </c>
      <c r="C70" s="6">
        <v>45052</v>
      </c>
      <c r="D70" s="4" t="s">
        <v>38</v>
      </c>
      <c r="E70" s="4" t="s">
        <v>171</v>
      </c>
      <c r="F70" s="7">
        <v>39687295</v>
      </c>
      <c r="G70" s="4" t="s">
        <v>84</v>
      </c>
      <c r="H70" s="8">
        <v>3274537681</v>
      </c>
    </row>
    <row r="71" spans="2:8" x14ac:dyDescent="0.25">
      <c r="B71" s="4">
        <v>1005</v>
      </c>
      <c r="C71" s="6">
        <v>45053</v>
      </c>
      <c r="D71" s="4" t="s">
        <v>38</v>
      </c>
      <c r="E71" s="4" t="s">
        <v>171</v>
      </c>
      <c r="F71" s="7">
        <v>39687295</v>
      </c>
      <c r="G71" s="4" t="s">
        <v>84</v>
      </c>
      <c r="H71" s="8">
        <v>3274537681</v>
      </c>
    </row>
    <row r="72" spans="2:8" x14ac:dyDescent="0.25">
      <c r="B72" s="4">
        <v>1006</v>
      </c>
      <c r="C72" s="6">
        <v>45053</v>
      </c>
      <c r="D72" s="4" t="s">
        <v>42</v>
      </c>
      <c r="E72" s="4" t="s">
        <v>170</v>
      </c>
      <c r="F72" s="7">
        <v>30315651</v>
      </c>
      <c r="G72" s="4" t="s">
        <v>90</v>
      </c>
      <c r="H72" s="8">
        <v>3121551448</v>
      </c>
    </row>
    <row r="73" spans="2:8" x14ac:dyDescent="0.25">
      <c r="B73" s="4">
        <v>1007</v>
      </c>
      <c r="C73" s="6">
        <v>45053</v>
      </c>
      <c r="D73" s="4" t="s">
        <v>42</v>
      </c>
      <c r="E73" s="4" t="s">
        <v>170</v>
      </c>
      <c r="F73" s="7">
        <v>30315651</v>
      </c>
      <c r="G73" s="4" t="s">
        <v>90</v>
      </c>
      <c r="H73" s="8">
        <v>3121551448</v>
      </c>
    </row>
    <row r="74" spans="2:8" x14ac:dyDescent="0.25">
      <c r="B74" s="4">
        <v>1008</v>
      </c>
      <c r="C74" s="6">
        <v>45054</v>
      </c>
      <c r="D74" s="4" t="s">
        <v>37</v>
      </c>
      <c r="E74" s="4" t="s">
        <v>174</v>
      </c>
      <c r="F74" s="7">
        <v>37176751</v>
      </c>
      <c r="G74" s="4" t="s">
        <v>79</v>
      </c>
      <c r="H74" s="8">
        <v>3245118167</v>
      </c>
    </row>
    <row r="75" spans="2:8" x14ac:dyDescent="0.25">
      <c r="B75" s="4">
        <v>1009</v>
      </c>
      <c r="C75" s="6">
        <v>45055</v>
      </c>
      <c r="D75" s="4" t="s">
        <v>31</v>
      </c>
      <c r="E75" s="4" t="s">
        <v>173</v>
      </c>
      <c r="F75" s="7">
        <v>10559773</v>
      </c>
      <c r="G75" s="4" t="s">
        <v>87</v>
      </c>
      <c r="H75" s="8">
        <v>2616312759</v>
      </c>
    </row>
    <row r="76" spans="2:8" x14ac:dyDescent="0.25">
      <c r="B76" s="4">
        <v>1010</v>
      </c>
      <c r="C76" s="6">
        <v>45055</v>
      </c>
      <c r="D76" s="4" t="s">
        <v>40</v>
      </c>
      <c r="E76" s="4" t="s">
        <v>172</v>
      </c>
      <c r="F76" s="7">
        <v>24231383</v>
      </c>
      <c r="G76" s="4" t="s">
        <v>75</v>
      </c>
      <c r="H76" s="8">
        <v>2760426446</v>
      </c>
    </row>
    <row r="78" spans="2:8" x14ac:dyDescent="0.25">
      <c r="B78" s="11" t="s">
        <v>1</v>
      </c>
      <c r="C78" s="11" t="s">
        <v>16</v>
      </c>
      <c r="D78" s="4" t="s">
        <v>14</v>
      </c>
      <c r="E78" s="4" t="s">
        <v>18</v>
      </c>
      <c r="F78" s="4" t="s">
        <v>20</v>
      </c>
      <c r="G78" s="4" t="s">
        <v>22</v>
      </c>
    </row>
    <row r="79" spans="2:8" x14ac:dyDescent="0.25">
      <c r="B79" s="4">
        <v>1001</v>
      </c>
      <c r="C79" s="4">
        <v>104</v>
      </c>
      <c r="D79" s="4" t="s">
        <v>135</v>
      </c>
      <c r="E79" s="4" t="s">
        <v>141</v>
      </c>
      <c r="F79" s="9">
        <v>229.23</v>
      </c>
      <c r="G79" s="4">
        <v>2</v>
      </c>
    </row>
    <row r="80" spans="2:8" x14ac:dyDescent="0.25">
      <c r="B80" s="4">
        <v>1001</v>
      </c>
      <c r="C80" s="4">
        <v>103</v>
      </c>
      <c r="D80" s="4" t="s">
        <v>135</v>
      </c>
      <c r="E80" s="4" t="s">
        <v>139</v>
      </c>
      <c r="F80" s="9">
        <v>399.4</v>
      </c>
      <c r="G80" s="4">
        <v>1</v>
      </c>
    </row>
    <row r="81" spans="2:7" x14ac:dyDescent="0.25">
      <c r="B81" s="4">
        <v>1001</v>
      </c>
      <c r="C81" s="4">
        <v>110</v>
      </c>
      <c r="D81" s="4" t="s">
        <v>152</v>
      </c>
      <c r="E81" s="4" t="s">
        <v>150</v>
      </c>
      <c r="F81" s="9">
        <v>399.4</v>
      </c>
      <c r="G81" s="4">
        <v>2</v>
      </c>
    </row>
    <row r="82" spans="2:7" x14ac:dyDescent="0.25">
      <c r="B82" s="4">
        <v>1002</v>
      </c>
      <c r="C82" s="4">
        <v>106</v>
      </c>
      <c r="D82" s="4" t="s">
        <v>135</v>
      </c>
      <c r="E82" s="4" t="s">
        <v>145</v>
      </c>
      <c r="F82" s="9">
        <v>150.15</v>
      </c>
      <c r="G82" s="4">
        <v>2</v>
      </c>
    </row>
    <row r="83" spans="2:7" x14ac:dyDescent="0.25">
      <c r="B83" s="4">
        <v>1002</v>
      </c>
      <c r="C83" s="4">
        <v>113</v>
      </c>
      <c r="D83" s="4" t="s">
        <v>152</v>
      </c>
      <c r="E83" s="4" t="s">
        <v>157</v>
      </c>
      <c r="F83" s="9">
        <v>389.39</v>
      </c>
      <c r="G83" s="4">
        <v>1</v>
      </c>
    </row>
    <row r="84" spans="2:7" x14ac:dyDescent="0.25">
      <c r="B84" s="4">
        <v>1002</v>
      </c>
      <c r="C84" s="4">
        <v>114</v>
      </c>
      <c r="D84" s="4" t="s">
        <v>152</v>
      </c>
      <c r="E84" s="4" t="s">
        <v>159</v>
      </c>
      <c r="F84" s="9">
        <v>299.3</v>
      </c>
      <c r="G84" s="4">
        <v>1</v>
      </c>
    </row>
    <row r="85" spans="2:7" x14ac:dyDescent="0.25">
      <c r="B85" s="4">
        <v>1003</v>
      </c>
      <c r="C85" s="4">
        <v>106</v>
      </c>
      <c r="D85" s="4" t="s">
        <v>135</v>
      </c>
      <c r="E85" s="4" t="s">
        <v>145</v>
      </c>
      <c r="F85" s="9">
        <v>150.15</v>
      </c>
      <c r="G85" s="4">
        <v>2</v>
      </c>
    </row>
    <row r="86" spans="2:7" x14ac:dyDescent="0.25">
      <c r="B86" s="4">
        <v>1003</v>
      </c>
      <c r="C86" s="4">
        <v>107</v>
      </c>
      <c r="D86" s="4" t="s">
        <v>135</v>
      </c>
      <c r="E86" s="4" t="s">
        <v>147</v>
      </c>
      <c r="F86" s="9">
        <v>199.2</v>
      </c>
      <c r="G86" s="4">
        <v>2</v>
      </c>
    </row>
    <row r="87" spans="2:7" x14ac:dyDescent="0.25">
      <c r="B87" s="4">
        <v>1004</v>
      </c>
      <c r="C87" s="4">
        <v>102</v>
      </c>
      <c r="D87" s="4" t="s">
        <v>135</v>
      </c>
      <c r="E87" s="4" t="s">
        <v>137</v>
      </c>
      <c r="F87" s="9">
        <v>199.2</v>
      </c>
      <c r="G87" s="4">
        <v>3</v>
      </c>
    </row>
    <row r="88" spans="2:7" x14ac:dyDescent="0.25">
      <c r="B88" s="4">
        <v>1004</v>
      </c>
      <c r="C88" s="4">
        <v>101</v>
      </c>
      <c r="D88" s="4" t="s">
        <v>135</v>
      </c>
      <c r="E88" s="4" t="s">
        <v>133</v>
      </c>
      <c r="F88" s="9">
        <v>299.3</v>
      </c>
      <c r="G88" s="4">
        <v>2</v>
      </c>
    </row>
    <row r="89" spans="2:7" x14ac:dyDescent="0.25">
      <c r="B89" s="4">
        <v>1005</v>
      </c>
      <c r="C89" s="4">
        <v>109</v>
      </c>
      <c r="D89" s="4" t="s">
        <v>135</v>
      </c>
      <c r="E89" s="4" t="s">
        <v>149</v>
      </c>
      <c r="F89" s="9">
        <v>225.23</v>
      </c>
      <c r="G89" s="4">
        <v>0.5</v>
      </c>
    </row>
    <row r="90" spans="2:7" x14ac:dyDescent="0.25">
      <c r="B90" s="4">
        <v>1006</v>
      </c>
      <c r="C90" s="4">
        <v>116</v>
      </c>
      <c r="D90" s="4" t="s">
        <v>163</v>
      </c>
      <c r="E90" s="4" t="s">
        <v>162</v>
      </c>
      <c r="F90" s="9">
        <v>799.8</v>
      </c>
      <c r="G90" s="4">
        <v>10</v>
      </c>
    </row>
    <row r="91" spans="2:7" x14ac:dyDescent="0.25">
      <c r="B91" s="4">
        <v>1006</v>
      </c>
      <c r="C91" s="4">
        <v>118</v>
      </c>
      <c r="D91" s="4" t="s">
        <v>166</v>
      </c>
      <c r="E91" s="4" t="s">
        <v>167</v>
      </c>
      <c r="F91" s="9">
        <v>1100.0999999999999</v>
      </c>
      <c r="G91" s="4">
        <v>5</v>
      </c>
    </row>
    <row r="92" spans="2:7" x14ac:dyDescent="0.25">
      <c r="B92" s="4">
        <v>1007</v>
      </c>
      <c r="C92" s="4">
        <v>110</v>
      </c>
      <c r="D92" s="4" t="s">
        <v>152</v>
      </c>
      <c r="E92" s="4" t="s">
        <v>150</v>
      </c>
      <c r="F92" s="9">
        <v>399.4</v>
      </c>
      <c r="G92" s="4">
        <v>2</v>
      </c>
    </row>
    <row r="93" spans="2:7" x14ac:dyDescent="0.25">
      <c r="B93" s="4">
        <v>1007</v>
      </c>
      <c r="C93" s="4">
        <v>110</v>
      </c>
      <c r="D93" s="4" t="s">
        <v>152</v>
      </c>
      <c r="E93" s="4" t="s">
        <v>150</v>
      </c>
      <c r="F93" s="9">
        <v>399.4</v>
      </c>
      <c r="G93" s="4">
        <v>2</v>
      </c>
    </row>
    <row r="94" spans="2:7" x14ac:dyDescent="0.25">
      <c r="B94" s="4">
        <v>1008</v>
      </c>
      <c r="C94" s="4">
        <v>103</v>
      </c>
      <c r="D94" s="4" t="s">
        <v>135</v>
      </c>
      <c r="E94" s="4" t="s">
        <v>139</v>
      </c>
      <c r="F94" s="9">
        <v>399.4</v>
      </c>
      <c r="G94" s="4">
        <v>1</v>
      </c>
    </row>
    <row r="95" spans="2:7" x14ac:dyDescent="0.25">
      <c r="B95" s="4">
        <v>1008</v>
      </c>
      <c r="C95" s="4">
        <v>105</v>
      </c>
      <c r="D95" s="4" t="s">
        <v>135</v>
      </c>
      <c r="E95" s="4" t="s">
        <v>144</v>
      </c>
      <c r="F95" s="9">
        <v>349.34999999999997</v>
      </c>
      <c r="G95" s="4">
        <v>4</v>
      </c>
    </row>
    <row r="96" spans="2:7" x14ac:dyDescent="0.25">
      <c r="B96" s="4">
        <v>1008</v>
      </c>
      <c r="C96" s="4">
        <v>117</v>
      </c>
      <c r="D96" s="4" t="s">
        <v>166</v>
      </c>
      <c r="E96" s="4" t="s">
        <v>164</v>
      </c>
      <c r="F96" s="9">
        <v>899.9</v>
      </c>
      <c r="G96" s="4">
        <v>6</v>
      </c>
    </row>
    <row r="97" spans="2:7" x14ac:dyDescent="0.25">
      <c r="B97" s="4">
        <v>1009</v>
      </c>
      <c r="C97" s="4">
        <v>106</v>
      </c>
      <c r="D97" s="4" t="s">
        <v>135</v>
      </c>
      <c r="E97" s="4" t="s">
        <v>145</v>
      </c>
      <c r="F97" s="9">
        <v>150.15</v>
      </c>
      <c r="G97" s="4">
        <v>2</v>
      </c>
    </row>
    <row r="98" spans="2:7" x14ac:dyDescent="0.25">
      <c r="B98" s="4">
        <v>1010</v>
      </c>
      <c r="C98" s="4">
        <v>117</v>
      </c>
      <c r="D98" s="4" t="s">
        <v>166</v>
      </c>
      <c r="E98" s="4" t="s">
        <v>164</v>
      </c>
      <c r="F98" s="9">
        <v>899.9</v>
      </c>
      <c r="G98" s="4">
        <v>6</v>
      </c>
    </row>
    <row r="101" spans="2:7" x14ac:dyDescent="0.25">
      <c r="B101" t="s">
        <v>179</v>
      </c>
    </row>
    <row r="103" spans="2:7" x14ac:dyDescent="0.25">
      <c r="B103" s="11" t="s">
        <v>1</v>
      </c>
      <c r="C103" s="4" t="s">
        <v>3</v>
      </c>
      <c r="D103" s="4" t="s">
        <v>9</v>
      </c>
    </row>
    <row r="104" spans="2:7" x14ac:dyDescent="0.25">
      <c r="B104" s="4">
        <v>1001</v>
      </c>
      <c r="C104" s="6">
        <v>45050</v>
      </c>
      <c r="D104" s="7">
        <v>30315651</v>
      </c>
    </row>
    <row r="105" spans="2:7" x14ac:dyDescent="0.25">
      <c r="B105" s="4">
        <v>1002</v>
      </c>
      <c r="C105" s="6">
        <v>45051</v>
      </c>
      <c r="D105" s="7">
        <v>39687295</v>
      </c>
    </row>
    <row r="106" spans="2:7" x14ac:dyDescent="0.25">
      <c r="B106" s="4">
        <v>1003</v>
      </c>
      <c r="C106" s="6">
        <v>45051</v>
      </c>
      <c r="D106" s="7">
        <v>34986131</v>
      </c>
    </row>
    <row r="107" spans="2:7" x14ac:dyDescent="0.25">
      <c r="B107" s="4">
        <v>1004</v>
      </c>
      <c r="C107" s="6">
        <v>45052</v>
      </c>
      <c r="D107" s="7">
        <v>39687295</v>
      </c>
    </row>
    <row r="108" spans="2:7" x14ac:dyDescent="0.25">
      <c r="B108" s="4">
        <v>1005</v>
      </c>
      <c r="C108" s="6">
        <v>45053</v>
      </c>
      <c r="D108" s="7">
        <v>39687295</v>
      </c>
    </row>
    <row r="109" spans="2:7" x14ac:dyDescent="0.25">
      <c r="B109" s="4">
        <v>1006</v>
      </c>
      <c r="C109" s="6">
        <v>45053</v>
      </c>
      <c r="D109" s="7">
        <v>30315651</v>
      </c>
    </row>
    <row r="110" spans="2:7" x14ac:dyDescent="0.25">
      <c r="B110" s="4">
        <v>1007</v>
      </c>
      <c r="C110" s="6">
        <v>45053</v>
      </c>
      <c r="D110" s="7">
        <v>30315651</v>
      </c>
    </row>
    <row r="111" spans="2:7" x14ac:dyDescent="0.25">
      <c r="B111" s="4">
        <v>1008</v>
      </c>
      <c r="C111" s="6">
        <v>45054</v>
      </c>
      <c r="D111" s="7">
        <v>37176751</v>
      </c>
    </row>
    <row r="112" spans="2:7" x14ac:dyDescent="0.25">
      <c r="B112" s="4">
        <v>1009</v>
      </c>
      <c r="C112" s="6">
        <v>45055</v>
      </c>
      <c r="D112" s="7">
        <v>10559773</v>
      </c>
    </row>
    <row r="113" spans="2:6" x14ac:dyDescent="0.25">
      <c r="B113" s="4">
        <v>1010</v>
      </c>
      <c r="C113" s="6">
        <v>45055</v>
      </c>
      <c r="D113" s="7">
        <v>24231383</v>
      </c>
    </row>
    <row r="115" spans="2:6" x14ac:dyDescent="0.25">
      <c r="B115" s="11" t="s">
        <v>9</v>
      </c>
      <c r="C115" s="4" t="s">
        <v>5</v>
      </c>
      <c r="D115" s="4" t="s">
        <v>7</v>
      </c>
      <c r="E115" s="4" t="s">
        <v>10</v>
      </c>
      <c r="F115" s="4" t="s">
        <v>12</v>
      </c>
    </row>
    <row r="116" spans="2:6" x14ac:dyDescent="0.25">
      <c r="B116" s="7">
        <v>30315651</v>
      </c>
      <c r="C116" s="4" t="s">
        <v>42</v>
      </c>
      <c r="D116" s="4" t="s">
        <v>170</v>
      </c>
      <c r="E116" s="4" t="s">
        <v>90</v>
      </c>
      <c r="F116" s="8">
        <v>3121551448</v>
      </c>
    </row>
    <row r="117" spans="2:6" x14ac:dyDescent="0.25">
      <c r="B117" s="7">
        <v>39687295</v>
      </c>
      <c r="C117" s="4" t="s">
        <v>38</v>
      </c>
      <c r="D117" s="4" t="s">
        <v>171</v>
      </c>
      <c r="E117" s="4" t="s">
        <v>84</v>
      </c>
      <c r="F117" s="8">
        <v>3274537681</v>
      </c>
    </row>
    <row r="118" spans="2:6" x14ac:dyDescent="0.25">
      <c r="B118" s="7">
        <v>34986131</v>
      </c>
      <c r="C118" s="4" t="s">
        <v>169</v>
      </c>
      <c r="D118" s="4" t="s">
        <v>175</v>
      </c>
      <c r="E118" s="4" t="s">
        <v>74</v>
      </c>
      <c r="F118" s="8">
        <v>2483237659</v>
      </c>
    </row>
    <row r="119" spans="2:6" x14ac:dyDescent="0.25">
      <c r="B119" s="7">
        <v>37176751</v>
      </c>
      <c r="C119" s="4" t="s">
        <v>37</v>
      </c>
      <c r="D119" s="4" t="s">
        <v>174</v>
      </c>
      <c r="E119" s="4" t="s">
        <v>79</v>
      </c>
      <c r="F119" s="8">
        <v>3245118167</v>
      </c>
    </row>
    <row r="120" spans="2:6" x14ac:dyDescent="0.25">
      <c r="B120" s="7">
        <v>10559773</v>
      </c>
      <c r="C120" s="4" t="s">
        <v>31</v>
      </c>
      <c r="D120" s="4" t="s">
        <v>173</v>
      </c>
      <c r="E120" s="4" t="s">
        <v>87</v>
      </c>
      <c r="F120" s="8">
        <v>2616312759</v>
      </c>
    </row>
    <row r="121" spans="2:6" x14ac:dyDescent="0.25">
      <c r="B121" s="7">
        <v>24231383</v>
      </c>
      <c r="C121" s="4" t="s">
        <v>40</v>
      </c>
      <c r="D121" s="4" t="s">
        <v>172</v>
      </c>
      <c r="E121" s="4" t="s">
        <v>75</v>
      </c>
      <c r="F121" s="8">
        <v>2760426446</v>
      </c>
    </row>
    <row r="123" spans="2:6" x14ac:dyDescent="0.25">
      <c r="B123" s="11" t="s">
        <v>1</v>
      </c>
      <c r="C123" s="11" t="s">
        <v>16</v>
      </c>
      <c r="D123" s="4" t="s">
        <v>22</v>
      </c>
    </row>
    <row r="124" spans="2:6" x14ac:dyDescent="0.25">
      <c r="B124" s="4">
        <v>1001</v>
      </c>
      <c r="C124" s="4">
        <v>104</v>
      </c>
      <c r="D124" s="4">
        <v>2</v>
      </c>
    </row>
    <row r="125" spans="2:6" x14ac:dyDescent="0.25">
      <c r="B125" s="4">
        <v>1001</v>
      </c>
      <c r="C125" s="4">
        <v>103</v>
      </c>
      <c r="D125" s="4">
        <v>1</v>
      </c>
    </row>
    <row r="126" spans="2:6" x14ac:dyDescent="0.25">
      <c r="B126" s="4">
        <v>1001</v>
      </c>
      <c r="C126" s="4">
        <v>110</v>
      </c>
      <c r="D126" s="4">
        <v>2</v>
      </c>
    </row>
    <row r="127" spans="2:6" x14ac:dyDescent="0.25">
      <c r="B127" s="4">
        <v>1002</v>
      </c>
      <c r="C127" s="4">
        <v>106</v>
      </c>
      <c r="D127" s="4">
        <v>2</v>
      </c>
    </row>
    <row r="128" spans="2:6" x14ac:dyDescent="0.25">
      <c r="B128" s="4">
        <v>1002</v>
      </c>
      <c r="C128" s="4">
        <v>113</v>
      </c>
      <c r="D128" s="4">
        <v>1</v>
      </c>
    </row>
    <row r="129" spans="2:4" x14ac:dyDescent="0.25">
      <c r="B129" s="4">
        <v>1002</v>
      </c>
      <c r="C129" s="4">
        <v>114</v>
      </c>
      <c r="D129" s="4">
        <v>1</v>
      </c>
    </row>
    <row r="130" spans="2:4" x14ac:dyDescent="0.25">
      <c r="B130" s="4">
        <v>1003</v>
      </c>
      <c r="C130" s="4">
        <v>106</v>
      </c>
      <c r="D130" s="4">
        <v>2</v>
      </c>
    </row>
    <row r="131" spans="2:4" x14ac:dyDescent="0.25">
      <c r="B131" s="4">
        <v>1003</v>
      </c>
      <c r="C131" s="4">
        <v>107</v>
      </c>
      <c r="D131" s="4">
        <v>2</v>
      </c>
    </row>
    <row r="132" spans="2:4" x14ac:dyDescent="0.25">
      <c r="B132" s="4">
        <v>1004</v>
      </c>
      <c r="C132" s="4">
        <v>102</v>
      </c>
      <c r="D132" s="4">
        <v>3</v>
      </c>
    </row>
    <row r="133" spans="2:4" x14ac:dyDescent="0.25">
      <c r="B133" s="4">
        <v>1004</v>
      </c>
      <c r="C133" s="4">
        <v>101</v>
      </c>
      <c r="D133" s="4">
        <v>2</v>
      </c>
    </row>
    <row r="134" spans="2:4" x14ac:dyDescent="0.25">
      <c r="B134" s="4">
        <v>1005</v>
      </c>
      <c r="C134" s="4">
        <v>109</v>
      </c>
      <c r="D134" s="4">
        <v>0.5</v>
      </c>
    </row>
    <row r="135" spans="2:4" x14ac:dyDescent="0.25">
      <c r="B135" s="4">
        <v>1006</v>
      </c>
      <c r="C135" s="4">
        <v>116</v>
      </c>
      <c r="D135" s="4">
        <v>10</v>
      </c>
    </row>
    <row r="136" spans="2:4" x14ac:dyDescent="0.25">
      <c r="B136" s="4">
        <v>1006</v>
      </c>
      <c r="C136" s="4">
        <v>118</v>
      </c>
      <c r="D136" s="4">
        <v>5</v>
      </c>
    </row>
    <row r="137" spans="2:4" x14ac:dyDescent="0.25">
      <c r="B137" s="4">
        <v>1007</v>
      </c>
      <c r="C137" s="4">
        <v>110</v>
      </c>
      <c r="D137" s="4">
        <v>2</v>
      </c>
    </row>
    <row r="138" spans="2:4" x14ac:dyDescent="0.25">
      <c r="B138" s="4">
        <v>1007</v>
      </c>
      <c r="C138" s="4">
        <v>110</v>
      </c>
      <c r="D138" s="4">
        <v>2</v>
      </c>
    </row>
    <row r="139" spans="2:4" x14ac:dyDescent="0.25">
      <c r="B139" s="4">
        <v>1008</v>
      </c>
      <c r="C139" s="4">
        <v>103</v>
      </c>
      <c r="D139" s="4">
        <v>1</v>
      </c>
    </row>
    <row r="140" spans="2:4" x14ac:dyDescent="0.25">
      <c r="B140" s="4">
        <v>1008</v>
      </c>
      <c r="C140" s="4">
        <v>105</v>
      </c>
      <c r="D140" s="4">
        <v>4</v>
      </c>
    </row>
    <row r="141" spans="2:4" x14ac:dyDescent="0.25">
      <c r="B141" s="4">
        <v>1008</v>
      </c>
      <c r="C141" s="4">
        <v>117</v>
      </c>
      <c r="D141" s="4">
        <v>6</v>
      </c>
    </row>
    <row r="142" spans="2:4" x14ac:dyDescent="0.25">
      <c r="B142" s="4">
        <v>1009</v>
      </c>
      <c r="C142" s="4">
        <v>106</v>
      </c>
      <c r="D142" s="4">
        <v>2</v>
      </c>
    </row>
    <row r="143" spans="2:4" x14ac:dyDescent="0.25">
      <c r="B143" s="4">
        <v>1010</v>
      </c>
      <c r="C143" s="4">
        <v>117</v>
      </c>
      <c r="D143" s="4">
        <v>6</v>
      </c>
    </row>
    <row r="145" spans="2:5" x14ac:dyDescent="0.25">
      <c r="B145" s="11" t="s">
        <v>16</v>
      </c>
      <c r="C145" s="4" t="s">
        <v>18</v>
      </c>
      <c r="D145" s="4" t="s">
        <v>14</v>
      </c>
      <c r="E145" s="4" t="s">
        <v>20</v>
      </c>
    </row>
    <row r="146" spans="2:5" x14ac:dyDescent="0.25">
      <c r="B146" s="4">
        <v>104</v>
      </c>
      <c r="C146" s="4" t="s">
        <v>141</v>
      </c>
      <c r="D146" s="4" t="s">
        <v>135</v>
      </c>
      <c r="E146" s="9">
        <v>229.23</v>
      </c>
    </row>
    <row r="147" spans="2:5" x14ac:dyDescent="0.25">
      <c r="B147" s="4">
        <v>103</v>
      </c>
      <c r="C147" s="4" t="s">
        <v>139</v>
      </c>
      <c r="D147" s="4" t="s">
        <v>135</v>
      </c>
      <c r="E147" s="9">
        <v>399.4</v>
      </c>
    </row>
    <row r="148" spans="2:5" x14ac:dyDescent="0.25">
      <c r="B148" s="4">
        <v>110</v>
      </c>
      <c r="C148" s="4" t="s">
        <v>150</v>
      </c>
      <c r="D148" s="4" t="s">
        <v>152</v>
      </c>
      <c r="E148" s="9">
        <v>399.4</v>
      </c>
    </row>
    <row r="149" spans="2:5" x14ac:dyDescent="0.25">
      <c r="B149" s="4">
        <v>106</v>
      </c>
      <c r="C149" s="4" t="s">
        <v>145</v>
      </c>
      <c r="D149" s="4" t="s">
        <v>135</v>
      </c>
      <c r="E149" s="9">
        <v>150.15</v>
      </c>
    </row>
    <row r="150" spans="2:5" x14ac:dyDescent="0.25">
      <c r="B150" s="4">
        <v>113</v>
      </c>
      <c r="C150" s="4" t="s">
        <v>157</v>
      </c>
      <c r="D150" s="4" t="s">
        <v>152</v>
      </c>
      <c r="E150" s="9">
        <v>389.39</v>
      </c>
    </row>
    <row r="151" spans="2:5" x14ac:dyDescent="0.25">
      <c r="B151" s="4">
        <v>114</v>
      </c>
      <c r="C151" s="4" t="s">
        <v>159</v>
      </c>
      <c r="D151" s="4" t="s">
        <v>152</v>
      </c>
      <c r="E151" s="9">
        <v>299.3</v>
      </c>
    </row>
    <row r="152" spans="2:5" x14ac:dyDescent="0.25">
      <c r="B152" s="4">
        <v>106</v>
      </c>
      <c r="C152" s="4" t="s">
        <v>145</v>
      </c>
      <c r="D152" s="4" t="s">
        <v>135</v>
      </c>
      <c r="E152" s="9">
        <v>150.15</v>
      </c>
    </row>
    <row r="153" spans="2:5" x14ac:dyDescent="0.25">
      <c r="B153" s="4">
        <v>107</v>
      </c>
      <c r="C153" s="4" t="s">
        <v>147</v>
      </c>
      <c r="D153" s="4" t="s">
        <v>135</v>
      </c>
      <c r="E153" s="9">
        <v>199.2</v>
      </c>
    </row>
    <row r="154" spans="2:5" x14ac:dyDescent="0.25">
      <c r="B154" s="4">
        <v>102</v>
      </c>
      <c r="C154" s="4" t="s">
        <v>137</v>
      </c>
      <c r="D154" s="4" t="s">
        <v>135</v>
      </c>
      <c r="E154" s="9">
        <v>199.2</v>
      </c>
    </row>
    <row r="155" spans="2:5" x14ac:dyDescent="0.25">
      <c r="B155" s="4">
        <v>101</v>
      </c>
      <c r="C155" s="4" t="s">
        <v>133</v>
      </c>
      <c r="D155" s="4" t="s">
        <v>135</v>
      </c>
      <c r="E155" s="9">
        <v>299.3</v>
      </c>
    </row>
    <row r="156" spans="2:5" x14ac:dyDescent="0.25">
      <c r="B156" s="4">
        <v>109</v>
      </c>
      <c r="C156" s="4" t="s">
        <v>149</v>
      </c>
      <c r="D156" s="4" t="s">
        <v>135</v>
      </c>
      <c r="E156" s="9">
        <v>225.23</v>
      </c>
    </row>
    <row r="157" spans="2:5" x14ac:dyDescent="0.25">
      <c r="B157" s="4">
        <v>116</v>
      </c>
      <c r="C157" s="4" t="s">
        <v>162</v>
      </c>
      <c r="D157" s="4" t="s">
        <v>163</v>
      </c>
      <c r="E157" s="9">
        <v>799.8</v>
      </c>
    </row>
    <row r="158" spans="2:5" x14ac:dyDescent="0.25">
      <c r="B158" s="4">
        <v>118</v>
      </c>
      <c r="C158" s="4" t="s">
        <v>167</v>
      </c>
      <c r="D158" s="4" t="s">
        <v>166</v>
      </c>
      <c r="E158" s="9">
        <v>1100.0999999999999</v>
      </c>
    </row>
    <row r="159" spans="2:5" x14ac:dyDescent="0.25">
      <c r="B159" s="4">
        <v>110</v>
      </c>
      <c r="C159" s="4" t="s">
        <v>150</v>
      </c>
      <c r="D159" s="4" t="s">
        <v>152</v>
      </c>
      <c r="E159" s="9">
        <v>399.4</v>
      </c>
    </row>
    <row r="160" spans="2:5" x14ac:dyDescent="0.25">
      <c r="B160" s="4">
        <v>110</v>
      </c>
      <c r="C160" s="4" t="s">
        <v>150</v>
      </c>
      <c r="D160" s="4" t="s">
        <v>152</v>
      </c>
      <c r="E160" s="9">
        <v>399.4</v>
      </c>
    </row>
    <row r="161" spans="2:5" x14ac:dyDescent="0.25">
      <c r="B161" s="4">
        <v>103</v>
      </c>
      <c r="C161" s="4" t="s">
        <v>139</v>
      </c>
      <c r="D161" s="4" t="s">
        <v>135</v>
      </c>
      <c r="E161" s="9">
        <v>399.4</v>
      </c>
    </row>
    <row r="162" spans="2:5" x14ac:dyDescent="0.25">
      <c r="B162" s="4">
        <v>105</v>
      </c>
      <c r="C162" s="4" t="s">
        <v>144</v>
      </c>
      <c r="D162" s="4" t="s">
        <v>135</v>
      </c>
      <c r="E162" s="9">
        <v>349.34999999999997</v>
      </c>
    </row>
    <row r="163" spans="2:5" x14ac:dyDescent="0.25">
      <c r="B163" s="4">
        <v>117</v>
      </c>
      <c r="C163" s="4" t="s">
        <v>164</v>
      </c>
      <c r="D163" s="4" t="s">
        <v>166</v>
      </c>
      <c r="E163" s="9">
        <v>899.9</v>
      </c>
    </row>
    <row r="164" spans="2:5" x14ac:dyDescent="0.25">
      <c r="B164" s="4">
        <v>106</v>
      </c>
      <c r="C164" s="4" t="s">
        <v>145</v>
      </c>
      <c r="D164" s="4" t="s">
        <v>135</v>
      </c>
      <c r="E164" s="9">
        <v>150.15</v>
      </c>
    </row>
    <row r="165" spans="2:5" x14ac:dyDescent="0.25">
      <c r="B165" s="4">
        <v>117</v>
      </c>
      <c r="C165" s="4" t="s">
        <v>164</v>
      </c>
      <c r="D165" s="4" t="s">
        <v>166</v>
      </c>
      <c r="E165" s="9">
        <v>899.9</v>
      </c>
    </row>
    <row r="168" spans="2:5" x14ac:dyDescent="0.25">
      <c r="B168" t="s">
        <v>180</v>
      </c>
    </row>
    <row r="170" spans="2:5" x14ac:dyDescent="0.25">
      <c r="B170" s="11" t="s">
        <v>1</v>
      </c>
      <c r="C170" s="4" t="s">
        <v>3</v>
      </c>
      <c r="D170" s="4" t="s">
        <v>9</v>
      </c>
    </row>
    <row r="171" spans="2:5" x14ac:dyDescent="0.25">
      <c r="B171" s="4">
        <v>1001</v>
      </c>
      <c r="C171" s="6">
        <v>45050</v>
      </c>
      <c r="D171" s="7">
        <v>30315651</v>
      </c>
    </row>
    <row r="172" spans="2:5" x14ac:dyDescent="0.25">
      <c r="B172" s="4">
        <v>1002</v>
      </c>
      <c r="C172" s="6">
        <v>45051</v>
      </c>
      <c r="D172" s="7">
        <v>39687295</v>
      </c>
    </row>
    <row r="173" spans="2:5" x14ac:dyDescent="0.25">
      <c r="B173" s="4">
        <v>1003</v>
      </c>
      <c r="C173" s="6">
        <v>45051</v>
      </c>
      <c r="D173" s="7">
        <v>34986131</v>
      </c>
    </row>
    <row r="174" spans="2:5" x14ac:dyDescent="0.25">
      <c r="B174" s="4">
        <v>1004</v>
      </c>
      <c r="C174" s="6">
        <v>45052</v>
      </c>
      <c r="D174" s="7">
        <v>39687295</v>
      </c>
    </row>
    <row r="175" spans="2:5" x14ac:dyDescent="0.25">
      <c r="B175" s="4">
        <v>1005</v>
      </c>
      <c r="C175" s="6">
        <v>45053</v>
      </c>
      <c r="D175" s="7">
        <v>39687295</v>
      </c>
    </row>
    <row r="176" spans="2:5" x14ac:dyDescent="0.25">
      <c r="B176" s="4">
        <v>1006</v>
      </c>
      <c r="C176" s="6">
        <v>45053</v>
      </c>
      <c r="D176" s="7">
        <v>30315651</v>
      </c>
    </row>
    <row r="177" spans="2:6" x14ac:dyDescent="0.25">
      <c r="B177" s="4">
        <v>1007</v>
      </c>
      <c r="C177" s="6">
        <v>45053</v>
      </c>
      <c r="D177" s="7">
        <v>30315651</v>
      </c>
    </row>
    <row r="178" spans="2:6" x14ac:dyDescent="0.25">
      <c r="B178" s="4">
        <v>1008</v>
      </c>
      <c r="C178" s="6">
        <v>45054</v>
      </c>
      <c r="D178" s="7">
        <v>37176751</v>
      </c>
    </row>
    <row r="179" spans="2:6" x14ac:dyDescent="0.25">
      <c r="B179" s="4">
        <v>1009</v>
      </c>
      <c r="C179" s="6">
        <v>45055</v>
      </c>
      <c r="D179" s="7">
        <v>10559773</v>
      </c>
    </row>
    <row r="180" spans="2:6" x14ac:dyDescent="0.25">
      <c r="B180" s="4">
        <v>1010</v>
      </c>
      <c r="C180" s="6">
        <v>45055</v>
      </c>
      <c r="D180" s="7">
        <v>24231383</v>
      </c>
    </row>
    <row r="182" spans="2:6" x14ac:dyDescent="0.25">
      <c r="B182" s="11" t="s">
        <v>9</v>
      </c>
      <c r="C182" s="4" t="s">
        <v>5</v>
      </c>
      <c r="D182" s="4" t="s">
        <v>7</v>
      </c>
      <c r="E182" s="4" t="s">
        <v>10</v>
      </c>
      <c r="F182" s="4" t="s">
        <v>12</v>
      </c>
    </row>
    <row r="183" spans="2:6" x14ac:dyDescent="0.25">
      <c r="B183" s="7">
        <v>30315651</v>
      </c>
      <c r="C183" s="4" t="s">
        <v>42</v>
      </c>
      <c r="D183" s="4" t="s">
        <v>170</v>
      </c>
      <c r="E183" s="4" t="s">
        <v>90</v>
      </c>
      <c r="F183" s="8">
        <v>3121551448</v>
      </c>
    </row>
    <row r="184" spans="2:6" x14ac:dyDescent="0.25">
      <c r="B184" s="7">
        <v>39687295</v>
      </c>
      <c r="C184" s="4" t="s">
        <v>38</v>
      </c>
      <c r="D184" s="4" t="s">
        <v>171</v>
      </c>
      <c r="E184" s="4" t="s">
        <v>84</v>
      </c>
      <c r="F184" s="8">
        <v>3274537681</v>
      </c>
    </row>
    <row r="185" spans="2:6" x14ac:dyDescent="0.25">
      <c r="B185" s="7">
        <v>34986131</v>
      </c>
      <c r="C185" s="4" t="s">
        <v>169</v>
      </c>
      <c r="D185" s="4" t="s">
        <v>175</v>
      </c>
      <c r="E185" s="4" t="s">
        <v>74</v>
      </c>
      <c r="F185" s="8">
        <v>2483237659</v>
      </c>
    </row>
    <row r="186" spans="2:6" x14ac:dyDescent="0.25">
      <c r="B186" s="7">
        <v>37176751</v>
      </c>
      <c r="C186" s="4" t="s">
        <v>37</v>
      </c>
      <c r="D186" s="4" t="s">
        <v>174</v>
      </c>
      <c r="E186" s="4" t="s">
        <v>79</v>
      </c>
      <c r="F186" s="8">
        <v>3245118167</v>
      </c>
    </row>
    <row r="187" spans="2:6" x14ac:dyDescent="0.25">
      <c r="B187" s="7">
        <v>10559773</v>
      </c>
      <c r="C187" s="4" t="s">
        <v>31</v>
      </c>
      <c r="D187" s="4" t="s">
        <v>173</v>
      </c>
      <c r="E187" s="4" t="s">
        <v>87</v>
      </c>
      <c r="F187" s="8">
        <v>2616312759</v>
      </c>
    </row>
    <row r="188" spans="2:6" x14ac:dyDescent="0.25">
      <c r="B188" s="7">
        <v>24231383</v>
      </c>
      <c r="C188" s="4" t="s">
        <v>40</v>
      </c>
      <c r="D188" s="4" t="s">
        <v>172</v>
      </c>
      <c r="E188" s="4" t="s">
        <v>75</v>
      </c>
      <c r="F188" s="8">
        <v>2760426446</v>
      </c>
    </row>
    <row r="190" spans="2:6" x14ac:dyDescent="0.25">
      <c r="B190" s="11" t="s">
        <v>1</v>
      </c>
      <c r="C190" s="11" t="s">
        <v>16</v>
      </c>
      <c r="D190" s="4" t="s">
        <v>22</v>
      </c>
    </row>
    <row r="191" spans="2:6" x14ac:dyDescent="0.25">
      <c r="B191" s="4">
        <v>1001</v>
      </c>
      <c r="C191" s="4">
        <v>104</v>
      </c>
      <c r="D191" s="4">
        <v>2</v>
      </c>
    </row>
    <row r="192" spans="2:6" x14ac:dyDescent="0.25">
      <c r="B192" s="4">
        <v>1001</v>
      </c>
      <c r="C192" s="4">
        <v>103</v>
      </c>
      <c r="D192" s="4">
        <v>1</v>
      </c>
    </row>
    <row r="193" spans="2:4" x14ac:dyDescent="0.25">
      <c r="B193" s="4">
        <v>1001</v>
      </c>
      <c r="C193" s="4">
        <v>110</v>
      </c>
      <c r="D193" s="4">
        <v>2</v>
      </c>
    </row>
    <row r="194" spans="2:4" x14ac:dyDescent="0.25">
      <c r="B194" s="4">
        <v>1002</v>
      </c>
      <c r="C194" s="4">
        <v>106</v>
      </c>
      <c r="D194" s="4">
        <v>2</v>
      </c>
    </row>
    <row r="195" spans="2:4" x14ac:dyDescent="0.25">
      <c r="B195" s="4">
        <v>1002</v>
      </c>
      <c r="C195" s="4">
        <v>113</v>
      </c>
      <c r="D195" s="4">
        <v>1</v>
      </c>
    </row>
    <row r="196" spans="2:4" x14ac:dyDescent="0.25">
      <c r="B196" s="4">
        <v>1002</v>
      </c>
      <c r="C196" s="4">
        <v>114</v>
      </c>
      <c r="D196" s="4">
        <v>1</v>
      </c>
    </row>
    <row r="197" spans="2:4" x14ac:dyDescent="0.25">
      <c r="B197" s="4">
        <v>1003</v>
      </c>
      <c r="C197" s="4">
        <v>106</v>
      </c>
      <c r="D197" s="4">
        <v>2</v>
      </c>
    </row>
    <row r="198" spans="2:4" x14ac:dyDescent="0.25">
      <c r="B198" s="4">
        <v>1003</v>
      </c>
      <c r="C198" s="4">
        <v>107</v>
      </c>
      <c r="D198" s="4">
        <v>2</v>
      </c>
    </row>
    <row r="199" spans="2:4" x14ac:dyDescent="0.25">
      <c r="B199" s="4">
        <v>1004</v>
      </c>
      <c r="C199" s="4">
        <v>102</v>
      </c>
      <c r="D199" s="4">
        <v>3</v>
      </c>
    </row>
    <row r="200" spans="2:4" x14ac:dyDescent="0.25">
      <c r="B200" s="4">
        <v>1004</v>
      </c>
      <c r="C200" s="4">
        <v>101</v>
      </c>
      <c r="D200" s="4">
        <v>2</v>
      </c>
    </row>
    <row r="201" spans="2:4" x14ac:dyDescent="0.25">
      <c r="B201" s="4">
        <v>1005</v>
      </c>
      <c r="C201" s="4">
        <v>109</v>
      </c>
      <c r="D201" s="4">
        <v>0.5</v>
      </c>
    </row>
    <row r="202" spans="2:4" x14ac:dyDescent="0.25">
      <c r="B202" s="4">
        <v>1006</v>
      </c>
      <c r="C202" s="4">
        <v>116</v>
      </c>
      <c r="D202" s="4">
        <v>10</v>
      </c>
    </row>
    <row r="203" spans="2:4" x14ac:dyDescent="0.25">
      <c r="B203" s="4">
        <v>1006</v>
      </c>
      <c r="C203" s="4">
        <v>118</v>
      </c>
      <c r="D203" s="4">
        <v>5</v>
      </c>
    </row>
    <row r="204" spans="2:4" x14ac:dyDescent="0.25">
      <c r="B204" s="4">
        <v>1007</v>
      </c>
      <c r="C204" s="4">
        <v>110</v>
      </c>
      <c r="D204" s="4">
        <v>2</v>
      </c>
    </row>
    <row r="205" spans="2:4" x14ac:dyDescent="0.25">
      <c r="B205" s="4">
        <v>1007</v>
      </c>
      <c r="C205" s="4">
        <v>110</v>
      </c>
      <c r="D205" s="4">
        <v>2</v>
      </c>
    </row>
    <row r="206" spans="2:4" x14ac:dyDescent="0.25">
      <c r="B206" s="4">
        <v>1008</v>
      </c>
      <c r="C206" s="4">
        <v>103</v>
      </c>
      <c r="D206" s="4">
        <v>1</v>
      </c>
    </row>
    <row r="207" spans="2:4" x14ac:dyDescent="0.25">
      <c r="B207" s="4">
        <v>1008</v>
      </c>
      <c r="C207" s="4">
        <v>105</v>
      </c>
      <c r="D207" s="4">
        <v>4</v>
      </c>
    </row>
    <row r="208" spans="2:4" x14ac:dyDescent="0.25">
      <c r="B208" s="4">
        <v>1008</v>
      </c>
      <c r="C208" s="4">
        <v>117</v>
      </c>
      <c r="D208" s="4">
        <v>6</v>
      </c>
    </row>
    <row r="209" spans="2:5" x14ac:dyDescent="0.25">
      <c r="B209" s="4">
        <v>1009</v>
      </c>
      <c r="C209" s="4">
        <v>106</v>
      </c>
      <c r="D209" s="4">
        <v>2</v>
      </c>
    </row>
    <row r="210" spans="2:5" x14ac:dyDescent="0.25">
      <c r="B210" s="4">
        <v>1010</v>
      </c>
      <c r="C210" s="4">
        <v>117</v>
      </c>
      <c r="D210" s="4">
        <v>6</v>
      </c>
    </row>
    <row r="212" spans="2:5" x14ac:dyDescent="0.25">
      <c r="B212" s="11" t="s">
        <v>16</v>
      </c>
      <c r="C212" s="4" t="s">
        <v>18</v>
      </c>
      <c r="D212" s="4" t="s">
        <v>14</v>
      </c>
      <c r="E212" s="4" t="s">
        <v>20</v>
      </c>
    </row>
    <row r="213" spans="2:5" x14ac:dyDescent="0.25">
      <c r="B213" s="4">
        <v>104</v>
      </c>
      <c r="C213" s="4" t="s">
        <v>141</v>
      </c>
      <c r="D213" s="4" t="s">
        <v>135</v>
      </c>
      <c r="E213" s="9">
        <v>229.23</v>
      </c>
    </row>
    <row r="214" spans="2:5" x14ac:dyDescent="0.25">
      <c r="B214" s="4">
        <v>103</v>
      </c>
      <c r="C214" s="4" t="s">
        <v>139</v>
      </c>
      <c r="D214" s="4" t="s">
        <v>135</v>
      </c>
      <c r="E214" s="9">
        <v>399.4</v>
      </c>
    </row>
    <row r="215" spans="2:5" x14ac:dyDescent="0.25">
      <c r="B215" s="4">
        <v>110</v>
      </c>
      <c r="C215" s="4" t="s">
        <v>150</v>
      </c>
      <c r="D215" s="4" t="s">
        <v>152</v>
      </c>
      <c r="E215" s="9">
        <v>399.4</v>
      </c>
    </row>
    <row r="216" spans="2:5" x14ac:dyDescent="0.25">
      <c r="B216" s="4">
        <v>106</v>
      </c>
      <c r="C216" s="4" t="s">
        <v>145</v>
      </c>
      <c r="D216" s="4" t="s">
        <v>135</v>
      </c>
      <c r="E216" s="9">
        <v>150.15</v>
      </c>
    </row>
    <row r="217" spans="2:5" x14ac:dyDescent="0.25">
      <c r="B217" s="4">
        <v>113</v>
      </c>
      <c r="C217" s="4" t="s">
        <v>157</v>
      </c>
      <c r="D217" s="4" t="s">
        <v>152</v>
      </c>
      <c r="E217" s="9">
        <v>389.39</v>
      </c>
    </row>
    <row r="218" spans="2:5" x14ac:dyDescent="0.25">
      <c r="B218" s="4">
        <v>114</v>
      </c>
      <c r="C218" s="4" t="s">
        <v>159</v>
      </c>
      <c r="D218" s="4" t="s">
        <v>152</v>
      </c>
      <c r="E218" s="9">
        <v>299.3</v>
      </c>
    </row>
    <row r="219" spans="2:5" x14ac:dyDescent="0.25">
      <c r="B219" s="4">
        <v>106</v>
      </c>
      <c r="C219" s="4" t="s">
        <v>145</v>
      </c>
      <c r="D219" s="4" t="s">
        <v>135</v>
      </c>
      <c r="E219" s="9">
        <v>150.15</v>
      </c>
    </row>
    <row r="220" spans="2:5" x14ac:dyDescent="0.25">
      <c r="B220" s="4">
        <v>107</v>
      </c>
      <c r="C220" s="4" t="s">
        <v>147</v>
      </c>
      <c r="D220" s="4" t="s">
        <v>135</v>
      </c>
      <c r="E220" s="9">
        <v>199.2</v>
      </c>
    </row>
    <row r="221" spans="2:5" x14ac:dyDescent="0.25">
      <c r="B221" s="4">
        <v>102</v>
      </c>
      <c r="C221" s="4" t="s">
        <v>137</v>
      </c>
      <c r="D221" s="4" t="s">
        <v>135</v>
      </c>
      <c r="E221" s="9">
        <v>199.2</v>
      </c>
    </row>
    <row r="222" spans="2:5" x14ac:dyDescent="0.25">
      <c r="B222" s="4">
        <v>101</v>
      </c>
      <c r="C222" s="4" t="s">
        <v>133</v>
      </c>
      <c r="D222" s="4" t="s">
        <v>135</v>
      </c>
      <c r="E222" s="9">
        <v>299.3</v>
      </c>
    </row>
    <row r="223" spans="2:5" x14ac:dyDescent="0.25">
      <c r="B223" s="4">
        <v>109</v>
      </c>
      <c r="C223" s="4" t="s">
        <v>149</v>
      </c>
      <c r="D223" s="4" t="s">
        <v>135</v>
      </c>
      <c r="E223" s="9">
        <v>225.23</v>
      </c>
    </row>
    <row r="224" spans="2:5" x14ac:dyDescent="0.25">
      <c r="B224" s="4">
        <v>116</v>
      </c>
      <c r="C224" s="4" t="s">
        <v>162</v>
      </c>
      <c r="D224" s="4" t="s">
        <v>163</v>
      </c>
      <c r="E224" s="9">
        <v>799.8</v>
      </c>
    </row>
    <row r="225" spans="2:5" x14ac:dyDescent="0.25">
      <c r="B225" s="4">
        <v>118</v>
      </c>
      <c r="C225" s="4" t="s">
        <v>167</v>
      </c>
      <c r="D225" s="4" t="s">
        <v>166</v>
      </c>
      <c r="E225" s="9">
        <v>1100.0999999999999</v>
      </c>
    </row>
    <row r="226" spans="2:5" x14ac:dyDescent="0.25">
      <c r="B226" s="4">
        <v>110</v>
      </c>
      <c r="C226" s="4" t="s">
        <v>150</v>
      </c>
      <c r="D226" s="4" t="s">
        <v>152</v>
      </c>
      <c r="E226" s="9">
        <v>399.4</v>
      </c>
    </row>
    <row r="227" spans="2:5" x14ac:dyDescent="0.25">
      <c r="B227" s="4">
        <v>110</v>
      </c>
      <c r="C227" s="4" t="s">
        <v>150</v>
      </c>
      <c r="D227" s="4" t="s">
        <v>152</v>
      </c>
      <c r="E227" s="9">
        <v>399.4</v>
      </c>
    </row>
    <row r="228" spans="2:5" x14ac:dyDescent="0.25">
      <c r="B228" s="4">
        <v>103</v>
      </c>
      <c r="C228" s="4" t="s">
        <v>139</v>
      </c>
      <c r="D228" s="4" t="s">
        <v>135</v>
      </c>
      <c r="E228" s="9">
        <v>399.4</v>
      </c>
    </row>
    <row r="229" spans="2:5" x14ac:dyDescent="0.25">
      <c r="B229" s="4">
        <v>105</v>
      </c>
      <c r="C229" s="4" t="s">
        <v>144</v>
      </c>
      <c r="D229" s="4" t="s">
        <v>135</v>
      </c>
      <c r="E229" s="9">
        <v>349.34999999999997</v>
      </c>
    </row>
    <row r="230" spans="2:5" x14ac:dyDescent="0.25">
      <c r="B230" s="4">
        <v>117</v>
      </c>
      <c r="C230" s="4" t="s">
        <v>164</v>
      </c>
      <c r="D230" s="4" t="s">
        <v>166</v>
      </c>
      <c r="E230" s="9">
        <v>899.9</v>
      </c>
    </row>
    <row r="231" spans="2:5" x14ac:dyDescent="0.25">
      <c r="B231" s="4">
        <v>106</v>
      </c>
      <c r="C231" s="4" t="s">
        <v>145</v>
      </c>
      <c r="D231" s="4" t="s">
        <v>135</v>
      </c>
      <c r="E231" s="9">
        <v>150.15</v>
      </c>
    </row>
    <row r="232" spans="2:5" x14ac:dyDescent="0.25">
      <c r="B232" s="4">
        <v>117</v>
      </c>
      <c r="C232" s="4" t="s">
        <v>164</v>
      </c>
      <c r="D232" s="4" t="s">
        <v>166</v>
      </c>
      <c r="E232" s="9">
        <v>899.9</v>
      </c>
    </row>
    <row r="234" spans="2:5" x14ac:dyDescent="0.25">
      <c r="B234" s="11" t="s">
        <v>16</v>
      </c>
      <c r="C234" s="4" t="s">
        <v>18</v>
      </c>
      <c r="D234" s="4" t="s">
        <v>14</v>
      </c>
      <c r="E234" s="4" t="s">
        <v>20</v>
      </c>
    </row>
    <row r="235" spans="2:5" x14ac:dyDescent="0.25">
      <c r="B235" s="4">
        <v>104</v>
      </c>
      <c r="C235" s="4" t="s">
        <v>141</v>
      </c>
      <c r="D235" s="4" t="s">
        <v>135</v>
      </c>
      <c r="E235" s="9">
        <v>229.23</v>
      </c>
    </row>
    <row r="236" spans="2:5" x14ac:dyDescent="0.25">
      <c r="B236" s="4">
        <v>103</v>
      </c>
      <c r="C236" s="4" t="s">
        <v>139</v>
      </c>
      <c r="D236" s="4" t="s">
        <v>135</v>
      </c>
      <c r="E236" s="9">
        <v>399.4</v>
      </c>
    </row>
    <row r="237" spans="2:5" x14ac:dyDescent="0.25">
      <c r="B237" s="4">
        <v>110</v>
      </c>
      <c r="C237" s="4" t="s">
        <v>150</v>
      </c>
      <c r="D237" s="4" t="s">
        <v>152</v>
      </c>
      <c r="E237" s="9">
        <v>399.4</v>
      </c>
    </row>
    <row r="238" spans="2:5" x14ac:dyDescent="0.25">
      <c r="B238" s="4">
        <v>106</v>
      </c>
      <c r="C238" s="4" t="s">
        <v>145</v>
      </c>
      <c r="D238" s="4" t="s">
        <v>135</v>
      </c>
      <c r="E238" s="9">
        <v>150.15</v>
      </c>
    </row>
    <row r="239" spans="2:5" x14ac:dyDescent="0.25">
      <c r="B239" s="4">
        <v>113</v>
      </c>
      <c r="C239" s="4" t="s">
        <v>157</v>
      </c>
      <c r="D239" s="4" t="s">
        <v>152</v>
      </c>
      <c r="E239" s="9">
        <v>389.39</v>
      </c>
    </row>
    <row r="240" spans="2:5" x14ac:dyDescent="0.25">
      <c r="B240" s="4">
        <v>114</v>
      </c>
      <c r="C240" s="4" t="s">
        <v>159</v>
      </c>
      <c r="D240" s="4" t="s">
        <v>152</v>
      </c>
      <c r="E240" s="9">
        <v>299.3</v>
      </c>
    </row>
    <row r="241" spans="2:5" x14ac:dyDescent="0.25">
      <c r="B241" s="4">
        <v>106</v>
      </c>
      <c r="C241" s="4" t="s">
        <v>145</v>
      </c>
      <c r="D241" s="4" t="s">
        <v>135</v>
      </c>
      <c r="E241" s="9">
        <v>150.15</v>
      </c>
    </row>
    <row r="242" spans="2:5" x14ac:dyDescent="0.25">
      <c r="B242" s="4">
        <v>107</v>
      </c>
      <c r="C242" s="4" t="s">
        <v>147</v>
      </c>
      <c r="D242" s="4" t="s">
        <v>135</v>
      </c>
      <c r="E242" s="9">
        <v>199.2</v>
      </c>
    </row>
    <row r="243" spans="2:5" x14ac:dyDescent="0.25">
      <c r="B243" s="4">
        <v>102</v>
      </c>
      <c r="C243" s="4" t="s">
        <v>137</v>
      </c>
      <c r="D243" s="4" t="s">
        <v>135</v>
      </c>
      <c r="E243" s="9">
        <v>199.2</v>
      </c>
    </row>
    <row r="244" spans="2:5" x14ac:dyDescent="0.25">
      <c r="B244" s="4">
        <v>101</v>
      </c>
      <c r="C244" s="4" t="s">
        <v>133</v>
      </c>
      <c r="D244" s="4" t="s">
        <v>135</v>
      </c>
      <c r="E244" s="9">
        <v>299.3</v>
      </c>
    </row>
    <row r="245" spans="2:5" x14ac:dyDescent="0.25">
      <c r="B245" s="4">
        <v>109</v>
      </c>
      <c r="C245" s="4" t="s">
        <v>149</v>
      </c>
      <c r="D245" s="4" t="s">
        <v>135</v>
      </c>
      <c r="E245" s="9">
        <v>225.23</v>
      </c>
    </row>
    <row r="246" spans="2:5" x14ac:dyDescent="0.25">
      <c r="B246" s="4">
        <v>116</v>
      </c>
      <c r="C246" s="4" t="s">
        <v>162</v>
      </c>
      <c r="D246" s="4" t="s">
        <v>163</v>
      </c>
      <c r="E246" s="9">
        <v>799.8</v>
      </c>
    </row>
    <row r="247" spans="2:5" x14ac:dyDescent="0.25">
      <c r="B247" s="4">
        <v>118</v>
      </c>
      <c r="C247" s="4" t="s">
        <v>167</v>
      </c>
      <c r="D247" s="4" t="s">
        <v>166</v>
      </c>
      <c r="E247" s="9">
        <v>1100.0999999999999</v>
      </c>
    </row>
    <row r="248" spans="2:5" x14ac:dyDescent="0.25">
      <c r="B248" s="4">
        <v>110</v>
      </c>
      <c r="C248" s="4" t="s">
        <v>150</v>
      </c>
      <c r="D248" s="4" t="s">
        <v>152</v>
      </c>
      <c r="E248" s="9">
        <v>399.4</v>
      </c>
    </row>
    <row r="249" spans="2:5" x14ac:dyDescent="0.25">
      <c r="B249" s="4">
        <v>110</v>
      </c>
      <c r="C249" s="4" t="s">
        <v>150</v>
      </c>
      <c r="D249" s="4" t="s">
        <v>152</v>
      </c>
      <c r="E249" s="9">
        <v>399.4</v>
      </c>
    </row>
    <row r="250" spans="2:5" x14ac:dyDescent="0.25">
      <c r="B250" s="4">
        <v>103</v>
      </c>
      <c r="C250" s="4" t="s">
        <v>139</v>
      </c>
      <c r="D250" s="4" t="s">
        <v>135</v>
      </c>
      <c r="E250" s="9">
        <v>399.4</v>
      </c>
    </row>
    <row r="251" spans="2:5" x14ac:dyDescent="0.25">
      <c r="B251" s="4">
        <v>105</v>
      </c>
      <c r="C251" s="4" t="s">
        <v>144</v>
      </c>
      <c r="D251" s="4" t="s">
        <v>135</v>
      </c>
      <c r="E251" s="9">
        <v>349.34999999999997</v>
      </c>
    </row>
    <row r="252" spans="2:5" x14ac:dyDescent="0.25">
      <c r="B252" s="4">
        <v>117</v>
      </c>
      <c r="C252" s="4" t="s">
        <v>164</v>
      </c>
      <c r="D252" s="4" t="s">
        <v>166</v>
      </c>
      <c r="E252" s="9">
        <v>899.9</v>
      </c>
    </row>
    <row r="253" spans="2:5" x14ac:dyDescent="0.25">
      <c r="B253" s="4">
        <v>106</v>
      </c>
      <c r="C253" s="4" t="s">
        <v>145</v>
      </c>
      <c r="D253" s="4" t="s">
        <v>135</v>
      </c>
      <c r="E253" s="9">
        <v>150.15</v>
      </c>
    </row>
    <row r="254" spans="2:5" x14ac:dyDescent="0.25">
      <c r="B254" s="4">
        <v>117</v>
      </c>
      <c r="C254" s="4" t="s">
        <v>164</v>
      </c>
      <c r="D254" s="4" t="s">
        <v>166</v>
      </c>
      <c r="E254" s="9">
        <v>899.9</v>
      </c>
    </row>
  </sheetData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0"/>
  <sheetViews>
    <sheetView workbookViewId="0">
      <selection activeCell="H2" sqref="F2:H2"/>
    </sheetView>
  </sheetViews>
  <sheetFormatPr baseColWidth="10" defaultColWidth="9.140625" defaultRowHeight="15" x14ac:dyDescent="0.25"/>
  <cols>
    <col min="6" max="6" width="11" bestFit="1" customWidth="1"/>
    <col min="8" max="8" width="11" bestFit="1" customWidth="1"/>
  </cols>
  <sheetData>
    <row r="1" spans="1:8" x14ac:dyDescent="0.25">
      <c r="A1" t="s">
        <v>125</v>
      </c>
      <c r="B1" t="s">
        <v>124</v>
      </c>
    </row>
    <row r="2" spans="1:8" x14ac:dyDescent="0.25">
      <c r="A2" t="s">
        <v>106</v>
      </c>
      <c r="B2">
        <v>221</v>
      </c>
      <c r="D2" t="s">
        <v>126</v>
      </c>
      <c r="F2">
        <v>2214000000</v>
      </c>
      <c r="H2">
        <v>3886999999</v>
      </c>
    </row>
    <row r="3" spans="1:8" x14ac:dyDescent="0.25">
      <c r="A3" t="s">
        <v>108</v>
      </c>
      <c r="B3">
        <v>261</v>
      </c>
    </row>
    <row r="4" spans="1:8" x14ac:dyDescent="0.25">
      <c r="A4" t="s">
        <v>117</v>
      </c>
      <c r="B4">
        <v>264</v>
      </c>
    </row>
    <row r="5" spans="1:8" x14ac:dyDescent="0.25">
      <c r="A5" t="s">
        <v>118</v>
      </c>
      <c r="B5">
        <v>266</v>
      </c>
    </row>
    <row r="6" spans="1:8" x14ac:dyDescent="0.25">
      <c r="A6" t="s">
        <v>112</v>
      </c>
      <c r="B6">
        <v>280</v>
      </c>
    </row>
    <row r="7" spans="1:8" x14ac:dyDescent="0.25">
      <c r="A7" t="s">
        <v>109</v>
      </c>
      <c r="B7">
        <v>299</v>
      </c>
    </row>
    <row r="8" spans="1:8" x14ac:dyDescent="0.25">
      <c r="A8" t="s">
        <v>121</v>
      </c>
      <c r="B8">
        <v>342</v>
      </c>
    </row>
    <row r="9" spans="1:8" x14ac:dyDescent="0.25">
      <c r="A9" t="s">
        <v>110</v>
      </c>
      <c r="B9">
        <v>343</v>
      </c>
    </row>
    <row r="10" spans="1:8" x14ac:dyDescent="0.25">
      <c r="A10" t="s">
        <v>103</v>
      </c>
      <c r="B10">
        <v>351</v>
      </c>
    </row>
    <row r="11" spans="1:8" x14ac:dyDescent="0.25">
      <c r="A11" t="s">
        <v>113</v>
      </c>
      <c r="B11">
        <v>362</v>
      </c>
    </row>
    <row r="12" spans="1:8" x14ac:dyDescent="0.25">
      <c r="A12" t="s">
        <v>105</v>
      </c>
      <c r="B12">
        <v>370</v>
      </c>
    </row>
    <row r="13" spans="1:8" x14ac:dyDescent="0.25">
      <c r="A13" t="s">
        <v>111</v>
      </c>
      <c r="B13">
        <v>376</v>
      </c>
    </row>
    <row r="14" spans="1:8" x14ac:dyDescent="0.25">
      <c r="A14" t="s">
        <v>104</v>
      </c>
      <c r="B14">
        <v>379</v>
      </c>
    </row>
    <row r="15" spans="1:8" x14ac:dyDescent="0.25">
      <c r="A15" t="s">
        <v>107</v>
      </c>
      <c r="B15">
        <v>380</v>
      </c>
    </row>
    <row r="16" spans="1:8" x14ac:dyDescent="0.25">
      <c r="A16" t="s">
        <v>119</v>
      </c>
      <c r="B16">
        <v>381</v>
      </c>
    </row>
    <row r="17" spans="1:6" x14ac:dyDescent="0.25">
      <c r="A17" t="s">
        <v>116</v>
      </c>
      <c r="B17">
        <v>383</v>
      </c>
    </row>
    <row r="18" spans="1:6" x14ac:dyDescent="0.25">
      <c r="A18" t="s">
        <v>123</v>
      </c>
      <c r="B18">
        <v>385</v>
      </c>
    </row>
    <row r="19" spans="1:6" x14ac:dyDescent="0.25">
      <c r="A19" t="s">
        <v>115</v>
      </c>
      <c r="B19">
        <v>387</v>
      </c>
    </row>
    <row r="20" spans="1:6" x14ac:dyDescent="0.25">
      <c r="A20" t="s">
        <v>120</v>
      </c>
      <c r="B20">
        <v>388</v>
      </c>
      <c r="D20" t="s">
        <v>127</v>
      </c>
      <c r="F20">
        <v>3886999999</v>
      </c>
    </row>
  </sheetData>
  <sortState xmlns:xlrd2="http://schemas.microsoft.com/office/spreadsheetml/2017/richdata2" ref="A2:B22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PERSONAS</vt:lpstr>
      <vt:lpstr>PRODUCTOS</vt:lpstr>
      <vt:lpstr>PRINCIPAL</vt:lpstr>
      <vt:lpstr>Temporal</vt:lpstr>
      <vt:lpstr>DATOS_PERSONAS</vt:lpstr>
      <vt:lpstr>DATOS_PRODUCTOS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2022-06-15T04:29:41Z</dcterms:modified>
</cp:coreProperties>
</file>