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Documents\AP4\[Base de Datos]\Itinerario 13 (2do Parcial)\"/>
    </mc:Choice>
  </mc:AlternateContent>
  <xr:revisionPtr revIDLastSave="0" documentId="13_ncr:1_{A5D76B12-5BA7-48A1-B5DB-01599D8EA508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REGLAS" sheetId="2" r:id="rId1"/>
    <sheet name="Adquisicion_de_Material" sheetId="1" r:id="rId2"/>
    <sheet name="1FN" sheetId="3" r:id="rId3"/>
    <sheet name="2FN" sheetId="4" r:id="rId4"/>
    <sheet name="3FN" sheetId="5" r:id="rId5"/>
    <sheet name="DATOS" sheetId="6" r:id="rId6"/>
    <sheet name="Hoja2" sheetId="7" r:id="rId7"/>
  </sheets>
  <definedNames>
    <definedName name="_xlnm.Print_Area" localSheetId="0">REGLAS!$E$12:$G$21</definedName>
    <definedName name="CATEGORIAS">#REF!</definedName>
    <definedName name="DNIS">LECTORES[DNI_LECTOR]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1" i="6" l="1"/>
  <c r="E41" i="6" s="1"/>
  <c r="D40" i="6"/>
  <c r="E40" i="6" s="1"/>
  <c r="D39" i="6"/>
  <c r="E39" i="6" s="1"/>
  <c r="F89" i="6"/>
  <c r="E89" i="6"/>
  <c r="G89" i="6" s="1"/>
  <c r="G88" i="6"/>
  <c r="F88" i="6"/>
  <c r="E88" i="6"/>
  <c r="F87" i="6"/>
  <c r="E87" i="6"/>
  <c r="G87" i="6" s="1"/>
  <c r="D71" i="6"/>
  <c r="D72" i="6"/>
  <c r="D73" i="6"/>
  <c r="D74" i="6"/>
  <c r="D75" i="6"/>
  <c r="D76" i="6"/>
  <c r="D77" i="6"/>
  <c r="D78" i="6"/>
  <c r="D79" i="6"/>
  <c r="D80" i="6"/>
  <c r="A13" i="6"/>
  <c r="B13" i="6" a="1"/>
  <c r="B13" i="6" s="1"/>
  <c r="C13" i="6"/>
  <c r="E13" i="6" s="1"/>
  <c r="A3" i="6"/>
  <c r="A4" i="6"/>
  <c r="A5" i="6"/>
  <c r="A6" i="6"/>
  <c r="A7" i="6"/>
  <c r="A8" i="6"/>
  <c r="A9" i="6"/>
  <c r="A10" i="6"/>
  <c r="A11" i="6"/>
  <c r="A12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E26" i="7"/>
  <c r="D26" i="7"/>
  <c r="E23" i="7"/>
  <c r="D23" i="7"/>
  <c r="E20" i="7"/>
  <c r="D20" i="7"/>
  <c r="E17" i="7"/>
  <c r="D17" i="7"/>
  <c r="E14" i="7"/>
  <c r="D14" i="7"/>
  <c r="E11" i="7"/>
  <c r="D11" i="7"/>
  <c r="E8" i="7"/>
  <c r="D8" i="7"/>
  <c r="E5" i="7"/>
  <c r="D5" i="7"/>
  <c r="E71" i="6"/>
  <c r="E72" i="6"/>
  <c r="E73" i="6"/>
  <c r="E74" i="6"/>
  <c r="E75" i="6"/>
  <c r="E76" i="6"/>
  <c r="E77" i="6"/>
  <c r="E78" i="6"/>
  <c r="E79" i="6"/>
  <c r="E80" i="6"/>
  <c r="B3" i="6" a="1"/>
  <c r="B3" i="6" s="1"/>
  <c r="B4" i="6" a="1"/>
  <c r="B4" i="6" s="1"/>
  <c r="B5" i="6" a="1"/>
  <c r="B5" i="6" s="1"/>
  <c r="B6" i="6" a="1"/>
  <c r="B6" i="6" s="1"/>
  <c r="B7" i="6" a="1"/>
  <c r="B7" i="6" s="1"/>
  <c r="B8" i="6" a="1"/>
  <c r="B8" i="6" s="1"/>
  <c r="B9" i="6" a="1"/>
  <c r="B9" i="6" s="1"/>
  <c r="B10" i="6" a="1"/>
  <c r="B10" i="6" s="1"/>
  <c r="B11" i="6" a="1"/>
  <c r="B11" i="6" s="1"/>
  <c r="B12" i="6" a="1"/>
  <c r="B12" i="6" s="1"/>
  <c r="B14" i="6" a="1"/>
  <c r="B14" i="6" s="1"/>
  <c r="B15" i="6" a="1"/>
  <c r="B15" i="6" s="1"/>
  <c r="B16" i="6" a="1"/>
  <c r="B16" i="6" s="1"/>
  <c r="B17" i="6" a="1"/>
  <c r="B17" i="6" s="1"/>
  <c r="B18" i="6" a="1"/>
  <c r="B18" i="6" s="1"/>
  <c r="B19" i="6" a="1"/>
  <c r="B19" i="6" s="1"/>
  <c r="B20" i="6" a="1"/>
  <c r="B20" i="6" s="1"/>
  <c r="B21" i="6" a="1"/>
  <c r="B21" i="6" s="1"/>
  <c r="B22" i="6" a="1"/>
  <c r="B22" i="6" s="1"/>
  <c r="B23" i="6" a="1"/>
  <c r="B23" i="6" s="1"/>
  <c r="B24" i="6" a="1"/>
  <c r="B24" i="6" s="1"/>
  <c r="B25" i="6" a="1"/>
  <c r="B25" i="6" s="1"/>
  <c r="B26" i="6" a="1"/>
  <c r="B26" i="6" s="1"/>
  <c r="B27" i="6" a="1"/>
  <c r="B27" i="6" s="1"/>
  <c r="B28" i="6" a="1"/>
  <c r="B28" i="6" s="1"/>
  <c r="B29" i="6" a="1"/>
  <c r="B29" i="6" s="1"/>
  <c r="B30" i="6" a="1"/>
  <c r="B30" i="6" s="1"/>
  <c r="B31" i="6" a="1"/>
  <c r="B31" i="6" s="1"/>
  <c r="B32" i="6" a="1"/>
  <c r="B32" i="6" s="1"/>
  <c r="K15" i="6" a="1"/>
  <c r="K15" i="6" s="1"/>
  <c r="F13" i="6" l="1"/>
  <c r="C3" i="6"/>
  <c r="E3" i="6" s="1"/>
  <c r="F3" i="6" s="1"/>
  <c r="C4" i="6"/>
  <c r="E4" i="6" s="1"/>
  <c r="F4" i="6" s="1"/>
  <c r="C5" i="6"/>
  <c r="E5" i="6" s="1"/>
  <c r="C6" i="6"/>
  <c r="E6" i="6" s="1"/>
  <c r="C7" i="6"/>
  <c r="E7" i="6" s="1"/>
  <c r="F7" i="6" s="1"/>
  <c r="C8" i="6"/>
  <c r="E8" i="6" s="1"/>
  <c r="F8" i="6" s="1"/>
  <c r="C9" i="6"/>
  <c r="E9" i="6" s="1"/>
  <c r="C10" i="6"/>
  <c r="E10" i="6" s="1"/>
  <c r="C11" i="6"/>
  <c r="E11" i="6" s="1"/>
  <c r="F11" i="6" s="1"/>
  <c r="C12" i="6"/>
  <c r="E12" i="6" s="1"/>
  <c r="F12" i="6" s="1"/>
  <c r="C14" i="6"/>
  <c r="E14" i="6" s="1"/>
  <c r="C15" i="6"/>
  <c r="E15" i="6" s="1"/>
  <c r="C16" i="6"/>
  <c r="E16" i="6" s="1"/>
  <c r="F16" i="6" s="1"/>
  <c r="C17" i="6"/>
  <c r="E17" i="6" s="1"/>
  <c r="F17" i="6" s="1"/>
  <c r="C18" i="6"/>
  <c r="E18" i="6" s="1"/>
  <c r="C19" i="6"/>
  <c r="E19" i="6" s="1"/>
  <c r="C20" i="6"/>
  <c r="E20" i="6" s="1"/>
  <c r="F20" i="6" s="1"/>
  <c r="C21" i="6"/>
  <c r="E21" i="6" s="1"/>
  <c r="F21" i="6" s="1"/>
  <c r="C22" i="6"/>
  <c r="E22" i="6" s="1"/>
  <c r="C23" i="6"/>
  <c r="E23" i="6" s="1"/>
  <c r="C24" i="6"/>
  <c r="E24" i="6" s="1"/>
  <c r="F24" i="6" s="1"/>
  <c r="C25" i="6"/>
  <c r="E25" i="6" s="1"/>
  <c r="F25" i="6" s="1"/>
  <c r="C26" i="6"/>
  <c r="E26" i="6" s="1"/>
  <c r="C27" i="6"/>
  <c r="E27" i="6" s="1"/>
  <c r="C28" i="6"/>
  <c r="E28" i="6" s="1"/>
  <c r="F28" i="6" s="1"/>
  <c r="C29" i="6"/>
  <c r="E29" i="6" s="1"/>
  <c r="F29" i="6" s="1"/>
  <c r="C30" i="6"/>
  <c r="E30" i="6" s="1"/>
  <c r="C31" i="6"/>
  <c r="E31" i="6" s="1"/>
  <c r="C32" i="6"/>
  <c r="E32" i="6" s="1"/>
  <c r="F32" i="6" s="1"/>
  <c r="D108" i="6"/>
  <c r="E108" i="6" s="1"/>
  <c r="D107" i="6"/>
  <c r="E107" i="6" s="1"/>
  <c r="D106" i="6"/>
  <c r="E106" i="6" s="1"/>
  <c r="D105" i="6"/>
  <c r="E105" i="6" s="1"/>
  <c r="D104" i="6"/>
  <c r="E104" i="6" s="1"/>
  <c r="D103" i="6"/>
  <c r="E103" i="6" s="1"/>
  <c r="D102" i="6"/>
  <c r="E102" i="6" s="1"/>
  <c r="D101" i="6"/>
  <c r="E101" i="6" s="1"/>
  <c r="D100" i="6"/>
  <c r="E100" i="6" s="1"/>
  <c r="D99" i="6"/>
  <c r="E99" i="6" s="1"/>
  <c r="D98" i="6"/>
  <c r="E98" i="6" s="1"/>
  <c r="D97" i="6"/>
  <c r="E97" i="6" s="1"/>
  <c r="F93" i="6"/>
  <c r="E93" i="6"/>
  <c r="F92" i="6"/>
  <c r="E92" i="6"/>
  <c r="F91" i="6"/>
  <c r="E91" i="6"/>
  <c r="F90" i="6"/>
  <c r="E90" i="6"/>
  <c r="F86" i="6"/>
  <c r="E86" i="6"/>
  <c r="F85" i="6"/>
  <c r="E85" i="6"/>
  <c r="F84" i="6"/>
  <c r="E84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D45" i="6"/>
  <c r="E45" i="6" s="1"/>
  <c r="D44" i="6"/>
  <c r="E44" i="6" s="1"/>
  <c r="D43" i="6"/>
  <c r="E43" i="6" s="1"/>
  <c r="D42" i="6"/>
  <c r="E42" i="6" s="1"/>
  <c r="D38" i="6"/>
  <c r="E38" i="6" s="1"/>
  <c r="D37" i="6"/>
  <c r="E37" i="6" s="1"/>
  <c r="D36" i="6"/>
  <c r="E36" i="6" s="1"/>
  <c r="G80" i="6"/>
  <c r="H80" i="6" s="1"/>
  <c r="G79" i="6"/>
  <c r="H79" i="6" s="1"/>
  <c r="G78" i="6"/>
  <c r="H78" i="6" s="1"/>
  <c r="G77" i="6"/>
  <c r="H77" i="6" s="1"/>
  <c r="G76" i="6"/>
  <c r="H76" i="6" s="1"/>
  <c r="G75" i="6"/>
  <c r="H75" i="6" s="1"/>
  <c r="G74" i="6"/>
  <c r="H74" i="6" s="1"/>
  <c r="G73" i="6"/>
  <c r="H73" i="6" s="1"/>
  <c r="G72" i="6"/>
  <c r="H72" i="6" s="1"/>
  <c r="G71" i="6"/>
  <c r="H71" i="6" s="1"/>
  <c r="E188" i="5"/>
  <c r="E187" i="5"/>
  <c r="E186" i="5"/>
  <c r="E185" i="5"/>
  <c r="E184" i="5"/>
  <c r="E183" i="5"/>
  <c r="E182" i="5"/>
  <c r="E181" i="5"/>
  <c r="E180" i="5"/>
  <c r="E179" i="5"/>
  <c r="E178" i="5"/>
  <c r="E177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F173" i="5"/>
  <c r="E173" i="5"/>
  <c r="F172" i="5"/>
  <c r="E172" i="5"/>
  <c r="F171" i="5"/>
  <c r="E171" i="5"/>
  <c r="F170" i="5"/>
  <c r="E170" i="5"/>
  <c r="F169" i="5"/>
  <c r="E169" i="5"/>
  <c r="F168" i="5"/>
  <c r="E168" i="5"/>
  <c r="F167" i="5"/>
  <c r="E167" i="5"/>
  <c r="F166" i="5"/>
  <c r="E166" i="5"/>
  <c r="F165" i="5"/>
  <c r="E165" i="5"/>
  <c r="F164" i="5"/>
  <c r="E164" i="5"/>
  <c r="F163" i="5"/>
  <c r="E163" i="5"/>
  <c r="F162" i="5"/>
  <c r="E162" i="5"/>
  <c r="F161" i="5"/>
  <c r="E161" i="5"/>
  <c r="F160" i="5"/>
  <c r="E160" i="5"/>
  <c r="F159" i="5"/>
  <c r="E159" i="5"/>
  <c r="F158" i="5"/>
  <c r="E158" i="5"/>
  <c r="F157" i="5"/>
  <c r="E157" i="5"/>
  <c r="F156" i="5"/>
  <c r="E156" i="5"/>
  <c r="F155" i="5"/>
  <c r="E155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F151" i="5"/>
  <c r="E151" i="5"/>
  <c r="F150" i="5"/>
  <c r="E150" i="5"/>
  <c r="F149" i="5"/>
  <c r="E149" i="5"/>
  <c r="F148" i="5"/>
  <c r="E148" i="5"/>
  <c r="F147" i="5"/>
  <c r="E147" i="5"/>
  <c r="F146" i="5"/>
  <c r="E146" i="5"/>
  <c r="F145" i="5"/>
  <c r="E145" i="5"/>
  <c r="F144" i="5"/>
  <c r="E144" i="5"/>
  <c r="F143" i="5"/>
  <c r="E143" i="5"/>
  <c r="F142" i="5"/>
  <c r="E142" i="5"/>
  <c r="F141" i="5"/>
  <c r="E141" i="5"/>
  <c r="F140" i="5"/>
  <c r="E140" i="5"/>
  <c r="F139" i="5"/>
  <c r="E139" i="5"/>
  <c r="F138" i="5"/>
  <c r="E138" i="5"/>
  <c r="F137" i="5"/>
  <c r="E137" i="5"/>
  <c r="F136" i="5"/>
  <c r="E136" i="5"/>
  <c r="F135" i="5"/>
  <c r="E135" i="5"/>
  <c r="F134" i="5"/>
  <c r="E134" i="5"/>
  <c r="F133" i="5"/>
  <c r="E133" i="5"/>
  <c r="D129" i="5"/>
  <c r="E129" i="5" s="1"/>
  <c r="D128" i="5"/>
  <c r="E128" i="5" s="1"/>
  <c r="E127" i="5"/>
  <c r="D127" i="5"/>
  <c r="D126" i="5"/>
  <c r="E126" i="5" s="1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L103" i="5"/>
  <c r="L102" i="5"/>
  <c r="L101" i="5"/>
  <c r="L100" i="5"/>
  <c r="L99" i="5"/>
  <c r="L98" i="5"/>
  <c r="L97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G52" i="6" l="1"/>
  <c r="G90" i="6"/>
  <c r="G66" i="6"/>
  <c r="G49" i="6"/>
  <c r="G51" i="6"/>
  <c r="G53" i="6"/>
  <c r="G55" i="6"/>
  <c r="G61" i="6"/>
  <c r="G63" i="6"/>
  <c r="G65" i="6"/>
  <c r="G67" i="6"/>
  <c r="G85" i="6"/>
  <c r="G59" i="6"/>
  <c r="G50" i="6"/>
  <c r="G56" i="6"/>
  <c r="G60" i="6"/>
  <c r="G84" i="6"/>
  <c r="G93" i="6"/>
  <c r="F30" i="6"/>
  <c r="F26" i="6"/>
  <c r="F22" i="6"/>
  <c r="F18" i="6"/>
  <c r="F14" i="6"/>
  <c r="F9" i="6"/>
  <c r="F5" i="6"/>
  <c r="F31" i="6"/>
  <c r="F27" i="6"/>
  <c r="F6" i="6"/>
  <c r="F23" i="6"/>
  <c r="F19" i="6"/>
  <c r="F15" i="6"/>
  <c r="F10" i="6"/>
  <c r="G54" i="6"/>
  <c r="G86" i="6"/>
  <c r="G58" i="6"/>
  <c r="G92" i="6"/>
  <c r="G57" i="6"/>
  <c r="G62" i="6"/>
  <c r="G64" i="6"/>
  <c r="G9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<sst xmlns="http://schemas.openxmlformats.org/spreadsheetml/2006/main" count="1330" uniqueCount="268">
  <si>
    <t>Lingüística y Literatura</t>
  </si>
  <si>
    <t>McGraw Hill</t>
  </si>
  <si>
    <t>Economía</t>
  </si>
  <si>
    <t>Producción Animal</t>
  </si>
  <si>
    <t>Artes Visuales</t>
  </si>
  <si>
    <t>Beef Production and Management Decisions</t>
  </si>
  <si>
    <t>Siglo XXI</t>
  </si>
  <si>
    <t>Pearson Educación</t>
  </si>
  <si>
    <t>CENGAGE</t>
  </si>
  <si>
    <t>Ediciones Pirámide</t>
  </si>
  <si>
    <t>Eric Fischl: The Krefeld-Project</t>
  </si>
  <si>
    <t>Kerber </t>
  </si>
  <si>
    <t>Arquitectura y Crítica</t>
  </si>
  <si>
    <t>Geomorfología</t>
  </si>
  <si>
    <t>Prentice Hall</t>
  </si>
  <si>
    <t>Destino</t>
  </si>
  <si>
    <t>GGILI</t>
  </si>
  <si>
    <t>Principios de Economía</t>
  </si>
  <si>
    <t>Enfermería</t>
  </si>
  <si>
    <t xml:space="preserve">The Great Gatsby </t>
  </si>
  <si>
    <t>Administración</t>
  </si>
  <si>
    <t>Introducción A La Teoría General De La Administración</t>
  </si>
  <si>
    <t>Marketing Internacional</t>
  </si>
  <si>
    <t>Teoría Organizacional, Diseño Y Cambio En Las Organizaciones</t>
  </si>
  <si>
    <t>Teoría Y Diseño Organizacional</t>
  </si>
  <si>
    <t xml:space="preserve">El Conocimiento Secreto </t>
  </si>
  <si>
    <t>Aprendiendo Del Pop</t>
  </si>
  <si>
    <t>La Arqueología Del Saber</t>
  </si>
  <si>
    <t>Técnicas De Análisis De Datos En Investigación De Mercados</t>
  </si>
  <si>
    <t>Clasificacion De Intervenciones De Enfermería</t>
  </si>
  <si>
    <t xml:space="preserve">Estrategias de Marketing Internacional </t>
  </si>
  <si>
    <t>En El Espacio Leemos El Tiempo</t>
  </si>
  <si>
    <t>Elsevier-Mosby</t>
  </si>
  <si>
    <t>MacMillan</t>
  </si>
  <si>
    <t>Siruel</t>
  </si>
  <si>
    <t>Arquitectura Y Urbanismo</t>
  </si>
  <si>
    <t>Ciencias Ambientales Y Evolutivas</t>
  </si>
  <si>
    <t>Motivacionales</t>
  </si>
  <si>
    <t>COD_LIBRO</t>
  </si>
  <si>
    <t>TITULO_LIBRO</t>
  </si>
  <si>
    <t>CATEGORIA_LIBRO</t>
  </si>
  <si>
    <t>CODIGO_AUTOR</t>
  </si>
  <si>
    <t>NOMBRE_Y_APELLIDO_AUTOR</t>
  </si>
  <si>
    <t>CODIGO_EDITORIAL</t>
  </si>
  <si>
    <t>NOMBRE_EDITORIAL</t>
  </si>
  <si>
    <t>DNI_LECTOR</t>
  </si>
  <si>
    <t>NOMBRE_LECTOR</t>
  </si>
  <si>
    <t>FECHA_DEVOLUCION</t>
  </si>
  <si>
    <t>El Resplandor</t>
  </si>
  <si>
    <t>Drácula</t>
  </si>
  <si>
    <t>Terror</t>
  </si>
  <si>
    <t>Fantasía Gótica</t>
  </si>
  <si>
    <t>DeBolsillo</t>
  </si>
  <si>
    <t>Anto</t>
  </si>
  <si>
    <t>FORMA</t>
  </si>
  <si>
    <t>ITEMS</t>
  </si>
  <si>
    <t>1FN</t>
  </si>
  <si>
    <t>CANADA</t>
  </si>
  <si>
    <t>2FN</t>
  </si>
  <si>
    <t>3FN</t>
  </si>
  <si>
    <t>ORIGEN</t>
  </si>
  <si>
    <t>• Each column value must be a single value only (atomic)
• Remove repeating groups
• All values in a column must be of the same type
• Each column name must be unique
• No two rows in a table can be identical
• FIND A PRIMARY KEY</t>
  </si>
  <si>
    <t>• A table meets all the requirements of 2NF
• Contains no transitive dependencies</t>
  </si>
  <si>
    <t>AZUL</t>
  </si>
  <si>
    <t>PARÉNTESIS</t>
  </si>
  <si>
    <t>Eliminar cualquier columna no llave que no dependa de la llave primaria.</t>
  </si>
  <si>
    <t>La 1FN prohíbe los grupos repetidos.</t>
  </si>
  <si>
    <t>Tenemos que eliminar cualquier columna no llave que sea  dependiente de otra columna no llave.</t>
  </si>
  <si>
    <t>• A table meets all the requirements of 1NF
• All of its non-key attributes are dependent on all of the primary key (i.e.: remove all partial dependencies)
NOTE: Tables that have a single column for a key are automatically in 2NF</t>
  </si>
  <si>
    <t>NO REPEATING GROUPS
• Todos los datos son atómicos.
• Todas las columnas contienen el mismo tipo de datos.</t>
  </si>
  <si>
    <t>ELIMINATE REDUNDANT DATA
• Los atributos que no forman parte de ninguna clave han de depender funcionalmente de toda la clave primaria.
Para llevar a una tabla a la segunda forma normal, no solo es necesario conocer la clave primaria y todos los atributos que no son clave, sino también cómo se relacionan entre sí. Para hacerlo se siguen estos pasos:
i. Comprobar que todos los atributos no-clave dependen por completo de la clave primaria. Esta dependencia se da si todos los atributos de la clave primaria son necesarios para identificar a los atributos no-clave. Esto quiere decir también que las tablas con claves primarias simples se ajustan automáticamente a la 2FN si se cumplen las condiciones para la 1FN.
ii. Relegar los atributos no-clave que no dependen de la clave primaria a tablas diferentes.</t>
  </si>
  <si>
    <t>ELIMINATE TRANSITIVE DEPENDENCY
• Los atributos no-clave no pueden depender de forma transitiva de una clave candidata.</t>
  </si>
  <si>
    <t xml:space="preserve">Alexia </t>
  </si>
  <si>
    <t>Guerra</t>
  </si>
  <si>
    <t xml:space="preserve">Scott </t>
  </si>
  <si>
    <t>Fitzgerald</t>
  </si>
  <si>
    <t xml:space="preserve">Beate </t>
  </si>
  <si>
    <t>Messing</t>
  </si>
  <si>
    <t xml:space="preserve">Joanne </t>
  </si>
  <si>
    <t>Dochterman</t>
  </si>
  <si>
    <t xml:space="preserve">Carlos </t>
  </si>
  <si>
    <t>Reyes</t>
  </si>
  <si>
    <t xml:space="preserve">Gareth </t>
  </si>
  <si>
    <t>Jones</t>
  </si>
  <si>
    <t xml:space="preserve">Philip </t>
  </si>
  <si>
    <t>Cateora</t>
  </si>
  <si>
    <t xml:space="preserve">Teodoro </t>
  </si>
  <si>
    <t>Martinez</t>
  </si>
  <si>
    <t xml:space="preserve">Svend </t>
  </si>
  <si>
    <t>Hollensen</t>
  </si>
  <si>
    <t xml:space="preserve">Richard </t>
  </si>
  <si>
    <t>Daft</t>
  </si>
  <si>
    <t xml:space="preserve">Idalberto </t>
  </si>
  <si>
    <t>Chiavenato</t>
  </si>
  <si>
    <t xml:space="preserve">Catena </t>
  </si>
  <si>
    <t>Martínez</t>
  </si>
  <si>
    <t xml:space="preserve">Stephen </t>
  </si>
  <si>
    <t>King</t>
  </si>
  <si>
    <t xml:space="preserve">Eduardo </t>
  </si>
  <si>
    <t>Pérez</t>
  </si>
  <si>
    <t xml:space="preserve">Bram </t>
  </si>
  <si>
    <t>Stoker</t>
  </si>
  <si>
    <t xml:space="preserve">Emil </t>
  </si>
  <si>
    <t>Schmied</t>
  </si>
  <si>
    <t xml:space="preserve">Joseph </t>
  </si>
  <si>
    <t>Montaner</t>
  </si>
  <si>
    <t xml:space="preserve">Isabel </t>
  </si>
  <si>
    <t>Cavieres</t>
  </si>
  <si>
    <t xml:space="preserve">Robert </t>
  </si>
  <si>
    <t>Rosenblum</t>
  </si>
  <si>
    <t xml:space="preserve">Ivana </t>
  </si>
  <si>
    <t>Romox</t>
  </si>
  <si>
    <t xml:space="preserve">Jasper </t>
  </si>
  <si>
    <t>Moernaut</t>
  </si>
  <si>
    <t xml:space="preserve">Mateo </t>
  </si>
  <si>
    <t>Elorza</t>
  </si>
  <si>
    <t xml:space="preserve">Mariano </t>
  </si>
  <si>
    <t>Rodríguez</t>
  </si>
  <si>
    <t xml:space="preserve">Pepa </t>
  </si>
  <si>
    <t>Rosas</t>
  </si>
  <si>
    <t xml:space="preserve">Pepe </t>
  </si>
  <si>
    <t>Juárez</t>
  </si>
  <si>
    <t xml:space="preserve">Ricardo </t>
  </si>
  <si>
    <t>Valenzuela</t>
  </si>
  <si>
    <t xml:space="preserve">Rodrigo </t>
  </si>
  <si>
    <t>Inostroza</t>
  </si>
  <si>
    <t xml:space="preserve">Thomas </t>
  </si>
  <si>
    <t>Field</t>
  </si>
  <si>
    <t>Mura</t>
  </si>
  <si>
    <t xml:space="preserve">David </t>
  </si>
  <si>
    <t>Hockney</t>
  </si>
  <si>
    <t>Vega</t>
  </si>
  <si>
    <t xml:space="preserve">Sebastián </t>
  </si>
  <si>
    <t>Peralta</t>
  </si>
  <si>
    <t xml:space="preserve">Sergio </t>
  </si>
  <si>
    <t>Hoppe</t>
  </si>
  <si>
    <t xml:space="preserve">Bradley </t>
  </si>
  <si>
    <t>Schiller</t>
  </si>
  <si>
    <t xml:space="preserve">Tirza </t>
  </si>
  <si>
    <t>Catalán</t>
  </si>
  <si>
    <t xml:space="preserve">Denise </t>
  </si>
  <si>
    <t>Brown</t>
  </si>
  <si>
    <t xml:space="preserve">Michael </t>
  </si>
  <si>
    <t>Foucault</t>
  </si>
  <si>
    <t xml:space="preserve">Kar </t>
  </si>
  <si>
    <t>Schlogel</t>
  </si>
  <si>
    <t>Scott  Fitzgerald</t>
  </si>
  <si>
    <t>Joanne  Dochterman</t>
  </si>
  <si>
    <t>Gareth  Jones</t>
  </si>
  <si>
    <t>Philip  Cateora</t>
  </si>
  <si>
    <t>Teodoro  Martinez</t>
  </si>
  <si>
    <t>Svend  Hollensen</t>
  </si>
  <si>
    <t>Richard  Daft</t>
  </si>
  <si>
    <t>Idalberto  Chiavenato</t>
  </si>
  <si>
    <t>Stephen  King</t>
  </si>
  <si>
    <t>Bram  Stoker</t>
  </si>
  <si>
    <t>Joseph  Montaner</t>
  </si>
  <si>
    <t>Robert  Rosenblum</t>
  </si>
  <si>
    <t>Mateo  Elorza</t>
  </si>
  <si>
    <t>Thomas  Field</t>
  </si>
  <si>
    <t>David  Hockney</t>
  </si>
  <si>
    <t>Bradley  Schiller</t>
  </si>
  <si>
    <t>Denise  Brown</t>
  </si>
  <si>
    <t>Michael  Foucault</t>
  </si>
  <si>
    <t>Kar  Schlogel</t>
  </si>
  <si>
    <t>Alexia  Guerra</t>
  </si>
  <si>
    <t>Beate  Messing</t>
  </si>
  <si>
    <t>Carlos  Reyes</t>
  </si>
  <si>
    <t>Catena  Martínez</t>
  </si>
  <si>
    <t>Eduardo  Pérez</t>
  </si>
  <si>
    <t>Emil  Schmied</t>
  </si>
  <si>
    <t>Isabel  Cavieres</t>
  </si>
  <si>
    <t>Ivana  Romox</t>
  </si>
  <si>
    <t>Jasper  Moernaut</t>
  </si>
  <si>
    <t>Mariano  Rodríguez</t>
  </si>
  <si>
    <t>Pepa  Rosas</t>
  </si>
  <si>
    <t>Pepe  Juárez</t>
  </si>
  <si>
    <t>Ricardo  Valenzuela</t>
  </si>
  <si>
    <t>Rodrigo  Inostroza</t>
  </si>
  <si>
    <t>Rodrigo  Mura</t>
  </si>
  <si>
    <t>Rodrigo  Vega</t>
  </si>
  <si>
    <t>Sebastián  Peralta</t>
  </si>
  <si>
    <t>Sergio  Hoppe</t>
  </si>
  <si>
    <t>Tirza  Catalán</t>
  </si>
  <si>
    <t>AUTOR_NOMBRE</t>
  </si>
  <si>
    <t>AUTOR_APELLIDO</t>
  </si>
  <si>
    <t>LECTOR_NOMBRE</t>
  </si>
  <si>
    <t>LECTOR_APELLIDO</t>
  </si>
  <si>
    <t>PK</t>
  </si>
  <si>
    <t>COD_LIBRO#, FECHA_DEVOLUCION#</t>
  </si>
  <si>
    <t>COD_LIBRO#</t>
  </si>
  <si>
    <t>FECHA_DEVOLUCION#</t>
  </si>
  <si>
    <t>TITULO_LIBRO, CATEGORIA_LIBRO, CODIGO_AUTOR, AUTOR_NOMBRE, AUTOR_APELLIDO, CODIGO_EDITORIAL, NOMBRE_EDITORIAL</t>
  </si>
  <si>
    <t>DNI_LECTOR, LECTOR_NOMBRE, LECTOR_APELLIDO</t>
  </si>
  <si>
    <t>(NO PUEDO DETERMINAR NADA A PARTIR DE ESTA PK)</t>
  </si>
  <si>
    <t>1.)</t>
  </si>
  <si>
    <t>Cada columna tiene un valor atómico</t>
  </si>
  <si>
    <t>2.)</t>
  </si>
  <si>
    <t>Se han eliminado grupos repetitivos</t>
  </si>
  <si>
    <t>3.)</t>
  </si>
  <si>
    <t>Todos los valores que han quedado por columna son del mismo tipo</t>
  </si>
  <si>
    <t>4.)</t>
  </si>
  <si>
    <t>El nombre de cada columna es único</t>
  </si>
  <si>
    <t>5.)</t>
  </si>
  <si>
    <t>Se cumple que no hay dos filas iguales</t>
  </si>
  <si>
    <t>6.)</t>
  </si>
  <si>
    <t>Para la tabla actual, se ha identificado una clave primaria (compartida, en amarillo)</t>
  </si>
  <si>
    <t>La tabla cumple los requirimientos de la 1FN</t>
  </si>
  <si>
    <t>Tomando como base la clave compartida, se ha dividido la tabla de manera de eliminar dependencias parciales</t>
  </si>
  <si>
    <t>Se han eliminado las dependencias transitivas</t>
  </si>
  <si>
    <t>LECTOR_NOMBRE, LECTOR_APELLIDO</t>
  </si>
  <si>
    <t>AUTOR_NOMBRE, AUTOR_APELLIDO</t>
  </si>
  <si>
    <t>TITULO_LIBRO, CATEGORIA_LIBRO, CODIGO_AUTOR, CODIGO_EDITORIAL</t>
  </si>
  <si>
    <t>Clasificación De Intervenciones De Enfermería</t>
  </si>
  <si>
    <t>Las tablas cumplen con los requerimientos de la 2FN</t>
  </si>
  <si>
    <t>CATEGORIA_ID</t>
  </si>
  <si>
    <t>Poesía</t>
  </si>
  <si>
    <t>Editorial Kapelusz</t>
  </si>
  <si>
    <t>Editorial Perfil‎</t>
  </si>
  <si>
    <t>Editorial Abril</t>
  </si>
  <si>
    <t>Editorial Claridad</t>
  </si>
  <si>
    <t>Editorial Estrada</t>
  </si>
  <si>
    <t>Editorial Haynes</t>
  </si>
  <si>
    <t>Editorial Losada</t>
  </si>
  <si>
    <t>Editorial Mansalva</t>
  </si>
  <si>
    <t>Editorial Melos</t>
  </si>
  <si>
    <t>Editorial Polar</t>
  </si>
  <si>
    <t>Editorial El hilo de Ariadna</t>
  </si>
  <si>
    <t>Eloísa Cartonera</t>
  </si>
  <si>
    <t>G</t>
  </si>
  <si>
    <t>Aventuras</t>
  </si>
  <si>
    <t>Ciencia Ficción</t>
  </si>
  <si>
    <t>Policíaca</t>
  </si>
  <si>
    <t>Romántica</t>
  </si>
  <si>
    <t>Mitología</t>
  </si>
  <si>
    <t>Teatro</t>
  </si>
  <si>
    <t>Cuento</t>
  </si>
  <si>
    <t>Misterio</t>
  </si>
  <si>
    <t>Humor</t>
  </si>
  <si>
    <t xml:space="preserve">Las aventuras de Tom Sawyer </t>
  </si>
  <si>
    <t>Mark</t>
  </si>
  <si>
    <t>Twain</t>
  </si>
  <si>
    <t>Robbie y otros relatos</t>
  </si>
  <si>
    <t>Isaac</t>
  </si>
  <si>
    <t>Asimov</t>
  </si>
  <si>
    <t>El ritual de los Musgrave y otros relatos</t>
  </si>
  <si>
    <t>Conan</t>
  </si>
  <si>
    <t>Doyle</t>
  </si>
  <si>
    <t>Relatos Espectrales</t>
  </si>
  <si>
    <t>Howard</t>
  </si>
  <si>
    <t>Lovecraft</t>
  </si>
  <si>
    <t>Madame Bovary</t>
  </si>
  <si>
    <t>Gustave</t>
  </si>
  <si>
    <t>Flaubert</t>
  </si>
  <si>
    <t>Relatos de Humor</t>
  </si>
  <si>
    <t>Varios</t>
  </si>
  <si>
    <t>Autores</t>
  </si>
  <si>
    <t>Antonio</t>
  </si>
  <si>
    <t>Machado</t>
  </si>
  <si>
    <t>Metamorfosis</t>
  </si>
  <si>
    <t>Ovidio</t>
  </si>
  <si>
    <t>Tres sombreros de copa</t>
  </si>
  <si>
    <t>Miguel</t>
  </si>
  <si>
    <t>Mihura</t>
  </si>
  <si>
    <t>El fantasma de Canterville y otros cuentos</t>
  </si>
  <si>
    <t>Oscar</t>
  </si>
  <si>
    <t>Wilde</t>
  </si>
  <si>
    <t>Nasón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</si>
</sst>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-#\-##\-######\-#"/>
    <numFmt numFmtId="165" formatCode="dd/mm/yy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JetBrains Mono"/>
      <family val="3"/>
    </font>
    <font>
      <sz val="11"/>
      <color theme="1"/>
      <name val="JetBrains Mono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9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pivotButton="1"/>
    <xf numFmtId="0" fontId="18" fillId="0" borderId="10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9" fillId="0" borderId="12" xfId="0" applyFont="1" applyBorder="1" applyAlignment="1">
      <alignment vertical="top" wrapText="1"/>
    </xf>
    <xf numFmtId="0" fontId="18" fillId="0" borderId="17" xfId="0" applyFont="1" applyBorder="1" applyAlignment="1">
      <alignment vertical="top" wrapText="1"/>
    </xf>
    <xf numFmtId="0" fontId="19" fillId="0" borderId="16" xfId="0" applyFont="1" applyBorder="1" applyAlignment="1">
      <alignment vertical="top" wrapText="1"/>
    </xf>
    <xf numFmtId="0" fontId="0" fillId="33" borderId="0" xfId="0" applyFill="1"/>
    <xf numFmtId="0" fontId="0" fillId="33" borderId="0" xfId="0" applyNumberFormat="1" applyFill="1"/>
    <xf numFmtId="165" fontId="0" fillId="33" borderId="0" xfId="0" applyNumberFormat="1" applyFill="1"/>
    <xf numFmtId="0" fontId="0" fillId="0" borderId="0" xfId="0" applyFill="1"/>
    <xf numFmtId="3" fontId="0" fillId="0" borderId="0" xfId="0" applyNumberFormat="1" applyFill="1"/>
    <xf numFmtId="14" fontId="0" fillId="33" borderId="0" xfId="0" applyNumberFormat="1" applyFill="1"/>
    <xf numFmtId="0" fontId="16" fillId="33" borderId="19" xfId="0" applyFont="1" applyFill="1" applyBorder="1"/>
    <xf numFmtId="0" fontId="0" fillId="33" borderId="19" xfId="0" applyNumberFormat="1" applyFont="1" applyFill="1" applyBorder="1"/>
    <xf numFmtId="0" fontId="20" fillId="34" borderId="19" xfId="0" applyFont="1" applyFill="1" applyBorder="1"/>
    <xf numFmtId="0" fontId="21" fillId="34" borderId="19" xfId="0" applyFont="1" applyFill="1" applyBorder="1"/>
    <xf numFmtId="164" fontId="21" fillId="34" borderId="19" xfId="0" applyNumberFormat="1" applyFont="1" applyFill="1" applyBorder="1"/>
    <xf numFmtId="0" fontId="21" fillId="34" borderId="19" xfId="0" applyNumberFormat="1" applyFont="1" applyFill="1" applyBorder="1"/>
    <xf numFmtId="0" fontId="0" fillId="0" borderId="0" xfId="0" applyAlignment="1">
      <alignment horizontal="right"/>
    </xf>
    <xf numFmtId="0" fontId="21" fillId="0" borderId="0" xfId="0" applyFont="1" applyFill="1"/>
    <xf numFmtId="164" fontId="21" fillId="0" borderId="0" xfId="0" applyNumberFormat="1" applyFont="1" applyFill="1"/>
    <xf numFmtId="0" fontId="21" fillId="0" borderId="0" xfId="0" applyNumberFormat="1" applyFont="1" applyFill="1"/>
    <xf numFmtId="0" fontId="21" fillId="0" borderId="0" xfId="0" applyFont="1" applyFill="1" applyBorder="1"/>
    <xf numFmtId="0" fontId="0" fillId="33" borderId="0" xfId="0" applyFill="1" applyAlignment="1">
      <alignment vertical="center"/>
    </xf>
    <xf numFmtId="0" fontId="0" fillId="0" borderId="0" xfId="0" applyFill="1" applyAlignment="1">
      <alignment vertical="center"/>
    </xf>
    <xf numFmtId="14" fontId="0" fillId="33" borderId="0" xfId="0" applyNumberFormat="1" applyFill="1" applyAlignment="1">
      <alignment vertical="center"/>
    </xf>
    <xf numFmtId="0" fontId="0" fillId="33" borderId="0" xfId="0" applyNumberFormat="1" applyFill="1" applyAlignment="1">
      <alignment vertical="center"/>
    </xf>
    <xf numFmtId="3" fontId="0" fillId="0" borderId="0" xfId="0" applyNumberFormat="1" applyFill="1" applyAlignment="1">
      <alignment vertical="center"/>
    </xf>
    <xf numFmtId="165" fontId="0" fillId="33" borderId="0" xfId="0" applyNumberFormat="1" applyFill="1" applyAlignment="1">
      <alignment vertical="center"/>
    </xf>
    <xf numFmtId="164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33" borderId="20" xfId="0" applyNumberFormat="1" applyFont="1" applyFill="1" applyBorder="1" applyAlignment="1">
      <alignment vertical="center"/>
    </xf>
    <xf numFmtId="0" fontId="16" fillId="33" borderId="22" xfId="0" applyFont="1" applyFill="1" applyBorder="1" applyAlignment="1">
      <alignment vertical="center"/>
    </xf>
    <xf numFmtId="0" fontId="0" fillId="33" borderId="25" xfId="0" applyNumberFormat="1" applyFont="1" applyFill="1" applyBorder="1" applyAlignment="1">
      <alignment vertical="center"/>
    </xf>
    <xf numFmtId="0" fontId="20" fillId="0" borderId="23" xfId="0" applyFont="1" applyFill="1" applyBorder="1" applyAlignment="1">
      <alignment vertical="center"/>
    </xf>
    <xf numFmtId="0" fontId="20" fillId="0" borderId="24" xfId="0" applyFont="1" applyFill="1" applyBorder="1" applyAlignment="1">
      <alignment vertical="center"/>
    </xf>
    <xf numFmtId="0" fontId="21" fillId="0" borderId="19" xfId="0" applyFont="1" applyFill="1" applyBorder="1" applyAlignment="1">
      <alignment vertical="center"/>
    </xf>
    <xf numFmtId="0" fontId="21" fillId="0" borderId="21" xfId="0" applyFont="1" applyFill="1" applyBorder="1" applyAlignment="1">
      <alignment vertical="center"/>
    </xf>
    <xf numFmtId="164" fontId="21" fillId="0" borderId="19" xfId="0" applyNumberFormat="1" applyFont="1" applyFill="1" applyBorder="1" applyAlignment="1">
      <alignment vertical="center"/>
    </xf>
    <xf numFmtId="0" fontId="21" fillId="0" borderId="19" xfId="0" applyNumberFormat="1" applyFont="1" applyFill="1" applyBorder="1" applyAlignment="1">
      <alignment vertical="center"/>
    </xf>
    <xf numFmtId="0" fontId="21" fillId="0" borderId="26" xfId="0" applyFont="1" applyFill="1" applyBorder="1" applyAlignment="1">
      <alignment vertical="center"/>
    </xf>
    <xf numFmtId="0" fontId="21" fillId="0" borderId="27" xfId="0" applyFont="1" applyFill="1" applyBorder="1" applyAlignment="1">
      <alignment vertical="center"/>
    </xf>
    <xf numFmtId="0" fontId="21" fillId="33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14" fontId="21" fillId="33" borderId="0" xfId="0" applyNumberFormat="1" applyFont="1" applyFill="1" applyAlignment="1">
      <alignment vertical="center"/>
    </xf>
    <xf numFmtId="0" fontId="21" fillId="33" borderId="0" xfId="0" applyNumberFormat="1" applyFont="1" applyFill="1" applyAlignment="1">
      <alignment vertical="center"/>
    </xf>
    <xf numFmtId="3" fontId="21" fillId="0" borderId="0" xfId="0" applyNumberFormat="1" applyFont="1" applyFill="1" applyAlignment="1">
      <alignment vertical="center"/>
    </xf>
    <xf numFmtId="165" fontId="21" fillId="33" borderId="0" xfId="0" applyNumberFormat="1" applyFont="1" applyFill="1" applyAlignment="1">
      <alignment vertical="center"/>
    </xf>
    <xf numFmtId="0" fontId="21" fillId="0" borderId="19" xfId="0" applyFont="1" applyFill="1" applyBorder="1"/>
    <xf numFmtId="164" fontId="21" fillId="0" borderId="19" xfId="0" applyNumberFormat="1" applyFont="1" applyFill="1" applyBorder="1"/>
    <xf numFmtId="0" fontId="21" fillId="33" borderId="20" xfId="0" applyNumberFormat="1" applyFont="1" applyFill="1" applyBorder="1"/>
    <xf numFmtId="0" fontId="21" fillId="0" borderId="21" xfId="0" applyFont="1" applyFill="1" applyBorder="1"/>
    <xf numFmtId="0" fontId="21" fillId="0" borderId="21" xfId="0" applyNumberFormat="1" applyFont="1" applyFill="1" applyBorder="1"/>
    <xf numFmtId="0" fontId="20" fillId="33" borderId="22" xfId="0" applyFont="1" applyFill="1" applyBorder="1"/>
    <xf numFmtId="0" fontId="20" fillId="0" borderId="23" xfId="0" applyFont="1" applyFill="1" applyBorder="1"/>
    <xf numFmtId="0" fontId="20" fillId="0" borderId="24" xfId="0" applyFont="1" applyFill="1" applyBorder="1"/>
    <xf numFmtId="0" fontId="21" fillId="33" borderId="25" xfId="0" applyNumberFormat="1" applyFont="1" applyFill="1" applyBorder="1"/>
    <xf numFmtId="0" fontId="21" fillId="0" borderId="26" xfId="0" applyFont="1" applyFill="1" applyBorder="1"/>
    <xf numFmtId="0" fontId="21" fillId="0" borderId="27" xfId="0" applyFont="1" applyFill="1" applyBorder="1"/>
    <xf numFmtId="0" fontId="0" fillId="0" borderId="19" xfId="0" applyFont="1" applyFill="1" applyBorder="1" applyAlignment="1">
      <alignment vertical="center"/>
    </xf>
    <xf numFmtId="3" fontId="0" fillId="35" borderId="20" xfId="0" applyNumberFormat="1" applyFont="1" applyFill="1" applyBorder="1" applyAlignment="1">
      <alignment vertical="center"/>
    </xf>
    <xf numFmtId="0" fontId="0" fillId="0" borderId="21" xfId="0" applyFont="1" applyFill="1" applyBorder="1" applyAlignment="1">
      <alignment vertical="center"/>
    </xf>
    <xf numFmtId="0" fontId="16" fillId="35" borderId="22" xfId="0" applyFont="1" applyFill="1" applyBorder="1" applyAlignment="1">
      <alignment vertical="center"/>
    </xf>
    <xf numFmtId="0" fontId="16" fillId="0" borderId="23" xfId="0" applyFont="1" applyFill="1" applyBorder="1" applyAlignment="1">
      <alignment vertical="center"/>
    </xf>
    <xf numFmtId="0" fontId="16" fillId="0" borderId="24" xfId="0" applyFont="1" applyFill="1" applyBorder="1" applyAlignment="1">
      <alignment vertical="center"/>
    </xf>
    <xf numFmtId="3" fontId="0" fillId="35" borderId="25" xfId="0" applyNumberFormat="1" applyFont="1" applyFill="1" applyBorder="1" applyAlignment="1">
      <alignment vertical="center"/>
    </xf>
    <xf numFmtId="0" fontId="0" fillId="0" borderId="26" xfId="0" applyFont="1" applyFill="1" applyBorder="1" applyAlignment="1">
      <alignment vertical="center"/>
    </xf>
    <xf numFmtId="0" fontId="0" fillId="0" borderId="27" xfId="0" applyFont="1" applyFill="1" applyBorder="1" applyAlignment="1">
      <alignment vertical="center"/>
    </xf>
    <xf numFmtId="0" fontId="21" fillId="35" borderId="20" xfId="0" applyFont="1" applyFill="1" applyBorder="1"/>
    <xf numFmtId="0" fontId="20" fillId="35" borderId="22" xfId="0" applyFont="1" applyFill="1" applyBorder="1"/>
    <xf numFmtId="0" fontId="21" fillId="35" borderId="25" xfId="0" applyFont="1" applyFill="1" applyBorder="1"/>
    <xf numFmtId="0" fontId="20" fillId="35" borderId="22" xfId="0" applyFont="1" applyFill="1" applyBorder="1" applyAlignment="1">
      <alignment vertical="center"/>
    </xf>
    <xf numFmtId="0" fontId="21" fillId="35" borderId="20" xfId="0" applyFont="1" applyFill="1" applyBorder="1" applyAlignment="1">
      <alignment vertical="center"/>
    </xf>
    <xf numFmtId="0" fontId="21" fillId="35" borderId="20" xfId="0" applyNumberFormat="1" applyFont="1" applyFill="1" applyBorder="1" applyAlignment="1">
      <alignment vertical="center"/>
    </xf>
    <xf numFmtId="0" fontId="21" fillId="35" borderId="25" xfId="0" applyFont="1" applyFill="1" applyBorder="1" applyAlignment="1">
      <alignment vertical="center"/>
    </xf>
    <xf numFmtId="0" fontId="21" fillId="0" borderId="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dd/mm/yyyy;@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 patternType="solid">
          <fgColor indexed="64"/>
          <bgColor rgb="FFFFFF00"/>
        </patternFill>
      </fill>
    </dxf>
    <dxf>
      <border outline="0">
        <right style="thin">
          <color rgb="FF95B3D7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rgb="FF95B3D7"/>
        </top>
      </border>
    </dxf>
    <dxf>
      <border outline="0">
        <bottom style="thin">
          <color rgb="FF95B3D7"/>
        </bottom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rgb="FFFFFF00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5B3D7"/>
        </top>
      </border>
    </dxf>
    <dxf>
      <border outline="0">
        <bottom style="thin">
          <color rgb="FF95B3D7"/>
        </bottom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4" tint="0.79998168889431442"/>
          <bgColor rgb="FFFFFF0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5B3D7"/>
        </top>
      </border>
    </dxf>
    <dxf>
      <border outline="0">
        <bottom style="thin">
          <color rgb="FF95B3D7"/>
        </bottom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rgb="FF95B3D7"/>
        </top>
      </border>
    </dxf>
    <dxf>
      <border outline="0">
        <bottom style="thin">
          <color rgb="FF95B3D7"/>
        </bottom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 patternType="solid">
          <fgColor indexed="64"/>
          <bgColor rgb="FFFFFF00"/>
        </patternFill>
      </fill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rgb="FFFFFF00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solid">
          <fgColor theme="4" tint="0.79998168889431442"/>
          <bgColor rgb="FFFFFF00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65" formatCode="dd/mm/yyyy;@"/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dd/mm/yyyy;@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65" formatCode="dd/mm/yyyy;@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165" formatCode="dd/mm/yyyy;@"/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" formatCode="#,##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###\-#\-##\-######\-#"/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5" formatCode="dd/mm/yyyy;@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164" formatCode="###\-#\-##\-######\-#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165" formatCode="dd/mm/yyyy;@"/>
    </dxf>
    <dxf>
      <numFmt numFmtId="3" formatCode="#,##0"/>
    </dxf>
    <dxf>
      <numFmt numFmtId="0" formatCode="General"/>
    </dxf>
    <dxf>
      <numFmt numFmtId="164" formatCode="###\-#\-##\-######\-#"/>
    </dxf>
    <dxf>
      <numFmt numFmtId="0" formatCode="General"/>
    </dxf>
    <dxf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name val="JetBrains Mono"/>
        <scheme val="none"/>
      </font>
    </dxf>
    <dxf>
      <font>
        <name val="JetBrains Mono"/>
        <scheme val="none"/>
      </font>
    </dxf>
    <dxf>
      <font>
        <name val="JetBrains Mono"/>
        <scheme val="none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top" readingOrder="0"/>
    </dxf>
    <dxf>
      <alignment vertical="center" readingOrder="0"/>
    </dxf>
    <dxf>
      <alignment vertical="center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%5bTabla%20Ensalada.xlsx%5d/Itinerario%2013%20(2do%20Parcial)/Tabla%20Ensalad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rardo Tordoya" refreshedDate="44749.801080092591" createdVersion="4" refreshedVersion="4" minRefreshableVersion="3" recordCount="9" xr:uid="{00000000-000A-0000-FFFF-FFFF00000000}">
  <cacheSource type="worksheet">
    <worksheetSource name="Tabla2" r:id="rId2"/>
  </cacheSource>
  <cacheFields count="3">
    <cacheField name="FORMA" numFmtId="0">
      <sharedItems count="3">
        <s v="1FN"/>
        <s v="2FN"/>
        <s v="3FN"/>
      </sharedItems>
    </cacheField>
    <cacheField name="ORIGEN" numFmtId="0">
      <sharedItems count="3">
        <s v="CANADA"/>
        <s v="AZUL"/>
        <s v="PARÉNTESIS"/>
      </sharedItems>
    </cacheField>
    <cacheField name="ITEMS" numFmtId="0">
      <sharedItems count="9" longText="1">
        <s v="• Each column value must be a single value only (atomic)_x000a_• Remove repeating groups_x000a_• All values in a column must be of the same type_x000a_• Each column name must be unique_x000a_• No two rows in a table can be identical_x000a_• FIND A PRIMARY KEY"/>
        <s v="• A table meets all the requirements of 1NF_x000a_• All of its non-key attributes are dependent on all of the primary key (i.e.: remove all partial dependencies)_x000a__x000a_NOTE: Tables that have a single column for a key are automatically in 2NF"/>
        <s v="• A table meets all the requirements of 2NF_x000a_• Contains no transitive dependencies"/>
        <s v="NO REPEATING GROUPS_x000a__x000a_• Todos los datos son atómicos._x000a_• Todas las columnas contienen el mismo tipo de datos."/>
        <s v="ELIMINATE REDUNDANT DATA_x000a__x000a_• Los atributos que no forman parte de ninguna clave han de depender funcionalmente de toda la clave primaria._x000a__x000a_Para llevar a una tabla a la segunda forma normal, no solo es necesario conocer la clave primaria y todos los atributos que no son clave, sino también cómo se relacionan entre sí. Para hacerlo se siguen estos pasos:_x000a__x000a_i. Comprobar que todos los atributos no-clave dependen por completo de la clave primaria. Esta dependencia se da si todos los atributos de la clave primaria son necesarios para identificar a los atributos no-clave. Esto quiere decir también que las tablas con claves primarias simples se ajustan automáticamente a la 2FN si se cumplen las condiciones para la 1FN._x000a__x000a_ii. Relegar los atributos no-clave que no dependen de la clave primaria a tablas diferentes."/>
        <s v="ELIMINATE TRANSITIVE DEPENDENCY_x000a__x000a_• Los atributos no-clave no pueden depender de forma transitiva de una clave candidata."/>
        <s v="La 1FN prohíbe los grupos repetidos."/>
        <s v="Eliminar cualquier columna no llave que no dependa de la llave primaria."/>
        <s v="Tenemos que eliminar cualquier columna no llave que sea  dependiente de otra columna no llave.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x v="0"/>
    <x v="0"/>
  </r>
  <r>
    <x v="1"/>
    <x v="0"/>
    <x v="1"/>
  </r>
  <r>
    <x v="2"/>
    <x v="0"/>
    <x v="2"/>
  </r>
  <r>
    <x v="0"/>
    <x v="1"/>
    <x v="3"/>
  </r>
  <r>
    <x v="1"/>
    <x v="1"/>
    <x v="4"/>
  </r>
  <r>
    <x v="2"/>
    <x v="1"/>
    <x v="5"/>
  </r>
  <r>
    <x v="0"/>
    <x v="2"/>
    <x v="6"/>
  </r>
  <r>
    <x v="1"/>
    <x v="2"/>
    <x v="7"/>
  </r>
  <r>
    <x v="2"/>
    <x v="2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 dinámica1" cacheId="0" applyNumberFormats="0" applyBorderFormats="0" applyFontFormats="0" applyPatternFormats="0" applyAlignmentFormats="0" applyWidthHeightFormats="1" dataCaption="Valores" updatedVersion="4" minRefreshableVersion="3" useAutoFormatting="1" rowGrandTotals="0" colGrandTotals="0" itemPrintTitles="1" createdVersion="4" indent="0" compact="0" compactData="0" multipleFieldFilters="0">
  <location ref="E12:G21" firstHeaderRow="1" firstDataRow="1" firstDataCol="3"/>
  <pivotFields count="3">
    <pivotField axis="axisRow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3">
        <item x="1"/>
        <item x="0"/>
        <item x="2"/>
      </items>
    </pivotField>
    <pivotField axis="axisRow" compact="0" outline="0" showAll="0">
      <items count="10">
        <item x="1"/>
        <item x="2"/>
        <item x="0"/>
        <item x="7"/>
        <item x="4"/>
        <item x="5"/>
        <item x="6"/>
        <item x="3"/>
        <item x="8"/>
        <item t="default"/>
      </items>
    </pivotField>
  </pivotFields>
  <rowFields count="3">
    <field x="0"/>
    <field x="1"/>
    <field x="2"/>
  </rowFields>
  <rowItems count="9">
    <i>
      <x/>
      <x/>
      <x v="7"/>
    </i>
    <i r="1">
      <x v="1"/>
      <x v="2"/>
    </i>
    <i r="1">
      <x v="2"/>
      <x v="6"/>
    </i>
    <i>
      <x v="1"/>
      <x/>
      <x v="4"/>
    </i>
    <i r="1">
      <x v="1"/>
      <x/>
    </i>
    <i r="1">
      <x v="2"/>
      <x v="3"/>
    </i>
    <i>
      <x v="2"/>
      <x/>
      <x v="5"/>
    </i>
    <i r="1">
      <x v="1"/>
      <x v="1"/>
    </i>
    <i r="1">
      <x v="2"/>
      <x v="8"/>
    </i>
  </rowItems>
  <colItems count="1">
    <i/>
  </colItems>
  <formats count="37">
    <format dxfId="175">
      <pivotArea dataOnly="0" labelOnly="1" outline="0" fieldPosition="0">
        <references count="1">
          <reference field="2" count="0"/>
        </references>
      </pivotArea>
    </format>
    <format dxfId="174">
      <pivotArea dataOnly="0" labelOnly="1" outline="0" fieldPosition="0">
        <references count="1">
          <reference field="0" count="0"/>
        </references>
      </pivotArea>
    </format>
    <format dxfId="173">
      <pivotArea dataOnly="0" labelOnly="1" outline="0" fieldPosition="0">
        <references count="1">
          <reference field="1" count="0"/>
        </references>
      </pivotArea>
    </format>
    <format dxfId="172">
      <pivotArea dataOnly="0" labelOnly="1" outline="0" fieldPosition="0">
        <references count="1">
          <reference field="2" count="0"/>
        </references>
      </pivotArea>
    </format>
    <format dxfId="171">
      <pivotArea dataOnly="0" labelOnly="1" outline="0" fieldPosition="0">
        <references count="1">
          <reference field="0" count="1">
            <x v="0"/>
          </reference>
        </references>
      </pivotArea>
    </format>
    <format dxfId="170">
      <pivotArea dataOnly="0" labelOnly="1" outline="0" fieldPosition="0">
        <references count="2">
          <reference field="0" count="1" selected="0">
            <x v="0"/>
          </reference>
          <reference field="1" count="0"/>
        </references>
      </pivotArea>
    </format>
    <format dxfId="169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0"/>
          </reference>
          <reference field="2" count="1">
            <x v="7"/>
          </reference>
        </references>
      </pivotArea>
    </format>
    <format dxfId="168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2" count="1">
            <x v="2"/>
          </reference>
        </references>
      </pivotArea>
    </format>
    <format dxfId="167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2"/>
          </reference>
          <reference field="2" count="1">
            <x v="6"/>
          </reference>
        </references>
      </pivotArea>
    </format>
    <format dxfId="166">
      <pivotArea dataOnly="0" labelOnly="1" outline="0" fieldPosition="0">
        <references count="1">
          <reference field="0" count="1">
            <x v="1"/>
          </reference>
        </references>
      </pivotArea>
    </format>
    <format dxfId="165">
      <pivotArea dataOnly="0" labelOnly="1" outline="0" fieldPosition="0">
        <references count="2">
          <reference field="0" count="1" selected="0">
            <x v="1"/>
          </reference>
          <reference field="1" count="0"/>
        </references>
      </pivotArea>
    </format>
    <format dxfId="16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0"/>
          </reference>
          <reference field="2" count="1">
            <x v="4"/>
          </reference>
        </references>
      </pivotArea>
    </format>
    <format dxfId="16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2" count="1">
            <x v="0"/>
          </reference>
        </references>
      </pivotArea>
    </format>
    <format dxfId="16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"/>
          </reference>
          <reference field="2" count="1">
            <x v="3"/>
          </reference>
        </references>
      </pivotArea>
    </format>
    <format dxfId="161">
      <pivotArea dataOnly="0" labelOnly="1" outline="0" fieldPosition="0">
        <references count="1">
          <reference field="0" count="1">
            <x v="2"/>
          </reference>
        </references>
      </pivotArea>
    </format>
    <format dxfId="160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15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0"/>
          </reference>
          <reference field="2" count="1">
            <x v="5"/>
          </reference>
        </references>
      </pivotArea>
    </format>
    <format dxfId="15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"/>
          </reference>
          <reference field="2" count="1">
            <x v="1"/>
          </reference>
        </references>
      </pivotArea>
    </format>
    <format dxfId="15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"/>
          </reference>
          <reference field="2" count="1">
            <x v="8"/>
          </reference>
        </references>
      </pivotArea>
    </format>
    <format dxfId="156">
      <pivotArea dataOnly="0" labelOnly="1" outline="0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  <format dxfId="155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2" count="1">
            <x v="2"/>
          </reference>
        </references>
      </pivotArea>
    </format>
    <format dxfId="154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15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2" count="1">
            <x v="0"/>
          </reference>
        </references>
      </pivotArea>
    </format>
    <format dxfId="152">
      <pivotArea dataOnly="0" labelOnly="1" outline="0" fieldPosition="0">
        <references count="2">
          <reference field="0" count="1" selected="0">
            <x v="2"/>
          </reference>
          <reference field="1" count="1">
            <x v="1"/>
          </reference>
        </references>
      </pivotArea>
    </format>
    <format dxfId="15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"/>
          </reference>
          <reference field="2" count="1">
            <x v="1"/>
          </reference>
        </references>
      </pivotArea>
    </format>
    <format dxfId="150">
      <pivotArea dataOnly="0" labelOnly="1" outline="0" fieldPosition="0">
        <references count="2">
          <reference field="0" count="1" selected="0">
            <x v="0"/>
          </reference>
          <reference field="1" count="1">
            <x v="1"/>
          </reference>
        </references>
      </pivotArea>
    </format>
    <format dxfId="149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1"/>
          </reference>
          <reference field="2" count="1">
            <x v="2"/>
          </reference>
        </references>
      </pivotArea>
    </format>
    <format dxfId="148">
      <pivotArea dataOnly="0" labelOnly="1" outline="0" fieldPosition="0">
        <references count="1">
          <reference field="0" count="1">
            <x v="0"/>
          </reference>
        </references>
      </pivotArea>
    </format>
    <format dxfId="147">
      <pivotArea dataOnly="0" labelOnly="1" outline="0" fieldPosition="0">
        <references count="1">
          <reference field="0" count="1">
            <x v="1"/>
          </reference>
        </references>
      </pivotArea>
    </format>
    <format dxfId="146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14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"/>
          </reference>
          <reference field="2" count="1">
            <x v="0"/>
          </reference>
        </references>
      </pivotArea>
    </format>
    <format dxfId="144">
      <pivotArea dataOnly="0" labelOnly="1" outline="0" fieldPosition="0">
        <references count="1">
          <reference field="0" count="1">
            <x v="2"/>
          </reference>
        </references>
      </pivotArea>
    </format>
    <format dxfId="143">
      <pivotArea dataOnly="0" labelOnly="1" outline="0" fieldPosition="0">
        <references count="2">
          <reference field="0" count="1" selected="0">
            <x v="2"/>
          </reference>
          <reference field="1" count="1">
            <x v="1"/>
          </reference>
        </references>
      </pivotArea>
    </format>
    <format dxfId="14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"/>
          </reference>
          <reference field="2" count="1">
            <x v="1"/>
          </reference>
        </references>
      </pivotArea>
    </format>
    <format dxfId="141">
      <pivotArea dataOnly="0" labelOnly="1" outline="0" fieldPosition="0">
        <references count="1">
          <reference field="0" count="0"/>
        </references>
      </pivotArea>
    </format>
    <format dxfId="140">
      <pivotArea dataOnly="0" labelOnly="1" outline="0" fieldPosition="0">
        <references count="1">
          <reference field="1" count="0"/>
        </references>
      </pivotArea>
    </format>
    <format dxfId="139">
      <pivotArea dataOnly="0" labelOnly="1" outline="0" fieldPosition="0">
        <references count="1">
          <reference field="2" count="0"/>
        </references>
      </pivotArea>
    </format>
  </formats>
  <pivotTableStyleInfo name="PivotStyleMedium3" showRowHeaders="0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C10" totalsRowShown="0" headerRowDxfId="138" dataDxfId="137">
  <tableColumns count="3">
    <tableColumn id="1" xr3:uid="{00000000-0010-0000-0000-000001000000}" name="FORMA" dataDxfId="136"/>
    <tableColumn id="2" xr3:uid="{00000000-0010-0000-0000-000002000000}" name="ORIGEN" dataDxfId="135"/>
    <tableColumn id="3" xr3:uid="{00000000-0010-0000-0000-000003000000}" name="ITEMS" dataDxfId="13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1:J42" totalsRowShown="0">
  <sortState xmlns:xlrd2="http://schemas.microsoft.com/office/spreadsheetml/2017/richdata2" ref="A2:J42">
    <sortCondition ref="I3:I42"/>
  </sortState>
  <tableColumns count="10">
    <tableColumn id="16" xr3:uid="{00000000-0010-0000-0100-000010000000}" name="COD_LIBRO" dataDxfId="133"/>
    <tableColumn id="4" xr3:uid="{00000000-0010-0000-0100-000004000000}" name="TITULO_LIBRO" dataDxfId="132"/>
    <tableColumn id="12" xr3:uid="{00000000-0010-0000-0100-00000C000000}" name="CATEGORIA_LIBRO"/>
    <tableColumn id="9" xr3:uid="{00000000-0010-0000-0100-000009000000}" name="CODIGO_AUTOR"/>
    <tableColumn id="3" xr3:uid="{00000000-0010-0000-0100-000003000000}" name="NOMBRE_Y_APELLIDO_AUTOR"/>
    <tableColumn id="11" xr3:uid="{00000000-0010-0000-0100-00000B000000}" name="CODIGO_EDITORIAL" dataDxfId="131"/>
    <tableColumn id="5" xr3:uid="{00000000-0010-0000-0100-000005000000}" name="NOMBRE_EDITORIAL"/>
    <tableColumn id="20" xr3:uid="{00000000-0010-0000-0100-000014000000}" name="DNI_LECTOR" dataDxfId="130"/>
    <tableColumn id="8" xr3:uid="{00000000-0010-0000-0100-000008000000}" name="NOMBRE_LECTOR"/>
    <tableColumn id="1" xr3:uid="{00000000-0010-0000-0100-000001000000}" name="FECHA_DEVOLUCION" dataDxfId="129"/>
  </tableColumns>
  <tableStyleInfo name="TableStyleLight15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14" displayName="Tabla14" ref="A1:L30" totalsRowShown="0" headerRowDxfId="128" dataDxfId="127">
  <sortState xmlns:xlrd2="http://schemas.microsoft.com/office/spreadsheetml/2017/richdata2" ref="A2:L30">
    <sortCondition ref="I8:I30"/>
  </sortState>
  <tableColumns count="12">
    <tableColumn id="16" xr3:uid="{00000000-0010-0000-0200-000010000000}" name="COD_LIBRO" dataDxfId="126"/>
    <tableColumn id="4" xr3:uid="{00000000-0010-0000-0200-000004000000}" name="TITULO_LIBRO" dataDxfId="125"/>
    <tableColumn id="12" xr3:uid="{00000000-0010-0000-0200-00000C000000}" name="CATEGORIA_LIBRO" dataDxfId="124"/>
    <tableColumn id="9" xr3:uid="{00000000-0010-0000-0200-000009000000}" name="CODIGO_AUTOR" dataDxfId="123"/>
    <tableColumn id="3" xr3:uid="{00000000-0010-0000-0200-000003000000}" name="AUTOR_NOMBRE" dataDxfId="122"/>
    <tableColumn id="2" xr3:uid="{00000000-0010-0000-0200-000002000000}" name="AUTOR_APELLIDO" dataDxfId="121"/>
    <tableColumn id="11" xr3:uid="{00000000-0010-0000-0200-00000B000000}" name="CODIGO_EDITORIAL" dataDxfId="120"/>
    <tableColumn id="5" xr3:uid="{00000000-0010-0000-0200-000005000000}" name="NOMBRE_EDITORIAL" dataDxfId="119"/>
    <tableColumn id="20" xr3:uid="{00000000-0010-0000-0200-000014000000}" name="DNI_LECTOR" dataDxfId="118"/>
    <tableColumn id="8" xr3:uid="{00000000-0010-0000-0200-000008000000}" name="LECTOR_NOMBRE" dataDxfId="117"/>
    <tableColumn id="6" xr3:uid="{00000000-0010-0000-0200-000006000000}" name="LECTOR_APELLIDO" dataDxfId="116"/>
    <tableColumn id="1" xr3:uid="{00000000-0010-0000-0200-000001000000}" name="FECHA_DEVOLUCION" dataDxfId="115"/>
  </tableColumns>
  <tableStyleInfo name="TableStyleLight15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145" displayName="Tabla145" ref="A1:L30" totalsRowShown="0" headerRowDxfId="114" dataDxfId="113">
  <sortState xmlns:xlrd2="http://schemas.microsoft.com/office/spreadsheetml/2017/richdata2" ref="A2:L30">
    <sortCondition ref="I8:I30"/>
  </sortState>
  <tableColumns count="12">
    <tableColumn id="16" xr3:uid="{00000000-0010-0000-0300-000010000000}" name="COD_LIBRO" dataDxfId="112"/>
    <tableColumn id="4" xr3:uid="{00000000-0010-0000-0300-000004000000}" name="TITULO_LIBRO" dataDxfId="111"/>
    <tableColumn id="12" xr3:uid="{00000000-0010-0000-0300-00000C000000}" name="CATEGORIA_LIBRO" dataDxfId="110"/>
    <tableColumn id="9" xr3:uid="{00000000-0010-0000-0300-000009000000}" name="CODIGO_AUTOR" dataDxfId="109"/>
    <tableColumn id="3" xr3:uid="{00000000-0010-0000-0300-000003000000}" name="AUTOR_NOMBRE" dataDxfId="108"/>
    <tableColumn id="2" xr3:uid="{00000000-0010-0000-0300-000002000000}" name="AUTOR_APELLIDO" dataDxfId="107"/>
    <tableColumn id="11" xr3:uid="{00000000-0010-0000-0300-00000B000000}" name="CODIGO_EDITORIAL" dataDxfId="106"/>
    <tableColumn id="5" xr3:uid="{00000000-0010-0000-0300-000005000000}" name="NOMBRE_EDITORIAL" dataDxfId="105"/>
    <tableColumn id="20" xr3:uid="{00000000-0010-0000-0300-000014000000}" name="DNI_LECTOR" dataDxfId="104"/>
    <tableColumn id="8" xr3:uid="{00000000-0010-0000-0300-000008000000}" name="LECTOR_NOMBRE" dataDxfId="103"/>
    <tableColumn id="6" xr3:uid="{00000000-0010-0000-0300-000006000000}" name="LECTOR_APELLIDO" dataDxfId="102"/>
    <tableColumn id="1" xr3:uid="{00000000-0010-0000-0300-000001000000}" name="FECHA_DEVOLUCION" dataDxfId="101"/>
  </tableColumns>
  <tableStyleInfo name="TableStyleMedium23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1456" displayName="Tabla1456" ref="A40:E69" totalsRowShown="0" headerRowDxfId="100" dataDxfId="99">
  <sortState xmlns:xlrd2="http://schemas.microsoft.com/office/spreadsheetml/2017/richdata2" ref="A38:E66">
    <sortCondition ref="B8:B30"/>
  </sortState>
  <tableColumns count="5">
    <tableColumn id="16" xr3:uid="{00000000-0010-0000-0400-000010000000}" name="COD_LIBRO" dataDxfId="98"/>
    <tableColumn id="20" xr3:uid="{00000000-0010-0000-0400-000014000000}" name="DNI_LECTOR" dataDxfId="97"/>
    <tableColumn id="8" xr3:uid="{00000000-0010-0000-0400-000008000000}" name="LECTOR_NOMBRE" dataDxfId="96"/>
    <tableColumn id="6" xr3:uid="{00000000-0010-0000-0400-000006000000}" name="LECTOR_APELLIDO" dataDxfId="95"/>
    <tableColumn id="1" xr3:uid="{00000000-0010-0000-0400-000001000000}" name="FECHA_DEVOLUCION" dataDxfId="94"/>
  </tableColumns>
  <tableStyleInfo name="TableStyleLight15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a8" displayName="Tabla8" ref="A72:H91" totalsRowShown="0" headerRowDxfId="93" dataDxfId="91" headerRowBorderDxfId="92" tableBorderDxfId="90" totalsRowBorderDxfId="89">
  <autoFilter ref="A72:H91" xr:uid="{00000000-0009-0000-0100-000008000000}"/>
  <tableColumns count="8">
    <tableColumn id="1" xr3:uid="{00000000-0010-0000-0500-000001000000}" name="COD_LIBRO" dataDxfId="88"/>
    <tableColumn id="2" xr3:uid="{00000000-0010-0000-0500-000002000000}" name="TITULO_LIBRO" dataDxfId="87"/>
    <tableColumn id="3" xr3:uid="{00000000-0010-0000-0500-000003000000}" name="CATEGORIA_LIBRO" dataDxfId="86"/>
    <tableColumn id="4" xr3:uid="{00000000-0010-0000-0500-000004000000}" name="CODIGO_AUTOR" dataDxfId="85"/>
    <tableColumn id="5" xr3:uid="{00000000-0010-0000-0500-000005000000}" name="AUTOR_NOMBRE" dataDxfId="84"/>
    <tableColumn id="6" xr3:uid="{00000000-0010-0000-0500-000006000000}" name="AUTOR_APELLIDO" dataDxfId="83"/>
    <tableColumn id="7" xr3:uid="{00000000-0010-0000-0500-000007000000}" name="CODIGO_EDITORIAL" dataDxfId="82"/>
    <tableColumn id="8" xr3:uid="{00000000-0010-0000-0500-000008000000}" name="NOMBRE_EDITORIAL" dataDxfId="81"/>
  </tableColumns>
  <tableStyleInfo name="TableStyleLight15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a14567" displayName="Tabla14567" ref="A64:C93" totalsRowShown="0" headerRowDxfId="80" dataDxfId="79">
  <tableColumns count="3">
    <tableColumn id="16" xr3:uid="{00000000-0010-0000-0600-000010000000}" name="COD_LIBRO" dataDxfId="78"/>
    <tableColumn id="20" xr3:uid="{00000000-0010-0000-0600-000014000000}" name="DNI_LECTOR" dataDxfId="77"/>
    <tableColumn id="1" xr3:uid="{00000000-0010-0000-0600-000001000000}" name="FECHA_DEVOLUCION" dataDxfId="76"/>
  </tableColumns>
  <tableStyleInfo name="TableStyleLight15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a14568" displayName="Tabla14568" ref="A1:E30" totalsRowShown="0" headerRowDxfId="75" dataDxfId="74">
  <sortState xmlns:xlrd2="http://schemas.microsoft.com/office/spreadsheetml/2017/richdata2" ref="A2:E30">
    <sortCondition ref="B8:B30"/>
  </sortState>
  <tableColumns count="5">
    <tableColumn id="16" xr3:uid="{00000000-0010-0000-0700-000010000000}" name="COD_LIBRO" dataDxfId="73"/>
    <tableColumn id="20" xr3:uid="{00000000-0010-0000-0700-000014000000}" name="DNI_LECTOR" dataDxfId="72"/>
    <tableColumn id="8" xr3:uid="{00000000-0010-0000-0700-000008000000}" name="LECTOR_NOMBRE" dataDxfId="71"/>
    <tableColumn id="6" xr3:uid="{00000000-0010-0000-0700-000006000000}" name="LECTOR_APELLIDO" dataDxfId="70"/>
    <tableColumn id="1" xr3:uid="{00000000-0010-0000-0700-000001000000}" name="FECHA_DEVOLUCION" dataDxfId="69"/>
  </tableColumns>
  <tableStyleInfo name="TableStyleMedium23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a9" displayName="Tabla9" ref="A96:E115" totalsRowShown="0" headerRowDxfId="68" dataDxfId="66" headerRowBorderDxfId="67" tableBorderDxfId="65" totalsRowBorderDxfId="64">
  <autoFilter ref="A96:E115" xr:uid="{00000000-0009-0000-0100-000009000000}"/>
  <sortState xmlns:xlrd2="http://schemas.microsoft.com/office/spreadsheetml/2017/richdata2" ref="A97:E115">
    <sortCondition ref="A98"/>
  </sortState>
  <tableColumns count="5">
    <tableColumn id="1" xr3:uid="{00000000-0010-0000-0800-000001000000}" name="COD_LIBRO" dataDxfId="63"/>
    <tableColumn id="2" xr3:uid="{00000000-0010-0000-0800-000002000000}" name="TITULO_LIBRO" dataDxfId="62"/>
    <tableColumn id="6" xr3:uid="{00000000-0010-0000-0800-000006000000}" name="CATEGORIA_ID" dataDxfId="61"/>
    <tableColumn id="4" xr3:uid="{00000000-0010-0000-0800-000004000000}" name="CODIGO_AUTOR" dataDxfId="60"/>
    <tableColumn id="5" xr3:uid="{00000000-0010-0000-0800-000005000000}" name="CODIGO_EDITORIAL" dataDxfId="59"/>
  </tableColumns>
  <tableStyleInfo name="TableStyleLight15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a10" displayName="Tabla10" ref="A132:C151" totalsRowShown="0" headerRowBorderDxfId="58" tableBorderDxfId="57" totalsRowBorderDxfId="56">
  <autoFilter ref="A132:C151" xr:uid="{00000000-0009-0000-0100-00000A000000}"/>
  <tableColumns count="3">
    <tableColumn id="1" xr3:uid="{00000000-0010-0000-0900-000001000000}" name="DNI_LECTOR" dataDxfId="55"/>
    <tableColumn id="2" xr3:uid="{00000000-0010-0000-0900-000002000000}" name="LECTOR_NOMBRE" dataDxfId="54"/>
    <tableColumn id="3" xr3:uid="{00000000-0010-0000-0900-000003000000}" name="LECTOR_APELLIDO" dataDxfId="53"/>
  </tableColumns>
  <tableStyleInfo name="TableStyleLight15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a11" displayName="Tabla11" ref="A154:C173" totalsRowShown="0" headerRowBorderDxfId="52" tableBorderDxfId="51" totalsRowBorderDxfId="50">
  <autoFilter ref="A154:C173" xr:uid="{00000000-0009-0000-0100-00000B000000}"/>
  <tableColumns count="3">
    <tableColumn id="1" xr3:uid="{00000000-0010-0000-0A00-000001000000}" name="CODIGO_AUTOR" dataDxfId="49"/>
    <tableColumn id="2" xr3:uid="{00000000-0010-0000-0A00-000002000000}" name="AUTOR_NOMBRE" dataDxfId="48"/>
    <tableColumn id="3" xr3:uid="{00000000-0010-0000-0A00-000003000000}" name="AUTOR_APELLIDO" dataDxfId="47"/>
  </tableColumns>
  <tableStyleInfo name="TableStyleLight15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a12" displayName="Tabla12" ref="A176:B188" totalsRowShown="0" headerRowDxfId="46" dataDxfId="44" headerRowBorderDxfId="45" tableBorderDxfId="43" totalsRowBorderDxfId="42">
  <autoFilter ref="A176:B188" xr:uid="{00000000-0009-0000-0100-00000C000000}"/>
  <tableColumns count="2">
    <tableColumn id="1" xr3:uid="{00000000-0010-0000-0B00-000001000000}" name="CODIGO_EDITORIAL" dataDxfId="41"/>
    <tableColumn id="2" xr3:uid="{00000000-0010-0000-0B00-000002000000}" name="NOMBRE_EDITORIAL" dataDxfId="40"/>
  </tableColumns>
  <tableStyleInfo name="TableStyleLight15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a13" displayName="Tabla13" ref="A118:B129" totalsRowShown="0" tableBorderDxfId="39">
  <autoFilter ref="A118:B129" xr:uid="{00000000-0009-0000-0100-00000D000000}"/>
  <sortState xmlns:xlrd2="http://schemas.microsoft.com/office/spreadsheetml/2017/richdata2" ref="A119:B129">
    <sortCondition ref="B122"/>
  </sortState>
  <tableColumns count="2">
    <tableColumn id="1" xr3:uid="{00000000-0010-0000-0C00-000001000000}" name="CATEGORIA_ID" dataDxfId="38"/>
    <tableColumn id="2" xr3:uid="{00000000-0010-0000-0C00-000002000000}" name="CATEGORIA_LIBRO" dataDxfId="37"/>
  </tableColumns>
  <tableStyleInfo name="TableStyleLight15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4E16FF7-4534-4102-B8FF-6E469710FB4F}" name="Tabla1456715" displayName="Tabla1456715" ref="A2:C32" totalsRowShown="0" headerRowDxfId="36" dataDxfId="35">
  <tableColumns count="3">
    <tableColumn id="16" xr3:uid="{45B33797-2F84-4FFF-948F-BFFBCEBEF0F3}" name="COD_LIBRO" dataDxfId="1">
      <calculatedColumnFormula>RANDBETWEEN(1001,1010)</calculatedColumnFormula>
    </tableColumn>
    <tableColumn id="20" xr3:uid="{3ADDE542-070D-42E5-AFA0-ADAF98AF8293}" name="DNI_LECTOR" dataDxfId="3">
      <calculatedColumnFormula array="1">INDEX(DNIS,RANDBETWEEN(1,COUNTA(DNIS)),1)</calculatedColumnFormula>
    </tableColumn>
    <tableColumn id="1" xr3:uid="{1F2BAB75-1A17-4329-9D41-F85DB003C078}" name="FECHA_DEVOLUCION" dataDxfId="4">
      <calculatedColumnFormula>RANDBETWEEN(43831,44561)</calculatedColumnFormula>
    </tableColumn>
  </tableColumns>
  <tableStyleInfo name="TableStyleLight15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B842700-21C5-4043-9132-2AD358AB1BA3}" name="Tabla917" displayName="Tabla917" ref="A70:E80" totalsRowShown="0" headerRowDxfId="34" dataDxfId="33" headerRowBorderDxfId="31" tableBorderDxfId="32" totalsRowBorderDxfId="30">
  <autoFilter ref="A70:E80" xr:uid="{00000000-0009-0000-0100-000009000000}"/>
  <sortState xmlns:xlrd2="http://schemas.microsoft.com/office/spreadsheetml/2017/richdata2" ref="A71:E80">
    <sortCondition ref="A72"/>
  </sortState>
  <tableColumns count="5">
    <tableColumn id="1" xr3:uid="{74736D9C-5729-4DE6-9B3E-DBCA0F2D6085}" name="COD_LIBRO" dataDxfId="29"/>
    <tableColumn id="2" xr3:uid="{05B123C8-77F2-4495-AA95-1DB8EE3E7645}" name="TITULO_LIBRO" dataDxfId="28"/>
    <tableColumn id="6" xr3:uid="{5E58509C-930E-4768-B5FB-7F88827E3C35}" name="CATEGORIA_ID" dataDxfId="27"/>
    <tableColumn id="4" xr3:uid="{E293A475-4331-461C-8E30-D449D8C20F6D}" name="CODIGO_AUTOR" dataDxfId="0">
      <calculatedColumnFormula>Tabla917[[#This Row],[CATEGORIA_ID]]</calculatedColumnFormula>
    </tableColumn>
    <tableColumn id="5" xr3:uid="{4394ED71-CFCE-44FF-9BC3-6D55908708C8}" name="CODIGO_EDITORIAL" dataDxfId="2">
      <calculatedColumnFormula>RANDBETWEEN(1001,1012)</calculatedColumnFormula>
    </tableColumn>
  </tableColumns>
  <tableStyleInfo name="TableStyleLight15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286BA6B-48D0-4D17-9827-B5BB8167FA10}" name="LECTORES" displayName="LECTORES" ref="A48:C67" totalsRowShown="0" headerRowBorderDxfId="25" tableBorderDxfId="26" totalsRowBorderDxfId="24">
  <autoFilter ref="A48:C67" xr:uid="{00000000-0009-0000-0100-00000A000000}"/>
  <tableColumns count="3">
    <tableColumn id="1" xr3:uid="{D576389D-77AC-47F8-8C98-B7CD3525307D}" name="DNI_LECTOR" dataDxfId="23"/>
    <tableColumn id="2" xr3:uid="{6B7DAF3D-DDB2-4D89-A9B5-F4D5A5B45460}" name="LECTOR_NOMBRE" dataDxfId="22"/>
    <tableColumn id="3" xr3:uid="{B6FC0D46-A6D8-423D-92B0-FAC73A2FAF55}" name="LECTOR_APELLIDO" dataDxfId="21"/>
  </tableColumns>
  <tableStyleInfo name="TableStyleLight15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11D0C6E-9B75-4646-A032-90F457D7C47D}" name="Tabla1119" displayName="Tabla1119" ref="A83:C93" totalsRowShown="0" headerRowBorderDxfId="19" tableBorderDxfId="20" totalsRowBorderDxfId="18">
  <autoFilter ref="A83:C93" xr:uid="{00000000-0009-0000-0100-00000B000000}"/>
  <tableColumns count="3">
    <tableColumn id="1" xr3:uid="{6BD61CA1-8234-41B7-A9C8-65A1C61B9A5F}" name="CODIGO_AUTOR" dataDxfId="17"/>
    <tableColumn id="2" xr3:uid="{3F29B752-8828-491E-BA19-00783156B229}" name="AUTOR_NOMBRE" dataDxfId="16"/>
    <tableColumn id="3" xr3:uid="{9F7469E2-9069-4F6A-99C1-B0D5BB972697}" name="AUTOR_APELLIDO" dataDxfId="15"/>
  </tableColumns>
  <tableStyleInfo name="TableStyleLight15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21B1421-4EBB-416F-BE1B-623CA6A549A5}" name="Tabla1220" displayName="Tabla1220" ref="A96:B108" totalsRowShown="0" headerRowDxfId="14" dataDxfId="13" headerRowBorderDxfId="11" tableBorderDxfId="12" totalsRowBorderDxfId="10">
  <autoFilter ref="A96:B108" xr:uid="{00000000-0009-0000-0100-00000C000000}"/>
  <tableColumns count="2">
    <tableColumn id="1" xr3:uid="{ED02646E-8E5B-4EEE-9A21-E2C208BD088E}" name="CODIGO_EDITORIAL" dataDxfId="9"/>
    <tableColumn id="2" xr3:uid="{A2D52B9E-B975-4119-BB67-059AF1F86A8D}" name="NOMBRE_EDITORIAL" dataDxfId="8"/>
  </tableColumns>
  <tableStyleInfo name="TableStyleLight15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8458A36-0A22-45D2-93FF-9E3174C37FA0}" name="Tabla1321" displayName="Tabla1321" ref="A35:B45" totalsRowShown="0" tableBorderDxfId="7">
  <autoFilter ref="A35:B45" xr:uid="{00000000-0009-0000-0100-00000D000000}"/>
  <sortState xmlns:xlrd2="http://schemas.microsoft.com/office/spreadsheetml/2017/richdata2" ref="A36:B45">
    <sortCondition ref="B41"/>
  </sortState>
  <tableColumns count="2">
    <tableColumn id="1" xr3:uid="{B166CD1D-3692-4851-B7EC-95C39BCB5D5D}" name="CATEGORIA_ID" dataDxfId="6"/>
    <tableColumn id="2" xr3:uid="{5AD0F378-84F2-430A-AE78-E3780B092CBB}" name="CATEGORIA_LIBRO" dataDxfId="5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"/>
  <sheetViews>
    <sheetView topLeftCell="E15" workbookViewId="0">
      <selection activeCell="G16" sqref="G16"/>
    </sheetView>
  </sheetViews>
  <sheetFormatPr baseColWidth="10" defaultRowHeight="15" x14ac:dyDescent="0.25"/>
  <cols>
    <col min="1" max="2" width="0" hidden="1" customWidth="1"/>
    <col min="3" max="3" width="100.7109375" hidden="1" customWidth="1"/>
    <col min="4" max="4" width="0" hidden="1" customWidth="1"/>
    <col min="5" max="5" width="7.28515625" customWidth="1"/>
    <col min="6" max="6" width="16.28515625" bestFit="1" customWidth="1"/>
    <col min="7" max="7" width="75.7109375" customWidth="1"/>
    <col min="8" max="8" width="8.7109375" customWidth="1"/>
    <col min="9" max="9" width="11.5703125" customWidth="1"/>
    <col min="10" max="10" width="255.7109375" customWidth="1"/>
    <col min="11" max="14" width="255.7109375" bestFit="1" customWidth="1"/>
    <col min="15" max="15" width="255.7109375" customWidth="1"/>
    <col min="16" max="16" width="12.5703125" customWidth="1"/>
    <col min="17" max="17" width="16.5703125" bestFit="1" customWidth="1"/>
    <col min="18" max="18" width="12.5703125" bestFit="1" customWidth="1"/>
  </cols>
  <sheetData>
    <row r="1" spans="1:7" hidden="1" x14ac:dyDescent="0.25">
      <c r="A1" s="6" t="s">
        <v>54</v>
      </c>
      <c r="B1" s="6" t="s">
        <v>60</v>
      </c>
      <c r="C1" s="6" t="s">
        <v>55</v>
      </c>
    </row>
    <row r="2" spans="1:7" ht="90" hidden="1" x14ac:dyDescent="0.25">
      <c r="A2" s="7" t="s">
        <v>56</v>
      </c>
      <c r="B2" s="7" t="s">
        <v>57</v>
      </c>
      <c r="C2" s="8" t="s">
        <v>61</v>
      </c>
    </row>
    <row r="3" spans="1:7" ht="60" hidden="1" x14ac:dyDescent="0.25">
      <c r="A3" s="7" t="s">
        <v>58</v>
      </c>
      <c r="B3" s="7" t="s">
        <v>57</v>
      </c>
      <c r="C3" s="8" t="s">
        <v>68</v>
      </c>
    </row>
    <row r="4" spans="1:7" ht="30" hidden="1" x14ac:dyDescent="0.25">
      <c r="A4" s="7" t="s">
        <v>59</v>
      </c>
      <c r="B4" s="7" t="s">
        <v>57</v>
      </c>
      <c r="C4" s="8" t="s">
        <v>62</v>
      </c>
    </row>
    <row r="5" spans="1:7" ht="60" hidden="1" x14ac:dyDescent="0.25">
      <c r="A5" s="7" t="s">
        <v>56</v>
      </c>
      <c r="B5" s="7" t="s">
        <v>63</v>
      </c>
      <c r="C5" s="8" t="s">
        <v>69</v>
      </c>
    </row>
    <row r="6" spans="1:7" ht="210" hidden="1" x14ac:dyDescent="0.25">
      <c r="A6" s="7" t="s">
        <v>58</v>
      </c>
      <c r="B6" s="7" t="s">
        <v>63</v>
      </c>
      <c r="C6" s="8" t="s">
        <v>70</v>
      </c>
    </row>
    <row r="7" spans="1:7" ht="45" hidden="1" x14ac:dyDescent="0.25">
      <c r="A7" s="7" t="s">
        <v>59</v>
      </c>
      <c r="B7" s="7" t="s">
        <v>63</v>
      </c>
      <c r="C7" s="8" t="s">
        <v>71</v>
      </c>
    </row>
    <row r="8" spans="1:7" hidden="1" x14ac:dyDescent="0.25">
      <c r="A8" s="7" t="s">
        <v>56</v>
      </c>
      <c r="B8" s="7" t="s">
        <v>64</v>
      </c>
      <c r="C8" s="7" t="s">
        <v>66</v>
      </c>
    </row>
    <row r="9" spans="1:7" hidden="1" x14ac:dyDescent="0.25">
      <c r="A9" s="7" t="s">
        <v>58</v>
      </c>
      <c r="B9" s="7" t="s">
        <v>64</v>
      </c>
      <c r="C9" s="7" t="s">
        <v>65</v>
      </c>
    </row>
    <row r="10" spans="1:7" hidden="1" x14ac:dyDescent="0.25">
      <c r="A10" s="7" t="s">
        <v>59</v>
      </c>
      <c r="B10" s="7" t="s">
        <v>64</v>
      </c>
      <c r="C10" s="8" t="s">
        <v>67</v>
      </c>
    </row>
    <row r="11" spans="1:7" hidden="1" x14ac:dyDescent="0.25"/>
    <row r="12" spans="1:7" ht="15.75" thickBot="1" x14ac:dyDescent="0.3">
      <c r="E12" s="9" t="s">
        <v>54</v>
      </c>
      <c r="F12" s="9" t="s">
        <v>60</v>
      </c>
      <c r="G12" s="9" t="s">
        <v>55</v>
      </c>
    </row>
    <row r="13" spans="1:7" ht="63.95" customHeight="1" x14ac:dyDescent="0.25">
      <c r="E13" s="10" t="s">
        <v>56</v>
      </c>
      <c r="F13" s="13" t="s">
        <v>63</v>
      </c>
      <c r="G13" s="16" t="s">
        <v>69</v>
      </c>
    </row>
    <row r="14" spans="1:7" ht="96" customHeight="1" x14ac:dyDescent="0.25">
      <c r="E14" s="11"/>
      <c r="F14" s="14" t="s">
        <v>57</v>
      </c>
      <c r="G14" s="17" t="s">
        <v>61</v>
      </c>
    </row>
    <row r="15" spans="1:7" ht="18" customHeight="1" thickBot="1" x14ac:dyDescent="0.3">
      <c r="E15" s="12"/>
      <c r="F15" s="15" t="s">
        <v>64</v>
      </c>
      <c r="G15" s="18" t="s">
        <v>66</v>
      </c>
    </row>
    <row r="16" spans="1:7" ht="339.95" customHeight="1" x14ac:dyDescent="0.25">
      <c r="E16" s="10" t="s">
        <v>58</v>
      </c>
      <c r="F16" s="13" t="s">
        <v>63</v>
      </c>
      <c r="G16" s="16" t="s">
        <v>70</v>
      </c>
    </row>
    <row r="17" spans="5:7" ht="96" customHeight="1" x14ac:dyDescent="0.25">
      <c r="E17" s="11"/>
      <c r="F17" s="14" t="s">
        <v>57</v>
      </c>
      <c r="G17" s="17" t="s">
        <v>68</v>
      </c>
    </row>
    <row r="18" spans="5:7" ht="32.1" customHeight="1" thickBot="1" x14ac:dyDescent="0.3">
      <c r="E18" s="12"/>
      <c r="F18" s="15" t="s">
        <v>64</v>
      </c>
      <c r="G18" s="18" t="s">
        <v>65</v>
      </c>
    </row>
    <row r="19" spans="5:7" ht="63.95" customHeight="1" x14ac:dyDescent="0.25">
      <c r="E19" s="10" t="s">
        <v>59</v>
      </c>
      <c r="F19" s="13" t="s">
        <v>63</v>
      </c>
      <c r="G19" s="16" t="s">
        <v>71</v>
      </c>
    </row>
    <row r="20" spans="5:7" ht="32.1" customHeight="1" x14ac:dyDescent="0.25">
      <c r="E20" s="11"/>
      <c r="F20" s="14" t="s">
        <v>57</v>
      </c>
      <c r="G20" s="17" t="s">
        <v>62</v>
      </c>
    </row>
    <row r="21" spans="5:7" ht="32.1" customHeight="1" thickBot="1" x14ac:dyDescent="0.3">
      <c r="E21" s="12"/>
      <c r="F21" s="15" t="s">
        <v>64</v>
      </c>
      <c r="G21" s="18" t="s">
        <v>67</v>
      </c>
    </row>
  </sheetData>
  <printOptions horizontalCentered="1" verticalCentered="1"/>
  <pageMargins left="0.39370078740157483" right="0.39370078740157483" top="0.39370078740157483" bottom="0.39370078740157483" header="0" footer="0"/>
  <pageSetup paperSize="9" scale="95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topLeftCell="C18" workbookViewId="0">
      <selection sqref="A1:J42"/>
    </sheetView>
  </sheetViews>
  <sheetFormatPr baseColWidth="10" defaultRowHeight="15" x14ac:dyDescent="0.25"/>
  <cols>
    <col min="1" max="1" width="11" bestFit="1" customWidth="1"/>
    <col min="2" max="2" width="56.28515625" bestFit="1" customWidth="1"/>
    <col min="3" max="3" width="31.28515625" bestFit="1" customWidth="1"/>
    <col min="4" max="4" width="15.5703125" bestFit="1" customWidth="1"/>
    <col min="5" max="5" width="28.85546875" bestFit="1" customWidth="1"/>
    <col min="6" max="6" width="18.5703125" bestFit="1" customWidth="1"/>
    <col min="7" max="7" width="19.28515625" bestFit="1" customWidth="1"/>
    <col min="8" max="8" width="11.85546875" bestFit="1" customWidth="1"/>
    <col min="9" max="9" width="33.85546875" bestFit="1" customWidth="1"/>
    <col min="10" max="10" width="19.7109375" bestFit="1" customWidth="1"/>
    <col min="11" max="11" width="10.28515625" bestFit="1" customWidth="1"/>
  </cols>
  <sheetData>
    <row r="1" spans="1:10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s="1" t="s">
        <v>47</v>
      </c>
    </row>
    <row r="2" spans="1:10" x14ac:dyDescent="0.25">
      <c r="A2" s="4">
        <v>703</v>
      </c>
      <c r="B2" t="s">
        <v>19</v>
      </c>
      <c r="C2" t="s">
        <v>0</v>
      </c>
      <c r="D2">
        <v>352</v>
      </c>
      <c r="E2" t="s">
        <v>146</v>
      </c>
      <c r="F2">
        <v>86</v>
      </c>
      <c r="G2" t="s">
        <v>33</v>
      </c>
      <c r="H2" s="2">
        <v>36100963</v>
      </c>
      <c r="I2" t="s">
        <v>165</v>
      </c>
      <c r="J2" s="5">
        <v>39833</v>
      </c>
    </row>
    <row r="3" spans="1:10" x14ac:dyDescent="0.25">
      <c r="A3" s="4">
        <v>703</v>
      </c>
      <c r="B3" t="s">
        <v>19</v>
      </c>
      <c r="C3" t="s">
        <v>0</v>
      </c>
      <c r="D3">
        <v>352</v>
      </c>
      <c r="E3" t="s">
        <v>146</v>
      </c>
      <c r="F3">
        <v>86</v>
      </c>
      <c r="G3" t="s">
        <v>33</v>
      </c>
      <c r="H3" s="2">
        <v>36100963</v>
      </c>
      <c r="I3" t="s">
        <v>165</v>
      </c>
      <c r="J3" s="5">
        <v>39833</v>
      </c>
    </row>
    <row r="4" spans="1:10" x14ac:dyDescent="0.25">
      <c r="A4" s="4">
        <v>787</v>
      </c>
      <c r="B4" t="s">
        <v>29</v>
      </c>
      <c r="C4" t="s">
        <v>18</v>
      </c>
      <c r="D4">
        <v>394</v>
      </c>
      <c r="E4" t="s">
        <v>147</v>
      </c>
      <c r="F4">
        <v>83</v>
      </c>
      <c r="G4" t="s">
        <v>32</v>
      </c>
      <c r="H4" s="2">
        <v>36982834</v>
      </c>
      <c r="I4" t="s">
        <v>166</v>
      </c>
      <c r="J4" s="5">
        <v>38581</v>
      </c>
    </row>
    <row r="5" spans="1:10" x14ac:dyDescent="0.25">
      <c r="A5" s="4">
        <v>117</v>
      </c>
      <c r="B5" t="s">
        <v>23</v>
      </c>
      <c r="C5" t="s">
        <v>20</v>
      </c>
      <c r="D5">
        <v>59</v>
      </c>
      <c r="E5" t="s">
        <v>148</v>
      </c>
      <c r="F5">
        <v>97</v>
      </c>
      <c r="G5" t="s">
        <v>7</v>
      </c>
      <c r="H5" s="2">
        <v>20818325</v>
      </c>
      <c r="I5" t="s">
        <v>167</v>
      </c>
      <c r="J5" s="5">
        <v>43165</v>
      </c>
    </row>
    <row r="6" spans="1:10" x14ac:dyDescent="0.25">
      <c r="A6" s="4">
        <v>117</v>
      </c>
      <c r="B6" t="s">
        <v>23</v>
      </c>
      <c r="C6" t="s">
        <v>20</v>
      </c>
      <c r="D6">
        <v>59</v>
      </c>
      <c r="E6" t="s">
        <v>148</v>
      </c>
      <c r="F6">
        <v>97</v>
      </c>
      <c r="G6" t="s">
        <v>7</v>
      </c>
      <c r="H6" s="2">
        <v>20818325</v>
      </c>
      <c r="I6" t="s">
        <v>167</v>
      </c>
      <c r="J6" s="5">
        <v>43165</v>
      </c>
    </row>
    <row r="7" spans="1:10" x14ac:dyDescent="0.25">
      <c r="A7" s="4">
        <v>209</v>
      </c>
      <c r="B7" t="s">
        <v>22</v>
      </c>
      <c r="C7" t="s">
        <v>20</v>
      </c>
      <c r="D7">
        <v>105</v>
      </c>
      <c r="E7" t="s">
        <v>149</v>
      </c>
      <c r="F7">
        <v>88</v>
      </c>
      <c r="G7" t="s">
        <v>1</v>
      </c>
      <c r="H7" s="2">
        <v>20818325</v>
      </c>
      <c r="I7" t="s">
        <v>167</v>
      </c>
      <c r="J7" s="5">
        <v>43333</v>
      </c>
    </row>
    <row r="8" spans="1:10" x14ac:dyDescent="0.25">
      <c r="A8" s="4">
        <v>209</v>
      </c>
      <c r="B8" t="s">
        <v>22</v>
      </c>
      <c r="C8" t="s">
        <v>20</v>
      </c>
      <c r="D8">
        <v>105</v>
      </c>
      <c r="E8" t="s">
        <v>149</v>
      </c>
      <c r="F8">
        <v>88</v>
      </c>
      <c r="G8" t="s">
        <v>1</v>
      </c>
      <c r="H8" s="2">
        <v>20818325</v>
      </c>
      <c r="I8" t="s">
        <v>167</v>
      </c>
      <c r="J8" s="5">
        <v>43325</v>
      </c>
    </row>
    <row r="9" spans="1:10" x14ac:dyDescent="0.25">
      <c r="A9" s="4">
        <v>619</v>
      </c>
      <c r="B9" t="s">
        <v>28</v>
      </c>
      <c r="C9" t="s">
        <v>20</v>
      </c>
      <c r="D9">
        <v>310</v>
      </c>
      <c r="E9" t="s">
        <v>150</v>
      </c>
      <c r="F9">
        <v>87</v>
      </c>
      <c r="G9" t="s">
        <v>9</v>
      </c>
      <c r="H9" s="2">
        <v>20818325</v>
      </c>
      <c r="I9" t="s">
        <v>167</v>
      </c>
      <c r="J9" s="5">
        <v>43546</v>
      </c>
    </row>
    <row r="10" spans="1:10" x14ac:dyDescent="0.25">
      <c r="A10" s="4">
        <v>619</v>
      </c>
      <c r="B10" t="s">
        <v>28</v>
      </c>
      <c r="C10" t="s">
        <v>20</v>
      </c>
      <c r="D10">
        <v>310</v>
      </c>
      <c r="E10" t="s">
        <v>150</v>
      </c>
      <c r="F10">
        <v>87</v>
      </c>
      <c r="G10" t="s">
        <v>9</v>
      </c>
      <c r="H10" s="2">
        <v>20818325</v>
      </c>
      <c r="I10" t="s">
        <v>167</v>
      </c>
      <c r="J10" s="5">
        <v>43546</v>
      </c>
    </row>
    <row r="11" spans="1:10" x14ac:dyDescent="0.25">
      <c r="A11" s="4">
        <v>640</v>
      </c>
      <c r="B11" t="s">
        <v>30</v>
      </c>
      <c r="C11" t="s">
        <v>20</v>
      </c>
      <c r="D11">
        <v>320</v>
      </c>
      <c r="E11" t="s">
        <v>151</v>
      </c>
      <c r="F11">
        <v>97</v>
      </c>
      <c r="G11" t="s">
        <v>7</v>
      </c>
      <c r="H11" s="2">
        <v>20818325</v>
      </c>
      <c r="I11" t="s">
        <v>167</v>
      </c>
      <c r="J11" s="5">
        <v>43333</v>
      </c>
    </row>
    <row r="12" spans="1:10" x14ac:dyDescent="0.25">
      <c r="A12" s="4">
        <v>640</v>
      </c>
      <c r="B12" t="s">
        <v>30</v>
      </c>
      <c r="C12" t="s">
        <v>20</v>
      </c>
      <c r="D12">
        <v>320</v>
      </c>
      <c r="E12" t="s">
        <v>151</v>
      </c>
      <c r="F12">
        <v>97</v>
      </c>
      <c r="G12" t="s">
        <v>7</v>
      </c>
      <c r="H12" s="2">
        <v>20818325</v>
      </c>
      <c r="I12" t="s">
        <v>167</v>
      </c>
      <c r="J12" s="5">
        <v>43333</v>
      </c>
    </row>
    <row r="13" spans="1:10" x14ac:dyDescent="0.25">
      <c r="A13" s="4">
        <v>764</v>
      </c>
      <c r="B13" t="s">
        <v>24</v>
      </c>
      <c r="C13" t="s">
        <v>20</v>
      </c>
      <c r="D13">
        <v>382</v>
      </c>
      <c r="E13" t="s">
        <v>152</v>
      </c>
      <c r="F13">
        <v>74</v>
      </c>
      <c r="G13" t="s">
        <v>8</v>
      </c>
      <c r="H13" s="2">
        <v>20818325</v>
      </c>
      <c r="I13" t="s">
        <v>167</v>
      </c>
      <c r="J13" s="5">
        <v>43165</v>
      </c>
    </row>
    <row r="14" spans="1:10" x14ac:dyDescent="0.25">
      <c r="A14" s="4">
        <v>764</v>
      </c>
      <c r="B14" t="s">
        <v>24</v>
      </c>
      <c r="C14" t="s">
        <v>20</v>
      </c>
      <c r="D14">
        <v>382</v>
      </c>
      <c r="E14" t="s">
        <v>152</v>
      </c>
      <c r="F14">
        <v>74</v>
      </c>
      <c r="G14" t="s">
        <v>8</v>
      </c>
      <c r="H14" s="2">
        <v>20818325</v>
      </c>
      <c r="I14" t="s">
        <v>167</v>
      </c>
      <c r="J14" s="5">
        <v>43165</v>
      </c>
    </row>
    <row r="15" spans="1:10" x14ac:dyDescent="0.25">
      <c r="A15" s="4">
        <v>980</v>
      </c>
      <c r="B15" t="s">
        <v>21</v>
      </c>
      <c r="C15" t="s">
        <v>20</v>
      </c>
      <c r="D15">
        <v>490</v>
      </c>
      <c r="E15" t="s">
        <v>153</v>
      </c>
      <c r="F15">
        <v>88</v>
      </c>
      <c r="G15" t="s">
        <v>1</v>
      </c>
      <c r="H15" s="2">
        <v>20818325</v>
      </c>
      <c r="I15" t="s">
        <v>167</v>
      </c>
      <c r="J15" s="5">
        <v>43165</v>
      </c>
    </row>
    <row r="16" spans="1:10" x14ac:dyDescent="0.25">
      <c r="A16" s="4">
        <v>980</v>
      </c>
      <c r="B16" t="s">
        <v>21</v>
      </c>
      <c r="C16" t="s">
        <v>20</v>
      </c>
      <c r="D16">
        <v>490</v>
      </c>
      <c r="E16" t="s">
        <v>153</v>
      </c>
      <c r="F16">
        <v>88</v>
      </c>
      <c r="G16" t="s">
        <v>1</v>
      </c>
      <c r="H16" s="2">
        <v>20818325</v>
      </c>
      <c r="I16" t="s">
        <v>167</v>
      </c>
      <c r="J16" s="5">
        <v>43165</v>
      </c>
    </row>
    <row r="17" spans="1:10" x14ac:dyDescent="0.25">
      <c r="A17" s="4">
        <v>123</v>
      </c>
      <c r="B17" s="3" t="s">
        <v>48</v>
      </c>
      <c r="C17" t="s">
        <v>50</v>
      </c>
      <c r="D17">
        <v>666</v>
      </c>
      <c r="E17" t="s">
        <v>154</v>
      </c>
      <c r="F17" s="4">
        <v>99</v>
      </c>
      <c r="G17" t="s">
        <v>52</v>
      </c>
      <c r="H17" s="2">
        <v>89555111</v>
      </c>
      <c r="I17" t="s">
        <v>168</v>
      </c>
      <c r="J17" s="5">
        <v>44817</v>
      </c>
    </row>
    <row r="18" spans="1:10" x14ac:dyDescent="0.25">
      <c r="A18" s="4">
        <v>777</v>
      </c>
      <c r="B18" s="3" t="s">
        <v>49</v>
      </c>
      <c r="C18" t="s">
        <v>51</v>
      </c>
      <c r="D18">
        <v>899</v>
      </c>
      <c r="E18" t="s">
        <v>155</v>
      </c>
      <c r="F18" s="4">
        <v>88</v>
      </c>
      <c r="G18" t="s">
        <v>53</v>
      </c>
      <c r="H18" s="2">
        <v>99555666</v>
      </c>
      <c r="I18" t="s">
        <v>169</v>
      </c>
      <c r="J18" s="5">
        <v>44803</v>
      </c>
    </row>
    <row r="19" spans="1:10" x14ac:dyDescent="0.25">
      <c r="A19" s="4">
        <v>709</v>
      </c>
      <c r="B19" t="s">
        <v>12</v>
      </c>
      <c r="C19" t="s">
        <v>35</v>
      </c>
      <c r="D19">
        <v>355</v>
      </c>
      <c r="E19" t="s">
        <v>156</v>
      </c>
      <c r="F19">
        <v>76</v>
      </c>
      <c r="G19" t="s">
        <v>16</v>
      </c>
      <c r="H19" s="2">
        <v>7461558</v>
      </c>
      <c r="I19" t="s">
        <v>170</v>
      </c>
      <c r="J19" s="5">
        <v>41990</v>
      </c>
    </row>
    <row r="20" spans="1:10" x14ac:dyDescent="0.25">
      <c r="A20" s="4">
        <v>709</v>
      </c>
      <c r="B20" t="s">
        <v>12</v>
      </c>
      <c r="C20" t="s">
        <v>35</v>
      </c>
      <c r="D20">
        <v>355</v>
      </c>
      <c r="E20" t="s">
        <v>156</v>
      </c>
      <c r="F20">
        <v>76</v>
      </c>
      <c r="G20" t="s">
        <v>16</v>
      </c>
      <c r="H20" s="2">
        <v>7461558</v>
      </c>
      <c r="I20" t="s">
        <v>170</v>
      </c>
      <c r="J20" s="5">
        <v>41990</v>
      </c>
    </row>
    <row r="21" spans="1:10" x14ac:dyDescent="0.25">
      <c r="A21" s="4">
        <v>636</v>
      </c>
      <c r="B21" t="s">
        <v>10</v>
      </c>
      <c r="C21" t="s">
        <v>4</v>
      </c>
      <c r="D21">
        <v>318</v>
      </c>
      <c r="E21" t="s">
        <v>157</v>
      </c>
      <c r="F21">
        <v>82</v>
      </c>
      <c r="G21" t="s">
        <v>11</v>
      </c>
      <c r="H21" s="2">
        <v>13698283</v>
      </c>
      <c r="I21" t="s">
        <v>171</v>
      </c>
      <c r="J21" s="5">
        <v>42124</v>
      </c>
    </row>
    <row r="22" spans="1:10" x14ac:dyDescent="0.25">
      <c r="A22" s="4">
        <v>636</v>
      </c>
      <c r="B22" t="s">
        <v>10</v>
      </c>
      <c r="C22" t="s">
        <v>4</v>
      </c>
      <c r="D22">
        <v>318</v>
      </c>
      <c r="E22" t="s">
        <v>157</v>
      </c>
      <c r="F22">
        <v>82</v>
      </c>
      <c r="G22" t="s">
        <v>11</v>
      </c>
      <c r="H22" s="2">
        <v>13698283</v>
      </c>
      <c r="I22" t="s">
        <v>171</v>
      </c>
      <c r="J22" s="5">
        <v>42124</v>
      </c>
    </row>
    <row r="23" spans="1:10" x14ac:dyDescent="0.25">
      <c r="A23" s="4">
        <v>777</v>
      </c>
      <c r="B23" s="3" t="s">
        <v>49</v>
      </c>
      <c r="C23" t="s">
        <v>51</v>
      </c>
      <c r="D23">
        <v>899</v>
      </c>
      <c r="E23" t="s">
        <v>155</v>
      </c>
      <c r="F23" s="4">
        <v>88</v>
      </c>
      <c r="G23" t="s">
        <v>53</v>
      </c>
      <c r="H23" s="2">
        <v>60333444</v>
      </c>
      <c r="I23" t="s">
        <v>172</v>
      </c>
      <c r="J23" s="5">
        <v>44777</v>
      </c>
    </row>
    <row r="24" spans="1:10" x14ac:dyDescent="0.25">
      <c r="A24" s="4">
        <v>389</v>
      </c>
      <c r="B24" t="s">
        <v>13</v>
      </c>
      <c r="C24" t="s">
        <v>36</v>
      </c>
      <c r="D24">
        <v>195</v>
      </c>
      <c r="E24" t="s">
        <v>158</v>
      </c>
      <c r="F24">
        <v>97</v>
      </c>
      <c r="G24" t="s">
        <v>7</v>
      </c>
      <c r="H24" s="2">
        <v>24590987</v>
      </c>
      <c r="I24" t="s">
        <v>173</v>
      </c>
      <c r="J24" s="5">
        <v>41883</v>
      </c>
    </row>
    <row r="25" spans="1:10" x14ac:dyDescent="0.25">
      <c r="A25" s="4">
        <v>777</v>
      </c>
      <c r="B25" s="3" t="s">
        <v>49</v>
      </c>
      <c r="C25" t="s">
        <v>51</v>
      </c>
      <c r="D25">
        <v>899</v>
      </c>
      <c r="E25" t="s">
        <v>155</v>
      </c>
      <c r="F25" s="4">
        <v>88</v>
      </c>
      <c r="G25" t="s">
        <v>53</v>
      </c>
      <c r="H25" s="2">
        <v>78333111</v>
      </c>
      <c r="I25" t="s">
        <v>174</v>
      </c>
      <c r="J25" s="5">
        <v>44775</v>
      </c>
    </row>
    <row r="26" spans="1:10" x14ac:dyDescent="0.25">
      <c r="A26" s="4">
        <v>123</v>
      </c>
      <c r="B26" s="3" t="s">
        <v>48</v>
      </c>
      <c r="C26" t="s">
        <v>50</v>
      </c>
      <c r="D26">
        <v>666</v>
      </c>
      <c r="E26" t="s">
        <v>154</v>
      </c>
      <c r="F26" s="4">
        <v>99</v>
      </c>
      <c r="G26" t="s">
        <v>52</v>
      </c>
      <c r="H26" s="2">
        <v>23999666</v>
      </c>
      <c r="I26" t="s">
        <v>175</v>
      </c>
      <c r="J26" s="5">
        <v>44782</v>
      </c>
    </row>
    <row r="27" spans="1:10" x14ac:dyDescent="0.25">
      <c r="A27" s="4">
        <v>123</v>
      </c>
      <c r="B27" s="3" t="s">
        <v>48</v>
      </c>
      <c r="C27" t="s">
        <v>50</v>
      </c>
      <c r="D27">
        <v>666</v>
      </c>
      <c r="E27" t="s">
        <v>154</v>
      </c>
      <c r="F27" s="4">
        <v>99</v>
      </c>
      <c r="G27" t="s">
        <v>52</v>
      </c>
      <c r="H27" s="2">
        <v>11456789</v>
      </c>
      <c r="I27" t="s">
        <v>176</v>
      </c>
      <c r="J27" s="5">
        <v>44774</v>
      </c>
    </row>
    <row r="28" spans="1:10" x14ac:dyDescent="0.25">
      <c r="A28" s="4">
        <v>787</v>
      </c>
      <c r="B28" t="s">
        <v>29</v>
      </c>
      <c r="C28" t="s">
        <v>18</v>
      </c>
      <c r="D28">
        <v>394</v>
      </c>
      <c r="E28" t="s">
        <v>147</v>
      </c>
      <c r="F28">
        <v>83</v>
      </c>
      <c r="G28" t="s">
        <v>32</v>
      </c>
      <c r="H28" s="2">
        <v>31304307</v>
      </c>
      <c r="I28" t="s">
        <v>177</v>
      </c>
      <c r="J28" s="5">
        <v>39646</v>
      </c>
    </row>
    <row r="29" spans="1:10" x14ac:dyDescent="0.25">
      <c r="A29" s="4">
        <v>269</v>
      </c>
      <c r="B29" t="s">
        <v>5</v>
      </c>
      <c r="C29" t="s">
        <v>3</v>
      </c>
      <c r="D29">
        <v>135</v>
      </c>
      <c r="E29" t="s">
        <v>159</v>
      </c>
      <c r="F29">
        <v>97</v>
      </c>
      <c r="G29" t="s">
        <v>7</v>
      </c>
      <c r="H29" s="2">
        <v>8138106</v>
      </c>
      <c r="I29" t="s">
        <v>178</v>
      </c>
      <c r="J29" s="5">
        <v>44553</v>
      </c>
    </row>
    <row r="30" spans="1:10" x14ac:dyDescent="0.25">
      <c r="A30" s="4">
        <v>269</v>
      </c>
      <c r="B30" t="s">
        <v>5</v>
      </c>
      <c r="C30" t="s">
        <v>3</v>
      </c>
      <c r="D30">
        <v>135</v>
      </c>
      <c r="E30" t="s">
        <v>159</v>
      </c>
      <c r="F30">
        <v>97</v>
      </c>
      <c r="G30" t="s">
        <v>7</v>
      </c>
      <c r="H30" s="2">
        <v>8138106</v>
      </c>
      <c r="I30" t="s">
        <v>178</v>
      </c>
      <c r="J30" s="5">
        <v>43811</v>
      </c>
    </row>
    <row r="31" spans="1:10" x14ac:dyDescent="0.25">
      <c r="A31" s="4">
        <v>335</v>
      </c>
      <c r="B31" t="s">
        <v>25</v>
      </c>
      <c r="C31" t="s">
        <v>37</v>
      </c>
      <c r="D31">
        <v>168</v>
      </c>
      <c r="E31" t="s">
        <v>160</v>
      </c>
      <c r="F31">
        <v>75</v>
      </c>
      <c r="G31" t="s">
        <v>15</v>
      </c>
      <c r="H31" s="2">
        <v>24938546</v>
      </c>
      <c r="I31" t="s">
        <v>179</v>
      </c>
      <c r="J31" s="5">
        <v>41217</v>
      </c>
    </row>
    <row r="32" spans="1:10" x14ac:dyDescent="0.25">
      <c r="A32" s="4">
        <v>335</v>
      </c>
      <c r="B32" t="s">
        <v>25</v>
      </c>
      <c r="C32" t="s">
        <v>37</v>
      </c>
      <c r="D32">
        <v>168</v>
      </c>
      <c r="E32" t="s">
        <v>160</v>
      </c>
      <c r="F32">
        <v>75</v>
      </c>
      <c r="G32" t="s">
        <v>15</v>
      </c>
      <c r="H32" s="2">
        <v>24938546</v>
      </c>
      <c r="I32" t="s">
        <v>179</v>
      </c>
      <c r="J32" s="5">
        <v>41212</v>
      </c>
    </row>
    <row r="33" spans="1:10" x14ac:dyDescent="0.25">
      <c r="A33" s="4">
        <v>389</v>
      </c>
      <c r="B33" t="s">
        <v>13</v>
      </c>
      <c r="C33" t="s">
        <v>36</v>
      </c>
      <c r="D33">
        <v>195</v>
      </c>
      <c r="E33" t="s">
        <v>158</v>
      </c>
      <c r="F33">
        <v>93</v>
      </c>
      <c r="G33" t="s">
        <v>14</v>
      </c>
      <c r="H33" s="2">
        <v>53825831</v>
      </c>
      <c r="I33" t="s">
        <v>180</v>
      </c>
      <c r="J33" s="5">
        <v>41512</v>
      </c>
    </row>
    <row r="34" spans="1:10" x14ac:dyDescent="0.25">
      <c r="A34" s="4">
        <v>777</v>
      </c>
      <c r="B34" s="3" t="s">
        <v>49</v>
      </c>
      <c r="C34" t="s">
        <v>51</v>
      </c>
      <c r="D34">
        <v>899</v>
      </c>
      <c r="E34" t="s">
        <v>155</v>
      </c>
      <c r="F34" s="4">
        <v>88</v>
      </c>
      <c r="G34" t="s">
        <v>53</v>
      </c>
      <c r="H34" s="2">
        <v>12000333</v>
      </c>
      <c r="I34" t="s">
        <v>181</v>
      </c>
      <c r="J34" s="5">
        <v>44776</v>
      </c>
    </row>
    <row r="35" spans="1:10" x14ac:dyDescent="0.25">
      <c r="A35" s="4">
        <v>283</v>
      </c>
      <c r="B35" t="s">
        <v>17</v>
      </c>
      <c r="C35" t="s">
        <v>2</v>
      </c>
      <c r="D35">
        <v>142</v>
      </c>
      <c r="E35" t="s">
        <v>161</v>
      </c>
      <c r="F35">
        <v>88</v>
      </c>
      <c r="G35" t="s">
        <v>1</v>
      </c>
      <c r="H35" s="2">
        <v>87546357</v>
      </c>
      <c r="I35" t="s">
        <v>182</v>
      </c>
      <c r="J35" s="5">
        <v>40240</v>
      </c>
    </row>
    <row r="36" spans="1:10" x14ac:dyDescent="0.25">
      <c r="A36" s="4">
        <v>283</v>
      </c>
      <c r="B36" t="s">
        <v>17</v>
      </c>
      <c r="C36" t="s">
        <v>2</v>
      </c>
      <c r="D36">
        <v>142</v>
      </c>
      <c r="E36" t="s">
        <v>161</v>
      </c>
      <c r="F36">
        <v>88</v>
      </c>
      <c r="G36" t="s">
        <v>1</v>
      </c>
      <c r="H36" s="2">
        <v>87546357</v>
      </c>
      <c r="I36" t="s">
        <v>182</v>
      </c>
      <c r="J36" s="5">
        <v>40240</v>
      </c>
    </row>
    <row r="37" spans="1:10" x14ac:dyDescent="0.25">
      <c r="A37" s="4">
        <v>120</v>
      </c>
      <c r="B37" t="s">
        <v>26</v>
      </c>
      <c r="C37" t="s">
        <v>35</v>
      </c>
      <c r="D37">
        <v>60</v>
      </c>
      <c r="E37" t="s">
        <v>162</v>
      </c>
      <c r="F37">
        <v>76</v>
      </c>
      <c r="G37" t="s">
        <v>16</v>
      </c>
      <c r="H37" s="2">
        <v>31633572</v>
      </c>
      <c r="I37" t="s">
        <v>183</v>
      </c>
      <c r="J37" s="5">
        <v>40968</v>
      </c>
    </row>
    <row r="38" spans="1:10" x14ac:dyDescent="0.25">
      <c r="A38" s="4">
        <v>120</v>
      </c>
      <c r="B38" t="s">
        <v>26</v>
      </c>
      <c r="C38" t="s">
        <v>35</v>
      </c>
      <c r="D38">
        <v>60</v>
      </c>
      <c r="E38" t="s">
        <v>162</v>
      </c>
      <c r="F38">
        <v>76</v>
      </c>
      <c r="G38" t="s">
        <v>16</v>
      </c>
      <c r="H38" s="2">
        <v>31633572</v>
      </c>
      <c r="I38" t="s">
        <v>183</v>
      </c>
      <c r="J38" s="5">
        <v>40968</v>
      </c>
    </row>
    <row r="39" spans="1:10" x14ac:dyDescent="0.25">
      <c r="A39" s="4">
        <v>339</v>
      </c>
      <c r="B39" t="s">
        <v>27</v>
      </c>
      <c r="C39" t="s">
        <v>35</v>
      </c>
      <c r="D39">
        <v>170</v>
      </c>
      <c r="E39" t="s">
        <v>163</v>
      </c>
      <c r="F39">
        <v>92</v>
      </c>
      <c r="G39" t="s">
        <v>6</v>
      </c>
      <c r="H39" s="2">
        <v>31633572</v>
      </c>
      <c r="I39" t="s">
        <v>183</v>
      </c>
      <c r="J39" s="5">
        <v>40890</v>
      </c>
    </row>
    <row r="40" spans="1:10" x14ac:dyDescent="0.25">
      <c r="A40" s="4">
        <v>339</v>
      </c>
      <c r="B40" t="s">
        <v>27</v>
      </c>
      <c r="C40" t="s">
        <v>35</v>
      </c>
      <c r="D40">
        <v>170</v>
      </c>
      <c r="E40" t="s">
        <v>163</v>
      </c>
      <c r="F40">
        <v>92</v>
      </c>
      <c r="G40" t="s">
        <v>6</v>
      </c>
      <c r="H40" s="2">
        <v>31633572</v>
      </c>
      <c r="I40" t="s">
        <v>183</v>
      </c>
      <c r="J40" s="5">
        <v>40968</v>
      </c>
    </row>
    <row r="41" spans="1:10" x14ac:dyDescent="0.25">
      <c r="A41" s="4">
        <v>64</v>
      </c>
      <c r="B41" t="s">
        <v>31</v>
      </c>
      <c r="C41" t="s">
        <v>35</v>
      </c>
      <c r="D41">
        <v>32</v>
      </c>
      <c r="E41" t="s">
        <v>164</v>
      </c>
      <c r="F41">
        <v>89</v>
      </c>
      <c r="G41" t="s">
        <v>34</v>
      </c>
      <c r="H41" s="2">
        <v>31633572</v>
      </c>
      <c r="I41" t="s">
        <v>183</v>
      </c>
      <c r="J41" s="5">
        <v>42222</v>
      </c>
    </row>
    <row r="42" spans="1:10" x14ac:dyDescent="0.25">
      <c r="A42" s="4">
        <v>64</v>
      </c>
      <c r="B42" t="s">
        <v>31</v>
      </c>
      <c r="C42" t="s">
        <v>35</v>
      </c>
      <c r="D42">
        <v>32</v>
      </c>
      <c r="E42" t="s">
        <v>164</v>
      </c>
      <c r="F42">
        <v>89</v>
      </c>
      <c r="G42" t="s">
        <v>34</v>
      </c>
      <c r="H42" s="2">
        <v>31633572</v>
      </c>
      <c r="I42" t="s">
        <v>183</v>
      </c>
      <c r="J42" s="5">
        <v>42485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7"/>
  <sheetViews>
    <sheetView topLeftCell="A24" workbookViewId="0">
      <selection activeCell="A32" sqref="A32:B37"/>
    </sheetView>
  </sheetViews>
  <sheetFormatPr baseColWidth="10" defaultRowHeight="15" x14ac:dyDescent="0.25"/>
  <cols>
    <col min="1" max="1" width="11" bestFit="1" customWidth="1"/>
    <col min="2" max="2" width="56.28515625" bestFit="1" customWidth="1"/>
    <col min="3" max="3" width="31.28515625" bestFit="1" customWidth="1"/>
    <col min="4" max="4" width="15.5703125" bestFit="1" customWidth="1"/>
    <col min="5" max="5" width="16.42578125" bestFit="1" customWidth="1"/>
    <col min="6" max="6" width="16.85546875" bestFit="1" customWidth="1"/>
    <col min="7" max="7" width="18.5703125" bestFit="1" customWidth="1"/>
    <col min="8" max="8" width="19.28515625" bestFit="1" customWidth="1"/>
    <col min="9" max="9" width="11.85546875" bestFit="1" customWidth="1"/>
    <col min="10" max="10" width="16.7109375" bestFit="1" customWidth="1"/>
    <col min="11" max="11" width="17.140625" bestFit="1" customWidth="1"/>
    <col min="12" max="12" width="19.7109375" bestFit="1" customWidth="1"/>
    <col min="14" max="14" width="12.42578125" bestFit="1" customWidth="1"/>
  </cols>
  <sheetData>
    <row r="1" spans="1:16" x14ac:dyDescent="0.25">
      <c r="A1" s="36" t="s">
        <v>38</v>
      </c>
      <c r="B1" s="37" t="s">
        <v>39</v>
      </c>
      <c r="C1" s="37" t="s">
        <v>40</v>
      </c>
      <c r="D1" s="37" t="s">
        <v>41</v>
      </c>
      <c r="E1" s="37" t="s">
        <v>184</v>
      </c>
      <c r="F1" s="37" t="s">
        <v>185</v>
      </c>
      <c r="G1" s="37" t="s">
        <v>43</v>
      </c>
      <c r="H1" s="37" t="s">
        <v>44</v>
      </c>
      <c r="I1" s="37" t="s">
        <v>45</v>
      </c>
      <c r="J1" s="37" t="s">
        <v>186</v>
      </c>
      <c r="K1" s="37" t="s">
        <v>187</v>
      </c>
      <c r="L1" s="38" t="s">
        <v>47</v>
      </c>
    </row>
    <row r="2" spans="1:16" x14ac:dyDescent="0.25">
      <c r="A2" s="39">
        <v>709</v>
      </c>
      <c r="B2" s="37" t="s">
        <v>12</v>
      </c>
      <c r="C2" s="37" t="s">
        <v>35</v>
      </c>
      <c r="D2" s="37">
        <v>355</v>
      </c>
      <c r="E2" s="37" t="s">
        <v>104</v>
      </c>
      <c r="F2" s="37" t="s">
        <v>105</v>
      </c>
      <c r="G2" s="37">
        <v>76</v>
      </c>
      <c r="H2" s="37" t="s">
        <v>16</v>
      </c>
      <c r="I2" s="40">
        <v>7461558</v>
      </c>
      <c r="J2" s="37" t="s">
        <v>102</v>
      </c>
      <c r="K2" s="37" t="s">
        <v>103</v>
      </c>
      <c r="L2" s="41">
        <v>41990</v>
      </c>
    </row>
    <row r="3" spans="1:16" x14ac:dyDescent="0.25">
      <c r="A3" s="39">
        <v>269</v>
      </c>
      <c r="B3" s="37" t="s">
        <v>5</v>
      </c>
      <c r="C3" s="37" t="s">
        <v>3</v>
      </c>
      <c r="D3" s="37">
        <v>135</v>
      </c>
      <c r="E3" s="37" t="s">
        <v>126</v>
      </c>
      <c r="F3" s="37" t="s">
        <v>127</v>
      </c>
      <c r="G3" s="37">
        <v>97</v>
      </c>
      <c r="H3" s="37" t="s">
        <v>7</v>
      </c>
      <c r="I3" s="40">
        <v>8138106</v>
      </c>
      <c r="J3" s="37" t="s">
        <v>124</v>
      </c>
      <c r="K3" s="37" t="s">
        <v>125</v>
      </c>
      <c r="L3" s="41">
        <v>43811</v>
      </c>
    </row>
    <row r="4" spans="1:16" x14ac:dyDescent="0.25">
      <c r="A4" s="39">
        <v>269</v>
      </c>
      <c r="B4" s="37" t="s">
        <v>5</v>
      </c>
      <c r="C4" s="37" t="s">
        <v>3</v>
      </c>
      <c r="D4" s="37">
        <v>135</v>
      </c>
      <c r="E4" s="37" t="s">
        <v>126</v>
      </c>
      <c r="F4" s="37" t="s">
        <v>127</v>
      </c>
      <c r="G4" s="37">
        <v>97</v>
      </c>
      <c r="H4" s="37" t="s">
        <v>7</v>
      </c>
      <c r="I4" s="40">
        <v>8138106</v>
      </c>
      <c r="J4" s="37" t="s">
        <v>124</v>
      </c>
      <c r="K4" s="37" t="s">
        <v>125</v>
      </c>
      <c r="L4" s="41">
        <v>44553</v>
      </c>
    </row>
    <row r="5" spans="1:16" x14ac:dyDescent="0.25">
      <c r="A5" s="39">
        <v>123</v>
      </c>
      <c r="B5" s="42" t="s">
        <v>48</v>
      </c>
      <c r="C5" s="37" t="s">
        <v>50</v>
      </c>
      <c r="D5" s="37">
        <v>666</v>
      </c>
      <c r="E5" s="37" t="s">
        <v>96</v>
      </c>
      <c r="F5" s="37" t="s">
        <v>97</v>
      </c>
      <c r="G5" s="43">
        <v>99</v>
      </c>
      <c r="H5" s="37" t="s">
        <v>52</v>
      </c>
      <c r="I5" s="40">
        <v>11456789</v>
      </c>
      <c r="J5" s="37" t="s">
        <v>120</v>
      </c>
      <c r="K5" s="37" t="s">
        <v>121</v>
      </c>
      <c r="L5" s="41">
        <v>44774</v>
      </c>
    </row>
    <row r="6" spans="1:16" x14ac:dyDescent="0.25">
      <c r="A6" s="39">
        <v>777</v>
      </c>
      <c r="B6" s="42" t="s">
        <v>49</v>
      </c>
      <c r="C6" s="37" t="s">
        <v>51</v>
      </c>
      <c r="D6" s="37">
        <v>899</v>
      </c>
      <c r="E6" s="37" t="s">
        <v>100</v>
      </c>
      <c r="F6" s="37" t="s">
        <v>101</v>
      </c>
      <c r="G6" s="43">
        <v>88</v>
      </c>
      <c r="H6" s="37" t="s">
        <v>53</v>
      </c>
      <c r="I6" s="40">
        <v>12000333</v>
      </c>
      <c r="J6" s="37" t="s">
        <v>132</v>
      </c>
      <c r="K6" s="37" t="s">
        <v>133</v>
      </c>
      <c r="L6" s="41">
        <v>44776</v>
      </c>
    </row>
    <row r="7" spans="1:16" x14ac:dyDescent="0.25">
      <c r="A7" s="39">
        <v>636</v>
      </c>
      <c r="B7" s="37" t="s">
        <v>10</v>
      </c>
      <c r="C7" s="37" t="s">
        <v>4</v>
      </c>
      <c r="D7" s="37">
        <v>318</v>
      </c>
      <c r="E7" s="37" t="s">
        <v>108</v>
      </c>
      <c r="F7" s="37" t="s">
        <v>109</v>
      </c>
      <c r="G7" s="37">
        <v>82</v>
      </c>
      <c r="H7" s="37" t="s">
        <v>11</v>
      </c>
      <c r="I7" s="40">
        <v>13698283</v>
      </c>
      <c r="J7" s="37" t="s">
        <v>106</v>
      </c>
      <c r="K7" s="37" t="s">
        <v>107</v>
      </c>
      <c r="L7" s="41">
        <v>42124</v>
      </c>
    </row>
    <row r="8" spans="1:16" x14ac:dyDescent="0.25">
      <c r="A8" s="39">
        <v>117</v>
      </c>
      <c r="B8" s="37" t="s">
        <v>23</v>
      </c>
      <c r="C8" s="37" t="s">
        <v>20</v>
      </c>
      <c r="D8" s="37">
        <v>59</v>
      </c>
      <c r="E8" s="37" t="s">
        <v>82</v>
      </c>
      <c r="F8" s="37" t="s">
        <v>83</v>
      </c>
      <c r="G8" s="37">
        <v>97</v>
      </c>
      <c r="H8" s="37" t="s">
        <v>7</v>
      </c>
      <c r="I8" s="40">
        <v>20818325</v>
      </c>
      <c r="J8" s="37" t="s">
        <v>80</v>
      </c>
      <c r="K8" s="37" t="s">
        <v>81</v>
      </c>
      <c r="L8" s="41">
        <v>43165</v>
      </c>
      <c r="M8" s="22"/>
      <c r="O8" s="22"/>
      <c r="P8" s="22"/>
    </row>
    <row r="9" spans="1:16" x14ac:dyDescent="0.25">
      <c r="A9" s="39">
        <v>764</v>
      </c>
      <c r="B9" s="37" t="s">
        <v>24</v>
      </c>
      <c r="C9" s="37" t="s">
        <v>20</v>
      </c>
      <c r="D9" s="37">
        <v>382</v>
      </c>
      <c r="E9" s="37" t="s">
        <v>90</v>
      </c>
      <c r="F9" s="37" t="s">
        <v>91</v>
      </c>
      <c r="G9" s="37">
        <v>74</v>
      </c>
      <c r="H9" s="37" t="s">
        <v>8</v>
      </c>
      <c r="I9" s="40">
        <v>20818325</v>
      </c>
      <c r="J9" s="37" t="s">
        <v>80</v>
      </c>
      <c r="K9" s="37" t="s">
        <v>81</v>
      </c>
      <c r="L9" s="41">
        <v>43165</v>
      </c>
      <c r="M9" s="22"/>
      <c r="O9" s="22"/>
      <c r="P9" s="22"/>
    </row>
    <row r="10" spans="1:16" x14ac:dyDescent="0.25">
      <c r="A10" s="39">
        <v>980</v>
      </c>
      <c r="B10" s="37" t="s">
        <v>21</v>
      </c>
      <c r="C10" s="37" t="s">
        <v>20</v>
      </c>
      <c r="D10" s="37">
        <v>490</v>
      </c>
      <c r="E10" s="37" t="s">
        <v>92</v>
      </c>
      <c r="F10" s="37" t="s">
        <v>93</v>
      </c>
      <c r="G10" s="37">
        <v>88</v>
      </c>
      <c r="H10" s="37" t="s">
        <v>1</v>
      </c>
      <c r="I10" s="40">
        <v>20818325</v>
      </c>
      <c r="J10" s="37" t="s">
        <v>80</v>
      </c>
      <c r="K10" s="37" t="s">
        <v>81</v>
      </c>
      <c r="L10" s="41">
        <v>43165</v>
      </c>
    </row>
    <row r="11" spans="1:16" x14ac:dyDescent="0.25">
      <c r="A11" s="39">
        <v>209</v>
      </c>
      <c r="B11" s="37" t="s">
        <v>22</v>
      </c>
      <c r="C11" s="37" t="s">
        <v>20</v>
      </c>
      <c r="D11" s="37">
        <v>105</v>
      </c>
      <c r="E11" s="37" t="s">
        <v>84</v>
      </c>
      <c r="F11" s="37" t="s">
        <v>85</v>
      </c>
      <c r="G11" s="37">
        <v>88</v>
      </c>
      <c r="H11" s="37" t="s">
        <v>1</v>
      </c>
      <c r="I11" s="40">
        <v>20818325</v>
      </c>
      <c r="J11" s="37" t="s">
        <v>80</v>
      </c>
      <c r="K11" s="37" t="s">
        <v>81</v>
      </c>
      <c r="L11" s="41">
        <v>43333</v>
      </c>
    </row>
    <row r="12" spans="1:16" x14ac:dyDescent="0.25">
      <c r="A12" s="39">
        <v>640</v>
      </c>
      <c r="B12" s="37" t="s">
        <v>30</v>
      </c>
      <c r="C12" s="37" t="s">
        <v>20</v>
      </c>
      <c r="D12" s="37">
        <v>320</v>
      </c>
      <c r="E12" s="37" t="s">
        <v>88</v>
      </c>
      <c r="F12" s="37" t="s">
        <v>89</v>
      </c>
      <c r="G12" s="37">
        <v>97</v>
      </c>
      <c r="H12" s="37" t="s">
        <v>7</v>
      </c>
      <c r="I12" s="40">
        <v>20818325</v>
      </c>
      <c r="J12" s="37" t="s">
        <v>80</v>
      </c>
      <c r="K12" s="37" t="s">
        <v>81</v>
      </c>
      <c r="L12" s="41">
        <v>43333</v>
      </c>
    </row>
    <row r="13" spans="1:16" x14ac:dyDescent="0.25">
      <c r="A13" s="39">
        <v>619</v>
      </c>
      <c r="B13" s="37" t="s">
        <v>28</v>
      </c>
      <c r="C13" s="37" t="s">
        <v>20</v>
      </c>
      <c r="D13" s="37">
        <v>310</v>
      </c>
      <c r="E13" s="37" t="s">
        <v>86</v>
      </c>
      <c r="F13" s="37" t="s">
        <v>87</v>
      </c>
      <c r="G13" s="37">
        <v>87</v>
      </c>
      <c r="H13" s="37" t="s">
        <v>9</v>
      </c>
      <c r="I13" s="40">
        <v>20818325</v>
      </c>
      <c r="J13" s="37" t="s">
        <v>80</v>
      </c>
      <c r="K13" s="37" t="s">
        <v>81</v>
      </c>
      <c r="L13" s="41">
        <v>43546</v>
      </c>
    </row>
    <row r="14" spans="1:16" x14ac:dyDescent="0.25">
      <c r="A14" s="39">
        <v>123</v>
      </c>
      <c r="B14" s="42" t="s">
        <v>48</v>
      </c>
      <c r="C14" s="37" t="s">
        <v>50</v>
      </c>
      <c r="D14" s="37">
        <v>666</v>
      </c>
      <c r="E14" s="37" t="s">
        <v>96</v>
      </c>
      <c r="F14" s="37" t="s">
        <v>97</v>
      </c>
      <c r="G14" s="43">
        <v>99</v>
      </c>
      <c r="H14" s="37" t="s">
        <v>52</v>
      </c>
      <c r="I14" s="40">
        <v>23999666</v>
      </c>
      <c r="J14" s="37" t="s">
        <v>118</v>
      </c>
      <c r="K14" s="37" t="s">
        <v>119</v>
      </c>
      <c r="L14" s="41">
        <v>44782</v>
      </c>
    </row>
    <row r="15" spans="1:16" x14ac:dyDescent="0.25">
      <c r="A15" s="39">
        <v>389</v>
      </c>
      <c r="B15" s="37" t="s">
        <v>13</v>
      </c>
      <c r="C15" s="37" t="s">
        <v>36</v>
      </c>
      <c r="D15" s="37">
        <v>195</v>
      </c>
      <c r="E15" s="37" t="s">
        <v>114</v>
      </c>
      <c r="F15" s="37" t="s">
        <v>115</v>
      </c>
      <c r="G15" s="37">
        <v>97</v>
      </c>
      <c r="H15" s="37" t="s">
        <v>7</v>
      </c>
      <c r="I15" s="40">
        <v>24590987</v>
      </c>
      <c r="J15" s="37" t="s">
        <v>112</v>
      </c>
      <c r="K15" s="37" t="s">
        <v>113</v>
      </c>
      <c r="L15" s="41">
        <v>41883</v>
      </c>
    </row>
    <row r="16" spans="1:16" x14ac:dyDescent="0.25">
      <c r="A16" s="39">
        <v>335</v>
      </c>
      <c r="B16" s="37" t="s">
        <v>25</v>
      </c>
      <c r="C16" s="37" t="s">
        <v>37</v>
      </c>
      <c r="D16" s="37">
        <v>168</v>
      </c>
      <c r="E16" s="37" t="s">
        <v>129</v>
      </c>
      <c r="F16" s="37" t="s">
        <v>130</v>
      </c>
      <c r="G16" s="37">
        <v>75</v>
      </c>
      <c r="H16" s="37" t="s">
        <v>15</v>
      </c>
      <c r="I16" s="40">
        <v>24938546</v>
      </c>
      <c r="J16" s="37" t="s">
        <v>124</v>
      </c>
      <c r="K16" s="37" t="s">
        <v>128</v>
      </c>
      <c r="L16" s="41">
        <v>41212</v>
      </c>
    </row>
    <row r="17" spans="1:12" x14ac:dyDescent="0.25">
      <c r="A17" s="39">
        <v>335</v>
      </c>
      <c r="B17" s="37" t="s">
        <v>25</v>
      </c>
      <c r="C17" s="37" t="s">
        <v>37</v>
      </c>
      <c r="D17" s="37">
        <v>168</v>
      </c>
      <c r="E17" s="37" t="s">
        <v>129</v>
      </c>
      <c r="F17" s="37" t="s">
        <v>130</v>
      </c>
      <c r="G17" s="37">
        <v>75</v>
      </c>
      <c r="H17" s="37" t="s">
        <v>15</v>
      </c>
      <c r="I17" s="40">
        <v>24938546</v>
      </c>
      <c r="J17" s="37" t="s">
        <v>124</v>
      </c>
      <c r="K17" s="37" t="s">
        <v>128</v>
      </c>
      <c r="L17" s="41">
        <v>41217</v>
      </c>
    </row>
    <row r="18" spans="1:12" x14ac:dyDescent="0.25">
      <c r="A18" s="39">
        <v>787</v>
      </c>
      <c r="B18" s="37" t="s">
        <v>213</v>
      </c>
      <c r="C18" s="37" t="s">
        <v>18</v>
      </c>
      <c r="D18" s="37">
        <v>394</v>
      </c>
      <c r="E18" s="37" t="s">
        <v>78</v>
      </c>
      <c r="F18" s="37" t="s">
        <v>79</v>
      </c>
      <c r="G18" s="37">
        <v>83</v>
      </c>
      <c r="H18" s="37" t="s">
        <v>32</v>
      </c>
      <c r="I18" s="40">
        <v>31304307</v>
      </c>
      <c r="J18" s="37" t="s">
        <v>122</v>
      </c>
      <c r="K18" s="37" t="s">
        <v>123</v>
      </c>
      <c r="L18" s="41">
        <v>39646</v>
      </c>
    </row>
    <row r="19" spans="1:12" x14ac:dyDescent="0.25">
      <c r="A19" s="39">
        <v>339</v>
      </c>
      <c r="B19" s="37" t="s">
        <v>27</v>
      </c>
      <c r="C19" s="37" t="s">
        <v>35</v>
      </c>
      <c r="D19" s="37">
        <v>170</v>
      </c>
      <c r="E19" s="37" t="s">
        <v>142</v>
      </c>
      <c r="F19" s="37" t="s">
        <v>143</v>
      </c>
      <c r="G19" s="37">
        <v>92</v>
      </c>
      <c r="H19" s="37" t="s">
        <v>6</v>
      </c>
      <c r="I19" s="40">
        <v>31633572</v>
      </c>
      <c r="J19" s="37" t="s">
        <v>138</v>
      </c>
      <c r="K19" s="37" t="s">
        <v>139</v>
      </c>
      <c r="L19" s="41">
        <v>40890</v>
      </c>
    </row>
    <row r="20" spans="1:12" x14ac:dyDescent="0.25">
      <c r="A20" s="39">
        <v>120</v>
      </c>
      <c r="B20" s="37" t="s">
        <v>26</v>
      </c>
      <c r="C20" s="37" t="s">
        <v>35</v>
      </c>
      <c r="D20" s="37">
        <v>60</v>
      </c>
      <c r="E20" s="37" t="s">
        <v>140</v>
      </c>
      <c r="F20" s="37" t="s">
        <v>141</v>
      </c>
      <c r="G20" s="37">
        <v>76</v>
      </c>
      <c r="H20" s="37" t="s">
        <v>16</v>
      </c>
      <c r="I20" s="40">
        <v>31633572</v>
      </c>
      <c r="J20" s="37" t="s">
        <v>138</v>
      </c>
      <c r="K20" s="37" t="s">
        <v>139</v>
      </c>
      <c r="L20" s="41">
        <v>40968</v>
      </c>
    </row>
    <row r="21" spans="1:12" x14ac:dyDescent="0.25">
      <c r="A21" s="39">
        <v>64</v>
      </c>
      <c r="B21" s="37" t="s">
        <v>31</v>
      </c>
      <c r="C21" s="37" t="s">
        <v>35</v>
      </c>
      <c r="D21" s="37">
        <v>32</v>
      </c>
      <c r="E21" s="37" t="s">
        <v>144</v>
      </c>
      <c r="F21" s="37" t="s">
        <v>145</v>
      </c>
      <c r="G21" s="37">
        <v>89</v>
      </c>
      <c r="H21" s="37" t="s">
        <v>34</v>
      </c>
      <c r="I21" s="40">
        <v>31633572</v>
      </c>
      <c r="J21" s="37" t="s">
        <v>138</v>
      </c>
      <c r="K21" s="37" t="s">
        <v>139</v>
      </c>
      <c r="L21" s="41">
        <v>42222</v>
      </c>
    </row>
    <row r="22" spans="1:12" x14ac:dyDescent="0.25">
      <c r="A22" s="39">
        <v>64</v>
      </c>
      <c r="B22" s="37" t="s">
        <v>31</v>
      </c>
      <c r="C22" s="37" t="s">
        <v>35</v>
      </c>
      <c r="D22" s="37">
        <v>32</v>
      </c>
      <c r="E22" s="37" t="s">
        <v>144</v>
      </c>
      <c r="F22" s="37" t="s">
        <v>145</v>
      </c>
      <c r="G22" s="37">
        <v>89</v>
      </c>
      <c r="H22" s="37" t="s">
        <v>34</v>
      </c>
      <c r="I22" s="40">
        <v>31633572</v>
      </c>
      <c r="J22" s="37" t="s">
        <v>138</v>
      </c>
      <c r="K22" s="37" t="s">
        <v>139</v>
      </c>
      <c r="L22" s="41">
        <v>42485</v>
      </c>
    </row>
    <row r="23" spans="1:12" x14ac:dyDescent="0.25">
      <c r="A23" s="39">
        <v>703</v>
      </c>
      <c r="B23" s="37" t="s">
        <v>19</v>
      </c>
      <c r="C23" s="37" t="s">
        <v>0</v>
      </c>
      <c r="D23" s="37">
        <v>352</v>
      </c>
      <c r="E23" s="37" t="s">
        <v>74</v>
      </c>
      <c r="F23" s="37" t="s">
        <v>75</v>
      </c>
      <c r="G23" s="37">
        <v>86</v>
      </c>
      <c r="H23" s="37" t="s">
        <v>33</v>
      </c>
      <c r="I23" s="40">
        <v>36100963</v>
      </c>
      <c r="J23" s="37" t="s">
        <v>72</v>
      </c>
      <c r="K23" s="37" t="s">
        <v>73</v>
      </c>
      <c r="L23" s="41">
        <v>39833</v>
      </c>
    </row>
    <row r="24" spans="1:12" x14ac:dyDescent="0.25">
      <c r="A24" s="39">
        <v>787</v>
      </c>
      <c r="B24" s="37" t="s">
        <v>213</v>
      </c>
      <c r="C24" s="37" t="s">
        <v>18</v>
      </c>
      <c r="D24" s="37">
        <v>394</v>
      </c>
      <c r="E24" s="37" t="s">
        <v>78</v>
      </c>
      <c r="F24" s="37" t="s">
        <v>79</v>
      </c>
      <c r="G24" s="37">
        <v>83</v>
      </c>
      <c r="H24" s="37" t="s">
        <v>32</v>
      </c>
      <c r="I24" s="40">
        <v>36982834</v>
      </c>
      <c r="J24" s="37" t="s">
        <v>76</v>
      </c>
      <c r="K24" s="37" t="s">
        <v>77</v>
      </c>
      <c r="L24" s="41">
        <v>38581</v>
      </c>
    </row>
    <row r="25" spans="1:12" x14ac:dyDescent="0.25">
      <c r="A25" s="39">
        <v>389</v>
      </c>
      <c r="B25" s="37" t="s">
        <v>13</v>
      </c>
      <c r="C25" s="37" t="s">
        <v>36</v>
      </c>
      <c r="D25" s="37">
        <v>195</v>
      </c>
      <c r="E25" s="37" t="s">
        <v>114</v>
      </c>
      <c r="F25" s="37" t="s">
        <v>115</v>
      </c>
      <c r="G25" s="37">
        <v>93</v>
      </c>
      <c r="H25" s="37" t="s">
        <v>14</v>
      </c>
      <c r="I25" s="40">
        <v>53825831</v>
      </c>
      <c r="J25" s="37" t="s">
        <v>124</v>
      </c>
      <c r="K25" s="37" t="s">
        <v>131</v>
      </c>
      <c r="L25" s="41">
        <v>41512</v>
      </c>
    </row>
    <row r="26" spans="1:12" x14ac:dyDescent="0.25">
      <c r="A26" s="39">
        <v>777</v>
      </c>
      <c r="B26" s="42" t="s">
        <v>49</v>
      </c>
      <c r="C26" s="37" t="s">
        <v>51</v>
      </c>
      <c r="D26" s="37">
        <v>899</v>
      </c>
      <c r="E26" s="37" t="s">
        <v>100</v>
      </c>
      <c r="F26" s="37" t="s">
        <v>101</v>
      </c>
      <c r="G26" s="43">
        <v>88</v>
      </c>
      <c r="H26" s="37" t="s">
        <v>53</v>
      </c>
      <c r="I26" s="40">
        <v>60333444</v>
      </c>
      <c r="J26" s="37" t="s">
        <v>110</v>
      </c>
      <c r="K26" s="37" t="s">
        <v>111</v>
      </c>
      <c r="L26" s="41">
        <v>44777</v>
      </c>
    </row>
    <row r="27" spans="1:12" x14ac:dyDescent="0.25">
      <c r="A27" s="39">
        <v>777</v>
      </c>
      <c r="B27" s="42" t="s">
        <v>49</v>
      </c>
      <c r="C27" s="37" t="s">
        <v>51</v>
      </c>
      <c r="D27" s="37">
        <v>899</v>
      </c>
      <c r="E27" s="37" t="s">
        <v>100</v>
      </c>
      <c r="F27" s="37" t="s">
        <v>101</v>
      </c>
      <c r="G27" s="43">
        <v>88</v>
      </c>
      <c r="H27" s="37" t="s">
        <v>53</v>
      </c>
      <c r="I27" s="40">
        <v>78333111</v>
      </c>
      <c r="J27" s="37" t="s">
        <v>116</v>
      </c>
      <c r="K27" s="37" t="s">
        <v>117</v>
      </c>
      <c r="L27" s="41">
        <v>44775</v>
      </c>
    </row>
    <row r="28" spans="1:12" x14ac:dyDescent="0.25">
      <c r="A28" s="39">
        <v>283</v>
      </c>
      <c r="B28" s="37" t="s">
        <v>17</v>
      </c>
      <c r="C28" s="37" t="s">
        <v>2</v>
      </c>
      <c r="D28" s="37">
        <v>142</v>
      </c>
      <c r="E28" s="37" t="s">
        <v>136</v>
      </c>
      <c r="F28" s="37" t="s">
        <v>137</v>
      </c>
      <c r="G28" s="37">
        <v>88</v>
      </c>
      <c r="H28" s="37" t="s">
        <v>1</v>
      </c>
      <c r="I28" s="40">
        <v>87546357</v>
      </c>
      <c r="J28" s="37" t="s">
        <v>134</v>
      </c>
      <c r="K28" s="37" t="s">
        <v>135</v>
      </c>
      <c r="L28" s="41">
        <v>40240</v>
      </c>
    </row>
    <row r="29" spans="1:12" x14ac:dyDescent="0.25">
      <c r="A29" s="39">
        <v>123</v>
      </c>
      <c r="B29" s="42" t="s">
        <v>48</v>
      </c>
      <c r="C29" s="37" t="s">
        <v>50</v>
      </c>
      <c r="D29" s="37">
        <v>666</v>
      </c>
      <c r="E29" s="37" t="s">
        <v>96</v>
      </c>
      <c r="F29" s="37" t="s">
        <v>97</v>
      </c>
      <c r="G29" s="43">
        <v>99</v>
      </c>
      <c r="H29" s="37" t="s">
        <v>52</v>
      </c>
      <c r="I29" s="40">
        <v>89555111</v>
      </c>
      <c r="J29" s="37" t="s">
        <v>94</v>
      </c>
      <c r="K29" s="37" t="s">
        <v>95</v>
      </c>
      <c r="L29" s="41">
        <v>44817</v>
      </c>
    </row>
    <row r="30" spans="1:12" x14ac:dyDescent="0.25">
      <c r="A30" s="39">
        <v>777</v>
      </c>
      <c r="B30" s="42" t="s">
        <v>49</v>
      </c>
      <c r="C30" s="37" t="s">
        <v>51</v>
      </c>
      <c r="D30" s="37">
        <v>899</v>
      </c>
      <c r="E30" s="37" t="s">
        <v>100</v>
      </c>
      <c r="F30" s="37" t="s">
        <v>101</v>
      </c>
      <c r="G30" s="43">
        <v>88</v>
      </c>
      <c r="H30" s="37" t="s">
        <v>53</v>
      </c>
      <c r="I30" s="40">
        <v>99555666</v>
      </c>
      <c r="J30" s="37" t="s">
        <v>98</v>
      </c>
      <c r="K30" s="37" t="s">
        <v>99</v>
      </c>
      <c r="L30" s="41">
        <v>44803</v>
      </c>
    </row>
    <row r="32" spans="1:12" x14ac:dyDescent="0.25">
      <c r="A32" s="31" t="s">
        <v>195</v>
      </c>
      <c r="B32" t="s">
        <v>196</v>
      </c>
    </row>
    <row r="33" spans="1:2" x14ac:dyDescent="0.25">
      <c r="A33" s="31" t="s">
        <v>197</v>
      </c>
      <c r="B33" t="s">
        <v>198</v>
      </c>
    </row>
    <row r="34" spans="1:2" x14ac:dyDescent="0.25">
      <c r="A34" s="31" t="s">
        <v>199</v>
      </c>
      <c r="B34" t="s">
        <v>200</v>
      </c>
    </row>
    <row r="35" spans="1:2" x14ac:dyDescent="0.25">
      <c r="A35" s="31" t="s">
        <v>201</v>
      </c>
      <c r="B35" t="s">
        <v>202</v>
      </c>
    </row>
    <row r="36" spans="1:2" x14ac:dyDescent="0.25">
      <c r="A36" s="31" t="s">
        <v>203</v>
      </c>
      <c r="B36" t="s">
        <v>204</v>
      </c>
    </row>
    <row r="37" spans="1:2" x14ac:dyDescent="0.25">
      <c r="A37" s="31" t="s">
        <v>205</v>
      </c>
      <c r="B37" t="s">
        <v>206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1"/>
  <sheetViews>
    <sheetView topLeftCell="A67" workbookViewId="0">
      <selection activeCell="A114" sqref="A114"/>
    </sheetView>
  </sheetViews>
  <sheetFormatPr baseColWidth="10" defaultRowHeight="15" x14ac:dyDescent="0.25"/>
  <cols>
    <col min="1" max="1" width="13.140625" customWidth="1"/>
    <col min="2" max="2" width="56.28515625" bestFit="1" customWidth="1"/>
    <col min="3" max="3" width="31.28515625" bestFit="1" customWidth="1"/>
    <col min="4" max="4" width="17.7109375" customWidth="1"/>
    <col min="5" max="5" width="18.42578125" customWidth="1"/>
    <col min="6" max="6" width="18.85546875" customWidth="1"/>
    <col min="7" max="7" width="20.5703125" customWidth="1"/>
    <col min="8" max="8" width="21.28515625" customWidth="1"/>
    <col min="9" max="9" width="11.85546875" bestFit="1" customWidth="1"/>
    <col min="10" max="10" width="11" bestFit="1" customWidth="1"/>
    <col min="11" max="11" width="11.85546875" bestFit="1" customWidth="1"/>
    <col min="12" max="12" width="16.7109375" bestFit="1" customWidth="1"/>
    <col min="13" max="13" width="17.140625" bestFit="1" customWidth="1"/>
    <col min="14" max="14" width="19.7109375" bestFit="1" customWidth="1"/>
  </cols>
  <sheetData>
    <row r="1" spans="1:12" x14ac:dyDescent="0.25">
      <c r="A1" s="19" t="s">
        <v>38</v>
      </c>
      <c r="B1" s="32" t="s">
        <v>39</v>
      </c>
      <c r="C1" s="32" t="s">
        <v>40</v>
      </c>
      <c r="D1" s="32" t="s">
        <v>41</v>
      </c>
      <c r="E1" s="32" t="s">
        <v>184</v>
      </c>
      <c r="F1" s="32" t="s">
        <v>185</v>
      </c>
      <c r="G1" s="32" t="s">
        <v>43</v>
      </c>
      <c r="H1" s="32" t="s">
        <v>44</v>
      </c>
      <c r="I1" s="22" t="s">
        <v>45</v>
      </c>
      <c r="J1" s="22" t="s">
        <v>186</v>
      </c>
      <c r="K1" s="22" t="s">
        <v>187</v>
      </c>
      <c r="L1" s="24" t="s">
        <v>47</v>
      </c>
    </row>
    <row r="2" spans="1:12" x14ac:dyDescent="0.25">
      <c r="A2" s="20">
        <v>709</v>
      </c>
      <c r="B2" s="32" t="s">
        <v>12</v>
      </c>
      <c r="C2" s="32" t="s">
        <v>35</v>
      </c>
      <c r="D2" s="32">
        <v>355</v>
      </c>
      <c r="E2" s="32" t="s">
        <v>104</v>
      </c>
      <c r="F2" s="32" t="s">
        <v>105</v>
      </c>
      <c r="G2" s="32">
        <v>76</v>
      </c>
      <c r="H2" s="32" t="s">
        <v>16</v>
      </c>
      <c r="I2" s="23">
        <v>7461558</v>
      </c>
      <c r="J2" s="22" t="s">
        <v>102</v>
      </c>
      <c r="K2" s="22" t="s">
        <v>103</v>
      </c>
      <c r="L2" s="21">
        <v>41990</v>
      </c>
    </row>
    <row r="3" spans="1:12" x14ac:dyDescent="0.25">
      <c r="A3" s="20">
        <v>269</v>
      </c>
      <c r="B3" s="32" t="s">
        <v>5</v>
      </c>
      <c r="C3" s="32" t="s">
        <v>3</v>
      </c>
      <c r="D3" s="32">
        <v>135</v>
      </c>
      <c r="E3" s="32" t="s">
        <v>126</v>
      </c>
      <c r="F3" s="32" t="s">
        <v>127</v>
      </c>
      <c r="G3" s="32">
        <v>97</v>
      </c>
      <c r="H3" s="32" t="s">
        <v>7</v>
      </c>
      <c r="I3" s="23">
        <v>8138106</v>
      </c>
      <c r="J3" s="22" t="s">
        <v>124</v>
      </c>
      <c r="K3" s="22" t="s">
        <v>125</v>
      </c>
      <c r="L3" s="21">
        <v>43811</v>
      </c>
    </row>
    <row r="4" spans="1:12" x14ac:dyDescent="0.25">
      <c r="A4" s="20">
        <v>269</v>
      </c>
      <c r="B4" s="32" t="s">
        <v>5</v>
      </c>
      <c r="C4" s="32" t="s">
        <v>3</v>
      </c>
      <c r="D4" s="32">
        <v>135</v>
      </c>
      <c r="E4" s="32" t="s">
        <v>126</v>
      </c>
      <c r="F4" s="32" t="s">
        <v>127</v>
      </c>
      <c r="G4" s="32">
        <v>97</v>
      </c>
      <c r="H4" s="32" t="s">
        <v>7</v>
      </c>
      <c r="I4" s="23">
        <v>8138106</v>
      </c>
      <c r="J4" s="22" t="s">
        <v>124</v>
      </c>
      <c r="K4" s="22" t="s">
        <v>125</v>
      </c>
      <c r="L4" s="21">
        <v>44553</v>
      </c>
    </row>
    <row r="5" spans="1:12" x14ac:dyDescent="0.25">
      <c r="A5" s="20">
        <v>123</v>
      </c>
      <c r="B5" s="33" t="s">
        <v>48</v>
      </c>
      <c r="C5" s="32" t="s">
        <v>50</v>
      </c>
      <c r="D5" s="32">
        <v>666</v>
      </c>
      <c r="E5" s="32" t="s">
        <v>96</v>
      </c>
      <c r="F5" s="32" t="s">
        <v>97</v>
      </c>
      <c r="G5" s="34">
        <v>99</v>
      </c>
      <c r="H5" s="32" t="s">
        <v>52</v>
      </c>
      <c r="I5" s="23">
        <v>11456789</v>
      </c>
      <c r="J5" s="22" t="s">
        <v>120</v>
      </c>
      <c r="K5" s="22" t="s">
        <v>121</v>
      </c>
      <c r="L5" s="21">
        <v>44774</v>
      </c>
    </row>
    <row r="6" spans="1:12" x14ac:dyDescent="0.25">
      <c r="A6" s="20">
        <v>777</v>
      </c>
      <c r="B6" s="33" t="s">
        <v>49</v>
      </c>
      <c r="C6" s="32" t="s">
        <v>51</v>
      </c>
      <c r="D6" s="32">
        <v>899</v>
      </c>
      <c r="E6" s="32" t="s">
        <v>100</v>
      </c>
      <c r="F6" s="32" t="s">
        <v>101</v>
      </c>
      <c r="G6" s="34">
        <v>88</v>
      </c>
      <c r="H6" s="32" t="s">
        <v>53</v>
      </c>
      <c r="I6" s="23">
        <v>12000333</v>
      </c>
      <c r="J6" s="22" t="s">
        <v>132</v>
      </c>
      <c r="K6" s="22" t="s">
        <v>133</v>
      </c>
      <c r="L6" s="21">
        <v>44776</v>
      </c>
    </row>
    <row r="7" spans="1:12" x14ac:dyDescent="0.25">
      <c r="A7" s="20">
        <v>636</v>
      </c>
      <c r="B7" s="32" t="s">
        <v>10</v>
      </c>
      <c r="C7" s="32" t="s">
        <v>4</v>
      </c>
      <c r="D7" s="32">
        <v>318</v>
      </c>
      <c r="E7" s="32" t="s">
        <v>108</v>
      </c>
      <c r="F7" s="32" t="s">
        <v>109</v>
      </c>
      <c r="G7" s="32">
        <v>82</v>
      </c>
      <c r="H7" s="32" t="s">
        <v>11</v>
      </c>
      <c r="I7" s="23">
        <v>13698283</v>
      </c>
      <c r="J7" s="22" t="s">
        <v>106</v>
      </c>
      <c r="K7" s="22" t="s">
        <v>107</v>
      </c>
      <c r="L7" s="21">
        <v>42124</v>
      </c>
    </row>
    <row r="8" spans="1:12" x14ac:dyDescent="0.25">
      <c r="A8" s="20">
        <v>117</v>
      </c>
      <c r="B8" s="32" t="s">
        <v>23</v>
      </c>
      <c r="C8" s="32" t="s">
        <v>20</v>
      </c>
      <c r="D8" s="32">
        <v>59</v>
      </c>
      <c r="E8" s="32" t="s">
        <v>82</v>
      </c>
      <c r="F8" s="32" t="s">
        <v>83</v>
      </c>
      <c r="G8" s="32">
        <v>97</v>
      </c>
      <c r="H8" s="32" t="s">
        <v>7</v>
      </c>
      <c r="I8" s="23">
        <v>20818325</v>
      </c>
      <c r="J8" s="22" t="s">
        <v>80</v>
      </c>
      <c r="K8" s="22" t="s">
        <v>81</v>
      </c>
      <c r="L8" s="21">
        <v>43165</v>
      </c>
    </row>
    <row r="9" spans="1:12" x14ac:dyDescent="0.25">
      <c r="A9" s="20">
        <v>764</v>
      </c>
      <c r="B9" s="32" t="s">
        <v>24</v>
      </c>
      <c r="C9" s="32" t="s">
        <v>20</v>
      </c>
      <c r="D9" s="32">
        <v>382</v>
      </c>
      <c r="E9" s="32" t="s">
        <v>90</v>
      </c>
      <c r="F9" s="32" t="s">
        <v>91</v>
      </c>
      <c r="G9" s="32">
        <v>74</v>
      </c>
      <c r="H9" s="32" t="s">
        <v>8</v>
      </c>
      <c r="I9" s="23">
        <v>20818325</v>
      </c>
      <c r="J9" s="22" t="s">
        <v>80</v>
      </c>
      <c r="K9" s="22" t="s">
        <v>81</v>
      </c>
      <c r="L9" s="21">
        <v>43165</v>
      </c>
    </row>
    <row r="10" spans="1:12" x14ac:dyDescent="0.25">
      <c r="A10" s="20">
        <v>980</v>
      </c>
      <c r="B10" s="32" t="s">
        <v>21</v>
      </c>
      <c r="C10" s="32" t="s">
        <v>20</v>
      </c>
      <c r="D10" s="32">
        <v>490</v>
      </c>
      <c r="E10" s="32" t="s">
        <v>92</v>
      </c>
      <c r="F10" s="32" t="s">
        <v>93</v>
      </c>
      <c r="G10" s="32">
        <v>88</v>
      </c>
      <c r="H10" s="32" t="s">
        <v>1</v>
      </c>
      <c r="I10" s="23">
        <v>20818325</v>
      </c>
      <c r="J10" s="22" t="s">
        <v>80</v>
      </c>
      <c r="K10" s="22" t="s">
        <v>81</v>
      </c>
      <c r="L10" s="21">
        <v>43165</v>
      </c>
    </row>
    <row r="11" spans="1:12" x14ac:dyDescent="0.25">
      <c r="A11" s="20">
        <v>209</v>
      </c>
      <c r="B11" s="32" t="s">
        <v>22</v>
      </c>
      <c r="C11" s="32" t="s">
        <v>20</v>
      </c>
      <c r="D11" s="32">
        <v>105</v>
      </c>
      <c r="E11" s="32" t="s">
        <v>84</v>
      </c>
      <c r="F11" s="32" t="s">
        <v>85</v>
      </c>
      <c r="G11" s="32">
        <v>88</v>
      </c>
      <c r="H11" s="32" t="s">
        <v>1</v>
      </c>
      <c r="I11" s="23">
        <v>20818325</v>
      </c>
      <c r="J11" s="22" t="s">
        <v>80</v>
      </c>
      <c r="K11" s="22" t="s">
        <v>81</v>
      </c>
      <c r="L11" s="21">
        <v>43333</v>
      </c>
    </row>
    <row r="12" spans="1:12" x14ac:dyDescent="0.25">
      <c r="A12" s="20">
        <v>640</v>
      </c>
      <c r="B12" s="32" t="s">
        <v>30</v>
      </c>
      <c r="C12" s="32" t="s">
        <v>20</v>
      </c>
      <c r="D12" s="32">
        <v>320</v>
      </c>
      <c r="E12" s="32" t="s">
        <v>88</v>
      </c>
      <c r="F12" s="32" t="s">
        <v>89</v>
      </c>
      <c r="G12" s="32">
        <v>97</v>
      </c>
      <c r="H12" s="32" t="s">
        <v>7</v>
      </c>
      <c r="I12" s="23">
        <v>20818325</v>
      </c>
      <c r="J12" s="22" t="s">
        <v>80</v>
      </c>
      <c r="K12" s="22" t="s">
        <v>81</v>
      </c>
      <c r="L12" s="21">
        <v>43333</v>
      </c>
    </row>
    <row r="13" spans="1:12" x14ac:dyDescent="0.25">
      <c r="A13" s="20">
        <v>619</v>
      </c>
      <c r="B13" s="32" t="s">
        <v>28</v>
      </c>
      <c r="C13" s="32" t="s">
        <v>20</v>
      </c>
      <c r="D13" s="32">
        <v>310</v>
      </c>
      <c r="E13" s="32" t="s">
        <v>86</v>
      </c>
      <c r="F13" s="32" t="s">
        <v>87</v>
      </c>
      <c r="G13" s="32">
        <v>87</v>
      </c>
      <c r="H13" s="32" t="s">
        <v>9</v>
      </c>
      <c r="I13" s="23">
        <v>20818325</v>
      </c>
      <c r="J13" s="22" t="s">
        <v>80</v>
      </c>
      <c r="K13" s="22" t="s">
        <v>81</v>
      </c>
      <c r="L13" s="21">
        <v>43546</v>
      </c>
    </row>
    <row r="14" spans="1:12" x14ac:dyDescent="0.25">
      <c r="A14" s="20">
        <v>123</v>
      </c>
      <c r="B14" s="33" t="s">
        <v>48</v>
      </c>
      <c r="C14" s="32" t="s">
        <v>50</v>
      </c>
      <c r="D14" s="32">
        <v>666</v>
      </c>
      <c r="E14" s="32" t="s">
        <v>96</v>
      </c>
      <c r="F14" s="32" t="s">
        <v>97</v>
      </c>
      <c r="G14" s="34">
        <v>99</v>
      </c>
      <c r="H14" s="32" t="s">
        <v>52</v>
      </c>
      <c r="I14" s="23">
        <v>23999666</v>
      </c>
      <c r="J14" s="22" t="s">
        <v>118</v>
      </c>
      <c r="K14" s="22" t="s">
        <v>119</v>
      </c>
      <c r="L14" s="21">
        <v>44782</v>
      </c>
    </row>
    <row r="15" spans="1:12" x14ac:dyDescent="0.25">
      <c r="A15" s="20">
        <v>389</v>
      </c>
      <c r="B15" s="32" t="s">
        <v>13</v>
      </c>
      <c r="C15" s="32" t="s">
        <v>36</v>
      </c>
      <c r="D15" s="32">
        <v>195</v>
      </c>
      <c r="E15" s="32" t="s">
        <v>114</v>
      </c>
      <c r="F15" s="32" t="s">
        <v>115</v>
      </c>
      <c r="G15" s="32">
        <v>97</v>
      </c>
      <c r="H15" s="32" t="s">
        <v>7</v>
      </c>
      <c r="I15" s="23">
        <v>24590987</v>
      </c>
      <c r="J15" s="22" t="s">
        <v>112</v>
      </c>
      <c r="K15" s="22" t="s">
        <v>113</v>
      </c>
      <c r="L15" s="21">
        <v>41883</v>
      </c>
    </row>
    <row r="16" spans="1:12" x14ac:dyDescent="0.25">
      <c r="A16" s="20">
        <v>335</v>
      </c>
      <c r="B16" s="32" t="s">
        <v>25</v>
      </c>
      <c r="C16" s="32" t="s">
        <v>37</v>
      </c>
      <c r="D16" s="32">
        <v>168</v>
      </c>
      <c r="E16" s="32" t="s">
        <v>129</v>
      </c>
      <c r="F16" s="32" t="s">
        <v>130</v>
      </c>
      <c r="G16" s="32">
        <v>75</v>
      </c>
      <c r="H16" s="32" t="s">
        <v>15</v>
      </c>
      <c r="I16" s="23">
        <v>24938546</v>
      </c>
      <c r="J16" s="22" t="s">
        <v>124</v>
      </c>
      <c r="K16" s="22" t="s">
        <v>128</v>
      </c>
      <c r="L16" s="21">
        <v>41212</v>
      </c>
    </row>
    <row r="17" spans="1:12" x14ac:dyDescent="0.25">
      <c r="A17" s="20">
        <v>335</v>
      </c>
      <c r="B17" s="32" t="s">
        <v>25</v>
      </c>
      <c r="C17" s="32" t="s">
        <v>37</v>
      </c>
      <c r="D17" s="32">
        <v>168</v>
      </c>
      <c r="E17" s="32" t="s">
        <v>129</v>
      </c>
      <c r="F17" s="32" t="s">
        <v>130</v>
      </c>
      <c r="G17" s="32">
        <v>75</v>
      </c>
      <c r="H17" s="32" t="s">
        <v>15</v>
      </c>
      <c r="I17" s="23">
        <v>24938546</v>
      </c>
      <c r="J17" s="22" t="s">
        <v>124</v>
      </c>
      <c r="K17" s="22" t="s">
        <v>128</v>
      </c>
      <c r="L17" s="21">
        <v>41217</v>
      </c>
    </row>
    <row r="18" spans="1:12" x14ac:dyDescent="0.25">
      <c r="A18" s="20">
        <v>787</v>
      </c>
      <c r="B18" s="32" t="s">
        <v>213</v>
      </c>
      <c r="C18" s="32" t="s">
        <v>18</v>
      </c>
      <c r="D18" s="32">
        <v>394</v>
      </c>
      <c r="E18" s="32" t="s">
        <v>78</v>
      </c>
      <c r="F18" s="32" t="s">
        <v>79</v>
      </c>
      <c r="G18" s="32">
        <v>83</v>
      </c>
      <c r="H18" s="32" t="s">
        <v>32</v>
      </c>
      <c r="I18" s="23">
        <v>31304307</v>
      </c>
      <c r="J18" s="22" t="s">
        <v>122</v>
      </c>
      <c r="K18" s="22" t="s">
        <v>123</v>
      </c>
      <c r="L18" s="21">
        <v>39646</v>
      </c>
    </row>
    <row r="19" spans="1:12" x14ac:dyDescent="0.25">
      <c r="A19" s="20">
        <v>339</v>
      </c>
      <c r="B19" s="32" t="s">
        <v>27</v>
      </c>
      <c r="C19" s="32" t="s">
        <v>35</v>
      </c>
      <c r="D19" s="32">
        <v>170</v>
      </c>
      <c r="E19" s="32" t="s">
        <v>142</v>
      </c>
      <c r="F19" s="32" t="s">
        <v>143</v>
      </c>
      <c r="G19" s="32">
        <v>92</v>
      </c>
      <c r="H19" s="32" t="s">
        <v>6</v>
      </c>
      <c r="I19" s="23">
        <v>31633572</v>
      </c>
      <c r="J19" s="22" t="s">
        <v>138</v>
      </c>
      <c r="K19" s="22" t="s">
        <v>139</v>
      </c>
      <c r="L19" s="21">
        <v>40890</v>
      </c>
    </row>
    <row r="20" spans="1:12" x14ac:dyDescent="0.25">
      <c r="A20" s="20">
        <v>120</v>
      </c>
      <c r="B20" s="32" t="s">
        <v>26</v>
      </c>
      <c r="C20" s="32" t="s">
        <v>35</v>
      </c>
      <c r="D20" s="32">
        <v>60</v>
      </c>
      <c r="E20" s="32" t="s">
        <v>140</v>
      </c>
      <c r="F20" s="32" t="s">
        <v>141</v>
      </c>
      <c r="G20" s="32">
        <v>76</v>
      </c>
      <c r="H20" s="32" t="s">
        <v>16</v>
      </c>
      <c r="I20" s="23">
        <v>31633572</v>
      </c>
      <c r="J20" s="22" t="s">
        <v>138</v>
      </c>
      <c r="K20" s="22" t="s">
        <v>139</v>
      </c>
      <c r="L20" s="21">
        <v>40968</v>
      </c>
    </row>
    <row r="21" spans="1:12" x14ac:dyDescent="0.25">
      <c r="A21" s="20">
        <v>64</v>
      </c>
      <c r="B21" s="32" t="s">
        <v>31</v>
      </c>
      <c r="C21" s="32" t="s">
        <v>35</v>
      </c>
      <c r="D21" s="32">
        <v>32</v>
      </c>
      <c r="E21" s="32" t="s">
        <v>144</v>
      </c>
      <c r="F21" s="32" t="s">
        <v>145</v>
      </c>
      <c r="G21" s="32">
        <v>89</v>
      </c>
      <c r="H21" s="32" t="s">
        <v>34</v>
      </c>
      <c r="I21" s="23">
        <v>31633572</v>
      </c>
      <c r="J21" s="22" t="s">
        <v>138</v>
      </c>
      <c r="K21" s="22" t="s">
        <v>139</v>
      </c>
      <c r="L21" s="21">
        <v>42222</v>
      </c>
    </row>
    <row r="22" spans="1:12" x14ac:dyDescent="0.25">
      <c r="A22" s="20">
        <v>64</v>
      </c>
      <c r="B22" s="32" t="s">
        <v>31</v>
      </c>
      <c r="C22" s="32" t="s">
        <v>35</v>
      </c>
      <c r="D22" s="32">
        <v>32</v>
      </c>
      <c r="E22" s="32" t="s">
        <v>144</v>
      </c>
      <c r="F22" s="32" t="s">
        <v>145</v>
      </c>
      <c r="G22" s="32">
        <v>89</v>
      </c>
      <c r="H22" s="32" t="s">
        <v>34</v>
      </c>
      <c r="I22" s="23">
        <v>31633572</v>
      </c>
      <c r="J22" s="22" t="s">
        <v>138</v>
      </c>
      <c r="K22" s="22" t="s">
        <v>139</v>
      </c>
      <c r="L22" s="21">
        <v>42485</v>
      </c>
    </row>
    <row r="23" spans="1:12" x14ac:dyDescent="0.25">
      <c r="A23" s="20">
        <v>703</v>
      </c>
      <c r="B23" s="32" t="s">
        <v>19</v>
      </c>
      <c r="C23" s="32" t="s">
        <v>0</v>
      </c>
      <c r="D23" s="32">
        <v>352</v>
      </c>
      <c r="E23" s="32" t="s">
        <v>74</v>
      </c>
      <c r="F23" s="32" t="s">
        <v>75</v>
      </c>
      <c r="G23" s="32">
        <v>86</v>
      </c>
      <c r="H23" s="32" t="s">
        <v>33</v>
      </c>
      <c r="I23" s="23">
        <v>36100963</v>
      </c>
      <c r="J23" s="22" t="s">
        <v>72</v>
      </c>
      <c r="K23" s="22" t="s">
        <v>73</v>
      </c>
      <c r="L23" s="21">
        <v>39833</v>
      </c>
    </row>
    <row r="24" spans="1:12" x14ac:dyDescent="0.25">
      <c r="A24" s="20">
        <v>787</v>
      </c>
      <c r="B24" s="32" t="s">
        <v>213</v>
      </c>
      <c r="C24" s="32" t="s">
        <v>18</v>
      </c>
      <c r="D24" s="32">
        <v>394</v>
      </c>
      <c r="E24" s="32" t="s">
        <v>78</v>
      </c>
      <c r="F24" s="32" t="s">
        <v>79</v>
      </c>
      <c r="G24" s="32">
        <v>83</v>
      </c>
      <c r="H24" s="32" t="s">
        <v>32</v>
      </c>
      <c r="I24" s="23">
        <v>36982834</v>
      </c>
      <c r="J24" s="22" t="s">
        <v>76</v>
      </c>
      <c r="K24" s="22" t="s">
        <v>77</v>
      </c>
      <c r="L24" s="21">
        <v>38581</v>
      </c>
    </row>
    <row r="25" spans="1:12" x14ac:dyDescent="0.25">
      <c r="A25" s="20">
        <v>389</v>
      </c>
      <c r="B25" s="32" t="s">
        <v>13</v>
      </c>
      <c r="C25" s="32" t="s">
        <v>36</v>
      </c>
      <c r="D25" s="32">
        <v>195</v>
      </c>
      <c r="E25" s="32" t="s">
        <v>114</v>
      </c>
      <c r="F25" s="32" t="s">
        <v>115</v>
      </c>
      <c r="G25" s="32">
        <v>93</v>
      </c>
      <c r="H25" s="32" t="s">
        <v>14</v>
      </c>
      <c r="I25" s="23">
        <v>53825831</v>
      </c>
      <c r="J25" s="22" t="s">
        <v>124</v>
      </c>
      <c r="K25" s="22" t="s">
        <v>131</v>
      </c>
      <c r="L25" s="21">
        <v>41512</v>
      </c>
    </row>
    <row r="26" spans="1:12" x14ac:dyDescent="0.25">
      <c r="A26" s="20">
        <v>777</v>
      </c>
      <c r="B26" s="33" t="s">
        <v>49</v>
      </c>
      <c r="C26" s="32" t="s">
        <v>51</v>
      </c>
      <c r="D26" s="32">
        <v>899</v>
      </c>
      <c r="E26" s="32" t="s">
        <v>100</v>
      </c>
      <c r="F26" s="32" t="s">
        <v>101</v>
      </c>
      <c r="G26" s="34">
        <v>88</v>
      </c>
      <c r="H26" s="32" t="s">
        <v>53</v>
      </c>
      <c r="I26" s="23">
        <v>60333444</v>
      </c>
      <c r="J26" s="22" t="s">
        <v>110</v>
      </c>
      <c r="K26" s="22" t="s">
        <v>111</v>
      </c>
      <c r="L26" s="21">
        <v>44777</v>
      </c>
    </row>
    <row r="27" spans="1:12" x14ac:dyDescent="0.25">
      <c r="A27" s="20">
        <v>777</v>
      </c>
      <c r="B27" s="33" t="s">
        <v>49</v>
      </c>
      <c r="C27" s="32" t="s">
        <v>51</v>
      </c>
      <c r="D27" s="32">
        <v>899</v>
      </c>
      <c r="E27" s="32" t="s">
        <v>100</v>
      </c>
      <c r="F27" s="32" t="s">
        <v>101</v>
      </c>
      <c r="G27" s="34">
        <v>88</v>
      </c>
      <c r="H27" s="32" t="s">
        <v>53</v>
      </c>
      <c r="I27" s="23">
        <v>78333111</v>
      </c>
      <c r="J27" s="22" t="s">
        <v>116</v>
      </c>
      <c r="K27" s="22" t="s">
        <v>117</v>
      </c>
      <c r="L27" s="21">
        <v>44775</v>
      </c>
    </row>
    <row r="28" spans="1:12" x14ac:dyDescent="0.25">
      <c r="A28" s="20">
        <v>283</v>
      </c>
      <c r="B28" s="32" t="s">
        <v>17</v>
      </c>
      <c r="C28" s="32" t="s">
        <v>2</v>
      </c>
      <c r="D28" s="32">
        <v>142</v>
      </c>
      <c r="E28" s="32" t="s">
        <v>136</v>
      </c>
      <c r="F28" s="32" t="s">
        <v>137</v>
      </c>
      <c r="G28" s="32">
        <v>88</v>
      </c>
      <c r="H28" s="32" t="s">
        <v>1</v>
      </c>
      <c r="I28" s="23">
        <v>87546357</v>
      </c>
      <c r="J28" s="22" t="s">
        <v>134</v>
      </c>
      <c r="K28" s="22" t="s">
        <v>135</v>
      </c>
      <c r="L28" s="21">
        <v>40240</v>
      </c>
    </row>
    <row r="29" spans="1:12" x14ac:dyDescent="0.25">
      <c r="A29" s="20">
        <v>123</v>
      </c>
      <c r="B29" s="33" t="s">
        <v>48</v>
      </c>
      <c r="C29" s="32" t="s">
        <v>50</v>
      </c>
      <c r="D29" s="32">
        <v>666</v>
      </c>
      <c r="E29" s="32" t="s">
        <v>96</v>
      </c>
      <c r="F29" s="32" t="s">
        <v>97</v>
      </c>
      <c r="G29" s="34">
        <v>99</v>
      </c>
      <c r="H29" s="32" t="s">
        <v>52</v>
      </c>
      <c r="I29" s="23">
        <v>89555111</v>
      </c>
      <c r="J29" s="22" t="s">
        <v>94</v>
      </c>
      <c r="K29" s="22" t="s">
        <v>95</v>
      </c>
      <c r="L29" s="21">
        <v>44817</v>
      </c>
    </row>
    <row r="30" spans="1:12" x14ac:dyDescent="0.25">
      <c r="A30" s="20">
        <v>777</v>
      </c>
      <c r="B30" s="33" t="s">
        <v>49</v>
      </c>
      <c r="C30" s="32" t="s">
        <v>51</v>
      </c>
      <c r="D30" s="32">
        <v>899</v>
      </c>
      <c r="E30" s="32" t="s">
        <v>100</v>
      </c>
      <c r="F30" s="32" t="s">
        <v>101</v>
      </c>
      <c r="G30" s="34">
        <v>88</v>
      </c>
      <c r="H30" s="32" t="s">
        <v>53</v>
      </c>
      <c r="I30" s="23">
        <v>99555666</v>
      </c>
      <c r="J30" s="22" t="s">
        <v>98</v>
      </c>
      <c r="K30" s="22" t="s">
        <v>99</v>
      </c>
      <c r="L30" s="21">
        <v>44803</v>
      </c>
    </row>
    <row r="32" spans="1:12" x14ac:dyDescent="0.25">
      <c r="A32" t="s">
        <v>188</v>
      </c>
      <c r="B32" t="s">
        <v>189</v>
      </c>
      <c r="C32" t="s">
        <v>193</v>
      </c>
    </row>
    <row r="33" spans="1:5" x14ac:dyDescent="0.25">
      <c r="A33" t="s">
        <v>188</v>
      </c>
      <c r="B33" t="s">
        <v>190</v>
      </c>
      <c r="C33" t="s">
        <v>192</v>
      </c>
    </row>
    <row r="34" spans="1:5" x14ac:dyDescent="0.25">
      <c r="A34" t="s">
        <v>188</v>
      </c>
      <c r="B34" t="s">
        <v>191</v>
      </c>
      <c r="C34" t="s">
        <v>194</v>
      </c>
    </row>
    <row r="36" spans="1:5" x14ac:dyDescent="0.25">
      <c r="A36" t="s">
        <v>195</v>
      </c>
      <c r="B36" t="s">
        <v>207</v>
      </c>
    </row>
    <row r="37" spans="1:5" x14ac:dyDescent="0.25">
      <c r="A37" t="s">
        <v>197</v>
      </c>
      <c r="B37" t="s">
        <v>208</v>
      </c>
    </row>
    <row r="40" spans="1:5" x14ac:dyDescent="0.25">
      <c r="A40" s="36" t="s">
        <v>38</v>
      </c>
      <c r="B40" s="37" t="s">
        <v>45</v>
      </c>
      <c r="C40" s="37" t="s">
        <v>186</v>
      </c>
      <c r="D40" s="37" t="s">
        <v>187</v>
      </c>
      <c r="E40" s="38" t="s">
        <v>47</v>
      </c>
    </row>
    <row r="41" spans="1:5" x14ac:dyDescent="0.25">
      <c r="A41" s="39">
        <v>709</v>
      </c>
      <c r="B41" s="40">
        <v>7461558</v>
      </c>
      <c r="C41" s="37" t="s">
        <v>102</v>
      </c>
      <c r="D41" s="37" t="s">
        <v>103</v>
      </c>
      <c r="E41" s="41">
        <v>41990</v>
      </c>
    </row>
    <row r="42" spans="1:5" x14ac:dyDescent="0.25">
      <c r="A42" s="39">
        <v>269</v>
      </c>
      <c r="B42" s="40">
        <v>8138106</v>
      </c>
      <c r="C42" s="37" t="s">
        <v>124</v>
      </c>
      <c r="D42" s="37" t="s">
        <v>125</v>
      </c>
      <c r="E42" s="41">
        <v>43811</v>
      </c>
    </row>
    <row r="43" spans="1:5" x14ac:dyDescent="0.25">
      <c r="A43" s="39">
        <v>269</v>
      </c>
      <c r="B43" s="40">
        <v>8138106</v>
      </c>
      <c r="C43" s="37" t="s">
        <v>124</v>
      </c>
      <c r="D43" s="37" t="s">
        <v>125</v>
      </c>
      <c r="E43" s="41">
        <v>44553</v>
      </c>
    </row>
    <row r="44" spans="1:5" x14ac:dyDescent="0.25">
      <c r="A44" s="39">
        <v>123</v>
      </c>
      <c r="B44" s="40">
        <v>11456789</v>
      </c>
      <c r="C44" s="37" t="s">
        <v>120</v>
      </c>
      <c r="D44" s="37" t="s">
        <v>121</v>
      </c>
      <c r="E44" s="41">
        <v>44774</v>
      </c>
    </row>
    <row r="45" spans="1:5" x14ac:dyDescent="0.25">
      <c r="A45" s="39">
        <v>777</v>
      </c>
      <c r="B45" s="40">
        <v>12000333</v>
      </c>
      <c r="C45" s="37" t="s">
        <v>132</v>
      </c>
      <c r="D45" s="37" t="s">
        <v>133</v>
      </c>
      <c r="E45" s="41">
        <v>44776</v>
      </c>
    </row>
    <row r="46" spans="1:5" x14ac:dyDescent="0.25">
      <c r="A46" s="39">
        <v>636</v>
      </c>
      <c r="B46" s="40">
        <v>13698283</v>
      </c>
      <c r="C46" s="37" t="s">
        <v>106</v>
      </c>
      <c r="D46" s="37" t="s">
        <v>107</v>
      </c>
      <c r="E46" s="41">
        <v>42124</v>
      </c>
    </row>
    <row r="47" spans="1:5" x14ac:dyDescent="0.25">
      <c r="A47" s="39">
        <v>117</v>
      </c>
      <c r="B47" s="40">
        <v>20818325</v>
      </c>
      <c r="C47" s="37" t="s">
        <v>80</v>
      </c>
      <c r="D47" s="37" t="s">
        <v>81</v>
      </c>
      <c r="E47" s="41">
        <v>43165</v>
      </c>
    </row>
    <row r="48" spans="1:5" x14ac:dyDescent="0.25">
      <c r="A48" s="39">
        <v>764</v>
      </c>
      <c r="B48" s="40">
        <v>20818325</v>
      </c>
      <c r="C48" s="37" t="s">
        <v>80</v>
      </c>
      <c r="D48" s="37" t="s">
        <v>81</v>
      </c>
      <c r="E48" s="41">
        <v>43165</v>
      </c>
    </row>
    <row r="49" spans="1:5" x14ac:dyDescent="0.25">
      <c r="A49" s="39">
        <v>980</v>
      </c>
      <c r="B49" s="40">
        <v>20818325</v>
      </c>
      <c r="C49" s="37" t="s">
        <v>80</v>
      </c>
      <c r="D49" s="37" t="s">
        <v>81</v>
      </c>
      <c r="E49" s="41">
        <v>43165</v>
      </c>
    </row>
    <row r="50" spans="1:5" x14ac:dyDescent="0.25">
      <c r="A50" s="39">
        <v>209</v>
      </c>
      <c r="B50" s="40">
        <v>20818325</v>
      </c>
      <c r="C50" s="37" t="s">
        <v>80</v>
      </c>
      <c r="D50" s="37" t="s">
        <v>81</v>
      </c>
      <c r="E50" s="41">
        <v>43333</v>
      </c>
    </row>
    <row r="51" spans="1:5" x14ac:dyDescent="0.25">
      <c r="A51" s="39">
        <v>640</v>
      </c>
      <c r="B51" s="40">
        <v>20818325</v>
      </c>
      <c r="C51" s="37" t="s">
        <v>80</v>
      </c>
      <c r="D51" s="37" t="s">
        <v>81</v>
      </c>
      <c r="E51" s="41">
        <v>43333</v>
      </c>
    </row>
    <row r="52" spans="1:5" x14ac:dyDescent="0.25">
      <c r="A52" s="39">
        <v>619</v>
      </c>
      <c r="B52" s="40">
        <v>20818325</v>
      </c>
      <c r="C52" s="37" t="s">
        <v>80</v>
      </c>
      <c r="D52" s="37" t="s">
        <v>81</v>
      </c>
      <c r="E52" s="41">
        <v>43546</v>
      </c>
    </row>
    <row r="53" spans="1:5" x14ac:dyDescent="0.25">
      <c r="A53" s="39">
        <v>123</v>
      </c>
      <c r="B53" s="40">
        <v>23999666</v>
      </c>
      <c r="C53" s="37" t="s">
        <v>118</v>
      </c>
      <c r="D53" s="37" t="s">
        <v>119</v>
      </c>
      <c r="E53" s="41">
        <v>44782</v>
      </c>
    </row>
    <row r="54" spans="1:5" x14ac:dyDescent="0.25">
      <c r="A54" s="39">
        <v>389</v>
      </c>
      <c r="B54" s="40">
        <v>24590987</v>
      </c>
      <c r="C54" s="37" t="s">
        <v>112</v>
      </c>
      <c r="D54" s="37" t="s">
        <v>113</v>
      </c>
      <c r="E54" s="41">
        <v>41883</v>
      </c>
    </row>
    <row r="55" spans="1:5" x14ac:dyDescent="0.25">
      <c r="A55" s="39">
        <v>335</v>
      </c>
      <c r="B55" s="40">
        <v>24938546</v>
      </c>
      <c r="C55" s="37" t="s">
        <v>124</v>
      </c>
      <c r="D55" s="37" t="s">
        <v>128</v>
      </c>
      <c r="E55" s="41">
        <v>41212</v>
      </c>
    </row>
    <row r="56" spans="1:5" x14ac:dyDescent="0.25">
      <c r="A56" s="39">
        <v>335</v>
      </c>
      <c r="B56" s="40">
        <v>24938546</v>
      </c>
      <c r="C56" s="37" t="s">
        <v>124</v>
      </c>
      <c r="D56" s="37" t="s">
        <v>128</v>
      </c>
      <c r="E56" s="41">
        <v>41217</v>
      </c>
    </row>
    <row r="57" spans="1:5" x14ac:dyDescent="0.25">
      <c r="A57" s="39">
        <v>787</v>
      </c>
      <c r="B57" s="40">
        <v>31304307</v>
      </c>
      <c r="C57" s="37" t="s">
        <v>122</v>
      </c>
      <c r="D57" s="37" t="s">
        <v>123</v>
      </c>
      <c r="E57" s="41">
        <v>39646</v>
      </c>
    </row>
    <row r="58" spans="1:5" x14ac:dyDescent="0.25">
      <c r="A58" s="39">
        <v>339</v>
      </c>
      <c r="B58" s="40">
        <v>31633572</v>
      </c>
      <c r="C58" s="37" t="s">
        <v>138</v>
      </c>
      <c r="D58" s="37" t="s">
        <v>139</v>
      </c>
      <c r="E58" s="41">
        <v>40890</v>
      </c>
    </row>
    <row r="59" spans="1:5" x14ac:dyDescent="0.25">
      <c r="A59" s="39">
        <v>120</v>
      </c>
      <c r="B59" s="40">
        <v>31633572</v>
      </c>
      <c r="C59" s="37" t="s">
        <v>138</v>
      </c>
      <c r="D59" s="37" t="s">
        <v>139</v>
      </c>
      <c r="E59" s="41">
        <v>40968</v>
      </c>
    </row>
    <row r="60" spans="1:5" x14ac:dyDescent="0.25">
      <c r="A60" s="39">
        <v>64</v>
      </c>
      <c r="B60" s="40">
        <v>31633572</v>
      </c>
      <c r="C60" s="37" t="s">
        <v>138</v>
      </c>
      <c r="D60" s="37" t="s">
        <v>139</v>
      </c>
      <c r="E60" s="41">
        <v>42222</v>
      </c>
    </row>
    <row r="61" spans="1:5" x14ac:dyDescent="0.25">
      <c r="A61" s="39">
        <v>64</v>
      </c>
      <c r="B61" s="40">
        <v>31633572</v>
      </c>
      <c r="C61" s="37" t="s">
        <v>138</v>
      </c>
      <c r="D61" s="37" t="s">
        <v>139</v>
      </c>
      <c r="E61" s="41">
        <v>42485</v>
      </c>
    </row>
    <row r="62" spans="1:5" x14ac:dyDescent="0.25">
      <c r="A62" s="39">
        <v>703</v>
      </c>
      <c r="B62" s="40">
        <v>36100963</v>
      </c>
      <c r="C62" s="37" t="s">
        <v>72</v>
      </c>
      <c r="D62" s="37" t="s">
        <v>73</v>
      </c>
      <c r="E62" s="41">
        <v>39833</v>
      </c>
    </row>
    <row r="63" spans="1:5" x14ac:dyDescent="0.25">
      <c r="A63" s="39">
        <v>787</v>
      </c>
      <c r="B63" s="40">
        <v>36982834</v>
      </c>
      <c r="C63" s="37" t="s">
        <v>76</v>
      </c>
      <c r="D63" s="37" t="s">
        <v>77</v>
      </c>
      <c r="E63" s="41">
        <v>38581</v>
      </c>
    </row>
    <row r="64" spans="1:5" x14ac:dyDescent="0.25">
      <c r="A64" s="39">
        <v>389</v>
      </c>
      <c r="B64" s="40">
        <v>53825831</v>
      </c>
      <c r="C64" s="37" t="s">
        <v>124</v>
      </c>
      <c r="D64" s="37" t="s">
        <v>131</v>
      </c>
      <c r="E64" s="41">
        <v>41512</v>
      </c>
    </row>
    <row r="65" spans="1:8" x14ac:dyDescent="0.25">
      <c r="A65" s="39">
        <v>777</v>
      </c>
      <c r="B65" s="40">
        <v>60333444</v>
      </c>
      <c r="C65" s="37" t="s">
        <v>110</v>
      </c>
      <c r="D65" s="37" t="s">
        <v>111</v>
      </c>
      <c r="E65" s="41">
        <v>44777</v>
      </c>
    </row>
    <row r="66" spans="1:8" x14ac:dyDescent="0.25">
      <c r="A66" s="39">
        <v>777</v>
      </c>
      <c r="B66" s="40">
        <v>78333111</v>
      </c>
      <c r="C66" s="37" t="s">
        <v>116</v>
      </c>
      <c r="D66" s="37" t="s">
        <v>117</v>
      </c>
      <c r="E66" s="41">
        <v>44775</v>
      </c>
    </row>
    <row r="67" spans="1:8" x14ac:dyDescent="0.25">
      <c r="A67" s="39">
        <v>283</v>
      </c>
      <c r="B67" s="40">
        <v>87546357</v>
      </c>
      <c r="C67" s="37" t="s">
        <v>134</v>
      </c>
      <c r="D67" s="37" t="s">
        <v>135</v>
      </c>
      <c r="E67" s="41">
        <v>40240</v>
      </c>
    </row>
    <row r="68" spans="1:8" x14ac:dyDescent="0.25">
      <c r="A68" s="39">
        <v>123</v>
      </c>
      <c r="B68" s="40">
        <v>89555111</v>
      </c>
      <c r="C68" s="37" t="s">
        <v>94</v>
      </c>
      <c r="D68" s="37" t="s">
        <v>95</v>
      </c>
      <c r="E68" s="41">
        <v>44817</v>
      </c>
    </row>
    <row r="69" spans="1:8" x14ac:dyDescent="0.25">
      <c r="A69" s="39">
        <v>777</v>
      </c>
      <c r="B69" s="40">
        <v>99555666</v>
      </c>
      <c r="C69" s="37" t="s">
        <v>98</v>
      </c>
      <c r="D69" s="37" t="s">
        <v>99</v>
      </c>
      <c r="E69" s="41">
        <v>44803</v>
      </c>
    </row>
    <row r="72" spans="1:8" x14ac:dyDescent="0.25">
      <c r="A72" s="45" t="s">
        <v>38</v>
      </c>
      <c r="B72" s="47" t="s">
        <v>39</v>
      </c>
      <c r="C72" s="47" t="s">
        <v>40</v>
      </c>
      <c r="D72" s="47" t="s">
        <v>41</v>
      </c>
      <c r="E72" s="47" t="s">
        <v>184</v>
      </c>
      <c r="F72" s="47" t="s">
        <v>185</v>
      </c>
      <c r="G72" s="47" t="s">
        <v>43</v>
      </c>
      <c r="H72" s="48" t="s">
        <v>44</v>
      </c>
    </row>
    <row r="73" spans="1:8" x14ac:dyDescent="0.25">
      <c r="A73" s="44">
        <v>709</v>
      </c>
      <c r="B73" s="49" t="s">
        <v>12</v>
      </c>
      <c r="C73" s="49" t="s">
        <v>35</v>
      </c>
      <c r="D73" s="49">
        <v>355</v>
      </c>
      <c r="E73" s="49" t="s">
        <v>104</v>
      </c>
      <c r="F73" s="49" t="s">
        <v>105</v>
      </c>
      <c r="G73" s="49">
        <v>76</v>
      </c>
      <c r="H73" s="50" t="s">
        <v>16</v>
      </c>
    </row>
    <row r="74" spans="1:8" x14ac:dyDescent="0.25">
      <c r="A74" s="44">
        <v>269</v>
      </c>
      <c r="B74" s="49" t="s">
        <v>5</v>
      </c>
      <c r="C74" s="49" t="s">
        <v>3</v>
      </c>
      <c r="D74" s="49">
        <v>135</v>
      </c>
      <c r="E74" s="49" t="s">
        <v>126</v>
      </c>
      <c r="F74" s="49" t="s">
        <v>127</v>
      </c>
      <c r="G74" s="49">
        <v>97</v>
      </c>
      <c r="H74" s="50" t="s">
        <v>7</v>
      </c>
    </row>
    <row r="75" spans="1:8" x14ac:dyDescent="0.25">
      <c r="A75" s="44">
        <v>123</v>
      </c>
      <c r="B75" s="51" t="s">
        <v>48</v>
      </c>
      <c r="C75" s="49" t="s">
        <v>50</v>
      </c>
      <c r="D75" s="49">
        <v>666</v>
      </c>
      <c r="E75" s="49" t="s">
        <v>96</v>
      </c>
      <c r="F75" s="49" t="s">
        <v>97</v>
      </c>
      <c r="G75" s="52">
        <v>99</v>
      </c>
      <c r="H75" s="50" t="s">
        <v>52</v>
      </c>
    </row>
    <row r="76" spans="1:8" x14ac:dyDescent="0.25">
      <c r="A76" s="44">
        <v>777</v>
      </c>
      <c r="B76" s="51" t="s">
        <v>49</v>
      </c>
      <c r="C76" s="49" t="s">
        <v>51</v>
      </c>
      <c r="D76" s="49">
        <v>899</v>
      </c>
      <c r="E76" s="49" t="s">
        <v>100</v>
      </c>
      <c r="F76" s="49" t="s">
        <v>101</v>
      </c>
      <c r="G76" s="52">
        <v>88</v>
      </c>
      <c r="H76" s="50" t="s">
        <v>53</v>
      </c>
    </row>
    <row r="77" spans="1:8" x14ac:dyDescent="0.25">
      <c r="A77" s="44">
        <v>636</v>
      </c>
      <c r="B77" s="49" t="s">
        <v>10</v>
      </c>
      <c r="C77" s="49" t="s">
        <v>4</v>
      </c>
      <c r="D77" s="49">
        <v>318</v>
      </c>
      <c r="E77" s="49" t="s">
        <v>108</v>
      </c>
      <c r="F77" s="49" t="s">
        <v>109</v>
      </c>
      <c r="G77" s="49">
        <v>82</v>
      </c>
      <c r="H77" s="50" t="s">
        <v>11</v>
      </c>
    </row>
    <row r="78" spans="1:8" x14ac:dyDescent="0.25">
      <c r="A78" s="44">
        <v>117</v>
      </c>
      <c r="B78" s="49" t="s">
        <v>23</v>
      </c>
      <c r="C78" s="49" t="s">
        <v>20</v>
      </c>
      <c r="D78" s="49">
        <v>59</v>
      </c>
      <c r="E78" s="49" t="s">
        <v>82</v>
      </c>
      <c r="F78" s="49" t="s">
        <v>83</v>
      </c>
      <c r="G78" s="49">
        <v>97</v>
      </c>
      <c r="H78" s="50" t="s">
        <v>7</v>
      </c>
    </row>
    <row r="79" spans="1:8" x14ac:dyDescent="0.25">
      <c r="A79" s="44">
        <v>764</v>
      </c>
      <c r="B79" s="49" t="s">
        <v>24</v>
      </c>
      <c r="C79" s="49" t="s">
        <v>20</v>
      </c>
      <c r="D79" s="49">
        <v>382</v>
      </c>
      <c r="E79" s="49" t="s">
        <v>90</v>
      </c>
      <c r="F79" s="49" t="s">
        <v>91</v>
      </c>
      <c r="G79" s="49">
        <v>74</v>
      </c>
      <c r="H79" s="50" t="s">
        <v>8</v>
      </c>
    </row>
    <row r="80" spans="1:8" x14ac:dyDescent="0.25">
      <c r="A80" s="44">
        <v>980</v>
      </c>
      <c r="B80" s="49" t="s">
        <v>21</v>
      </c>
      <c r="C80" s="49" t="s">
        <v>20</v>
      </c>
      <c r="D80" s="49">
        <v>490</v>
      </c>
      <c r="E80" s="49" t="s">
        <v>92</v>
      </c>
      <c r="F80" s="49" t="s">
        <v>93</v>
      </c>
      <c r="G80" s="49">
        <v>88</v>
      </c>
      <c r="H80" s="50" t="s">
        <v>1</v>
      </c>
    </row>
    <row r="81" spans="1:8" x14ac:dyDescent="0.25">
      <c r="A81" s="44">
        <v>209</v>
      </c>
      <c r="B81" s="49" t="s">
        <v>22</v>
      </c>
      <c r="C81" s="49" t="s">
        <v>20</v>
      </c>
      <c r="D81" s="49">
        <v>105</v>
      </c>
      <c r="E81" s="49" t="s">
        <v>84</v>
      </c>
      <c r="F81" s="49" t="s">
        <v>85</v>
      </c>
      <c r="G81" s="49">
        <v>88</v>
      </c>
      <c r="H81" s="50" t="s">
        <v>1</v>
      </c>
    </row>
    <row r="82" spans="1:8" x14ac:dyDescent="0.25">
      <c r="A82" s="44">
        <v>640</v>
      </c>
      <c r="B82" s="49" t="s">
        <v>30</v>
      </c>
      <c r="C82" s="49" t="s">
        <v>20</v>
      </c>
      <c r="D82" s="49">
        <v>320</v>
      </c>
      <c r="E82" s="49" t="s">
        <v>88</v>
      </c>
      <c r="F82" s="49" t="s">
        <v>89</v>
      </c>
      <c r="G82" s="49">
        <v>97</v>
      </c>
      <c r="H82" s="50" t="s">
        <v>7</v>
      </c>
    </row>
    <row r="83" spans="1:8" x14ac:dyDescent="0.25">
      <c r="A83" s="44">
        <v>619</v>
      </c>
      <c r="B83" s="49" t="s">
        <v>28</v>
      </c>
      <c r="C83" s="49" t="s">
        <v>20</v>
      </c>
      <c r="D83" s="49">
        <v>310</v>
      </c>
      <c r="E83" s="49" t="s">
        <v>86</v>
      </c>
      <c r="F83" s="49" t="s">
        <v>87</v>
      </c>
      <c r="G83" s="49">
        <v>87</v>
      </c>
      <c r="H83" s="50" t="s">
        <v>9</v>
      </c>
    </row>
    <row r="84" spans="1:8" x14ac:dyDescent="0.25">
      <c r="A84" s="44">
        <v>389</v>
      </c>
      <c r="B84" s="49" t="s">
        <v>13</v>
      </c>
      <c r="C84" s="49" t="s">
        <v>36</v>
      </c>
      <c r="D84" s="49">
        <v>195</v>
      </c>
      <c r="E84" s="49" t="s">
        <v>114</v>
      </c>
      <c r="F84" s="49" t="s">
        <v>115</v>
      </c>
      <c r="G84" s="49">
        <v>97</v>
      </c>
      <c r="H84" s="50" t="s">
        <v>7</v>
      </c>
    </row>
    <row r="85" spans="1:8" x14ac:dyDescent="0.25">
      <c r="A85" s="44">
        <v>335</v>
      </c>
      <c r="B85" s="49" t="s">
        <v>25</v>
      </c>
      <c r="C85" s="49" t="s">
        <v>37</v>
      </c>
      <c r="D85" s="49">
        <v>168</v>
      </c>
      <c r="E85" s="49" t="s">
        <v>129</v>
      </c>
      <c r="F85" s="49" t="s">
        <v>130</v>
      </c>
      <c r="G85" s="49">
        <v>75</v>
      </c>
      <c r="H85" s="50" t="s">
        <v>15</v>
      </c>
    </row>
    <row r="86" spans="1:8" x14ac:dyDescent="0.25">
      <c r="A86" s="44">
        <v>787</v>
      </c>
      <c r="B86" s="49" t="s">
        <v>213</v>
      </c>
      <c r="C86" s="49" t="s">
        <v>18</v>
      </c>
      <c r="D86" s="49">
        <v>394</v>
      </c>
      <c r="E86" s="49" t="s">
        <v>78</v>
      </c>
      <c r="F86" s="49" t="s">
        <v>79</v>
      </c>
      <c r="G86" s="49">
        <v>83</v>
      </c>
      <c r="H86" s="50" t="s">
        <v>32</v>
      </c>
    </row>
    <row r="87" spans="1:8" x14ac:dyDescent="0.25">
      <c r="A87" s="44">
        <v>339</v>
      </c>
      <c r="B87" s="49" t="s">
        <v>27</v>
      </c>
      <c r="C87" s="49" t="s">
        <v>35</v>
      </c>
      <c r="D87" s="49">
        <v>170</v>
      </c>
      <c r="E87" s="49" t="s">
        <v>142</v>
      </c>
      <c r="F87" s="49" t="s">
        <v>143</v>
      </c>
      <c r="G87" s="49">
        <v>92</v>
      </c>
      <c r="H87" s="50" t="s">
        <v>6</v>
      </c>
    </row>
    <row r="88" spans="1:8" x14ac:dyDescent="0.25">
      <c r="A88" s="44">
        <v>120</v>
      </c>
      <c r="B88" s="49" t="s">
        <v>26</v>
      </c>
      <c r="C88" s="49" t="s">
        <v>35</v>
      </c>
      <c r="D88" s="49">
        <v>60</v>
      </c>
      <c r="E88" s="49" t="s">
        <v>140</v>
      </c>
      <c r="F88" s="49" t="s">
        <v>141</v>
      </c>
      <c r="G88" s="49">
        <v>76</v>
      </c>
      <c r="H88" s="50" t="s">
        <v>16</v>
      </c>
    </row>
    <row r="89" spans="1:8" x14ac:dyDescent="0.25">
      <c r="A89" s="44">
        <v>64</v>
      </c>
      <c r="B89" s="49" t="s">
        <v>31</v>
      </c>
      <c r="C89" s="49" t="s">
        <v>35</v>
      </c>
      <c r="D89" s="49">
        <v>32</v>
      </c>
      <c r="E89" s="49" t="s">
        <v>144</v>
      </c>
      <c r="F89" s="49" t="s">
        <v>145</v>
      </c>
      <c r="G89" s="49">
        <v>89</v>
      </c>
      <c r="H89" s="50" t="s">
        <v>34</v>
      </c>
    </row>
    <row r="90" spans="1:8" x14ac:dyDescent="0.25">
      <c r="A90" s="44">
        <v>703</v>
      </c>
      <c r="B90" s="49" t="s">
        <v>19</v>
      </c>
      <c r="C90" s="49" t="s">
        <v>0</v>
      </c>
      <c r="D90" s="49">
        <v>352</v>
      </c>
      <c r="E90" s="49" t="s">
        <v>74</v>
      </c>
      <c r="F90" s="49" t="s">
        <v>75</v>
      </c>
      <c r="G90" s="49">
        <v>86</v>
      </c>
      <c r="H90" s="50" t="s">
        <v>33</v>
      </c>
    </row>
    <row r="91" spans="1:8" x14ac:dyDescent="0.25">
      <c r="A91" s="46">
        <v>283</v>
      </c>
      <c r="B91" s="53" t="s">
        <v>17</v>
      </c>
      <c r="C91" s="53" t="s">
        <v>2</v>
      </c>
      <c r="D91" s="53">
        <v>142</v>
      </c>
      <c r="E91" s="53" t="s">
        <v>136</v>
      </c>
      <c r="F91" s="53" t="s">
        <v>137</v>
      </c>
      <c r="G91" s="53">
        <v>88</v>
      </c>
      <c r="H91" s="54" t="s">
        <v>1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8"/>
  <sheetViews>
    <sheetView workbookViewId="0">
      <selection activeCell="B119" sqref="B119:B129"/>
    </sheetView>
  </sheetViews>
  <sheetFormatPr baseColWidth="10" defaultRowHeight="15" x14ac:dyDescent="0.25"/>
  <cols>
    <col min="1" max="1" width="20.5703125" customWidth="1"/>
    <col min="2" max="2" width="56.28515625" bestFit="1" customWidth="1"/>
    <col min="3" max="3" width="31.28515625" bestFit="1" customWidth="1"/>
    <col min="4" max="4" width="17.7109375" customWidth="1"/>
    <col min="5" max="5" width="20.5703125" customWidth="1"/>
    <col min="9" max="9" width="16.140625" customWidth="1"/>
    <col min="10" max="10" width="31.28515625" bestFit="1" customWidth="1"/>
  </cols>
  <sheetData>
    <row r="1" spans="1:5" x14ac:dyDescent="0.25">
      <c r="A1" s="19" t="s">
        <v>38</v>
      </c>
      <c r="B1" s="22" t="s">
        <v>45</v>
      </c>
      <c r="C1" s="22" t="s">
        <v>186</v>
      </c>
      <c r="D1" s="22" t="s">
        <v>187</v>
      </c>
      <c r="E1" s="24" t="s">
        <v>47</v>
      </c>
    </row>
    <row r="2" spans="1:5" x14ac:dyDescent="0.25">
      <c r="A2" s="20">
        <v>709</v>
      </c>
      <c r="B2" s="23">
        <v>7461558</v>
      </c>
      <c r="C2" s="22" t="s">
        <v>102</v>
      </c>
      <c r="D2" s="22" t="s">
        <v>103</v>
      </c>
      <c r="E2" s="21">
        <v>41990</v>
      </c>
    </row>
    <row r="3" spans="1:5" x14ac:dyDescent="0.25">
      <c r="A3" s="20">
        <v>269</v>
      </c>
      <c r="B3" s="23">
        <v>8138106</v>
      </c>
      <c r="C3" s="22" t="s">
        <v>124</v>
      </c>
      <c r="D3" s="22" t="s">
        <v>125</v>
      </c>
      <c r="E3" s="21">
        <v>43811</v>
      </c>
    </row>
    <row r="4" spans="1:5" x14ac:dyDescent="0.25">
      <c r="A4" s="20">
        <v>269</v>
      </c>
      <c r="B4" s="23">
        <v>8138106</v>
      </c>
      <c r="C4" s="22" t="s">
        <v>124</v>
      </c>
      <c r="D4" s="22" t="s">
        <v>125</v>
      </c>
      <c r="E4" s="21">
        <v>44553</v>
      </c>
    </row>
    <row r="5" spans="1:5" x14ac:dyDescent="0.25">
      <c r="A5" s="20">
        <v>123</v>
      </c>
      <c r="B5" s="23">
        <v>11456789</v>
      </c>
      <c r="C5" s="22" t="s">
        <v>120</v>
      </c>
      <c r="D5" s="22" t="s">
        <v>121</v>
      </c>
      <c r="E5" s="21">
        <v>44774</v>
      </c>
    </row>
    <row r="6" spans="1:5" x14ac:dyDescent="0.25">
      <c r="A6" s="20">
        <v>777</v>
      </c>
      <c r="B6" s="23">
        <v>12000333</v>
      </c>
      <c r="C6" s="22" t="s">
        <v>132</v>
      </c>
      <c r="D6" s="22" t="s">
        <v>133</v>
      </c>
      <c r="E6" s="21">
        <v>44776</v>
      </c>
    </row>
    <row r="7" spans="1:5" x14ac:dyDescent="0.25">
      <c r="A7" s="20">
        <v>636</v>
      </c>
      <c r="B7" s="23">
        <v>13698283</v>
      </c>
      <c r="C7" s="22" t="s">
        <v>106</v>
      </c>
      <c r="D7" s="22" t="s">
        <v>107</v>
      </c>
      <c r="E7" s="21">
        <v>42124</v>
      </c>
    </row>
    <row r="8" spans="1:5" x14ac:dyDescent="0.25">
      <c r="A8" s="20">
        <v>117</v>
      </c>
      <c r="B8" s="23">
        <v>20818325</v>
      </c>
      <c r="C8" s="22" t="s">
        <v>80</v>
      </c>
      <c r="D8" s="22" t="s">
        <v>81</v>
      </c>
      <c r="E8" s="21">
        <v>43165</v>
      </c>
    </row>
    <row r="9" spans="1:5" x14ac:dyDescent="0.25">
      <c r="A9" s="20">
        <v>764</v>
      </c>
      <c r="B9" s="23">
        <v>20818325</v>
      </c>
      <c r="C9" s="22" t="s">
        <v>80</v>
      </c>
      <c r="D9" s="22" t="s">
        <v>81</v>
      </c>
      <c r="E9" s="21">
        <v>43165</v>
      </c>
    </row>
    <row r="10" spans="1:5" x14ac:dyDescent="0.25">
      <c r="A10" s="20">
        <v>980</v>
      </c>
      <c r="B10" s="23">
        <v>20818325</v>
      </c>
      <c r="C10" s="22" t="s">
        <v>80</v>
      </c>
      <c r="D10" s="22" t="s">
        <v>81</v>
      </c>
      <c r="E10" s="21">
        <v>43165</v>
      </c>
    </row>
    <row r="11" spans="1:5" x14ac:dyDescent="0.25">
      <c r="A11" s="20">
        <v>209</v>
      </c>
      <c r="B11" s="23">
        <v>20818325</v>
      </c>
      <c r="C11" s="22" t="s">
        <v>80</v>
      </c>
      <c r="D11" s="22" t="s">
        <v>81</v>
      </c>
      <c r="E11" s="21">
        <v>43333</v>
      </c>
    </row>
    <row r="12" spans="1:5" x14ac:dyDescent="0.25">
      <c r="A12" s="20">
        <v>640</v>
      </c>
      <c r="B12" s="23">
        <v>20818325</v>
      </c>
      <c r="C12" s="22" t="s">
        <v>80</v>
      </c>
      <c r="D12" s="22" t="s">
        <v>81</v>
      </c>
      <c r="E12" s="21">
        <v>43333</v>
      </c>
    </row>
    <row r="13" spans="1:5" x14ac:dyDescent="0.25">
      <c r="A13" s="20">
        <v>619</v>
      </c>
      <c r="B13" s="23">
        <v>20818325</v>
      </c>
      <c r="C13" s="22" t="s">
        <v>80</v>
      </c>
      <c r="D13" s="22" t="s">
        <v>81</v>
      </c>
      <c r="E13" s="21">
        <v>43546</v>
      </c>
    </row>
    <row r="14" spans="1:5" x14ac:dyDescent="0.25">
      <c r="A14" s="20">
        <v>123</v>
      </c>
      <c r="B14" s="23">
        <v>23999666</v>
      </c>
      <c r="C14" s="22" t="s">
        <v>118</v>
      </c>
      <c r="D14" s="22" t="s">
        <v>119</v>
      </c>
      <c r="E14" s="21">
        <v>44782</v>
      </c>
    </row>
    <row r="15" spans="1:5" x14ac:dyDescent="0.25">
      <c r="A15" s="20">
        <v>389</v>
      </c>
      <c r="B15" s="23">
        <v>24590987</v>
      </c>
      <c r="C15" s="22" t="s">
        <v>112</v>
      </c>
      <c r="D15" s="22" t="s">
        <v>113</v>
      </c>
      <c r="E15" s="21">
        <v>41883</v>
      </c>
    </row>
    <row r="16" spans="1:5" x14ac:dyDescent="0.25">
      <c r="A16" s="20">
        <v>335</v>
      </c>
      <c r="B16" s="23">
        <v>24938546</v>
      </c>
      <c r="C16" s="22" t="s">
        <v>124</v>
      </c>
      <c r="D16" s="22" t="s">
        <v>128</v>
      </c>
      <c r="E16" s="21">
        <v>41212</v>
      </c>
    </row>
    <row r="17" spans="1:5" x14ac:dyDescent="0.25">
      <c r="A17" s="20">
        <v>335</v>
      </c>
      <c r="B17" s="23">
        <v>24938546</v>
      </c>
      <c r="C17" s="22" t="s">
        <v>124</v>
      </c>
      <c r="D17" s="22" t="s">
        <v>128</v>
      </c>
      <c r="E17" s="21">
        <v>41217</v>
      </c>
    </row>
    <row r="18" spans="1:5" x14ac:dyDescent="0.25">
      <c r="A18" s="20">
        <v>787</v>
      </c>
      <c r="B18" s="23">
        <v>31304307</v>
      </c>
      <c r="C18" s="22" t="s">
        <v>122</v>
      </c>
      <c r="D18" s="22" t="s">
        <v>123</v>
      </c>
      <c r="E18" s="21">
        <v>39646</v>
      </c>
    </row>
    <row r="19" spans="1:5" x14ac:dyDescent="0.25">
      <c r="A19" s="20">
        <v>339</v>
      </c>
      <c r="B19" s="23">
        <v>31633572</v>
      </c>
      <c r="C19" s="22" t="s">
        <v>138</v>
      </c>
      <c r="D19" s="22" t="s">
        <v>139</v>
      </c>
      <c r="E19" s="21">
        <v>40890</v>
      </c>
    </row>
    <row r="20" spans="1:5" x14ac:dyDescent="0.25">
      <c r="A20" s="20">
        <v>120</v>
      </c>
      <c r="B20" s="23">
        <v>31633572</v>
      </c>
      <c r="C20" s="22" t="s">
        <v>138</v>
      </c>
      <c r="D20" s="22" t="s">
        <v>139</v>
      </c>
      <c r="E20" s="21">
        <v>40968</v>
      </c>
    </row>
    <row r="21" spans="1:5" x14ac:dyDescent="0.25">
      <c r="A21" s="20">
        <v>64</v>
      </c>
      <c r="B21" s="23">
        <v>31633572</v>
      </c>
      <c r="C21" s="22" t="s">
        <v>138</v>
      </c>
      <c r="D21" s="22" t="s">
        <v>139</v>
      </c>
      <c r="E21" s="21">
        <v>42222</v>
      </c>
    </row>
    <row r="22" spans="1:5" x14ac:dyDescent="0.25">
      <c r="A22" s="20">
        <v>64</v>
      </c>
      <c r="B22" s="23">
        <v>31633572</v>
      </c>
      <c r="C22" s="22" t="s">
        <v>138</v>
      </c>
      <c r="D22" s="22" t="s">
        <v>139</v>
      </c>
      <c r="E22" s="21">
        <v>42485</v>
      </c>
    </row>
    <row r="23" spans="1:5" x14ac:dyDescent="0.25">
      <c r="A23" s="20">
        <v>703</v>
      </c>
      <c r="B23" s="23">
        <v>36100963</v>
      </c>
      <c r="C23" s="22" t="s">
        <v>72</v>
      </c>
      <c r="D23" s="22" t="s">
        <v>73</v>
      </c>
      <c r="E23" s="21">
        <v>39833</v>
      </c>
    </row>
    <row r="24" spans="1:5" x14ac:dyDescent="0.25">
      <c r="A24" s="20">
        <v>787</v>
      </c>
      <c r="B24" s="23">
        <v>36982834</v>
      </c>
      <c r="C24" s="22" t="s">
        <v>76</v>
      </c>
      <c r="D24" s="22" t="s">
        <v>77</v>
      </c>
      <c r="E24" s="21">
        <v>38581</v>
      </c>
    </row>
    <row r="25" spans="1:5" x14ac:dyDescent="0.25">
      <c r="A25" s="20">
        <v>389</v>
      </c>
      <c r="B25" s="23">
        <v>53825831</v>
      </c>
      <c r="C25" s="22" t="s">
        <v>124</v>
      </c>
      <c r="D25" s="22" t="s">
        <v>131</v>
      </c>
      <c r="E25" s="21">
        <v>41512</v>
      </c>
    </row>
    <row r="26" spans="1:5" x14ac:dyDescent="0.25">
      <c r="A26" s="20">
        <v>777</v>
      </c>
      <c r="B26" s="23">
        <v>60333444</v>
      </c>
      <c r="C26" s="22" t="s">
        <v>110</v>
      </c>
      <c r="D26" s="22" t="s">
        <v>111</v>
      </c>
      <c r="E26" s="21">
        <v>44777</v>
      </c>
    </row>
    <row r="27" spans="1:5" x14ac:dyDescent="0.25">
      <c r="A27" s="20">
        <v>777</v>
      </c>
      <c r="B27" s="23">
        <v>78333111</v>
      </c>
      <c r="C27" s="22" t="s">
        <v>116</v>
      </c>
      <c r="D27" s="22" t="s">
        <v>117</v>
      </c>
      <c r="E27" s="21">
        <v>44775</v>
      </c>
    </row>
    <row r="28" spans="1:5" x14ac:dyDescent="0.25">
      <c r="A28" s="20">
        <v>283</v>
      </c>
      <c r="B28" s="23">
        <v>87546357</v>
      </c>
      <c r="C28" s="22" t="s">
        <v>134</v>
      </c>
      <c r="D28" s="22" t="s">
        <v>135</v>
      </c>
      <c r="E28" s="21">
        <v>40240</v>
      </c>
    </row>
    <row r="29" spans="1:5" x14ac:dyDescent="0.25">
      <c r="A29" s="20">
        <v>123</v>
      </c>
      <c r="B29" s="23">
        <v>89555111</v>
      </c>
      <c r="C29" s="22" t="s">
        <v>94</v>
      </c>
      <c r="D29" s="22" t="s">
        <v>95</v>
      </c>
      <c r="E29" s="21">
        <v>44817</v>
      </c>
    </row>
    <row r="30" spans="1:5" x14ac:dyDescent="0.25">
      <c r="A30" s="20">
        <v>777</v>
      </c>
      <c r="B30" s="23">
        <v>99555666</v>
      </c>
      <c r="C30" s="22" t="s">
        <v>98</v>
      </c>
      <c r="D30" s="22" t="s">
        <v>99</v>
      </c>
      <c r="E30" s="21">
        <v>44803</v>
      </c>
    </row>
    <row r="33" spans="1:8" x14ac:dyDescent="0.25">
      <c r="A33" s="25" t="s">
        <v>38</v>
      </c>
      <c r="B33" s="27" t="s">
        <v>39</v>
      </c>
      <c r="C33" s="27" t="s">
        <v>40</v>
      </c>
      <c r="D33" s="27" t="s">
        <v>41</v>
      </c>
      <c r="E33" s="27" t="s">
        <v>184</v>
      </c>
      <c r="F33" s="27" t="s">
        <v>185</v>
      </c>
      <c r="G33" s="27" t="s">
        <v>43</v>
      </c>
      <c r="H33" s="27" t="s">
        <v>44</v>
      </c>
    </row>
    <row r="34" spans="1:8" x14ac:dyDescent="0.25">
      <c r="A34" s="26">
        <v>709</v>
      </c>
      <c r="B34" s="28" t="s">
        <v>12</v>
      </c>
      <c r="C34" s="28" t="s">
        <v>35</v>
      </c>
      <c r="D34" s="28">
        <v>355</v>
      </c>
      <c r="E34" s="28" t="s">
        <v>104</v>
      </c>
      <c r="F34" s="28" t="s">
        <v>105</v>
      </c>
      <c r="G34" s="28">
        <v>76</v>
      </c>
      <c r="H34" s="28" t="s">
        <v>16</v>
      </c>
    </row>
    <row r="35" spans="1:8" x14ac:dyDescent="0.25">
      <c r="A35" s="26">
        <v>269</v>
      </c>
      <c r="B35" s="28" t="s">
        <v>5</v>
      </c>
      <c r="C35" s="28" t="s">
        <v>3</v>
      </c>
      <c r="D35" s="28">
        <v>135</v>
      </c>
      <c r="E35" s="28" t="s">
        <v>126</v>
      </c>
      <c r="F35" s="28" t="s">
        <v>127</v>
      </c>
      <c r="G35" s="28">
        <v>97</v>
      </c>
      <c r="H35" s="28" t="s">
        <v>7</v>
      </c>
    </row>
    <row r="36" spans="1:8" x14ac:dyDescent="0.25">
      <c r="A36" s="26">
        <v>123</v>
      </c>
      <c r="B36" s="29" t="s">
        <v>48</v>
      </c>
      <c r="C36" s="28" t="s">
        <v>50</v>
      </c>
      <c r="D36" s="28">
        <v>666</v>
      </c>
      <c r="E36" s="28" t="s">
        <v>96</v>
      </c>
      <c r="F36" s="28" t="s">
        <v>97</v>
      </c>
      <c r="G36" s="30">
        <v>99</v>
      </c>
      <c r="H36" s="28" t="s">
        <v>52</v>
      </c>
    </row>
    <row r="37" spans="1:8" x14ac:dyDescent="0.25">
      <c r="A37" s="26">
        <v>777</v>
      </c>
      <c r="B37" s="29" t="s">
        <v>49</v>
      </c>
      <c r="C37" s="28" t="s">
        <v>51</v>
      </c>
      <c r="D37" s="28">
        <v>899</v>
      </c>
      <c r="E37" s="28" t="s">
        <v>100</v>
      </c>
      <c r="F37" s="28" t="s">
        <v>101</v>
      </c>
      <c r="G37" s="30">
        <v>88</v>
      </c>
      <c r="H37" s="28" t="s">
        <v>53</v>
      </c>
    </row>
    <row r="38" spans="1:8" x14ac:dyDescent="0.25">
      <c r="A38" s="26">
        <v>636</v>
      </c>
      <c r="B38" s="28" t="s">
        <v>10</v>
      </c>
      <c r="C38" s="28" t="s">
        <v>4</v>
      </c>
      <c r="D38" s="28">
        <v>318</v>
      </c>
      <c r="E38" s="28" t="s">
        <v>108</v>
      </c>
      <c r="F38" s="28" t="s">
        <v>109</v>
      </c>
      <c r="G38" s="28">
        <v>82</v>
      </c>
      <c r="H38" s="28" t="s">
        <v>11</v>
      </c>
    </row>
    <row r="39" spans="1:8" x14ac:dyDescent="0.25">
      <c r="A39" s="26">
        <v>117</v>
      </c>
      <c r="B39" s="28" t="s">
        <v>23</v>
      </c>
      <c r="C39" s="28" t="s">
        <v>20</v>
      </c>
      <c r="D39" s="28">
        <v>59</v>
      </c>
      <c r="E39" s="28" t="s">
        <v>82</v>
      </c>
      <c r="F39" s="28" t="s">
        <v>83</v>
      </c>
      <c r="G39" s="28">
        <v>97</v>
      </c>
      <c r="H39" s="28" t="s">
        <v>7</v>
      </c>
    </row>
    <row r="40" spans="1:8" x14ac:dyDescent="0.25">
      <c r="A40" s="26">
        <v>764</v>
      </c>
      <c r="B40" s="28" t="s">
        <v>24</v>
      </c>
      <c r="C40" s="28" t="s">
        <v>20</v>
      </c>
      <c r="D40" s="28">
        <v>382</v>
      </c>
      <c r="E40" s="28" t="s">
        <v>90</v>
      </c>
      <c r="F40" s="28" t="s">
        <v>91</v>
      </c>
      <c r="G40" s="28">
        <v>74</v>
      </c>
      <c r="H40" s="28" t="s">
        <v>8</v>
      </c>
    </row>
    <row r="41" spans="1:8" x14ac:dyDescent="0.25">
      <c r="A41" s="26">
        <v>980</v>
      </c>
      <c r="B41" s="28" t="s">
        <v>21</v>
      </c>
      <c r="C41" s="28" t="s">
        <v>20</v>
      </c>
      <c r="D41" s="28">
        <v>490</v>
      </c>
      <c r="E41" s="28" t="s">
        <v>92</v>
      </c>
      <c r="F41" s="28" t="s">
        <v>93</v>
      </c>
      <c r="G41" s="28">
        <v>88</v>
      </c>
      <c r="H41" s="28" t="s">
        <v>1</v>
      </c>
    </row>
    <row r="42" spans="1:8" x14ac:dyDescent="0.25">
      <c r="A42" s="26">
        <v>209</v>
      </c>
      <c r="B42" s="28" t="s">
        <v>22</v>
      </c>
      <c r="C42" s="28" t="s">
        <v>20</v>
      </c>
      <c r="D42" s="28">
        <v>105</v>
      </c>
      <c r="E42" s="28" t="s">
        <v>84</v>
      </c>
      <c r="F42" s="28" t="s">
        <v>85</v>
      </c>
      <c r="G42" s="28">
        <v>88</v>
      </c>
      <c r="H42" s="28" t="s">
        <v>1</v>
      </c>
    </row>
    <row r="43" spans="1:8" x14ac:dyDescent="0.25">
      <c r="A43" s="26">
        <v>640</v>
      </c>
      <c r="B43" s="28" t="s">
        <v>30</v>
      </c>
      <c r="C43" s="28" t="s">
        <v>20</v>
      </c>
      <c r="D43" s="28">
        <v>320</v>
      </c>
      <c r="E43" s="28" t="s">
        <v>88</v>
      </c>
      <c r="F43" s="28" t="s">
        <v>89</v>
      </c>
      <c r="G43" s="28">
        <v>97</v>
      </c>
      <c r="H43" s="28" t="s">
        <v>7</v>
      </c>
    </row>
    <row r="44" spans="1:8" x14ac:dyDescent="0.25">
      <c r="A44" s="26">
        <v>619</v>
      </c>
      <c r="B44" s="28" t="s">
        <v>28</v>
      </c>
      <c r="C44" s="28" t="s">
        <v>20</v>
      </c>
      <c r="D44" s="28">
        <v>310</v>
      </c>
      <c r="E44" s="28" t="s">
        <v>86</v>
      </c>
      <c r="F44" s="28" t="s">
        <v>87</v>
      </c>
      <c r="G44" s="28">
        <v>87</v>
      </c>
      <c r="H44" s="28" t="s">
        <v>9</v>
      </c>
    </row>
    <row r="45" spans="1:8" x14ac:dyDescent="0.25">
      <c r="A45" s="26">
        <v>389</v>
      </c>
      <c r="B45" s="28" t="s">
        <v>13</v>
      </c>
      <c r="C45" s="28" t="s">
        <v>36</v>
      </c>
      <c r="D45" s="28">
        <v>195</v>
      </c>
      <c r="E45" s="28" t="s">
        <v>114</v>
      </c>
      <c r="F45" s="28" t="s">
        <v>115</v>
      </c>
      <c r="G45" s="28">
        <v>97</v>
      </c>
      <c r="H45" s="28" t="s">
        <v>7</v>
      </c>
    </row>
    <row r="46" spans="1:8" x14ac:dyDescent="0.25">
      <c r="A46" s="26">
        <v>335</v>
      </c>
      <c r="B46" s="28" t="s">
        <v>25</v>
      </c>
      <c r="C46" s="28" t="s">
        <v>37</v>
      </c>
      <c r="D46" s="28">
        <v>168</v>
      </c>
      <c r="E46" s="28" t="s">
        <v>129</v>
      </c>
      <c r="F46" s="28" t="s">
        <v>130</v>
      </c>
      <c r="G46" s="28">
        <v>75</v>
      </c>
      <c r="H46" s="28" t="s">
        <v>15</v>
      </c>
    </row>
    <row r="47" spans="1:8" x14ac:dyDescent="0.25">
      <c r="A47" s="26">
        <v>787</v>
      </c>
      <c r="B47" s="28" t="s">
        <v>213</v>
      </c>
      <c r="C47" s="28" t="s">
        <v>18</v>
      </c>
      <c r="D47" s="28">
        <v>394</v>
      </c>
      <c r="E47" s="28" t="s">
        <v>78</v>
      </c>
      <c r="F47" s="28" t="s">
        <v>79</v>
      </c>
      <c r="G47" s="28">
        <v>83</v>
      </c>
      <c r="H47" s="28" t="s">
        <v>32</v>
      </c>
    </row>
    <row r="48" spans="1:8" x14ac:dyDescent="0.25">
      <c r="A48" s="26">
        <v>339</v>
      </c>
      <c r="B48" s="28" t="s">
        <v>27</v>
      </c>
      <c r="C48" s="28" t="s">
        <v>35</v>
      </c>
      <c r="D48" s="28">
        <v>170</v>
      </c>
      <c r="E48" s="28" t="s">
        <v>142</v>
      </c>
      <c r="F48" s="28" t="s">
        <v>143</v>
      </c>
      <c r="G48" s="28">
        <v>92</v>
      </c>
      <c r="H48" s="28" t="s">
        <v>6</v>
      </c>
    </row>
    <row r="49" spans="1:8" x14ac:dyDescent="0.25">
      <c r="A49" s="26">
        <v>120</v>
      </c>
      <c r="B49" s="28" t="s">
        <v>26</v>
      </c>
      <c r="C49" s="28" t="s">
        <v>35</v>
      </c>
      <c r="D49" s="28">
        <v>60</v>
      </c>
      <c r="E49" s="28" t="s">
        <v>140</v>
      </c>
      <c r="F49" s="28" t="s">
        <v>141</v>
      </c>
      <c r="G49" s="28">
        <v>76</v>
      </c>
      <c r="H49" s="28" t="s">
        <v>16</v>
      </c>
    </row>
    <row r="50" spans="1:8" x14ac:dyDescent="0.25">
      <c r="A50" s="26">
        <v>64</v>
      </c>
      <c r="B50" s="28" t="s">
        <v>31</v>
      </c>
      <c r="C50" s="28" t="s">
        <v>35</v>
      </c>
      <c r="D50" s="28">
        <v>32</v>
      </c>
      <c r="E50" s="28" t="s">
        <v>144</v>
      </c>
      <c r="F50" s="28" t="s">
        <v>145</v>
      </c>
      <c r="G50" s="28">
        <v>89</v>
      </c>
      <c r="H50" s="28" t="s">
        <v>34</v>
      </c>
    </row>
    <row r="51" spans="1:8" x14ac:dyDescent="0.25">
      <c r="A51" s="26">
        <v>703</v>
      </c>
      <c r="B51" s="28" t="s">
        <v>19</v>
      </c>
      <c r="C51" s="28" t="s">
        <v>0</v>
      </c>
      <c r="D51" s="28">
        <v>352</v>
      </c>
      <c r="E51" s="28" t="s">
        <v>74</v>
      </c>
      <c r="F51" s="28" t="s">
        <v>75</v>
      </c>
      <c r="G51" s="28">
        <v>86</v>
      </c>
      <c r="H51" s="28" t="s">
        <v>33</v>
      </c>
    </row>
    <row r="52" spans="1:8" x14ac:dyDescent="0.25">
      <c r="A52" s="26">
        <v>283</v>
      </c>
      <c r="B52" s="28" t="s">
        <v>17</v>
      </c>
      <c r="C52" s="28" t="s">
        <v>2</v>
      </c>
      <c r="D52" s="28">
        <v>142</v>
      </c>
      <c r="E52" s="28" t="s">
        <v>136</v>
      </c>
      <c r="F52" s="28" t="s">
        <v>137</v>
      </c>
      <c r="G52" s="28">
        <v>88</v>
      </c>
      <c r="H52" s="28" t="s">
        <v>1</v>
      </c>
    </row>
    <row r="54" spans="1:8" x14ac:dyDescent="0.25">
      <c r="A54" t="s">
        <v>188</v>
      </c>
      <c r="B54" t="s">
        <v>189</v>
      </c>
      <c r="C54" t="s">
        <v>45</v>
      </c>
    </row>
    <row r="55" spans="1:8" x14ac:dyDescent="0.25">
      <c r="A55" t="s">
        <v>188</v>
      </c>
      <c r="B55" t="s">
        <v>190</v>
      </c>
      <c r="C55" t="s">
        <v>212</v>
      </c>
    </row>
    <row r="56" spans="1:8" x14ac:dyDescent="0.25">
      <c r="A56" t="s">
        <v>188</v>
      </c>
      <c r="B56" t="s">
        <v>45</v>
      </c>
      <c r="C56" t="s">
        <v>210</v>
      </c>
    </row>
    <row r="57" spans="1:8" x14ac:dyDescent="0.25">
      <c r="A57" t="s">
        <v>188</v>
      </c>
      <c r="B57" t="s">
        <v>41</v>
      </c>
      <c r="C57" t="s">
        <v>211</v>
      </c>
    </row>
    <row r="58" spans="1:8" x14ac:dyDescent="0.25">
      <c r="A58" t="s">
        <v>188</v>
      </c>
      <c r="B58" t="s">
        <v>43</v>
      </c>
      <c r="C58" t="s">
        <v>44</v>
      </c>
    </row>
    <row r="60" spans="1:8" x14ac:dyDescent="0.25">
      <c r="A60" s="31" t="s">
        <v>195</v>
      </c>
      <c r="B60" s="35" t="s">
        <v>214</v>
      </c>
    </row>
    <row r="61" spans="1:8" x14ac:dyDescent="0.25">
      <c r="A61" s="31" t="s">
        <v>197</v>
      </c>
      <c r="B61" s="35" t="s">
        <v>209</v>
      </c>
    </row>
    <row r="63" spans="1:8" x14ac:dyDescent="0.25">
      <c r="B63" s="35"/>
    </row>
    <row r="64" spans="1:8" x14ac:dyDescent="0.25">
      <c r="A64" s="55" t="s">
        <v>38</v>
      </c>
      <c r="B64" s="56" t="s">
        <v>45</v>
      </c>
      <c r="C64" s="57" t="s">
        <v>47</v>
      </c>
    </row>
    <row r="65" spans="1:6" x14ac:dyDescent="0.25">
      <c r="A65" s="58">
        <v>709</v>
      </c>
      <c r="B65" s="59">
        <v>7461558</v>
      </c>
      <c r="C65" s="60">
        <v>41990</v>
      </c>
      <c r="E65" t="str">
        <f>TEXT(Tabla14567[[#This Row],[FECHA_DEVOLUCION]],"'YYYY-MM-DD'")</f>
        <v>'2014-12-17'</v>
      </c>
      <c r="F65" t="str">
        <f>"INSERT INTO Libros_Devoluciones VALUES("&amp;Tabla14567[[#This Row],[COD_LIBRO]]&amp;", "&amp;E65&amp;", "&amp;Tabla14567[[#This Row],[DNI_LECTOR]]&amp;");"</f>
        <v>INSERT INTO Libros_Devoluciones VALUES(709, '2014-12-17', 7461558);</v>
      </c>
    </row>
    <row r="66" spans="1:6" x14ac:dyDescent="0.25">
      <c r="A66" s="58">
        <v>269</v>
      </c>
      <c r="B66" s="59">
        <v>8138106</v>
      </c>
      <c r="C66" s="60">
        <v>43811</v>
      </c>
      <c r="E66" t="str">
        <f>TEXT(Tabla14567[[#This Row],[FECHA_DEVOLUCION]],"'YYYY-MM-DD'")</f>
        <v>'2019-12-12'</v>
      </c>
      <c r="F66" t="str">
        <f>"INSERT INTO Libros_Devoluciones VALUES("&amp;Tabla14567[[#This Row],[COD_LIBRO]]&amp;", "&amp;E66&amp;", "&amp;Tabla14567[[#This Row],[DNI_LECTOR]]&amp;");"</f>
        <v>INSERT INTO Libros_Devoluciones VALUES(269, '2019-12-12', 8138106);</v>
      </c>
    </row>
    <row r="67" spans="1:6" x14ac:dyDescent="0.25">
      <c r="A67" s="58">
        <v>269</v>
      </c>
      <c r="B67" s="59">
        <v>8138106</v>
      </c>
      <c r="C67" s="60">
        <v>44553</v>
      </c>
      <c r="E67" t="str">
        <f>TEXT(Tabla14567[[#This Row],[FECHA_DEVOLUCION]],"'YYYY-MM-DD'")</f>
        <v>'2021-12-23'</v>
      </c>
      <c r="F67" t="str">
        <f>"INSERT INTO Libros_Devoluciones VALUES("&amp;Tabla14567[[#This Row],[COD_LIBRO]]&amp;", "&amp;E67&amp;", "&amp;Tabla14567[[#This Row],[DNI_LECTOR]]&amp;");"</f>
        <v>INSERT INTO Libros_Devoluciones VALUES(269, '2021-12-23', 8138106);</v>
      </c>
    </row>
    <row r="68" spans="1:6" x14ac:dyDescent="0.25">
      <c r="A68" s="58">
        <v>123</v>
      </c>
      <c r="B68" s="59">
        <v>11456789</v>
      </c>
      <c r="C68" s="60">
        <v>44774</v>
      </c>
      <c r="E68" t="str">
        <f>TEXT(Tabla14567[[#This Row],[FECHA_DEVOLUCION]],"'YYYY-MM-DD'")</f>
        <v>'2022-08-01'</v>
      </c>
      <c r="F68" t="str">
        <f>"INSERT INTO Libros_Devoluciones VALUES("&amp;Tabla14567[[#This Row],[COD_LIBRO]]&amp;", "&amp;E68&amp;", "&amp;Tabla14567[[#This Row],[DNI_LECTOR]]&amp;");"</f>
        <v>INSERT INTO Libros_Devoluciones VALUES(123, '2022-08-01', 11456789);</v>
      </c>
    </row>
    <row r="69" spans="1:6" x14ac:dyDescent="0.25">
      <c r="A69" s="58">
        <v>777</v>
      </c>
      <c r="B69" s="59">
        <v>12000333</v>
      </c>
      <c r="C69" s="60">
        <v>44776</v>
      </c>
      <c r="E69" t="str">
        <f>TEXT(Tabla14567[[#This Row],[FECHA_DEVOLUCION]],"'YYYY-MM-DD'")</f>
        <v>'2022-08-03'</v>
      </c>
      <c r="F69" t="str">
        <f>"INSERT INTO Libros_Devoluciones VALUES("&amp;Tabla14567[[#This Row],[COD_LIBRO]]&amp;", "&amp;E69&amp;", "&amp;Tabla14567[[#This Row],[DNI_LECTOR]]&amp;");"</f>
        <v>INSERT INTO Libros_Devoluciones VALUES(777, '2022-08-03', 12000333);</v>
      </c>
    </row>
    <row r="70" spans="1:6" x14ac:dyDescent="0.25">
      <c r="A70" s="58">
        <v>636</v>
      </c>
      <c r="B70" s="59">
        <v>13698283</v>
      </c>
      <c r="C70" s="60">
        <v>42124</v>
      </c>
      <c r="E70" t="str">
        <f>TEXT(Tabla14567[[#This Row],[FECHA_DEVOLUCION]],"'YYYY-MM-DD'")</f>
        <v>'2015-04-30'</v>
      </c>
      <c r="F70" t="str">
        <f>"INSERT INTO Libros_Devoluciones VALUES("&amp;Tabla14567[[#This Row],[COD_LIBRO]]&amp;", "&amp;E70&amp;", "&amp;Tabla14567[[#This Row],[DNI_LECTOR]]&amp;");"</f>
        <v>INSERT INTO Libros_Devoluciones VALUES(636, '2015-04-30', 13698283);</v>
      </c>
    </row>
    <row r="71" spans="1:6" x14ac:dyDescent="0.25">
      <c r="A71" s="58">
        <v>117</v>
      </c>
      <c r="B71" s="59">
        <v>20818325</v>
      </c>
      <c r="C71" s="60">
        <v>43165</v>
      </c>
      <c r="E71" t="str">
        <f>TEXT(Tabla14567[[#This Row],[FECHA_DEVOLUCION]],"'YYYY-MM-DD'")</f>
        <v>'2018-03-06'</v>
      </c>
      <c r="F71" t="str">
        <f>"INSERT INTO Libros_Devoluciones VALUES("&amp;Tabla14567[[#This Row],[COD_LIBRO]]&amp;", "&amp;E71&amp;", "&amp;Tabla14567[[#This Row],[DNI_LECTOR]]&amp;");"</f>
        <v>INSERT INTO Libros_Devoluciones VALUES(117, '2018-03-06', 20818325);</v>
      </c>
    </row>
    <row r="72" spans="1:6" x14ac:dyDescent="0.25">
      <c r="A72" s="58">
        <v>764</v>
      </c>
      <c r="B72" s="59">
        <v>20818325</v>
      </c>
      <c r="C72" s="60">
        <v>43165</v>
      </c>
      <c r="E72" t="str">
        <f>TEXT(Tabla14567[[#This Row],[FECHA_DEVOLUCION]],"'YYYY-MM-DD'")</f>
        <v>'2018-03-06'</v>
      </c>
      <c r="F72" t="str">
        <f>"INSERT INTO Libros_Devoluciones VALUES("&amp;Tabla14567[[#This Row],[COD_LIBRO]]&amp;", "&amp;E72&amp;", "&amp;Tabla14567[[#This Row],[DNI_LECTOR]]&amp;");"</f>
        <v>INSERT INTO Libros_Devoluciones VALUES(764, '2018-03-06', 20818325);</v>
      </c>
    </row>
    <row r="73" spans="1:6" x14ac:dyDescent="0.25">
      <c r="A73" s="58">
        <v>980</v>
      </c>
      <c r="B73" s="59">
        <v>20818325</v>
      </c>
      <c r="C73" s="60">
        <v>43165</v>
      </c>
      <c r="E73" t="str">
        <f>TEXT(Tabla14567[[#This Row],[FECHA_DEVOLUCION]],"'YYYY-MM-DD'")</f>
        <v>'2018-03-06'</v>
      </c>
      <c r="F73" t="str">
        <f>"INSERT INTO Libros_Devoluciones VALUES("&amp;Tabla14567[[#This Row],[COD_LIBRO]]&amp;", "&amp;E73&amp;", "&amp;Tabla14567[[#This Row],[DNI_LECTOR]]&amp;");"</f>
        <v>INSERT INTO Libros_Devoluciones VALUES(980, '2018-03-06', 20818325);</v>
      </c>
    </row>
    <row r="74" spans="1:6" x14ac:dyDescent="0.25">
      <c r="A74" s="58">
        <v>209</v>
      </c>
      <c r="B74" s="59">
        <v>20818325</v>
      </c>
      <c r="C74" s="60">
        <v>43333</v>
      </c>
      <c r="E74" t="str">
        <f>TEXT(Tabla14567[[#This Row],[FECHA_DEVOLUCION]],"'YYYY-MM-DD'")</f>
        <v>'2018-08-21'</v>
      </c>
      <c r="F74" t="str">
        <f>"INSERT INTO Libros_Devoluciones VALUES("&amp;Tabla14567[[#This Row],[COD_LIBRO]]&amp;", "&amp;E74&amp;", "&amp;Tabla14567[[#This Row],[DNI_LECTOR]]&amp;");"</f>
        <v>INSERT INTO Libros_Devoluciones VALUES(209, '2018-08-21', 20818325);</v>
      </c>
    </row>
    <row r="75" spans="1:6" x14ac:dyDescent="0.25">
      <c r="A75" s="58">
        <v>640</v>
      </c>
      <c r="B75" s="59">
        <v>20818325</v>
      </c>
      <c r="C75" s="60">
        <v>43333</v>
      </c>
      <c r="E75" t="str">
        <f>TEXT(Tabla14567[[#This Row],[FECHA_DEVOLUCION]],"'YYYY-MM-DD'")</f>
        <v>'2018-08-21'</v>
      </c>
      <c r="F75" t="str">
        <f>"INSERT INTO Libros_Devoluciones VALUES("&amp;Tabla14567[[#This Row],[COD_LIBRO]]&amp;", "&amp;E75&amp;", "&amp;Tabla14567[[#This Row],[DNI_LECTOR]]&amp;");"</f>
        <v>INSERT INTO Libros_Devoluciones VALUES(640, '2018-08-21', 20818325);</v>
      </c>
    </row>
    <row r="76" spans="1:6" x14ac:dyDescent="0.25">
      <c r="A76" s="58">
        <v>619</v>
      </c>
      <c r="B76" s="59">
        <v>20818325</v>
      </c>
      <c r="C76" s="60">
        <v>43546</v>
      </c>
      <c r="E76" t="str">
        <f>TEXT(Tabla14567[[#This Row],[FECHA_DEVOLUCION]],"'YYYY-MM-DD'")</f>
        <v>'2019-03-22'</v>
      </c>
      <c r="F76" t="str">
        <f>"INSERT INTO Libros_Devoluciones VALUES("&amp;Tabla14567[[#This Row],[COD_LIBRO]]&amp;", "&amp;E76&amp;", "&amp;Tabla14567[[#This Row],[DNI_LECTOR]]&amp;");"</f>
        <v>INSERT INTO Libros_Devoluciones VALUES(619, '2019-03-22', 20818325);</v>
      </c>
    </row>
    <row r="77" spans="1:6" x14ac:dyDescent="0.25">
      <c r="A77" s="58">
        <v>123</v>
      </c>
      <c r="B77" s="59">
        <v>23999666</v>
      </c>
      <c r="C77" s="60">
        <v>44782</v>
      </c>
      <c r="E77" t="str">
        <f>TEXT(Tabla14567[[#This Row],[FECHA_DEVOLUCION]],"'YYYY-MM-DD'")</f>
        <v>'2022-08-09'</v>
      </c>
      <c r="F77" t="str">
        <f>"INSERT INTO Libros_Devoluciones VALUES("&amp;Tabla14567[[#This Row],[COD_LIBRO]]&amp;", "&amp;E77&amp;", "&amp;Tabla14567[[#This Row],[DNI_LECTOR]]&amp;");"</f>
        <v>INSERT INTO Libros_Devoluciones VALUES(123, '2022-08-09', 23999666);</v>
      </c>
    </row>
    <row r="78" spans="1:6" x14ac:dyDescent="0.25">
      <c r="A78" s="58">
        <v>389</v>
      </c>
      <c r="B78" s="59">
        <v>24590987</v>
      </c>
      <c r="C78" s="60">
        <v>41883</v>
      </c>
      <c r="E78" t="str">
        <f>TEXT(Tabla14567[[#This Row],[FECHA_DEVOLUCION]],"'YYYY-MM-DD'")</f>
        <v>'2014-09-01'</v>
      </c>
      <c r="F78" t="str">
        <f>"INSERT INTO Libros_Devoluciones VALUES("&amp;Tabla14567[[#This Row],[COD_LIBRO]]&amp;", "&amp;E78&amp;", "&amp;Tabla14567[[#This Row],[DNI_LECTOR]]&amp;");"</f>
        <v>INSERT INTO Libros_Devoluciones VALUES(389, '2014-09-01', 24590987);</v>
      </c>
    </row>
    <row r="79" spans="1:6" x14ac:dyDescent="0.25">
      <c r="A79" s="58">
        <v>335</v>
      </c>
      <c r="B79" s="59">
        <v>24938546</v>
      </c>
      <c r="C79" s="60">
        <v>41212</v>
      </c>
      <c r="E79" t="str">
        <f>TEXT(Tabla14567[[#This Row],[FECHA_DEVOLUCION]],"'YYYY-MM-DD'")</f>
        <v>'2012-10-30'</v>
      </c>
      <c r="F79" t="str">
        <f>"INSERT INTO Libros_Devoluciones VALUES("&amp;Tabla14567[[#This Row],[COD_LIBRO]]&amp;", "&amp;E79&amp;", "&amp;Tabla14567[[#This Row],[DNI_LECTOR]]&amp;");"</f>
        <v>INSERT INTO Libros_Devoluciones VALUES(335, '2012-10-30', 24938546);</v>
      </c>
    </row>
    <row r="80" spans="1:6" x14ac:dyDescent="0.25">
      <c r="A80" s="58">
        <v>335</v>
      </c>
      <c r="B80" s="59">
        <v>24938546</v>
      </c>
      <c r="C80" s="60">
        <v>41217</v>
      </c>
      <c r="E80" t="str">
        <f>TEXT(Tabla14567[[#This Row],[FECHA_DEVOLUCION]],"'YYYY-MM-DD'")</f>
        <v>'2012-11-04'</v>
      </c>
      <c r="F80" t="str">
        <f>"INSERT INTO Libros_Devoluciones VALUES("&amp;Tabla14567[[#This Row],[COD_LIBRO]]&amp;", "&amp;E80&amp;", "&amp;Tabla14567[[#This Row],[DNI_LECTOR]]&amp;");"</f>
        <v>INSERT INTO Libros_Devoluciones VALUES(335, '2012-11-04', 24938546);</v>
      </c>
    </row>
    <row r="81" spans="1:6" x14ac:dyDescent="0.25">
      <c r="A81" s="58">
        <v>787</v>
      </c>
      <c r="B81" s="59">
        <v>31304307</v>
      </c>
      <c r="C81" s="60">
        <v>39646</v>
      </c>
      <c r="E81" t="str">
        <f>TEXT(Tabla14567[[#This Row],[FECHA_DEVOLUCION]],"'YYYY-MM-DD'")</f>
        <v>'2008-07-17'</v>
      </c>
      <c r="F81" t="str">
        <f>"INSERT INTO Libros_Devoluciones VALUES("&amp;Tabla14567[[#This Row],[COD_LIBRO]]&amp;", "&amp;E81&amp;", "&amp;Tabla14567[[#This Row],[DNI_LECTOR]]&amp;");"</f>
        <v>INSERT INTO Libros_Devoluciones VALUES(787, '2008-07-17', 31304307);</v>
      </c>
    </row>
    <row r="82" spans="1:6" x14ac:dyDescent="0.25">
      <c r="A82" s="58">
        <v>339</v>
      </c>
      <c r="B82" s="59">
        <v>31633572</v>
      </c>
      <c r="C82" s="60">
        <v>40890</v>
      </c>
      <c r="E82" t="str">
        <f>TEXT(Tabla14567[[#This Row],[FECHA_DEVOLUCION]],"'YYYY-MM-DD'")</f>
        <v>'2011-12-13'</v>
      </c>
      <c r="F82" t="str">
        <f>"INSERT INTO Libros_Devoluciones VALUES("&amp;Tabla14567[[#This Row],[COD_LIBRO]]&amp;", "&amp;E82&amp;", "&amp;Tabla14567[[#This Row],[DNI_LECTOR]]&amp;");"</f>
        <v>INSERT INTO Libros_Devoluciones VALUES(339, '2011-12-13', 31633572);</v>
      </c>
    </row>
    <row r="83" spans="1:6" x14ac:dyDescent="0.25">
      <c r="A83" s="58">
        <v>120</v>
      </c>
      <c r="B83" s="59">
        <v>31633572</v>
      </c>
      <c r="C83" s="60">
        <v>40968</v>
      </c>
      <c r="E83" t="str">
        <f>TEXT(Tabla14567[[#This Row],[FECHA_DEVOLUCION]],"'YYYY-MM-DD'")</f>
        <v>'2012-02-29'</v>
      </c>
      <c r="F83" t="str">
        <f>"INSERT INTO Libros_Devoluciones VALUES("&amp;Tabla14567[[#This Row],[COD_LIBRO]]&amp;", "&amp;E83&amp;", "&amp;Tabla14567[[#This Row],[DNI_LECTOR]]&amp;");"</f>
        <v>INSERT INTO Libros_Devoluciones VALUES(120, '2012-02-29', 31633572);</v>
      </c>
    </row>
    <row r="84" spans="1:6" x14ac:dyDescent="0.25">
      <c r="A84" s="58">
        <v>64</v>
      </c>
      <c r="B84" s="59">
        <v>31633572</v>
      </c>
      <c r="C84" s="60">
        <v>42222</v>
      </c>
      <c r="E84" t="str">
        <f>TEXT(Tabla14567[[#This Row],[FECHA_DEVOLUCION]],"'YYYY-MM-DD'")</f>
        <v>'2015-08-06'</v>
      </c>
      <c r="F84" t="str">
        <f>"INSERT INTO Libros_Devoluciones VALUES("&amp;Tabla14567[[#This Row],[COD_LIBRO]]&amp;", "&amp;E84&amp;", "&amp;Tabla14567[[#This Row],[DNI_LECTOR]]&amp;");"</f>
        <v>INSERT INTO Libros_Devoluciones VALUES(64, '2015-08-06', 31633572);</v>
      </c>
    </row>
    <row r="85" spans="1:6" x14ac:dyDescent="0.25">
      <c r="A85" s="58">
        <v>64</v>
      </c>
      <c r="B85" s="59">
        <v>31633572</v>
      </c>
      <c r="C85" s="60">
        <v>42485</v>
      </c>
      <c r="E85" t="str">
        <f>TEXT(Tabla14567[[#This Row],[FECHA_DEVOLUCION]],"'YYYY-MM-DD'")</f>
        <v>'2016-04-25'</v>
      </c>
      <c r="F85" t="str">
        <f>"INSERT INTO Libros_Devoluciones VALUES("&amp;Tabla14567[[#This Row],[COD_LIBRO]]&amp;", "&amp;E85&amp;", "&amp;Tabla14567[[#This Row],[DNI_LECTOR]]&amp;");"</f>
        <v>INSERT INTO Libros_Devoluciones VALUES(64, '2016-04-25', 31633572);</v>
      </c>
    </row>
    <row r="86" spans="1:6" x14ac:dyDescent="0.25">
      <c r="A86" s="58">
        <v>703</v>
      </c>
      <c r="B86" s="59">
        <v>36100963</v>
      </c>
      <c r="C86" s="60">
        <v>39833</v>
      </c>
      <c r="E86" t="str">
        <f>TEXT(Tabla14567[[#This Row],[FECHA_DEVOLUCION]],"'YYYY-MM-DD'")</f>
        <v>'2009-01-20'</v>
      </c>
      <c r="F86" t="str">
        <f>"INSERT INTO Libros_Devoluciones VALUES("&amp;Tabla14567[[#This Row],[COD_LIBRO]]&amp;", "&amp;E86&amp;", "&amp;Tabla14567[[#This Row],[DNI_LECTOR]]&amp;");"</f>
        <v>INSERT INTO Libros_Devoluciones VALUES(703, '2009-01-20', 36100963);</v>
      </c>
    </row>
    <row r="87" spans="1:6" x14ac:dyDescent="0.25">
      <c r="A87" s="58">
        <v>787</v>
      </c>
      <c r="B87" s="59">
        <v>36982834</v>
      </c>
      <c r="C87" s="60">
        <v>38581</v>
      </c>
      <c r="E87" t="str">
        <f>TEXT(Tabla14567[[#This Row],[FECHA_DEVOLUCION]],"'YYYY-MM-DD'")</f>
        <v>'2005-08-17'</v>
      </c>
      <c r="F87" t="str">
        <f>"INSERT INTO Libros_Devoluciones VALUES("&amp;Tabla14567[[#This Row],[COD_LIBRO]]&amp;", "&amp;E87&amp;", "&amp;Tabla14567[[#This Row],[DNI_LECTOR]]&amp;");"</f>
        <v>INSERT INTO Libros_Devoluciones VALUES(787, '2005-08-17', 36982834);</v>
      </c>
    </row>
    <row r="88" spans="1:6" x14ac:dyDescent="0.25">
      <c r="A88" s="58">
        <v>389</v>
      </c>
      <c r="B88" s="59">
        <v>53825831</v>
      </c>
      <c r="C88" s="60">
        <v>41512</v>
      </c>
      <c r="E88" t="str">
        <f>TEXT(Tabla14567[[#This Row],[FECHA_DEVOLUCION]],"'YYYY-MM-DD'")</f>
        <v>'2013-08-26'</v>
      </c>
      <c r="F88" t="str">
        <f>"INSERT INTO Libros_Devoluciones VALUES("&amp;Tabla14567[[#This Row],[COD_LIBRO]]&amp;", "&amp;E88&amp;", "&amp;Tabla14567[[#This Row],[DNI_LECTOR]]&amp;");"</f>
        <v>INSERT INTO Libros_Devoluciones VALUES(389, '2013-08-26', 53825831);</v>
      </c>
    </row>
    <row r="89" spans="1:6" x14ac:dyDescent="0.25">
      <c r="A89" s="58">
        <v>777</v>
      </c>
      <c r="B89" s="59">
        <v>60333444</v>
      </c>
      <c r="C89" s="60">
        <v>44777</v>
      </c>
      <c r="E89" t="str">
        <f>TEXT(Tabla14567[[#This Row],[FECHA_DEVOLUCION]],"'YYYY-MM-DD'")</f>
        <v>'2022-08-04'</v>
      </c>
      <c r="F89" t="str">
        <f>"INSERT INTO Libros_Devoluciones VALUES("&amp;Tabla14567[[#This Row],[COD_LIBRO]]&amp;", "&amp;E89&amp;", "&amp;Tabla14567[[#This Row],[DNI_LECTOR]]&amp;");"</f>
        <v>INSERT INTO Libros_Devoluciones VALUES(777, '2022-08-04', 60333444);</v>
      </c>
    </row>
    <row r="90" spans="1:6" x14ac:dyDescent="0.25">
      <c r="A90" s="58">
        <v>777</v>
      </c>
      <c r="B90" s="59">
        <v>78333111</v>
      </c>
      <c r="C90" s="60">
        <v>44775</v>
      </c>
      <c r="E90" t="str">
        <f>TEXT(Tabla14567[[#This Row],[FECHA_DEVOLUCION]],"'YYYY-MM-DD'")</f>
        <v>'2022-08-02'</v>
      </c>
      <c r="F90" t="str">
        <f>"INSERT INTO Libros_Devoluciones VALUES("&amp;Tabla14567[[#This Row],[COD_LIBRO]]&amp;", "&amp;E90&amp;", "&amp;Tabla14567[[#This Row],[DNI_LECTOR]]&amp;");"</f>
        <v>INSERT INTO Libros_Devoluciones VALUES(777, '2022-08-02', 78333111);</v>
      </c>
    </row>
    <row r="91" spans="1:6" x14ac:dyDescent="0.25">
      <c r="A91" s="58">
        <v>283</v>
      </c>
      <c r="B91" s="59">
        <v>87546357</v>
      </c>
      <c r="C91" s="60">
        <v>40240</v>
      </c>
      <c r="E91" t="str">
        <f>TEXT(Tabla14567[[#This Row],[FECHA_DEVOLUCION]],"'YYYY-MM-DD'")</f>
        <v>'2010-03-03'</v>
      </c>
      <c r="F91" t="str">
        <f>"INSERT INTO Libros_Devoluciones VALUES("&amp;Tabla14567[[#This Row],[COD_LIBRO]]&amp;", "&amp;E91&amp;", "&amp;Tabla14567[[#This Row],[DNI_LECTOR]]&amp;");"</f>
        <v>INSERT INTO Libros_Devoluciones VALUES(283, '2010-03-03', 87546357);</v>
      </c>
    </row>
    <row r="92" spans="1:6" x14ac:dyDescent="0.25">
      <c r="A92" s="58">
        <v>123</v>
      </c>
      <c r="B92" s="59">
        <v>89555111</v>
      </c>
      <c r="C92" s="60">
        <v>44817</v>
      </c>
      <c r="E92" t="str">
        <f>TEXT(Tabla14567[[#This Row],[FECHA_DEVOLUCION]],"'YYYY-MM-DD'")</f>
        <v>'2022-09-13'</v>
      </c>
      <c r="F92" t="str">
        <f>"INSERT INTO Libros_Devoluciones VALUES("&amp;Tabla14567[[#This Row],[COD_LIBRO]]&amp;", "&amp;E92&amp;", "&amp;Tabla14567[[#This Row],[DNI_LECTOR]]&amp;");"</f>
        <v>INSERT INTO Libros_Devoluciones VALUES(123, '2022-09-13', 89555111);</v>
      </c>
    </row>
    <row r="93" spans="1:6" x14ac:dyDescent="0.25">
      <c r="A93" s="58">
        <v>777</v>
      </c>
      <c r="B93" s="59">
        <v>99555666</v>
      </c>
      <c r="C93" s="60">
        <v>44803</v>
      </c>
      <c r="E93" t="str">
        <f>TEXT(Tabla14567[[#This Row],[FECHA_DEVOLUCION]],"'YYYY-MM-DD'")</f>
        <v>'2022-08-30'</v>
      </c>
      <c r="F93" t="str">
        <f>"INSERT INTO Libros_Devoluciones VALUES("&amp;Tabla14567[[#This Row],[COD_LIBRO]]&amp;", "&amp;E93&amp;", "&amp;Tabla14567[[#This Row],[DNI_LECTOR]]&amp;");"</f>
        <v>INSERT INTO Libros_Devoluciones VALUES(777, '2022-08-30', 99555666);</v>
      </c>
    </row>
    <row r="96" spans="1:6" x14ac:dyDescent="0.25">
      <c r="A96" s="66" t="s">
        <v>38</v>
      </c>
      <c r="B96" s="67" t="s">
        <v>39</v>
      </c>
      <c r="C96" s="67" t="s">
        <v>215</v>
      </c>
      <c r="D96" s="67" t="s">
        <v>41</v>
      </c>
      <c r="E96" s="68" t="s">
        <v>43</v>
      </c>
    </row>
    <row r="97" spans="1:12" x14ac:dyDescent="0.25">
      <c r="A97" s="63">
        <v>64</v>
      </c>
      <c r="B97" s="61" t="s">
        <v>31</v>
      </c>
      <c r="C97" s="61">
        <v>2</v>
      </c>
      <c r="D97" s="61">
        <v>32</v>
      </c>
      <c r="E97" s="64">
        <v>89</v>
      </c>
      <c r="G97" t="str">
        <f>"'"&amp;Tabla9[[#This Row],[TITULO_LIBRO]]&amp;"'"</f>
        <v>'En El Espacio Leemos El Tiempo'</v>
      </c>
      <c r="H97" t="str">
        <f>"INSERT INTO Libros VALUES("&amp;Tabla9[[#This Row],[COD_LIBRO]]&amp;", "&amp;G97&amp;", "&amp;Tabla9[[#This Row],[CATEGORIA_ID]]&amp;", "&amp;Tabla9[[#This Row],[CODIGO_AUTOR]]&amp;", "&amp;Tabla9[[#This Row],[CODIGO_EDITORIAL]]&amp;");"</f>
        <v>INSERT INTO Libros VALUES(64, 'En El Espacio Leemos El Tiempo', 2, 32, 89);</v>
      </c>
      <c r="L97">
        <f>LEN(Tabla9[[#This Row],[TITULO_LIBRO]])</f>
        <v>30</v>
      </c>
    </row>
    <row r="98" spans="1:12" x14ac:dyDescent="0.25">
      <c r="A98" s="63">
        <v>117</v>
      </c>
      <c r="B98" s="61" t="s">
        <v>23</v>
      </c>
      <c r="C98" s="61">
        <v>1</v>
      </c>
      <c r="D98" s="61">
        <v>59</v>
      </c>
      <c r="E98" s="64">
        <v>97</v>
      </c>
      <c r="G98" t="str">
        <f>"'"&amp;Tabla9[[#This Row],[TITULO_LIBRO]]&amp;"'"</f>
        <v>'Teoría Organizacional, Diseño Y Cambio En Las Organizaciones'</v>
      </c>
      <c r="H98" t="str">
        <f>"INSERT INTO Libros VALUES("&amp;Tabla9[[#This Row],[COD_LIBRO]]&amp;", "&amp;G98&amp;", "&amp;Tabla9[[#This Row],[CATEGORIA_ID]]&amp;", "&amp;Tabla9[[#This Row],[CODIGO_AUTOR]]&amp;", "&amp;Tabla9[[#This Row],[CODIGO_EDITORIAL]]&amp;");"</f>
        <v>INSERT INTO Libros VALUES(117, 'Teoría Organizacional, Diseño Y Cambio En Las Organizaciones', 1, 59, 97);</v>
      </c>
      <c r="L98">
        <f>LEN(Tabla9[[#This Row],[TITULO_LIBRO]])</f>
        <v>60</v>
      </c>
    </row>
    <row r="99" spans="1:12" x14ac:dyDescent="0.25">
      <c r="A99" s="63">
        <v>120</v>
      </c>
      <c r="B99" s="61" t="s">
        <v>26</v>
      </c>
      <c r="C99" s="61">
        <v>2</v>
      </c>
      <c r="D99" s="61">
        <v>60</v>
      </c>
      <c r="E99" s="64">
        <v>76</v>
      </c>
      <c r="G99" t="str">
        <f>"'"&amp;Tabla9[[#This Row],[TITULO_LIBRO]]&amp;"'"</f>
        <v>'Aprendiendo Del Pop'</v>
      </c>
      <c r="H99" t="str">
        <f>"INSERT INTO Libros VALUES("&amp;Tabla9[[#This Row],[COD_LIBRO]]&amp;", "&amp;G99&amp;", "&amp;Tabla9[[#This Row],[CATEGORIA_ID]]&amp;", "&amp;Tabla9[[#This Row],[CODIGO_AUTOR]]&amp;", "&amp;Tabla9[[#This Row],[CODIGO_EDITORIAL]]&amp;");"</f>
        <v>INSERT INTO Libros VALUES(120, 'Aprendiendo Del Pop', 2, 60, 76);</v>
      </c>
      <c r="L99">
        <f>LEN(Tabla9[[#This Row],[TITULO_LIBRO]])</f>
        <v>19</v>
      </c>
    </row>
    <row r="100" spans="1:12" x14ac:dyDescent="0.25">
      <c r="A100" s="63">
        <v>123</v>
      </c>
      <c r="B100" s="62" t="s">
        <v>48</v>
      </c>
      <c r="C100" s="61">
        <v>11</v>
      </c>
      <c r="D100" s="61">
        <v>666</v>
      </c>
      <c r="E100" s="65">
        <v>99</v>
      </c>
      <c r="G100" t="str">
        <f>"'"&amp;Tabla9[[#This Row],[TITULO_LIBRO]]&amp;"'"</f>
        <v>'El Resplandor'</v>
      </c>
      <c r="H100" t="str">
        <f>"INSERT INTO Libros VALUES("&amp;Tabla9[[#This Row],[COD_LIBRO]]&amp;", "&amp;G100&amp;", "&amp;Tabla9[[#This Row],[CATEGORIA_ID]]&amp;", "&amp;Tabla9[[#This Row],[CODIGO_AUTOR]]&amp;", "&amp;Tabla9[[#This Row],[CODIGO_EDITORIAL]]&amp;");"</f>
        <v>INSERT INTO Libros VALUES(123, 'El Resplandor', 11, 666, 99);</v>
      </c>
      <c r="L100">
        <f>LEN(Tabla9[[#This Row],[TITULO_LIBRO]])</f>
        <v>13</v>
      </c>
    </row>
    <row r="101" spans="1:12" x14ac:dyDescent="0.25">
      <c r="A101" s="63">
        <v>209</v>
      </c>
      <c r="B101" s="61" t="s">
        <v>22</v>
      </c>
      <c r="C101" s="61">
        <v>1</v>
      </c>
      <c r="D101" s="61">
        <v>105</v>
      </c>
      <c r="E101" s="64">
        <v>88</v>
      </c>
      <c r="G101" t="str">
        <f>"'"&amp;Tabla9[[#This Row],[TITULO_LIBRO]]&amp;"'"</f>
        <v>'Marketing Internacional'</v>
      </c>
      <c r="H101" t="str">
        <f>"INSERT INTO Libros VALUES("&amp;Tabla9[[#This Row],[COD_LIBRO]]&amp;", "&amp;G101&amp;", "&amp;Tabla9[[#This Row],[CATEGORIA_ID]]&amp;", "&amp;Tabla9[[#This Row],[CODIGO_AUTOR]]&amp;", "&amp;Tabla9[[#This Row],[CODIGO_EDITORIAL]]&amp;");"</f>
        <v>INSERT INTO Libros VALUES(209, 'Marketing Internacional', 1, 105, 88);</v>
      </c>
      <c r="L101">
        <f>LEN(Tabla9[[#This Row],[TITULO_LIBRO]])</f>
        <v>23</v>
      </c>
    </row>
    <row r="102" spans="1:12" x14ac:dyDescent="0.25">
      <c r="A102" s="63">
        <v>269</v>
      </c>
      <c r="B102" s="61" t="s">
        <v>5</v>
      </c>
      <c r="C102" s="61">
        <v>10</v>
      </c>
      <c r="D102" s="61">
        <v>135</v>
      </c>
      <c r="E102" s="64">
        <v>97</v>
      </c>
      <c r="G102" t="str">
        <f>"'"&amp;Tabla9[[#This Row],[TITULO_LIBRO]]&amp;"'"</f>
        <v>'Beef Production and Management Decisions'</v>
      </c>
      <c r="H102" t="str">
        <f>"INSERT INTO Libros VALUES("&amp;Tabla9[[#This Row],[COD_LIBRO]]&amp;", "&amp;G102&amp;", "&amp;Tabla9[[#This Row],[CATEGORIA_ID]]&amp;", "&amp;Tabla9[[#This Row],[CODIGO_AUTOR]]&amp;", "&amp;Tabla9[[#This Row],[CODIGO_EDITORIAL]]&amp;");"</f>
        <v>INSERT INTO Libros VALUES(269, 'Beef Production and Management Decisions', 10, 135, 97);</v>
      </c>
      <c r="L102">
        <f>LEN(Tabla9[[#This Row],[TITULO_LIBRO]])</f>
        <v>40</v>
      </c>
    </row>
    <row r="103" spans="1:12" x14ac:dyDescent="0.25">
      <c r="A103" s="63">
        <v>283</v>
      </c>
      <c r="B103" s="61" t="s">
        <v>17</v>
      </c>
      <c r="C103" s="61">
        <v>5</v>
      </c>
      <c r="D103" s="61">
        <v>142</v>
      </c>
      <c r="E103" s="64">
        <v>88</v>
      </c>
      <c r="G103" t="str">
        <f>"'"&amp;Tabla9[[#This Row],[TITULO_LIBRO]]&amp;"'"</f>
        <v>'Principios de Economía'</v>
      </c>
      <c r="H103" t="str">
        <f>"INSERT INTO Libros VALUES("&amp;Tabla9[[#This Row],[COD_LIBRO]]&amp;", "&amp;G103&amp;", "&amp;Tabla9[[#This Row],[CATEGORIA_ID]]&amp;", "&amp;Tabla9[[#This Row],[CODIGO_AUTOR]]&amp;", "&amp;Tabla9[[#This Row],[CODIGO_EDITORIAL]]&amp;");"</f>
        <v>INSERT INTO Libros VALUES(283, 'Principios de Economía', 5, 142, 88);</v>
      </c>
      <c r="L103">
        <f>LEN(Tabla9[[#This Row],[TITULO_LIBRO]])</f>
        <v>22</v>
      </c>
    </row>
    <row r="104" spans="1:12" x14ac:dyDescent="0.25">
      <c r="A104" s="63">
        <v>335</v>
      </c>
      <c r="B104" s="61" t="s">
        <v>25</v>
      </c>
      <c r="C104" s="61">
        <v>9</v>
      </c>
      <c r="D104" s="61">
        <v>168</v>
      </c>
      <c r="E104" s="64">
        <v>75</v>
      </c>
      <c r="G104" t="str">
        <f>"'"&amp;Tabla9[[#This Row],[TITULO_LIBRO]]&amp;"'"</f>
        <v>'El Conocimiento Secreto '</v>
      </c>
      <c r="H104" t="str">
        <f>"INSERT INTO Libros VALUES("&amp;Tabla9[[#This Row],[COD_LIBRO]]&amp;", "&amp;G104&amp;", "&amp;Tabla9[[#This Row],[CATEGORIA_ID]]&amp;", "&amp;Tabla9[[#This Row],[CODIGO_AUTOR]]&amp;", "&amp;Tabla9[[#This Row],[CODIGO_EDITORIAL]]&amp;");"</f>
        <v>INSERT INTO Libros VALUES(335, 'El Conocimiento Secreto ', 9, 168, 75);</v>
      </c>
      <c r="L104">
        <f>LEN(Tabla9[[#This Row],[TITULO_LIBRO]])</f>
        <v>24</v>
      </c>
    </row>
    <row r="105" spans="1:12" x14ac:dyDescent="0.25">
      <c r="A105" s="63">
        <v>339</v>
      </c>
      <c r="B105" s="61" t="s">
        <v>27</v>
      </c>
      <c r="C105" s="61">
        <v>2</v>
      </c>
      <c r="D105" s="61">
        <v>170</v>
      </c>
      <c r="E105" s="64">
        <v>92</v>
      </c>
      <c r="G105" t="str">
        <f>"'"&amp;Tabla9[[#This Row],[TITULO_LIBRO]]&amp;"'"</f>
        <v>'La Arqueología Del Saber'</v>
      </c>
      <c r="H105" t="str">
        <f>"INSERT INTO Libros VALUES("&amp;Tabla9[[#This Row],[COD_LIBRO]]&amp;", "&amp;G105&amp;", "&amp;Tabla9[[#This Row],[CATEGORIA_ID]]&amp;", "&amp;Tabla9[[#This Row],[CODIGO_AUTOR]]&amp;", "&amp;Tabla9[[#This Row],[CODIGO_EDITORIAL]]&amp;");"</f>
        <v>INSERT INTO Libros VALUES(339, 'La Arqueología Del Saber', 2, 170, 92);</v>
      </c>
      <c r="L105">
        <f>LEN(Tabla9[[#This Row],[TITULO_LIBRO]])</f>
        <v>24</v>
      </c>
    </row>
    <row r="106" spans="1:12" x14ac:dyDescent="0.25">
      <c r="A106" s="63">
        <v>389</v>
      </c>
      <c r="B106" s="61" t="s">
        <v>13</v>
      </c>
      <c r="C106" s="61">
        <v>4</v>
      </c>
      <c r="D106" s="61">
        <v>195</v>
      </c>
      <c r="E106" s="64">
        <v>97</v>
      </c>
      <c r="G106" t="str">
        <f>"'"&amp;Tabla9[[#This Row],[TITULO_LIBRO]]&amp;"'"</f>
        <v>'Geomorfología'</v>
      </c>
      <c r="H106" t="str">
        <f>"INSERT INTO Libros VALUES("&amp;Tabla9[[#This Row],[COD_LIBRO]]&amp;", "&amp;G106&amp;", "&amp;Tabla9[[#This Row],[CATEGORIA_ID]]&amp;", "&amp;Tabla9[[#This Row],[CODIGO_AUTOR]]&amp;", "&amp;Tabla9[[#This Row],[CODIGO_EDITORIAL]]&amp;");"</f>
        <v>INSERT INTO Libros VALUES(389, 'Geomorfología', 4, 195, 97);</v>
      </c>
      <c r="L106">
        <f>LEN(Tabla9[[#This Row],[TITULO_LIBRO]])</f>
        <v>13</v>
      </c>
    </row>
    <row r="107" spans="1:12" x14ac:dyDescent="0.25">
      <c r="A107" s="63">
        <v>619</v>
      </c>
      <c r="B107" s="61" t="s">
        <v>28</v>
      </c>
      <c r="C107" s="61">
        <v>1</v>
      </c>
      <c r="D107" s="61">
        <v>310</v>
      </c>
      <c r="E107" s="64">
        <v>87</v>
      </c>
      <c r="G107" t="str">
        <f>"'"&amp;Tabla9[[#This Row],[TITULO_LIBRO]]&amp;"'"</f>
        <v>'Técnicas De Análisis De Datos En Investigación De Mercados'</v>
      </c>
      <c r="H107" t="str">
        <f>"INSERT INTO Libros VALUES("&amp;Tabla9[[#This Row],[COD_LIBRO]]&amp;", "&amp;G107&amp;", "&amp;Tabla9[[#This Row],[CATEGORIA_ID]]&amp;", "&amp;Tabla9[[#This Row],[CODIGO_AUTOR]]&amp;", "&amp;Tabla9[[#This Row],[CODIGO_EDITORIAL]]&amp;");"</f>
        <v>INSERT INTO Libros VALUES(619, 'Técnicas De Análisis De Datos En Investigación De Mercados', 1, 310, 87);</v>
      </c>
      <c r="L107">
        <f>LEN(Tabla9[[#This Row],[TITULO_LIBRO]])</f>
        <v>58</v>
      </c>
    </row>
    <row r="108" spans="1:12" x14ac:dyDescent="0.25">
      <c r="A108" s="63">
        <v>636</v>
      </c>
      <c r="B108" s="61" t="s">
        <v>10</v>
      </c>
      <c r="C108" s="61">
        <v>3</v>
      </c>
      <c r="D108" s="61">
        <v>318</v>
      </c>
      <c r="E108" s="64">
        <v>82</v>
      </c>
      <c r="G108" t="str">
        <f>"'"&amp;Tabla9[[#This Row],[TITULO_LIBRO]]&amp;"'"</f>
        <v>'Eric Fischl: The Krefeld-Project'</v>
      </c>
      <c r="H108" t="str">
        <f>"INSERT INTO Libros VALUES("&amp;Tabla9[[#This Row],[COD_LIBRO]]&amp;", "&amp;G108&amp;", "&amp;Tabla9[[#This Row],[CATEGORIA_ID]]&amp;", "&amp;Tabla9[[#This Row],[CODIGO_AUTOR]]&amp;", "&amp;Tabla9[[#This Row],[CODIGO_EDITORIAL]]&amp;");"</f>
        <v>INSERT INTO Libros VALUES(636, 'Eric Fischl: The Krefeld-Project', 3, 318, 82);</v>
      </c>
      <c r="L108">
        <f>LEN(Tabla9[[#This Row],[TITULO_LIBRO]])</f>
        <v>32</v>
      </c>
    </row>
    <row r="109" spans="1:12" x14ac:dyDescent="0.25">
      <c r="A109" s="63">
        <v>640</v>
      </c>
      <c r="B109" s="61" t="s">
        <v>30</v>
      </c>
      <c r="C109" s="61">
        <v>1</v>
      </c>
      <c r="D109" s="61">
        <v>320</v>
      </c>
      <c r="E109" s="64">
        <v>97</v>
      </c>
      <c r="G109" t="str">
        <f>"'"&amp;Tabla9[[#This Row],[TITULO_LIBRO]]&amp;"'"</f>
        <v>'Estrategias de Marketing Internacional '</v>
      </c>
      <c r="H109" t="str">
        <f>"INSERT INTO Libros VALUES("&amp;Tabla9[[#This Row],[COD_LIBRO]]&amp;", "&amp;G109&amp;", "&amp;Tabla9[[#This Row],[CATEGORIA_ID]]&amp;", "&amp;Tabla9[[#This Row],[CODIGO_AUTOR]]&amp;", "&amp;Tabla9[[#This Row],[CODIGO_EDITORIAL]]&amp;");"</f>
        <v>INSERT INTO Libros VALUES(640, 'Estrategias de Marketing Internacional ', 1, 320, 97);</v>
      </c>
      <c r="L109">
        <f>LEN(Tabla9[[#This Row],[TITULO_LIBRO]])</f>
        <v>39</v>
      </c>
    </row>
    <row r="110" spans="1:12" x14ac:dyDescent="0.25">
      <c r="A110" s="63">
        <v>703</v>
      </c>
      <c r="B110" s="61" t="s">
        <v>19</v>
      </c>
      <c r="C110" s="61">
        <v>8</v>
      </c>
      <c r="D110" s="61">
        <v>352</v>
      </c>
      <c r="E110" s="64">
        <v>86</v>
      </c>
      <c r="G110" t="str">
        <f>"'"&amp;Tabla9[[#This Row],[TITULO_LIBRO]]&amp;"'"</f>
        <v>'The Great Gatsby '</v>
      </c>
      <c r="H110" t="str">
        <f>"INSERT INTO Libros VALUES("&amp;Tabla9[[#This Row],[COD_LIBRO]]&amp;", "&amp;G110&amp;", "&amp;Tabla9[[#This Row],[CATEGORIA_ID]]&amp;", "&amp;Tabla9[[#This Row],[CODIGO_AUTOR]]&amp;", "&amp;Tabla9[[#This Row],[CODIGO_EDITORIAL]]&amp;");"</f>
        <v>INSERT INTO Libros VALUES(703, 'The Great Gatsby ', 8, 352, 86);</v>
      </c>
      <c r="L110">
        <f>LEN(Tabla9[[#This Row],[TITULO_LIBRO]])</f>
        <v>17</v>
      </c>
    </row>
    <row r="111" spans="1:12" x14ac:dyDescent="0.25">
      <c r="A111" s="63">
        <v>709</v>
      </c>
      <c r="B111" s="61" t="s">
        <v>12</v>
      </c>
      <c r="C111" s="61">
        <v>2</v>
      </c>
      <c r="D111" s="61">
        <v>355</v>
      </c>
      <c r="E111" s="64">
        <v>76</v>
      </c>
      <c r="G111" t="str">
        <f>"'"&amp;Tabla9[[#This Row],[TITULO_LIBRO]]&amp;"'"</f>
        <v>'Arquitectura y Crítica'</v>
      </c>
      <c r="H111" t="str">
        <f>"INSERT INTO Libros VALUES("&amp;Tabla9[[#This Row],[COD_LIBRO]]&amp;", "&amp;G111&amp;", "&amp;Tabla9[[#This Row],[CATEGORIA_ID]]&amp;", "&amp;Tabla9[[#This Row],[CODIGO_AUTOR]]&amp;", "&amp;Tabla9[[#This Row],[CODIGO_EDITORIAL]]&amp;");"</f>
        <v>INSERT INTO Libros VALUES(709, 'Arquitectura y Crítica', 2, 355, 76);</v>
      </c>
      <c r="L111">
        <f>LEN(Tabla9[[#This Row],[TITULO_LIBRO]])</f>
        <v>22</v>
      </c>
    </row>
    <row r="112" spans="1:12" x14ac:dyDescent="0.25">
      <c r="A112" s="63">
        <v>764</v>
      </c>
      <c r="B112" s="61" t="s">
        <v>24</v>
      </c>
      <c r="C112" s="61">
        <v>1</v>
      </c>
      <c r="D112" s="61">
        <v>382</v>
      </c>
      <c r="E112" s="64">
        <v>74</v>
      </c>
      <c r="G112" t="str">
        <f>"'"&amp;Tabla9[[#This Row],[TITULO_LIBRO]]&amp;"'"</f>
        <v>'Teoría Y Diseño Organizacional'</v>
      </c>
      <c r="H112" t="str">
        <f>"INSERT INTO Libros VALUES("&amp;Tabla9[[#This Row],[COD_LIBRO]]&amp;", "&amp;G112&amp;", "&amp;Tabla9[[#This Row],[CATEGORIA_ID]]&amp;", "&amp;Tabla9[[#This Row],[CODIGO_AUTOR]]&amp;", "&amp;Tabla9[[#This Row],[CODIGO_EDITORIAL]]&amp;");"</f>
        <v>INSERT INTO Libros VALUES(764, 'Teoría Y Diseño Organizacional', 1, 382, 74);</v>
      </c>
      <c r="L112">
        <f>LEN(Tabla9[[#This Row],[TITULO_LIBRO]])</f>
        <v>30</v>
      </c>
    </row>
    <row r="113" spans="1:12" x14ac:dyDescent="0.25">
      <c r="A113" s="63">
        <v>777</v>
      </c>
      <c r="B113" s="62" t="s">
        <v>49</v>
      </c>
      <c r="C113" s="61">
        <v>7</v>
      </c>
      <c r="D113" s="61">
        <v>899</v>
      </c>
      <c r="E113" s="65">
        <v>88</v>
      </c>
      <c r="G113" t="str">
        <f>"'"&amp;Tabla9[[#This Row],[TITULO_LIBRO]]&amp;"'"</f>
        <v>'Drácula'</v>
      </c>
      <c r="H113" t="str">
        <f>"INSERT INTO Libros VALUES("&amp;Tabla9[[#This Row],[COD_LIBRO]]&amp;", "&amp;G113&amp;", "&amp;Tabla9[[#This Row],[CATEGORIA_ID]]&amp;", "&amp;Tabla9[[#This Row],[CODIGO_AUTOR]]&amp;", "&amp;Tabla9[[#This Row],[CODIGO_EDITORIAL]]&amp;");"</f>
        <v>INSERT INTO Libros VALUES(777, 'Drácula', 7, 899, 88);</v>
      </c>
      <c r="L113">
        <f>LEN(Tabla9[[#This Row],[TITULO_LIBRO]])</f>
        <v>7</v>
      </c>
    </row>
    <row r="114" spans="1:12" x14ac:dyDescent="0.25">
      <c r="A114" s="63">
        <v>787</v>
      </c>
      <c r="B114" s="61" t="s">
        <v>213</v>
      </c>
      <c r="C114" s="61">
        <v>6</v>
      </c>
      <c r="D114" s="61">
        <v>394</v>
      </c>
      <c r="E114" s="64">
        <v>83</v>
      </c>
      <c r="G114" t="str">
        <f>"'"&amp;Tabla9[[#This Row],[TITULO_LIBRO]]&amp;"'"</f>
        <v>'Clasificación De Intervenciones De Enfermería'</v>
      </c>
      <c r="H114" t="str">
        <f>"INSERT INTO Libros VALUES("&amp;Tabla9[[#This Row],[COD_LIBRO]]&amp;", "&amp;G114&amp;", "&amp;Tabla9[[#This Row],[CATEGORIA_ID]]&amp;", "&amp;Tabla9[[#This Row],[CODIGO_AUTOR]]&amp;", "&amp;Tabla9[[#This Row],[CODIGO_EDITORIAL]]&amp;");"</f>
        <v>INSERT INTO Libros VALUES(787, 'Clasificación De Intervenciones De Enfermería', 6, 394, 83);</v>
      </c>
      <c r="L114">
        <f>LEN(Tabla9[[#This Row],[TITULO_LIBRO]])</f>
        <v>45</v>
      </c>
    </row>
    <row r="115" spans="1:12" x14ac:dyDescent="0.25">
      <c r="A115" s="69">
        <v>980</v>
      </c>
      <c r="B115" s="70" t="s">
        <v>21</v>
      </c>
      <c r="C115" s="70">
        <v>1</v>
      </c>
      <c r="D115" s="70">
        <v>490</v>
      </c>
      <c r="E115" s="71">
        <v>88</v>
      </c>
      <c r="G115" t="str">
        <f>"'"&amp;Tabla9[[#This Row],[TITULO_LIBRO]]&amp;"'"</f>
        <v>'Introducción A La Teoría General De La Administración'</v>
      </c>
      <c r="H115" t="str">
        <f>"INSERT INTO Libros VALUES("&amp;Tabla9[[#This Row],[COD_LIBRO]]&amp;", "&amp;G115&amp;", "&amp;Tabla9[[#This Row],[CATEGORIA_ID]]&amp;", "&amp;Tabla9[[#This Row],[CODIGO_AUTOR]]&amp;", "&amp;Tabla9[[#This Row],[CODIGO_EDITORIAL]]&amp;");"</f>
        <v>INSERT INTO Libros VALUES(980, 'Introducción A La Teoría General De La Administración', 1, 490, 88);</v>
      </c>
      <c r="L115">
        <f>LEN(Tabla9[[#This Row],[TITULO_LIBRO]])</f>
        <v>53</v>
      </c>
    </row>
    <row r="118" spans="1:12" x14ac:dyDescent="0.25">
      <c r="A118" s="19" t="s">
        <v>215</v>
      </c>
      <c r="B118" s="88" t="s">
        <v>40</v>
      </c>
    </row>
    <row r="119" spans="1:12" x14ac:dyDescent="0.25">
      <c r="A119" s="19">
        <v>1</v>
      </c>
      <c r="B119" s="88" t="s">
        <v>20</v>
      </c>
      <c r="D119" t="str">
        <f>"'"&amp;Tabla13[[#This Row],[CATEGORIA_LIBRO]]&amp;"'"</f>
        <v>'Administración'</v>
      </c>
      <c r="E119" t="str">
        <f>"INSERT INTO Categorias VALUES("&amp;Tabla13[[#This Row],[CATEGORIA_ID]]&amp;", "&amp;D119&amp;");"</f>
        <v>INSERT INTO Categorias VALUES(1, 'Administración');</v>
      </c>
    </row>
    <row r="120" spans="1:12" x14ac:dyDescent="0.25">
      <c r="A120" s="19">
        <v>2</v>
      </c>
      <c r="B120" s="88" t="s">
        <v>35</v>
      </c>
      <c r="D120" t="str">
        <f>"'"&amp;Tabla13[[#This Row],[CATEGORIA_LIBRO]]&amp;"'"</f>
        <v>'Arquitectura Y Urbanismo'</v>
      </c>
      <c r="E120" t="str">
        <f>"INSERT INTO Categorias VALUES("&amp;Tabla13[[#This Row],[CATEGORIA_ID]]&amp;", "&amp;D120&amp;");"</f>
        <v>INSERT INTO Categorias VALUES(2, 'Arquitectura Y Urbanismo');</v>
      </c>
    </row>
    <row r="121" spans="1:12" x14ac:dyDescent="0.25">
      <c r="A121" s="19">
        <v>3</v>
      </c>
      <c r="B121" s="88" t="s">
        <v>4</v>
      </c>
      <c r="D121" t="str">
        <f>"'"&amp;Tabla13[[#This Row],[CATEGORIA_LIBRO]]&amp;"'"</f>
        <v>'Artes Visuales'</v>
      </c>
      <c r="E121" t="str">
        <f>"INSERT INTO Categorias VALUES("&amp;Tabla13[[#This Row],[CATEGORIA_ID]]&amp;", "&amp;D121&amp;");"</f>
        <v>INSERT INTO Categorias VALUES(3, 'Artes Visuales');</v>
      </c>
    </row>
    <row r="122" spans="1:12" x14ac:dyDescent="0.25">
      <c r="A122" s="19">
        <v>4</v>
      </c>
      <c r="B122" s="88" t="s">
        <v>36</v>
      </c>
      <c r="D122" t="str">
        <f>"'"&amp;Tabla13[[#This Row],[CATEGORIA_LIBRO]]&amp;"'"</f>
        <v>'Ciencias Ambientales Y Evolutivas'</v>
      </c>
      <c r="E122" t="str">
        <f>"INSERT INTO Categorias VALUES("&amp;Tabla13[[#This Row],[CATEGORIA_ID]]&amp;", "&amp;D122&amp;");"</f>
        <v>INSERT INTO Categorias VALUES(4, 'Ciencias Ambientales Y Evolutivas');</v>
      </c>
    </row>
    <row r="123" spans="1:12" x14ac:dyDescent="0.25">
      <c r="A123" s="19">
        <v>5</v>
      </c>
      <c r="B123" s="88" t="s">
        <v>2</v>
      </c>
      <c r="D123" t="str">
        <f>"'"&amp;Tabla13[[#This Row],[CATEGORIA_LIBRO]]&amp;"'"</f>
        <v>'Economía'</v>
      </c>
      <c r="E123" t="str">
        <f>"INSERT INTO Categorias VALUES("&amp;Tabla13[[#This Row],[CATEGORIA_ID]]&amp;", "&amp;D123&amp;");"</f>
        <v>INSERT INTO Categorias VALUES(5, 'Economía');</v>
      </c>
    </row>
    <row r="124" spans="1:12" x14ac:dyDescent="0.25">
      <c r="A124" s="19">
        <v>6</v>
      </c>
      <c r="B124" s="88" t="s">
        <v>18</v>
      </c>
      <c r="D124" t="str">
        <f>"'"&amp;Tabla13[[#This Row],[CATEGORIA_LIBRO]]&amp;"'"</f>
        <v>'Enfermería'</v>
      </c>
      <c r="E124" t="str">
        <f>"INSERT INTO Categorias VALUES("&amp;Tabla13[[#This Row],[CATEGORIA_ID]]&amp;", "&amp;D124&amp;");"</f>
        <v>INSERT INTO Categorias VALUES(6, 'Enfermería');</v>
      </c>
    </row>
    <row r="125" spans="1:12" x14ac:dyDescent="0.25">
      <c r="A125" s="19">
        <v>7</v>
      </c>
      <c r="B125" s="88" t="s">
        <v>51</v>
      </c>
      <c r="D125" t="str">
        <f>"'"&amp;Tabla13[[#This Row],[CATEGORIA_LIBRO]]&amp;"'"</f>
        <v>'Fantasía Gótica'</v>
      </c>
      <c r="E125" t="str">
        <f>"INSERT INTO Categorias VALUES("&amp;Tabla13[[#This Row],[CATEGORIA_ID]]&amp;", "&amp;D125&amp;");"</f>
        <v>INSERT INTO Categorias VALUES(7, 'Fantasía Gótica');</v>
      </c>
    </row>
    <row r="126" spans="1:12" x14ac:dyDescent="0.25">
      <c r="A126" s="19">
        <v>8</v>
      </c>
      <c r="B126" s="88" t="s">
        <v>0</v>
      </c>
      <c r="D126" t="str">
        <f>"'"&amp;Tabla13[[#This Row],[CATEGORIA_LIBRO]]&amp;"'"</f>
        <v>'Lingüística y Literatura'</v>
      </c>
      <c r="E126" t="str">
        <f>"INSERT INTO Categorias VALUES("&amp;Tabla13[[#This Row],[CATEGORIA_ID]]&amp;", "&amp;D126&amp;");"</f>
        <v>INSERT INTO Categorias VALUES(8, 'Lingüística y Literatura');</v>
      </c>
    </row>
    <row r="127" spans="1:12" x14ac:dyDescent="0.25">
      <c r="A127" s="19">
        <v>9</v>
      </c>
      <c r="B127" s="88" t="s">
        <v>37</v>
      </c>
      <c r="D127" t="str">
        <f>"'"&amp;Tabla13[[#This Row],[CATEGORIA_LIBRO]]&amp;"'"</f>
        <v>'Motivacionales'</v>
      </c>
      <c r="E127" t="str">
        <f>"INSERT INTO Categorias VALUES("&amp;Tabla13[[#This Row],[CATEGORIA_ID]]&amp;", "&amp;D127&amp;");"</f>
        <v>INSERT INTO Categorias VALUES(9, 'Motivacionales');</v>
      </c>
    </row>
    <row r="128" spans="1:12" x14ac:dyDescent="0.25">
      <c r="A128" s="19">
        <v>10</v>
      </c>
      <c r="B128" s="88" t="s">
        <v>3</v>
      </c>
      <c r="D128" t="str">
        <f>"'"&amp;Tabla13[[#This Row],[CATEGORIA_LIBRO]]&amp;"'"</f>
        <v>'Producción Animal'</v>
      </c>
      <c r="E128" t="str">
        <f>"INSERT INTO Categorias VALUES("&amp;Tabla13[[#This Row],[CATEGORIA_ID]]&amp;", "&amp;D128&amp;");"</f>
        <v>INSERT INTO Categorias VALUES(10, 'Producción Animal');</v>
      </c>
    </row>
    <row r="129" spans="1:7" x14ac:dyDescent="0.25">
      <c r="A129" s="19">
        <v>11</v>
      </c>
      <c r="B129" s="88" t="s">
        <v>50</v>
      </c>
      <c r="D129" t="str">
        <f>"'"&amp;Tabla13[[#This Row],[CATEGORIA_LIBRO]]&amp;"'"</f>
        <v>'Terror'</v>
      </c>
      <c r="E129" t="str">
        <f>"INSERT INTO Categorias VALUES("&amp;Tabla13[[#This Row],[CATEGORIA_ID]]&amp;", "&amp;D129&amp;");"</f>
        <v>INSERT INTO Categorias VALUES(11, 'Terror');</v>
      </c>
    </row>
    <row r="132" spans="1:7" x14ac:dyDescent="0.25">
      <c r="A132" s="75" t="s">
        <v>45</v>
      </c>
      <c r="B132" s="76" t="s">
        <v>186</v>
      </c>
      <c r="C132" s="77" t="s">
        <v>187</v>
      </c>
    </row>
    <row r="133" spans="1:7" x14ac:dyDescent="0.25">
      <c r="A133" s="73">
        <v>7461558</v>
      </c>
      <c r="B133" s="72" t="s">
        <v>102</v>
      </c>
      <c r="C133" s="74" t="s">
        <v>103</v>
      </c>
      <c r="E133" t="str">
        <f>"'"&amp;Tabla10[[#This Row],[LECTOR_NOMBRE]]&amp;"'"</f>
        <v>'Emil '</v>
      </c>
      <c r="F133" t="str">
        <f>"'"&amp;Tabla10[[#This Row],[LECTOR_APELLIDO]]&amp;"'"</f>
        <v>'Schmied'</v>
      </c>
      <c r="G133" t="str">
        <f>"INSERT INTO Lectores VALUES("&amp;Tabla10[[#This Row],[DNI_LECTOR]]&amp;", "&amp;E133&amp;", "&amp;F133&amp;");"</f>
        <v>INSERT INTO Lectores VALUES(7461558, 'Emil ', 'Schmied');</v>
      </c>
    </row>
    <row r="134" spans="1:7" x14ac:dyDescent="0.25">
      <c r="A134" s="73">
        <v>8138106</v>
      </c>
      <c r="B134" s="72" t="s">
        <v>124</v>
      </c>
      <c r="C134" s="74" t="s">
        <v>125</v>
      </c>
      <c r="E134" t="str">
        <f>"'"&amp;Tabla10[[#This Row],[LECTOR_NOMBRE]]&amp;"'"</f>
        <v>'Rodrigo '</v>
      </c>
      <c r="F134" t="str">
        <f>"'"&amp;Tabla10[[#This Row],[LECTOR_APELLIDO]]&amp;"'"</f>
        <v>'Inostroza'</v>
      </c>
      <c r="G134" t="str">
        <f>"INSERT INTO Lectores VALUES("&amp;Tabla10[[#This Row],[DNI_LECTOR]]&amp;", "&amp;E134&amp;", "&amp;F134&amp;");"</f>
        <v>INSERT INTO Lectores VALUES(8138106, 'Rodrigo ', 'Inostroza');</v>
      </c>
    </row>
    <row r="135" spans="1:7" x14ac:dyDescent="0.25">
      <c r="A135" s="73">
        <v>11456789</v>
      </c>
      <c r="B135" s="72" t="s">
        <v>120</v>
      </c>
      <c r="C135" s="74" t="s">
        <v>121</v>
      </c>
      <c r="E135" t="str">
        <f>"'"&amp;Tabla10[[#This Row],[LECTOR_NOMBRE]]&amp;"'"</f>
        <v>'Pepe '</v>
      </c>
      <c r="F135" t="str">
        <f>"'"&amp;Tabla10[[#This Row],[LECTOR_APELLIDO]]&amp;"'"</f>
        <v>'Juárez'</v>
      </c>
      <c r="G135" t="str">
        <f>"INSERT INTO Lectores VALUES("&amp;Tabla10[[#This Row],[DNI_LECTOR]]&amp;", "&amp;E135&amp;", "&amp;F135&amp;");"</f>
        <v>INSERT INTO Lectores VALUES(11456789, 'Pepe ', 'Juárez');</v>
      </c>
    </row>
    <row r="136" spans="1:7" x14ac:dyDescent="0.25">
      <c r="A136" s="73">
        <v>12000333</v>
      </c>
      <c r="B136" s="72" t="s">
        <v>132</v>
      </c>
      <c r="C136" s="74" t="s">
        <v>133</v>
      </c>
      <c r="E136" t="str">
        <f>"'"&amp;Tabla10[[#This Row],[LECTOR_NOMBRE]]&amp;"'"</f>
        <v>'Sebastián '</v>
      </c>
      <c r="F136" t="str">
        <f>"'"&amp;Tabla10[[#This Row],[LECTOR_APELLIDO]]&amp;"'"</f>
        <v>'Peralta'</v>
      </c>
      <c r="G136" t="str">
        <f>"INSERT INTO Lectores VALUES("&amp;Tabla10[[#This Row],[DNI_LECTOR]]&amp;", "&amp;E136&amp;", "&amp;F136&amp;");"</f>
        <v>INSERT INTO Lectores VALUES(12000333, 'Sebastián ', 'Peralta');</v>
      </c>
    </row>
    <row r="137" spans="1:7" x14ac:dyDescent="0.25">
      <c r="A137" s="73">
        <v>13698283</v>
      </c>
      <c r="B137" s="72" t="s">
        <v>106</v>
      </c>
      <c r="C137" s="74" t="s">
        <v>107</v>
      </c>
      <c r="E137" t="str">
        <f>"'"&amp;Tabla10[[#This Row],[LECTOR_NOMBRE]]&amp;"'"</f>
        <v>'Isabel '</v>
      </c>
      <c r="F137" t="str">
        <f>"'"&amp;Tabla10[[#This Row],[LECTOR_APELLIDO]]&amp;"'"</f>
        <v>'Cavieres'</v>
      </c>
      <c r="G137" t="str">
        <f>"INSERT INTO Lectores VALUES("&amp;Tabla10[[#This Row],[DNI_LECTOR]]&amp;", "&amp;E137&amp;", "&amp;F137&amp;");"</f>
        <v>INSERT INTO Lectores VALUES(13698283, 'Isabel ', 'Cavieres');</v>
      </c>
    </row>
    <row r="138" spans="1:7" x14ac:dyDescent="0.25">
      <c r="A138" s="73">
        <v>20818325</v>
      </c>
      <c r="B138" s="72" t="s">
        <v>80</v>
      </c>
      <c r="C138" s="74" t="s">
        <v>81</v>
      </c>
      <c r="E138" t="str">
        <f>"'"&amp;Tabla10[[#This Row],[LECTOR_NOMBRE]]&amp;"'"</f>
        <v>'Carlos '</v>
      </c>
      <c r="F138" t="str">
        <f>"'"&amp;Tabla10[[#This Row],[LECTOR_APELLIDO]]&amp;"'"</f>
        <v>'Reyes'</v>
      </c>
      <c r="G138" t="str">
        <f>"INSERT INTO Lectores VALUES("&amp;Tabla10[[#This Row],[DNI_LECTOR]]&amp;", "&amp;E138&amp;", "&amp;F138&amp;");"</f>
        <v>INSERT INTO Lectores VALUES(20818325, 'Carlos ', 'Reyes');</v>
      </c>
    </row>
    <row r="139" spans="1:7" x14ac:dyDescent="0.25">
      <c r="A139" s="73">
        <v>23999666</v>
      </c>
      <c r="B139" s="72" t="s">
        <v>118</v>
      </c>
      <c r="C139" s="74" t="s">
        <v>119</v>
      </c>
      <c r="E139" t="str">
        <f>"'"&amp;Tabla10[[#This Row],[LECTOR_NOMBRE]]&amp;"'"</f>
        <v>'Pepa '</v>
      </c>
      <c r="F139" t="str">
        <f>"'"&amp;Tabla10[[#This Row],[LECTOR_APELLIDO]]&amp;"'"</f>
        <v>'Rosas'</v>
      </c>
      <c r="G139" t="str">
        <f>"INSERT INTO Lectores VALUES("&amp;Tabla10[[#This Row],[DNI_LECTOR]]&amp;", "&amp;E139&amp;", "&amp;F139&amp;");"</f>
        <v>INSERT INTO Lectores VALUES(23999666, 'Pepa ', 'Rosas');</v>
      </c>
    </row>
    <row r="140" spans="1:7" x14ac:dyDescent="0.25">
      <c r="A140" s="73">
        <v>24590987</v>
      </c>
      <c r="B140" s="72" t="s">
        <v>112</v>
      </c>
      <c r="C140" s="74" t="s">
        <v>113</v>
      </c>
      <c r="E140" t="str">
        <f>"'"&amp;Tabla10[[#This Row],[LECTOR_NOMBRE]]&amp;"'"</f>
        <v>'Jasper '</v>
      </c>
      <c r="F140" t="str">
        <f>"'"&amp;Tabla10[[#This Row],[LECTOR_APELLIDO]]&amp;"'"</f>
        <v>'Moernaut'</v>
      </c>
      <c r="G140" t="str">
        <f>"INSERT INTO Lectores VALUES("&amp;Tabla10[[#This Row],[DNI_LECTOR]]&amp;", "&amp;E140&amp;", "&amp;F140&amp;");"</f>
        <v>INSERT INTO Lectores VALUES(24590987, 'Jasper ', 'Moernaut');</v>
      </c>
    </row>
    <row r="141" spans="1:7" x14ac:dyDescent="0.25">
      <c r="A141" s="73">
        <v>24938546</v>
      </c>
      <c r="B141" s="72" t="s">
        <v>124</v>
      </c>
      <c r="C141" s="74" t="s">
        <v>128</v>
      </c>
      <c r="E141" t="str">
        <f>"'"&amp;Tabla10[[#This Row],[LECTOR_NOMBRE]]&amp;"'"</f>
        <v>'Rodrigo '</v>
      </c>
      <c r="F141" t="str">
        <f>"'"&amp;Tabla10[[#This Row],[LECTOR_APELLIDO]]&amp;"'"</f>
        <v>'Mura'</v>
      </c>
      <c r="G141" t="str">
        <f>"INSERT INTO Lectores VALUES("&amp;Tabla10[[#This Row],[DNI_LECTOR]]&amp;", "&amp;E141&amp;", "&amp;F141&amp;");"</f>
        <v>INSERT INTO Lectores VALUES(24938546, 'Rodrigo ', 'Mura');</v>
      </c>
    </row>
    <row r="142" spans="1:7" x14ac:dyDescent="0.25">
      <c r="A142" s="73">
        <v>31304307</v>
      </c>
      <c r="B142" s="72" t="s">
        <v>122</v>
      </c>
      <c r="C142" s="74" t="s">
        <v>123</v>
      </c>
      <c r="E142" t="str">
        <f>"'"&amp;Tabla10[[#This Row],[LECTOR_NOMBRE]]&amp;"'"</f>
        <v>'Ricardo '</v>
      </c>
      <c r="F142" t="str">
        <f>"'"&amp;Tabla10[[#This Row],[LECTOR_APELLIDO]]&amp;"'"</f>
        <v>'Valenzuela'</v>
      </c>
      <c r="G142" t="str">
        <f>"INSERT INTO Lectores VALUES("&amp;Tabla10[[#This Row],[DNI_LECTOR]]&amp;", "&amp;E142&amp;", "&amp;F142&amp;");"</f>
        <v>INSERT INTO Lectores VALUES(31304307, 'Ricardo ', 'Valenzuela');</v>
      </c>
    </row>
    <row r="143" spans="1:7" x14ac:dyDescent="0.25">
      <c r="A143" s="73">
        <v>31633572</v>
      </c>
      <c r="B143" s="72" t="s">
        <v>138</v>
      </c>
      <c r="C143" s="74" t="s">
        <v>139</v>
      </c>
      <c r="E143" t="str">
        <f>"'"&amp;Tabla10[[#This Row],[LECTOR_NOMBRE]]&amp;"'"</f>
        <v>'Tirza '</v>
      </c>
      <c r="F143" t="str">
        <f>"'"&amp;Tabla10[[#This Row],[LECTOR_APELLIDO]]&amp;"'"</f>
        <v>'Catalán'</v>
      </c>
      <c r="G143" t="str">
        <f>"INSERT INTO Lectores VALUES("&amp;Tabla10[[#This Row],[DNI_LECTOR]]&amp;", "&amp;E143&amp;", "&amp;F143&amp;");"</f>
        <v>INSERT INTO Lectores VALUES(31633572, 'Tirza ', 'Catalán');</v>
      </c>
    </row>
    <row r="144" spans="1:7" x14ac:dyDescent="0.25">
      <c r="A144" s="73">
        <v>36100963</v>
      </c>
      <c r="B144" s="72" t="s">
        <v>72</v>
      </c>
      <c r="C144" s="74" t="s">
        <v>73</v>
      </c>
      <c r="E144" t="str">
        <f>"'"&amp;Tabla10[[#This Row],[LECTOR_NOMBRE]]&amp;"'"</f>
        <v>'Alexia '</v>
      </c>
      <c r="F144" t="str">
        <f>"'"&amp;Tabla10[[#This Row],[LECTOR_APELLIDO]]&amp;"'"</f>
        <v>'Guerra'</v>
      </c>
      <c r="G144" t="str">
        <f>"INSERT INTO Lectores VALUES("&amp;Tabla10[[#This Row],[DNI_LECTOR]]&amp;", "&amp;E144&amp;", "&amp;F144&amp;");"</f>
        <v>INSERT INTO Lectores VALUES(36100963, 'Alexia ', 'Guerra');</v>
      </c>
    </row>
    <row r="145" spans="1:7" x14ac:dyDescent="0.25">
      <c r="A145" s="73">
        <v>36982834</v>
      </c>
      <c r="B145" s="72" t="s">
        <v>76</v>
      </c>
      <c r="C145" s="74" t="s">
        <v>77</v>
      </c>
      <c r="E145" t="str">
        <f>"'"&amp;Tabla10[[#This Row],[LECTOR_NOMBRE]]&amp;"'"</f>
        <v>'Beate '</v>
      </c>
      <c r="F145" t="str">
        <f>"'"&amp;Tabla10[[#This Row],[LECTOR_APELLIDO]]&amp;"'"</f>
        <v>'Messing'</v>
      </c>
      <c r="G145" t="str">
        <f>"INSERT INTO Lectores VALUES("&amp;Tabla10[[#This Row],[DNI_LECTOR]]&amp;", "&amp;E145&amp;", "&amp;F145&amp;");"</f>
        <v>INSERT INTO Lectores VALUES(36982834, 'Beate ', 'Messing');</v>
      </c>
    </row>
    <row r="146" spans="1:7" x14ac:dyDescent="0.25">
      <c r="A146" s="73">
        <v>53825831</v>
      </c>
      <c r="B146" s="72" t="s">
        <v>124</v>
      </c>
      <c r="C146" s="74" t="s">
        <v>131</v>
      </c>
      <c r="E146" t="str">
        <f>"'"&amp;Tabla10[[#This Row],[LECTOR_NOMBRE]]&amp;"'"</f>
        <v>'Rodrigo '</v>
      </c>
      <c r="F146" t="str">
        <f>"'"&amp;Tabla10[[#This Row],[LECTOR_APELLIDO]]&amp;"'"</f>
        <v>'Vega'</v>
      </c>
      <c r="G146" t="str">
        <f>"INSERT INTO Lectores VALUES("&amp;Tabla10[[#This Row],[DNI_LECTOR]]&amp;", "&amp;E146&amp;", "&amp;F146&amp;");"</f>
        <v>INSERT INTO Lectores VALUES(53825831, 'Rodrigo ', 'Vega');</v>
      </c>
    </row>
    <row r="147" spans="1:7" x14ac:dyDescent="0.25">
      <c r="A147" s="73">
        <v>60333444</v>
      </c>
      <c r="B147" s="72" t="s">
        <v>110</v>
      </c>
      <c r="C147" s="74" t="s">
        <v>111</v>
      </c>
      <c r="E147" t="str">
        <f>"'"&amp;Tabla10[[#This Row],[LECTOR_NOMBRE]]&amp;"'"</f>
        <v>'Ivana '</v>
      </c>
      <c r="F147" t="str">
        <f>"'"&amp;Tabla10[[#This Row],[LECTOR_APELLIDO]]&amp;"'"</f>
        <v>'Romox'</v>
      </c>
      <c r="G147" t="str">
        <f>"INSERT INTO Lectores VALUES("&amp;Tabla10[[#This Row],[DNI_LECTOR]]&amp;", "&amp;E147&amp;", "&amp;F147&amp;");"</f>
        <v>INSERT INTO Lectores VALUES(60333444, 'Ivana ', 'Romox');</v>
      </c>
    </row>
    <row r="148" spans="1:7" x14ac:dyDescent="0.25">
      <c r="A148" s="73">
        <v>78333111</v>
      </c>
      <c r="B148" s="72" t="s">
        <v>116</v>
      </c>
      <c r="C148" s="74" t="s">
        <v>117</v>
      </c>
      <c r="E148" t="str">
        <f>"'"&amp;Tabla10[[#This Row],[LECTOR_NOMBRE]]&amp;"'"</f>
        <v>'Mariano '</v>
      </c>
      <c r="F148" t="str">
        <f>"'"&amp;Tabla10[[#This Row],[LECTOR_APELLIDO]]&amp;"'"</f>
        <v>'Rodríguez'</v>
      </c>
      <c r="G148" t="str">
        <f>"INSERT INTO Lectores VALUES("&amp;Tabla10[[#This Row],[DNI_LECTOR]]&amp;", "&amp;E148&amp;", "&amp;F148&amp;");"</f>
        <v>INSERT INTO Lectores VALUES(78333111, 'Mariano ', 'Rodríguez');</v>
      </c>
    </row>
    <row r="149" spans="1:7" x14ac:dyDescent="0.25">
      <c r="A149" s="73">
        <v>87546357</v>
      </c>
      <c r="B149" s="72" t="s">
        <v>134</v>
      </c>
      <c r="C149" s="74" t="s">
        <v>135</v>
      </c>
      <c r="E149" t="str">
        <f>"'"&amp;Tabla10[[#This Row],[LECTOR_NOMBRE]]&amp;"'"</f>
        <v>'Sergio '</v>
      </c>
      <c r="F149" t="str">
        <f>"'"&amp;Tabla10[[#This Row],[LECTOR_APELLIDO]]&amp;"'"</f>
        <v>'Hoppe'</v>
      </c>
      <c r="G149" t="str">
        <f>"INSERT INTO Lectores VALUES("&amp;Tabla10[[#This Row],[DNI_LECTOR]]&amp;", "&amp;E149&amp;", "&amp;F149&amp;");"</f>
        <v>INSERT INTO Lectores VALUES(87546357, 'Sergio ', 'Hoppe');</v>
      </c>
    </row>
    <row r="150" spans="1:7" x14ac:dyDescent="0.25">
      <c r="A150" s="73">
        <v>89555111</v>
      </c>
      <c r="B150" s="72" t="s">
        <v>94</v>
      </c>
      <c r="C150" s="74" t="s">
        <v>95</v>
      </c>
      <c r="E150" t="str">
        <f>"'"&amp;Tabla10[[#This Row],[LECTOR_NOMBRE]]&amp;"'"</f>
        <v>'Catena '</v>
      </c>
      <c r="F150" t="str">
        <f>"'"&amp;Tabla10[[#This Row],[LECTOR_APELLIDO]]&amp;"'"</f>
        <v>'Martínez'</v>
      </c>
      <c r="G150" t="str">
        <f>"INSERT INTO Lectores VALUES("&amp;Tabla10[[#This Row],[DNI_LECTOR]]&amp;", "&amp;E150&amp;", "&amp;F150&amp;");"</f>
        <v>INSERT INTO Lectores VALUES(89555111, 'Catena ', 'Martínez');</v>
      </c>
    </row>
    <row r="151" spans="1:7" x14ac:dyDescent="0.25">
      <c r="A151" s="78">
        <v>99555666</v>
      </c>
      <c r="B151" s="79" t="s">
        <v>98</v>
      </c>
      <c r="C151" s="80" t="s">
        <v>99</v>
      </c>
      <c r="E151" t="str">
        <f>"'"&amp;Tabla10[[#This Row],[LECTOR_NOMBRE]]&amp;"'"</f>
        <v>'Eduardo '</v>
      </c>
      <c r="F151" t="str">
        <f>"'"&amp;Tabla10[[#This Row],[LECTOR_APELLIDO]]&amp;"'"</f>
        <v>'Pérez'</v>
      </c>
      <c r="G151" t="str">
        <f>"INSERT INTO Lectores VALUES("&amp;Tabla10[[#This Row],[DNI_LECTOR]]&amp;", "&amp;E151&amp;", "&amp;F151&amp;");"</f>
        <v>INSERT INTO Lectores VALUES(99555666, 'Eduardo ', 'Pérez');</v>
      </c>
    </row>
    <row r="154" spans="1:7" x14ac:dyDescent="0.25">
      <c r="A154" s="82" t="s">
        <v>41</v>
      </c>
      <c r="B154" s="67" t="s">
        <v>184</v>
      </c>
      <c r="C154" s="68" t="s">
        <v>185</v>
      </c>
    </row>
    <row r="155" spans="1:7" x14ac:dyDescent="0.25">
      <c r="A155" s="81">
        <v>355</v>
      </c>
      <c r="B155" s="61" t="s">
        <v>104</v>
      </c>
      <c r="C155" s="64" t="s">
        <v>105</v>
      </c>
      <c r="E155" t="str">
        <f>"'"&amp;Tabla11[[#This Row],[AUTOR_NOMBRE]]&amp;"'"</f>
        <v>'Joseph '</v>
      </c>
      <c r="F155" t="str">
        <f>"'"&amp;Tabla11[[#This Row],[AUTOR_APELLIDO]]&amp;"'"</f>
        <v>'Montaner'</v>
      </c>
      <c r="G155" t="str">
        <f>"INSERT INTO Autores VALUES("&amp;Tabla11[[#This Row],[CODIGO_AUTOR]]&amp;", "&amp;E155&amp;", "&amp;F155&amp;");"</f>
        <v>INSERT INTO Autores VALUES(355, 'Joseph ', 'Montaner');</v>
      </c>
    </row>
    <row r="156" spans="1:7" x14ac:dyDescent="0.25">
      <c r="A156" s="81">
        <v>135</v>
      </c>
      <c r="B156" s="61" t="s">
        <v>126</v>
      </c>
      <c r="C156" s="64" t="s">
        <v>127</v>
      </c>
      <c r="E156" t="str">
        <f>"'"&amp;Tabla11[[#This Row],[AUTOR_NOMBRE]]&amp;"'"</f>
        <v>'Thomas '</v>
      </c>
      <c r="F156" t="str">
        <f>"'"&amp;Tabla11[[#This Row],[AUTOR_APELLIDO]]&amp;"'"</f>
        <v>'Field'</v>
      </c>
      <c r="G156" t="str">
        <f>"INSERT INTO Autores VALUES("&amp;Tabla11[[#This Row],[CODIGO_AUTOR]]&amp;", "&amp;E156&amp;", "&amp;F156&amp;");"</f>
        <v>INSERT INTO Autores VALUES(135, 'Thomas ', 'Field');</v>
      </c>
    </row>
    <row r="157" spans="1:7" x14ac:dyDescent="0.25">
      <c r="A157" s="81">
        <v>666</v>
      </c>
      <c r="B157" s="61" t="s">
        <v>96</v>
      </c>
      <c r="C157" s="64" t="s">
        <v>97</v>
      </c>
      <c r="E157" t="str">
        <f>"'"&amp;Tabla11[[#This Row],[AUTOR_NOMBRE]]&amp;"'"</f>
        <v>'Stephen '</v>
      </c>
      <c r="F157" t="str">
        <f>"'"&amp;Tabla11[[#This Row],[AUTOR_APELLIDO]]&amp;"'"</f>
        <v>'King'</v>
      </c>
      <c r="G157" t="str">
        <f>"INSERT INTO Autores VALUES("&amp;Tabla11[[#This Row],[CODIGO_AUTOR]]&amp;", "&amp;E157&amp;", "&amp;F157&amp;");"</f>
        <v>INSERT INTO Autores VALUES(666, 'Stephen ', 'King');</v>
      </c>
    </row>
    <row r="158" spans="1:7" x14ac:dyDescent="0.25">
      <c r="A158" s="81">
        <v>899</v>
      </c>
      <c r="B158" s="61" t="s">
        <v>100</v>
      </c>
      <c r="C158" s="64" t="s">
        <v>101</v>
      </c>
      <c r="E158" t="str">
        <f>"'"&amp;Tabla11[[#This Row],[AUTOR_NOMBRE]]&amp;"'"</f>
        <v>'Bram '</v>
      </c>
      <c r="F158" t="str">
        <f>"'"&amp;Tabla11[[#This Row],[AUTOR_APELLIDO]]&amp;"'"</f>
        <v>'Stoker'</v>
      </c>
      <c r="G158" t="str">
        <f>"INSERT INTO Autores VALUES("&amp;Tabla11[[#This Row],[CODIGO_AUTOR]]&amp;", "&amp;E158&amp;", "&amp;F158&amp;");"</f>
        <v>INSERT INTO Autores VALUES(899, 'Bram ', 'Stoker');</v>
      </c>
    </row>
    <row r="159" spans="1:7" x14ac:dyDescent="0.25">
      <c r="A159" s="81">
        <v>318</v>
      </c>
      <c r="B159" s="61" t="s">
        <v>108</v>
      </c>
      <c r="C159" s="64" t="s">
        <v>109</v>
      </c>
      <c r="E159" t="str">
        <f>"'"&amp;Tabla11[[#This Row],[AUTOR_NOMBRE]]&amp;"'"</f>
        <v>'Robert '</v>
      </c>
      <c r="F159" t="str">
        <f>"'"&amp;Tabla11[[#This Row],[AUTOR_APELLIDO]]&amp;"'"</f>
        <v>'Rosenblum'</v>
      </c>
      <c r="G159" t="str">
        <f>"INSERT INTO Autores VALUES("&amp;Tabla11[[#This Row],[CODIGO_AUTOR]]&amp;", "&amp;E159&amp;", "&amp;F159&amp;");"</f>
        <v>INSERT INTO Autores VALUES(318, 'Robert ', 'Rosenblum');</v>
      </c>
    </row>
    <row r="160" spans="1:7" x14ac:dyDescent="0.25">
      <c r="A160" s="81">
        <v>59</v>
      </c>
      <c r="B160" s="61" t="s">
        <v>82</v>
      </c>
      <c r="C160" s="64" t="s">
        <v>83</v>
      </c>
      <c r="E160" t="str">
        <f>"'"&amp;Tabla11[[#This Row],[AUTOR_NOMBRE]]&amp;"'"</f>
        <v>'Gareth '</v>
      </c>
      <c r="F160" t="str">
        <f>"'"&amp;Tabla11[[#This Row],[AUTOR_APELLIDO]]&amp;"'"</f>
        <v>'Jones'</v>
      </c>
      <c r="G160" t="str">
        <f>"INSERT INTO Autores VALUES("&amp;Tabla11[[#This Row],[CODIGO_AUTOR]]&amp;", "&amp;E160&amp;", "&amp;F160&amp;");"</f>
        <v>INSERT INTO Autores VALUES(59, 'Gareth ', 'Jones');</v>
      </c>
    </row>
    <row r="161" spans="1:7" x14ac:dyDescent="0.25">
      <c r="A161" s="81">
        <v>382</v>
      </c>
      <c r="B161" s="61" t="s">
        <v>90</v>
      </c>
      <c r="C161" s="64" t="s">
        <v>91</v>
      </c>
      <c r="E161" t="str">
        <f>"'"&amp;Tabla11[[#This Row],[AUTOR_NOMBRE]]&amp;"'"</f>
        <v>'Richard '</v>
      </c>
      <c r="F161" t="str">
        <f>"'"&amp;Tabla11[[#This Row],[AUTOR_APELLIDO]]&amp;"'"</f>
        <v>'Daft'</v>
      </c>
      <c r="G161" t="str">
        <f>"INSERT INTO Autores VALUES("&amp;Tabla11[[#This Row],[CODIGO_AUTOR]]&amp;", "&amp;E161&amp;", "&amp;F161&amp;");"</f>
        <v>INSERT INTO Autores VALUES(382, 'Richard ', 'Daft');</v>
      </c>
    </row>
    <row r="162" spans="1:7" x14ac:dyDescent="0.25">
      <c r="A162" s="81">
        <v>490</v>
      </c>
      <c r="B162" s="61" t="s">
        <v>92</v>
      </c>
      <c r="C162" s="64" t="s">
        <v>93</v>
      </c>
      <c r="E162" t="str">
        <f>"'"&amp;Tabla11[[#This Row],[AUTOR_NOMBRE]]&amp;"'"</f>
        <v>'Idalberto '</v>
      </c>
      <c r="F162" t="str">
        <f>"'"&amp;Tabla11[[#This Row],[AUTOR_APELLIDO]]&amp;"'"</f>
        <v>'Chiavenato'</v>
      </c>
      <c r="G162" t="str">
        <f>"INSERT INTO Autores VALUES("&amp;Tabla11[[#This Row],[CODIGO_AUTOR]]&amp;", "&amp;E162&amp;", "&amp;F162&amp;");"</f>
        <v>INSERT INTO Autores VALUES(490, 'Idalberto ', 'Chiavenato');</v>
      </c>
    </row>
    <row r="163" spans="1:7" x14ac:dyDescent="0.25">
      <c r="A163" s="81">
        <v>105</v>
      </c>
      <c r="B163" s="61" t="s">
        <v>84</v>
      </c>
      <c r="C163" s="64" t="s">
        <v>85</v>
      </c>
      <c r="E163" t="str">
        <f>"'"&amp;Tabla11[[#This Row],[AUTOR_NOMBRE]]&amp;"'"</f>
        <v>'Philip '</v>
      </c>
      <c r="F163" t="str">
        <f>"'"&amp;Tabla11[[#This Row],[AUTOR_APELLIDO]]&amp;"'"</f>
        <v>'Cateora'</v>
      </c>
      <c r="G163" t="str">
        <f>"INSERT INTO Autores VALUES("&amp;Tabla11[[#This Row],[CODIGO_AUTOR]]&amp;", "&amp;E163&amp;", "&amp;F163&amp;");"</f>
        <v>INSERT INTO Autores VALUES(105, 'Philip ', 'Cateora');</v>
      </c>
    </row>
    <row r="164" spans="1:7" x14ac:dyDescent="0.25">
      <c r="A164" s="81">
        <v>320</v>
      </c>
      <c r="B164" s="61" t="s">
        <v>88</v>
      </c>
      <c r="C164" s="64" t="s">
        <v>89</v>
      </c>
      <c r="E164" t="str">
        <f>"'"&amp;Tabla11[[#This Row],[AUTOR_NOMBRE]]&amp;"'"</f>
        <v>'Svend '</v>
      </c>
      <c r="F164" t="str">
        <f>"'"&amp;Tabla11[[#This Row],[AUTOR_APELLIDO]]&amp;"'"</f>
        <v>'Hollensen'</v>
      </c>
      <c r="G164" t="str">
        <f>"INSERT INTO Autores VALUES("&amp;Tabla11[[#This Row],[CODIGO_AUTOR]]&amp;", "&amp;E164&amp;", "&amp;F164&amp;");"</f>
        <v>INSERT INTO Autores VALUES(320, 'Svend ', 'Hollensen');</v>
      </c>
    </row>
    <row r="165" spans="1:7" x14ac:dyDescent="0.25">
      <c r="A165" s="81">
        <v>310</v>
      </c>
      <c r="B165" s="61" t="s">
        <v>86</v>
      </c>
      <c r="C165" s="64" t="s">
        <v>87</v>
      </c>
      <c r="E165" t="str">
        <f>"'"&amp;Tabla11[[#This Row],[AUTOR_NOMBRE]]&amp;"'"</f>
        <v>'Teodoro '</v>
      </c>
      <c r="F165" t="str">
        <f>"'"&amp;Tabla11[[#This Row],[AUTOR_APELLIDO]]&amp;"'"</f>
        <v>'Martinez'</v>
      </c>
      <c r="G165" t="str">
        <f>"INSERT INTO Autores VALUES("&amp;Tabla11[[#This Row],[CODIGO_AUTOR]]&amp;", "&amp;E165&amp;", "&amp;F165&amp;");"</f>
        <v>INSERT INTO Autores VALUES(310, 'Teodoro ', 'Martinez');</v>
      </c>
    </row>
    <row r="166" spans="1:7" x14ac:dyDescent="0.25">
      <c r="A166" s="81">
        <v>195</v>
      </c>
      <c r="B166" s="61" t="s">
        <v>114</v>
      </c>
      <c r="C166" s="64" t="s">
        <v>115</v>
      </c>
      <c r="E166" t="str">
        <f>"'"&amp;Tabla11[[#This Row],[AUTOR_NOMBRE]]&amp;"'"</f>
        <v>'Mateo '</v>
      </c>
      <c r="F166" t="str">
        <f>"'"&amp;Tabla11[[#This Row],[AUTOR_APELLIDO]]&amp;"'"</f>
        <v>'Elorza'</v>
      </c>
      <c r="G166" t="str">
        <f>"INSERT INTO Autores VALUES("&amp;Tabla11[[#This Row],[CODIGO_AUTOR]]&amp;", "&amp;E166&amp;", "&amp;F166&amp;");"</f>
        <v>INSERT INTO Autores VALUES(195, 'Mateo ', 'Elorza');</v>
      </c>
    </row>
    <row r="167" spans="1:7" x14ac:dyDescent="0.25">
      <c r="A167" s="81">
        <v>168</v>
      </c>
      <c r="B167" s="61" t="s">
        <v>129</v>
      </c>
      <c r="C167" s="64" t="s">
        <v>130</v>
      </c>
      <c r="E167" t="str">
        <f>"'"&amp;Tabla11[[#This Row],[AUTOR_NOMBRE]]&amp;"'"</f>
        <v>'David '</v>
      </c>
      <c r="F167" t="str">
        <f>"'"&amp;Tabla11[[#This Row],[AUTOR_APELLIDO]]&amp;"'"</f>
        <v>'Hockney'</v>
      </c>
      <c r="G167" t="str">
        <f>"INSERT INTO Autores VALUES("&amp;Tabla11[[#This Row],[CODIGO_AUTOR]]&amp;", "&amp;E167&amp;", "&amp;F167&amp;");"</f>
        <v>INSERT INTO Autores VALUES(168, 'David ', 'Hockney');</v>
      </c>
    </row>
    <row r="168" spans="1:7" x14ac:dyDescent="0.25">
      <c r="A168" s="81">
        <v>394</v>
      </c>
      <c r="B168" s="61" t="s">
        <v>78</v>
      </c>
      <c r="C168" s="64" t="s">
        <v>79</v>
      </c>
      <c r="E168" t="str">
        <f>"'"&amp;Tabla11[[#This Row],[AUTOR_NOMBRE]]&amp;"'"</f>
        <v>'Joanne '</v>
      </c>
      <c r="F168" t="str">
        <f>"'"&amp;Tabla11[[#This Row],[AUTOR_APELLIDO]]&amp;"'"</f>
        <v>'Dochterman'</v>
      </c>
      <c r="G168" t="str">
        <f>"INSERT INTO Autores VALUES("&amp;Tabla11[[#This Row],[CODIGO_AUTOR]]&amp;", "&amp;E168&amp;", "&amp;F168&amp;");"</f>
        <v>INSERT INTO Autores VALUES(394, 'Joanne ', 'Dochterman');</v>
      </c>
    </row>
    <row r="169" spans="1:7" x14ac:dyDescent="0.25">
      <c r="A169" s="81">
        <v>170</v>
      </c>
      <c r="B169" s="61" t="s">
        <v>142</v>
      </c>
      <c r="C169" s="64" t="s">
        <v>143</v>
      </c>
      <c r="E169" t="str">
        <f>"'"&amp;Tabla11[[#This Row],[AUTOR_NOMBRE]]&amp;"'"</f>
        <v>'Michael '</v>
      </c>
      <c r="F169" t="str">
        <f>"'"&amp;Tabla11[[#This Row],[AUTOR_APELLIDO]]&amp;"'"</f>
        <v>'Foucault'</v>
      </c>
      <c r="G169" t="str">
        <f>"INSERT INTO Autores VALUES("&amp;Tabla11[[#This Row],[CODIGO_AUTOR]]&amp;", "&amp;E169&amp;", "&amp;F169&amp;");"</f>
        <v>INSERT INTO Autores VALUES(170, 'Michael ', 'Foucault');</v>
      </c>
    </row>
    <row r="170" spans="1:7" x14ac:dyDescent="0.25">
      <c r="A170" s="81">
        <v>60</v>
      </c>
      <c r="B170" s="61" t="s">
        <v>140</v>
      </c>
      <c r="C170" s="64" t="s">
        <v>141</v>
      </c>
      <c r="E170" t="str">
        <f>"'"&amp;Tabla11[[#This Row],[AUTOR_NOMBRE]]&amp;"'"</f>
        <v>'Denise '</v>
      </c>
      <c r="F170" t="str">
        <f>"'"&amp;Tabla11[[#This Row],[AUTOR_APELLIDO]]&amp;"'"</f>
        <v>'Brown'</v>
      </c>
      <c r="G170" t="str">
        <f>"INSERT INTO Autores VALUES("&amp;Tabla11[[#This Row],[CODIGO_AUTOR]]&amp;", "&amp;E170&amp;", "&amp;F170&amp;");"</f>
        <v>INSERT INTO Autores VALUES(60, 'Denise ', 'Brown');</v>
      </c>
    </row>
    <row r="171" spans="1:7" x14ac:dyDescent="0.25">
      <c r="A171" s="81">
        <v>32</v>
      </c>
      <c r="B171" s="61" t="s">
        <v>144</v>
      </c>
      <c r="C171" s="64" t="s">
        <v>145</v>
      </c>
      <c r="E171" t="str">
        <f>"'"&amp;Tabla11[[#This Row],[AUTOR_NOMBRE]]&amp;"'"</f>
        <v>'Kar '</v>
      </c>
      <c r="F171" t="str">
        <f>"'"&amp;Tabla11[[#This Row],[AUTOR_APELLIDO]]&amp;"'"</f>
        <v>'Schlogel'</v>
      </c>
      <c r="G171" t="str">
        <f>"INSERT INTO Autores VALUES("&amp;Tabla11[[#This Row],[CODIGO_AUTOR]]&amp;", "&amp;E171&amp;", "&amp;F171&amp;");"</f>
        <v>INSERT INTO Autores VALUES(32, 'Kar ', 'Schlogel');</v>
      </c>
    </row>
    <row r="172" spans="1:7" x14ac:dyDescent="0.25">
      <c r="A172" s="81">
        <v>352</v>
      </c>
      <c r="B172" s="61" t="s">
        <v>74</v>
      </c>
      <c r="C172" s="64" t="s">
        <v>75</v>
      </c>
      <c r="E172" t="str">
        <f>"'"&amp;Tabla11[[#This Row],[AUTOR_NOMBRE]]&amp;"'"</f>
        <v>'Scott '</v>
      </c>
      <c r="F172" t="str">
        <f>"'"&amp;Tabla11[[#This Row],[AUTOR_APELLIDO]]&amp;"'"</f>
        <v>'Fitzgerald'</v>
      </c>
      <c r="G172" t="str">
        <f>"INSERT INTO Autores VALUES("&amp;Tabla11[[#This Row],[CODIGO_AUTOR]]&amp;", "&amp;E172&amp;", "&amp;F172&amp;");"</f>
        <v>INSERT INTO Autores VALUES(352, 'Scott ', 'Fitzgerald');</v>
      </c>
    </row>
    <row r="173" spans="1:7" x14ac:dyDescent="0.25">
      <c r="A173" s="83">
        <v>142</v>
      </c>
      <c r="B173" s="70" t="s">
        <v>136</v>
      </c>
      <c r="C173" s="71" t="s">
        <v>137</v>
      </c>
      <c r="E173" t="str">
        <f>"'"&amp;Tabla11[[#This Row],[AUTOR_NOMBRE]]&amp;"'"</f>
        <v>'Bradley '</v>
      </c>
      <c r="F173" t="str">
        <f>"'"&amp;Tabla11[[#This Row],[AUTOR_APELLIDO]]&amp;"'"</f>
        <v>'Schiller'</v>
      </c>
      <c r="G173" t="str">
        <f>"INSERT INTO Autores VALUES("&amp;Tabla11[[#This Row],[CODIGO_AUTOR]]&amp;", "&amp;E173&amp;", "&amp;F173&amp;");"</f>
        <v>INSERT INTO Autores VALUES(142, 'Bradley ', 'Schiller');</v>
      </c>
    </row>
    <row r="176" spans="1:7" x14ac:dyDescent="0.25">
      <c r="A176" s="84" t="s">
        <v>43</v>
      </c>
      <c r="B176" s="48" t="s">
        <v>44</v>
      </c>
    </row>
    <row r="177" spans="1:5" x14ac:dyDescent="0.25">
      <c r="A177" s="85">
        <v>76</v>
      </c>
      <c r="B177" s="50" t="s">
        <v>16</v>
      </c>
      <c r="D177" t="str">
        <f>"'"&amp;Tabla12[[#This Row],[NOMBRE_EDITORIAL]]&amp;"'"</f>
        <v>'GGILI'</v>
      </c>
      <c r="E177" t="str">
        <f>"INSERT INTO Editoriales VALUES("&amp;Tabla12[[#This Row],[CODIGO_EDITORIAL]]&amp;", "&amp;D177&amp;");"</f>
        <v>INSERT INTO Editoriales VALUES(76, 'GGILI');</v>
      </c>
    </row>
    <row r="178" spans="1:5" x14ac:dyDescent="0.25">
      <c r="A178" s="85">
        <v>97</v>
      </c>
      <c r="B178" s="50" t="s">
        <v>7</v>
      </c>
      <c r="D178" t="str">
        <f>"'"&amp;Tabla12[[#This Row],[NOMBRE_EDITORIAL]]&amp;"'"</f>
        <v>'Pearson Educación'</v>
      </c>
      <c r="E178" t="str">
        <f>"INSERT INTO Editoriales VALUES("&amp;Tabla12[[#This Row],[CODIGO_EDITORIAL]]&amp;", "&amp;D178&amp;");"</f>
        <v>INSERT INTO Editoriales VALUES(97, 'Pearson Educación');</v>
      </c>
    </row>
    <row r="179" spans="1:5" x14ac:dyDescent="0.25">
      <c r="A179" s="86">
        <v>99</v>
      </c>
      <c r="B179" s="50" t="s">
        <v>52</v>
      </c>
      <c r="D179" t="str">
        <f>"'"&amp;Tabla12[[#This Row],[NOMBRE_EDITORIAL]]&amp;"'"</f>
        <v>'DeBolsillo'</v>
      </c>
      <c r="E179" t="str">
        <f>"INSERT INTO Editoriales VALUES("&amp;Tabla12[[#This Row],[CODIGO_EDITORIAL]]&amp;", "&amp;D179&amp;");"</f>
        <v>INSERT INTO Editoriales VALUES(99, 'DeBolsillo');</v>
      </c>
    </row>
    <row r="180" spans="1:5" x14ac:dyDescent="0.25">
      <c r="A180" s="86">
        <v>88</v>
      </c>
      <c r="B180" s="50" t="s">
        <v>53</v>
      </c>
      <c r="D180" t="str">
        <f>"'"&amp;Tabla12[[#This Row],[NOMBRE_EDITORIAL]]&amp;"'"</f>
        <v>'Anto'</v>
      </c>
      <c r="E180" t="str">
        <f>"INSERT INTO Editoriales VALUES("&amp;Tabla12[[#This Row],[CODIGO_EDITORIAL]]&amp;", "&amp;D180&amp;");"</f>
        <v>INSERT INTO Editoriales VALUES(88, 'Anto');</v>
      </c>
    </row>
    <row r="181" spans="1:5" x14ac:dyDescent="0.25">
      <c r="A181" s="85">
        <v>82</v>
      </c>
      <c r="B181" s="50" t="s">
        <v>11</v>
      </c>
      <c r="D181" t="str">
        <f>"'"&amp;Tabla12[[#This Row],[NOMBRE_EDITORIAL]]&amp;"'"</f>
        <v>'Kerber '</v>
      </c>
      <c r="E181" t="str">
        <f>"INSERT INTO Editoriales VALUES("&amp;Tabla12[[#This Row],[CODIGO_EDITORIAL]]&amp;", "&amp;D181&amp;");"</f>
        <v>INSERT INTO Editoriales VALUES(82, 'Kerber ');</v>
      </c>
    </row>
    <row r="182" spans="1:5" x14ac:dyDescent="0.25">
      <c r="A182" s="85">
        <v>74</v>
      </c>
      <c r="B182" s="50" t="s">
        <v>8</v>
      </c>
      <c r="D182" t="str">
        <f>"'"&amp;Tabla12[[#This Row],[NOMBRE_EDITORIAL]]&amp;"'"</f>
        <v>'CENGAGE'</v>
      </c>
      <c r="E182" t="str">
        <f>"INSERT INTO Editoriales VALUES("&amp;Tabla12[[#This Row],[CODIGO_EDITORIAL]]&amp;", "&amp;D182&amp;");"</f>
        <v>INSERT INTO Editoriales VALUES(74, 'CENGAGE');</v>
      </c>
    </row>
    <row r="183" spans="1:5" x14ac:dyDescent="0.25">
      <c r="A183" s="85">
        <v>87</v>
      </c>
      <c r="B183" s="50" t="s">
        <v>9</v>
      </c>
      <c r="D183" t="str">
        <f>"'"&amp;Tabla12[[#This Row],[NOMBRE_EDITORIAL]]&amp;"'"</f>
        <v>'Ediciones Pirámide'</v>
      </c>
      <c r="E183" t="str">
        <f>"INSERT INTO Editoriales VALUES("&amp;Tabla12[[#This Row],[CODIGO_EDITORIAL]]&amp;", "&amp;D183&amp;");"</f>
        <v>INSERT INTO Editoriales VALUES(87, 'Ediciones Pirámide');</v>
      </c>
    </row>
    <row r="184" spans="1:5" x14ac:dyDescent="0.25">
      <c r="A184" s="85">
        <v>75</v>
      </c>
      <c r="B184" s="50" t="s">
        <v>15</v>
      </c>
      <c r="D184" t="str">
        <f>"'"&amp;Tabla12[[#This Row],[NOMBRE_EDITORIAL]]&amp;"'"</f>
        <v>'Destino'</v>
      </c>
      <c r="E184" t="str">
        <f>"INSERT INTO Editoriales VALUES("&amp;Tabla12[[#This Row],[CODIGO_EDITORIAL]]&amp;", "&amp;D184&amp;");"</f>
        <v>INSERT INTO Editoriales VALUES(75, 'Destino');</v>
      </c>
    </row>
    <row r="185" spans="1:5" x14ac:dyDescent="0.25">
      <c r="A185" s="85">
        <v>83</v>
      </c>
      <c r="B185" s="50" t="s">
        <v>32</v>
      </c>
      <c r="D185" t="str">
        <f>"'"&amp;Tabla12[[#This Row],[NOMBRE_EDITORIAL]]&amp;"'"</f>
        <v>'Elsevier-Mosby'</v>
      </c>
      <c r="E185" t="str">
        <f>"INSERT INTO Editoriales VALUES("&amp;Tabla12[[#This Row],[CODIGO_EDITORIAL]]&amp;", "&amp;D185&amp;");"</f>
        <v>INSERT INTO Editoriales VALUES(83, 'Elsevier-Mosby');</v>
      </c>
    </row>
    <row r="186" spans="1:5" x14ac:dyDescent="0.25">
      <c r="A186" s="85">
        <v>92</v>
      </c>
      <c r="B186" s="50" t="s">
        <v>6</v>
      </c>
      <c r="D186" t="str">
        <f>"'"&amp;Tabla12[[#This Row],[NOMBRE_EDITORIAL]]&amp;"'"</f>
        <v>'Siglo XXI'</v>
      </c>
      <c r="E186" t="str">
        <f>"INSERT INTO Editoriales VALUES("&amp;Tabla12[[#This Row],[CODIGO_EDITORIAL]]&amp;", "&amp;D186&amp;");"</f>
        <v>INSERT INTO Editoriales VALUES(92, 'Siglo XXI');</v>
      </c>
    </row>
    <row r="187" spans="1:5" x14ac:dyDescent="0.25">
      <c r="A187" s="85">
        <v>89</v>
      </c>
      <c r="B187" s="50" t="s">
        <v>34</v>
      </c>
      <c r="D187" t="str">
        <f>"'"&amp;Tabla12[[#This Row],[NOMBRE_EDITORIAL]]&amp;"'"</f>
        <v>'Siruel'</v>
      </c>
      <c r="E187" t="str">
        <f>"INSERT INTO Editoriales VALUES("&amp;Tabla12[[#This Row],[CODIGO_EDITORIAL]]&amp;", "&amp;D187&amp;");"</f>
        <v>INSERT INTO Editoriales VALUES(89, 'Siruel');</v>
      </c>
    </row>
    <row r="188" spans="1:5" x14ac:dyDescent="0.25">
      <c r="A188" s="87">
        <v>86</v>
      </c>
      <c r="B188" s="54" t="s">
        <v>33</v>
      </c>
      <c r="D188" t="str">
        <f>"'"&amp;Tabla12[[#This Row],[NOMBRE_EDITORIAL]]&amp;"'"</f>
        <v>'MacMillan'</v>
      </c>
      <c r="E188" t="str">
        <f>"INSERT INTO Editoriales VALUES("&amp;Tabla12[[#This Row],[CODIGO_EDITORIAL]]&amp;", "&amp;D188&amp;");"</f>
        <v>INSERT INTO Editoriales VALUES(86, 'MacMillan');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2043-E190-479C-849D-12AA45927612}">
  <dimension ref="A1:K108"/>
  <sheetViews>
    <sheetView tabSelected="1" topLeftCell="A82" workbookViewId="0">
      <selection activeCell="E97" sqref="E97:E108"/>
    </sheetView>
  </sheetViews>
  <sheetFormatPr baseColWidth="10" defaultRowHeight="15" x14ac:dyDescent="0.25"/>
  <cols>
    <col min="1" max="1" width="20.5703125" customWidth="1"/>
    <col min="2" max="2" width="56.28515625" bestFit="1" customWidth="1"/>
    <col min="3" max="3" width="31.28515625" bestFit="1" customWidth="1"/>
    <col min="4" max="4" width="17.7109375" customWidth="1"/>
    <col min="5" max="5" width="20.5703125" customWidth="1"/>
    <col min="9" max="9" width="16.140625" customWidth="1"/>
    <col min="10" max="10" width="31.28515625" bestFit="1" customWidth="1"/>
  </cols>
  <sheetData>
    <row r="1" spans="1:11" x14ac:dyDescent="0.25">
      <c r="B1" s="35"/>
    </row>
    <row r="2" spans="1:11" x14ac:dyDescent="0.25">
      <c r="A2" s="55" t="s">
        <v>38</v>
      </c>
      <c r="B2" s="56" t="s">
        <v>45</v>
      </c>
      <c r="C2" s="57" t="s">
        <v>47</v>
      </c>
    </row>
    <row r="3" spans="1:11" x14ac:dyDescent="0.25">
      <c r="A3" s="58">
        <f t="shared" ref="A3:A32" ca="1" si="0">RANDBETWEEN(1001,1010)</f>
        <v>1005</v>
      </c>
      <c r="B3" s="59" cm="1">
        <f t="array" aca="1" ref="B3" ca="1">INDEX(DNIS,RANDBETWEEN(1,COUNTA(DNIS)),1)</f>
        <v>87546357</v>
      </c>
      <c r="C3" s="60">
        <f t="shared" ref="C3:C32" ca="1" si="1">RANDBETWEEN(43831,44561)</f>
        <v>44230</v>
      </c>
      <c r="E3" t="str">
        <f ca="1">TEXT(Tabla1456715[[#This Row],[FECHA_DEVOLUCION]],"'YYYY-MM-DD'")</f>
        <v>'2021-02-03'</v>
      </c>
      <c r="F3" t="str">
        <f ca="1">"INSERT INTO Libros_Devoluciones VALUES("&amp;Tabla1456715[[#This Row],[COD_LIBRO]]&amp;", "&amp;E3&amp;", "&amp;Tabla1456715[[#This Row],[DNI_LECTOR]]&amp;");"</f>
        <v>INSERT INTO Libros_Devoluciones VALUES(1005, '2021-02-03', 87546357);</v>
      </c>
    </row>
    <row r="4" spans="1:11" x14ac:dyDescent="0.25">
      <c r="A4" s="58">
        <f t="shared" ca="1" si="0"/>
        <v>1007</v>
      </c>
      <c r="B4" s="59" cm="1">
        <f t="array" aca="1" ref="B4" ca="1">INDEX(DNIS,RANDBETWEEN(1,COUNTA(DNIS)),1)</f>
        <v>20818325</v>
      </c>
      <c r="C4" s="60">
        <f t="shared" ca="1" si="1"/>
        <v>44355</v>
      </c>
      <c r="E4" t="str">
        <f ca="1">TEXT(Tabla1456715[[#This Row],[FECHA_DEVOLUCION]],"'YYYY-MM-DD'")</f>
        <v>'2021-06-08'</v>
      </c>
      <c r="F4" t="str">
        <f ca="1">"INSERT INTO Libros_Devoluciones VALUES("&amp;Tabla1456715[[#This Row],[COD_LIBRO]]&amp;", "&amp;E4&amp;", "&amp;Tabla1456715[[#This Row],[DNI_LECTOR]]&amp;");"</f>
        <v>INSERT INTO Libros_Devoluciones VALUES(1007, '2021-06-08', 20818325);</v>
      </c>
    </row>
    <row r="5" spans="1:11" x14ac:dyDescent="0.25">
      <c r="A5" s="58">
        <f t="shared" ca="1" si="0"/>
        <v>1009</v>
      </c>
      <c r="B5" s="59" cm="1">
        <f t="array" aca="1" ref="B5" ca="1">INDEX(DNIS,RANDBETWEEN(1,COUNTA(DNIS)),1)</f>
        <v>60333444</v>
      </c>
      <c r="C5" s="60">
        <f t="shared" ca="1" si="1"/>
        <v>44348</v>
      </c>
      <c r="E5" t="str">
        <f ca="1">TEXT(Tabla1456715[[#This Row],[FECHA_DEVOLUCION]],"'YYYY-MM-DD'")</f>
        <v>'2021-06-01'</v>
      </c>
      <c r="F5" t="str">
        <f ca="1">"INSERT INTO Libros_Devoluciones VALUES("&amp;Tabla1456715[[#This Row],[COD_LIBRO]]&amp;", "&amp;E5&amp;", "&amp;Tabla1456715[[#This Row],[DNI_LECTOR]]&amp;");"</f>
        <v>INSERT INTO Libros_Devoluciones VALUES(1009, '2021-06-01', 60333444);</v>
      </c>
    </row>
    <row r="6" spans="1:11" x14ac:dyDescent="0.25">
      <c r="A6" s="58">
        <f t="shared" ca="1" si="0"/>
        <v>1007</v>
      </c>
      <c r="B6" s="59" cm="1">
        <f t="array" aca="1" ref="B6" ca="1">INDEX(DNIS,RANDBETWEEN(1,COUNTA(DNIS)),1)</f>
        <v>24590987</v>
      </c>
      <c r="C6" s="60">
        <f t="shared" ca="1" si="1"/>
        <v>43928</v>
      </c>
      <c r="E6" t="str">
        <f ca="1">TEXT(Tabla1456715[[#This Row],[FECHA_DEVOLUCION]],"'YYYY-MM-DD'")</f>
        <v>'2020-04-07'</v>
      </c>
      <c r="F6" t="str">
        <f ca="1">"INSERT INTO Libros_Devoluciones VALUES("&amp;Tabla1456715[[#This Row],[COD_LIBRO]]&amp;", "&amp;E6&amp;", "&amp;Tabla1456715[[#This Row],[DNI_LECTOR]]&amp;");"</f>
        <v>INSERT INTO Libros_Devoluciones VALUES(1007, '2020-04-07', 24590987);</v>
      </c>
    </row>
    <row r="7" spans="1:11" x14ac:dyDescent="0.25">
      <c r="A7" s="58">
        <f t="shared" ca="1" si="0"/>
        <v>1010</v>
      </c>
      <c r="B7" s="59" cm="1">
        <f t="array" aca="1" ref="B7" ca="1">INDEX(DNIS,RANDBETWEEN(1,COUNTA(DNIS)),1)</f>
        <v>36982834</v>
      </c>
      <c r="C7" s="60">
        <f t="shared" ca="1" si="1"/>
        <v>44315</v>
      </c>
      <c r="E7" t="str">
        <f ca="1">TEXT(Tabla1456715[[#This Row],[FECHA_DEVOLUCION]],"'YYYY-MM-DD'")</f>
        <v>'2021-04-29'</v>
      </c>
      <c r="F7" t="str">
        <f ca="1">"INSERT INTO Libros_Devoluciones VALUES("&amp;Tabla1456715[[#This Row],[COD_LIBRO]]&amp;", "&amp;E7&amp;", "&amp;Tabla1456715[[#This Row],[DNI_LECTOR]]&amp;");"</f>
        <v>INSERT INTO Libros_Devoluciones VALUES(1010, '2021-04-29', 36982834);</v>
      </c>
    </row>
    <row r="8" spans="1:11" x14ac:dyDescent="0.25">
      <c r="A8" s="58">
        <f t="shared" ca="1" si="0"/>
        <v>1008</v>
      </c>
      <c r="B8" s="59" cm="1">
        <f t="array" aca="1" ref="B8" ca="1">INDEX(DNIS,RANDBETWEEN(1,COUNTA(DNIS)),1)</f>
        <v>31304307</v>
      </c>
      <c r="C8" s="60">
        <f t="shared" ca="1" si="1"/>
        <v>44388</v>
      </c>
      <c r="E8" t="str">
        <f ca="1">TEXT(Tabla1456715[[#This Row],[FECHA_DEVOLUCION]],"'YYYY-MM-DD'")</f>
        <v>'2021-07-11'</v>
      </c>
      <c r="F8" t="str">
        <f ca="1">"INSERT INTO Libros_Devoluciones VALUES("&amp;Tabla1456715[[#This Row],[COD_LIBRO]]&amp;", "&amp;E8&amp;", "&amp;Tabla1456715[[#This Row],[DNI_LECTOR]]&amp;");"</f>
        <v>INSERT INTO Libros_Devoluciones VALUES(1008, '2021-07-11', 31304307);</v>
      </c>
    </row>
    <row r="9" spans="1:11" x14ac:dyDescent="0.25">
      <c r="A9" s="58">
        <f t="shared" ca="1" si="0"/>
        <v>1003</v>
      </c>
      <c r="B9" s="59" cm="1">
        <f t="array" aca="1" ref="B9" ca="1">INDEX(DNIS,RANDBETWEEN(1,COUNTA(DNIS)),1)</f>
        <v>99555666</v>
      </c>
      <c r="C9" s="60">
        <f t="shared" ca="1" si="1"/>
        <v>44039</v>
      </c>
      <c r="E9" t="str">
        <f ca="1">TEXT(Tabla1456715[[#This Row],[FECHA_DEVOLUCION]],"'YYYY-MM-DD'")</f>
        <v>'2020-07-27'</v>
      </c>
      <c r="F9" t="str">
        <f ca="1">"INSERT INTO Libros_Devoluciones VALUES("&amp;Tabla1456715[[#This Row],[COD_LIBRO]]&amp;", "&amp;E9&amp;", "&amp;Tabla1456715[[#This Row],[DNI_LECTOR]]&amp;");"</f>
        <v>INSERT INTO Libros_Devoluciones VALUES(1003, '2020-07-27', 99555666);</v>
      </c>
      <c r="K9" s="4">
        <v>43831</v>
      </c>
    </row>
    <row r="10" spans="1:11" x14ac:dyDescent="0.25">
      <c r="A10" s="58">
        <f t="shared" ca="1" si="0"/>
        <v>1008</v>
      </c>
      <c r="B10" s="59" cm="1">
        <f t="array" aca="1" ref="B10" ca="1">INDEX(DNIS,RANDBETWEEN(1,COUNTA(DNIS)),1)</f>
        <v>60333444</v>
      </c>
      <c r="C10" s="60">
        <f t="shared" ca="1" si="1"/>
        <v>43988</v>
      </c>
      <c r="E10" t="str">
        <f ca="1">TEXT(Tabla1456715[[#This Row],[FECHA_DEVOLUCION]],"'YYYY-MM-DD'")</f>
        <v>'2020-06-06'</v>
      </c>
      <c r="F10" t="str">
        <f ca="1">"INSERT INTO Libros_Devoluciones VALUES("&amp;Tabla1456715[[#This Row],[COD_LIBRO]]&amp;", "&amp;E10&amp;", "&amp;Tabla1456715[[#This Row],[DNI_LECTOR]]&amp;");"</f>
        <v>INSERT INTO Libros_Devoluciones VALUES(1008, '2020-06-06', 60333444);</v>
      </c>
      <c r="K10" s="4">
        <v>44561</v>
      </c>
    </row>
    <row r="11" spans="1:11" x14ac:dyDescent="0.25">
      <c r="A11" s="58">
        <f t="shared" ca="1" si="0"/>
        <v>1003</v>
      </c>
      <c r="B11" s="59" cm="1">
        <f t="array" aca="1" ref="B11" ca="1">INDEX(DNIS,RANDBETWEEN(1,COUNTA(DNIS)),1)</f>
        <v>89555111</v>
      </c>
      <c r="C11" s="60">
        <f t="shared" ca="1" si="1"/>
        <v>44437</v>
      </c>
      <c r="E11" t="str">
        <f ca="1">TEXT(Tabla1456715[[#This Row],[FECHA_DEVOLUCION]],"'YYYY-MM-DD'")</f>
        <v>'2021-08-29'</v>
      </c>
      <c r="F11" t="str">
        <f ca="1">"INSERT INTO Libros_Devoluciones VALUES("&amp;Tabla1456715[[#This Row],[COD_LIBRO]]&amp;", "&amp;E11&amp;", "&amp;Tabla1456715[[#This Row],[DNI_LECTOR]]&amp;");"</f>
        <v>INSERT INTO Libros_Devoluciones VALUES(1003, '2021-08-29', 89555111);</v>
      </c>
    </row>
    <row r="12" spans="1:11" x14ac:dyDescent="0.25">
      <c r="A12" s="58">
        <f t="shared" ca="1" si="0"/>
        <v>1010</v>
      </c>
      <c r="B12" s="59" cm="1">
        <f t="array" aca="1" ref="B12" ca="1">INDEX(DNIS,RANDBETWEEN(1,COUNTA(DNIS)),1)</f>
        <v>12000333</v>
      </c>
      <c r="C12" s="60">
        <f t="shared" ca="1" si="1"/>
        <v>43919</v>
      </c>
      <c r="E12" t="str">
        <f ca="1">TEXT(Tabla1456715[[#This Row],[FECHA_DEVOLUCION]],"'YYYY-MM-DD'")</f>
        <v>'2020-03-29'</v>
      </c>
      <c r="F12" t="str">
        <f ca="1">"INSERT INTO Libros_Devoluciones VALUES("&amp;Tabla1456715[[#This Row],[COD_LIBRO]]&amp;", "&amp;E12&amp;", "&amp;Tabla1456715[[#This Row],[DNI_LECTOR]]&amp;");"</f>
        <v>INSERT INTO Libros_Devoluciones VALUES(1010, '2020-03-29', 12000333);</v>
      </c>
    </row>
    <row r="13" spans="1:11" x14ac:dyDescent="0.25">
      <c r="A13" s="58">
        <f ca="1">RANDBETWEEN(1001,1010)</f>
        <v>1006</v>
      </c>
      <c r="B13" s="59" cm="1">
        <f t="array" aca="1" ref="B13" ca="1">INDEX(DNIS,RANDBETWEEN(1,COUNTA(DNIS)),1)</f>
        <v>31633572</v>
      </c>
      <c r="C13" s="60">
        <f ca="1">RANDBETWEEN(43831,44561)</f>
        <v>44286</v>
      </c>
      <c r="E13" t="str">
        <f ca="1">TEXT(Tabla1456715[[#This Row],[FECHA_DEVOLUCION]],"'YYYY-MM-DD'")</f>
        <v>'2021-03-31'</v>
      </c>
      <c r="F13" t="str">
        <f ca="1">"INSERT INTO Libros_Devoluciones VALUES("&amp;Tabla1456715[[#This Row],[COD_LIBRO]]&amp;", "&amp;E13&amp;", "&amp;Tabla1456715[[#This Row],[DNI_LECTOR]]&amp;");"</f>
        <v>INSERT INTO Libros_Devoluciones VALUES(1006, '2021-03-31', 31633572);</v>
      </c>
    </row>
    <row r="14" spans="1:11" x14ac:dyDescent="0.25">
      <c r="A14" s="58">
        <f t="shared" ca="1" si="0"/>
        <v>1005</v>
      </c>
      <c r="B14" s="59" cm="1">
        <f t="array" aca="1" ref="B14" ca="1">INDEX(DNIS,RANDBETWEEN(1,COUNTA(DNIS)),1)</f>
        <v>53825831</v>
      </c>
      <c r="C14" s="60">
        <f t="shared" ca="1" si="1"/>
        <v>44508</v>
      </c>
      <c r="E14" t="str">
        <f ca="1">TEXT(Tabla1456715[[#This Row],[FECHA_DEVOLUCION]],"'YYYY-MM-DD'")</f>
        <v>'2021-11-08'</v>
      </c>
      <c r="F14" t="str">
        <f ca="1">"INSERT INTO Libros_Devoluciones VALUES("&amp;Tabla1456715[[#This Row],[COD_LIBRO]]&amp;", "&amp;E14&amp;", "&amp;Tabla1456715[[#This Row],[DNI_LECTOR]]&amp;");"</f>
        <v>INSERT INTO Libros_Devoluciones VALUES(1005, '2021-11-08', 53825831);</v>
      </c>
    </row>
    <row r="15" spans="1:11" x14ac:dyDescent="0.25">
      <c r="A15" s="58">
        <f t="shared" ca="1" si="0"/>
        <v>1003</v>
      </c>
      <c r="B15" s="59" cm="1">
        <f t="array" aca="1" ref="B15" ca="1">INDEX(DNIS,RANDBETWEEN(1,COUNTA(DNIS)),1)</f>
        <v>24938546</v>
      </c>
      <c r="C15" s="60">
        <f t="shared" ca="1" si="1"/>
        <v>43970</v>
      </c>
      <c r="E15" t="str">
        <f ca="1">TEXT(Tabla1456715[[#This Row],[FECHA_DEVOLUCION]],"'YYYY-MM-DD'")</f>
        <v>'2020-05-19'</v>
      </c>
      <c r="F15" t="str">
        <f ca="1">"INSERT INTO Libros_Devoluciones VALUES("&amp;Tabla1456715[[#This Row],[COD_LIBRO]]&amp;", "&amp;E15&amp;", "&amp;Tabla1456715[[#This Row],[DNI_LECTOR]]&amp;");"</f>
        <v>INSERT INTO Libros_Devoluciones VALUES(1003, '2020-05-19', 24938546);</v>
      </c>
      <c r="K15" cm="1">
        <f t="array" aca="1" ref="K15" ca="1">INDEX(DNIS,RANDBETWEEN(1,COUNTA(DNIS)),1)</f>
        <v>53825831</v>
      </c>
    </row>
    <row r="16" spans="1:11" x14ac:dyDescent="0.25">
      <c r="A16" s="58">
        <f t="shared" ca="1" si="0"/>
        <v>1003</v>
      </c>
      <c r="B16" s="59" cm="1">
        <f t="array" aca="1" ref="B16" ca="1">INDEX(DNIS,RANDBETWEEN(1,COUNTA(DNIS)),1)</f>
        <v>13698283</v>
      </c>
      <c r="C16" s="60">
        <f t="shared" ca="1" si="1"/>
        <v>43956</v>
      </c>
      <c r="E16" t="str">
        <f ca="1">TEXT(Tabla1456715[[#This Row],[FECHA_DEVOLUCION]],"'YYYY-MM-DD'")</f>
        <v>'2020-05-05'</v>
      </c>
      <c r="F16" t="str">
        <f ca="1">"INSERT INTO Libros_Devoluciones VALUES("&amp;Tabla1456715[[#This Row],[COD_LIBRO]]&amp;", "&amp;E16&amp;", "&amp;Tabla1456715[[#This Row],[DNI_LECTOR]]&amp;");"</f>
        <v>INSERT INTO Libros_Devoluciones VALUES(1003, '2020-05-05', 13698283);</v>
      </c>
    </row>
    <row r="17" spans="1:6" x14ac:dyDescent="0.25">
      <c r="A17" s="58">
        <f t="shared" ca="1" si="0"/>
        <v>1001</v>
      </c>
      <c r="B17" s="59" cm="1">
        <f t="array" aca="1" ref="B17" ca="1">INDEX(DNIS,RANDBETWEEN(1,COUNTA(DNIS)),1)</f>
        <v>78333111</v>
      </c>
      <c r="C17" s="60">
        <f t="shared" ca="1" si="1"/>
        <v>44050</v>
      </c>
      <c r="E17" t="str">
        <f ca="1">TEXT(Tabla1456715[[#This Row],[FECHA_DEVOLUCION]],"'YYYY-MM-DD'")</f>
        <v>'2020-08-07'</v>
      </c>
      <c r="F17" t="str">
        <f ca="1">"INSERT INTO Libros_Devoluciones VALUES("&amp;Tabla1456715[[#This Row],[COD_LIBRO]]&amp;", "&amp;E17&amp;", "&amp;Tabla1456715[[#This Row],[DNI_LECTOR]]&amp;");"</f>
        <v>INSERT INTO Libros_Devoluciones VALUES(1001, '2020-08-07', 78333111);</v>
      </c>
    </row>
    <row r="18" spans="1:6" x14ac:dyDescent="0.25">
      <c r="A18" s="58">
        <f t="shared" ca="1" si="0"/>
        <v>1004</v>
      </c>
      <c r="B18" s="59" cm="1">
        <f t="array" aca="1" ref="B18" ca="1">INDEX(DNIS,RANDBETWEEN(1,COUNTA(DNIS)),1)</f>
        <v>31304307</v>
      </c>
      <c r="C18" s="60">
        <f t="shared" ca="1" si="1"/>
        <v>43951</v>
      </c>
      <c r="E18" t="str">
        <f ca="1">TEXT(Tabla1456715[[#This Row],[FECHA_DEVOLUCION]],"'YYYY-MM-DD'")</f>
        <v>'2020-04-30'</v>
      </c>
      <c r="F18" t="str">
        <f ca="1">"INSERT INTO Libros_Devoluciones VALUES("&amp;Tabla1456715[[#This Row],[COD_LIBRO]]&amp;", "&amp;E18&amp;", "&amp;Tabla1456715[[#This Row],[DNI_LECTOR]]&amp;");"</f>
        <v>INSERT INTO Libros_Devoluciones VALUES(1004, '2020-04-30', 31304307);</v>
      </c>
    </row>
    <row r="19" spans="1:6" x14ac:dyDescent="0.25">
      <c r="A19" s="58">
        <f t="shared" ca="1" si="0"/>
        <v>1004</v>
      </c>
      <c r="B19" s="59" cm="1">
        <f t="array" aca="1" ref="B19" ca="1">INDEX(DNIS,RANDBETWEEN(1,COUNTA(DNIS)),1)</f>
        <v>13698283</v>
      </c>
      <c r="C19" s="60">
        <f t="shared" ca="1" si="1"/>
        <v>44151</v>
      </c>
      <c r="E19" t="str">
        <f ca="1">TEXT(Tabla1456715[[#This Row],[FECHA_DEVOLUCION]],"'YYYY-MM-DD'")</f>
        <v>'2020-11-16'</v>
      </c>
      <c r="F19" t="str">
        <f ca="1">"INSERT INTO Libros_Devoluciones VALUES("&amp;Tabla1456715[[#This Row],[COD_LIBRO]]&amp;", "&amp;E19&amp;", "&amp;Tabla1456715[[#This Row],[DNI_LECTOR]]&amp;");"</f>
        <v>INSERT INTO Libros_Devoluciones VALUES(1004, '2020-11-16', 13698283);</v>
      </c>
    </row>
    <row r="20" spans="1:6" x14ac:dyDescent="0.25">
      <c r="A20" s="58">
        <f t="shared" ca="1" si="0"/>
        <v>1007</v>
      </c>
      <c r="B20" s="59" cm="1">
        <f t="array" aca="1" ref="B20" ca="1">INDEX(DNIS,RANDBETWEEN(1,COUNTA(DNIS)),1)</f>
        <v>8138106</v>
      </c>
      <c r="C20" s="60">
        <f t="shared" ca="1" si="1"/>
        <v>44306</v>
      </c>
      <c r="E20" t="str">
        <f ca="1">TEXT(Tabla1456715[[#This Row],[FECHA_DEVOLUCION]],"'YYYY-MM-DD'")</f>
        <v>'2021-04-20'</v>
      </c>
      <c r="F20" t="str">
        <f ca="1">"INSERT INTO Libros_Devoluciones VALUES("&amp;Tabla1456715[[#This Row],[COD_LIBRO]]&amp;", "&amp;E20&amp;", "&amp;Tabla1456715[[#This Row],[DNI_LECTOR]]&amp;");"</f>
        <v>INSERT INTO Libros_Devoluciones VALUES(1007, '2021-04-20', 8138106);</v>
      </c>
    </row>
    <row r="21" spans="1:6" x14ac:dyDescent="0.25">
      <c r="A21" s="58">
        <f t="shared" ca="1" si="0"/>
        <v>1002</v>
      </c>
      <c r="B21" s="59" cm="1">
        <f t="array" aca="1" ref="B21" ca="1">INDEX(DNIS,RANDBETWEEN(1,COUNTA(DNIS)),1)</f>
        <v>36982834</v>
      </c>
      <c r="C21" s="60">
        <f t="shared" ca="1" si="1"/>
        <v>43967</v>
      </c>
      <c r="E21" t="str">
        <f ca="1">TEXT(Tabla1456715[[#This Row],[FECHA_DEVOLUCION]],"'YYYY-MM-DD'")</f>
        <v>'2020-05-16'</v>
      </c>
      <c r="F21" t="str">
        <f ca="1">"INSERT INTO Libros_Devoluciones VALUES("&amp;Tabla1456715[[#This Row],[COD_LIBRO]]&amp;", "&amp;E21&amp;", "&amp;Tabla1456715[[#This Row],[DNI_LECTOR]]&amp;");"</f>
        <v>INSERT INTO Libros_Devoluciones VALUES(1002, '2020-05-16', 36982834);</v>
      </c>
    </row>
    <row r="22" spans="1:6" x14ac:dyDescent="0.25">
      <c r="A22" s="58">
        <f t="shared" ca="1" si="0"/>
        <v>1006</v>
      </c>
      <c r="B22" s="59" cm="1">
        <f t="array" aca="1" ref="B22" ca="1">INDEX(DNIS,RANDBETWEEN(1,COUNTA(DNIS)),1)</f>
        <v>89555111</v>
      </c>
      <c r="C22" s="60">
        <f t="shared" ca="1" si="1"/>
        <v>44440</v>
      </c>
      <c r="E22" t="str">
        <f ca="1">TEXT(Tabla1456715[[#This Row],[FECHA_DEVOLUCION]],"'YYYY-MM-DD'")</f>
        <v>'2021-09-01'</v>
      </c>
      <c r="F22" t="str">
        <f ca="1">"INSERT INTO Libros_Devoluciones VALUES("&amp;Tabla1456715[[#This Row],[COD_LIBRO]]&amp;", "&amp;E22&amp;", "&amp;Tabla1456715[[#This Row],[DNI_LECTOR]]&amp;");"</f>
        <v>INSERT INTO Libros_Devoluciones VALUES(1006, '2021-09-01', 89555111);</v>
      </c>
    </row>
    <row r="23" spans="1:6" x14ac:dyDescent="0.25">
      <c r="A23" s="58">
        <f t="shared" ca="1" si="0"/>
        <v>1010</v>
      </c>
      <c r="B23" s="59" cm="1">
        <f t="array" aca="1" ref="B23" ca="1">INDEX(DNIS,RANDBETWEEN(1,COUNTA(DNIS)),1)</f>
        <v>78333111</v>
      </c>
      <c r="C23" s="60">
        <f t="shared" ca="1" si="1"/>
        <v>44319</v>
      </c>
      <c r="E23" t="str">
        <f ca="1">TEXT(Tabla1456715[[#This Row],[FECHA_DEVOLUCION]],"'YYYY-MM-DD'")</f>
        <v>'2021-05-03'</v>
      </c>
      <c r="F23" t="str">
        <f ca="1">"INSERT INTO Libros_Devoluciones VALUES("&amp;Tabla1456715[[#This Row],[COD_LIBRO]]&amp;", "&amp;E23&amp;", "&amp;Tabla1456715[[#This Row],[DNI_LECTOR]]&amp;");"</f>
        <v>INSERT INTO Libros_Devoluciones VALUES(1010, '2021-05-03', 78333111);</v>
      </c>
    </row>
    <row r="24" spans="1:6" x14ac:dyDescent="0.25">
      <c r="A24" s="58">
        <f t="shared" ca="1" si="0"/>
        <v>1001</v>
      </c>
      <c r="B24" s="59" cm="1">
        <f t="array" aca="1" ref="B24" ca="1">INDEX(DNIS,RANDBETWEEN(1,COUNTA(DNIS)),1)</f>
        <v>89555111</v>
      </c>
      <c r="C24" s="60">
        <f t="shared" ca="1" si="1"/>
        <v>44509</v>
      </c>
      <c r="E24" t="str">
        <f ca="1">TEXT(Tabla1456715[[#This Row],[FECHA_DEVOLUCION]],"'YYYY-MM-DD'")</f>
        <v>'2021-11-09'</v>
      </c>
      <c r="F24" t="str">
        <f ca="1">"INSERT INTO Libros_Devoluciones VALUES("&amp;Tabla1456715[[#This Row],[COD_LIBRO]]&amp;", "&amp;E24&amp;", "&amp;Tabla1456715[[#This Row],[DNI_LECTOR]]&amp;");"</f>
        <v>INSERT INTO Libros_Devoluciones VALUES(1001, '2021-11-09', 89555111);</v>
      </c>
    </row>
    <row r="25" spans="1:6" x14ac:dyDescent="0.25">
      <c r="A25" s="58">
        <f t="shared" ca="1" si="0"/>
        <v>1007</v>
      </c>
      <c r="B25" s="59" cm="1">
        <f t="array" aca="1" ref="B25" ca="1">INDEX(DNIS,RANDBETWEEN(1,COUNTA(DNIS)),1)</f>
        <v>12000333</v>
      </c>
      <c r="C25" s="60">
        <f t="shared" ca="1" si="1"/>
        <v>44126</v>
      </c>
      <c r="E25" t="str">
        <f ca="1">TEXT(Tabla1456715[[#This Row],[FECHA_DEVOLUCION]],"'YYYY-MM-DD'")</f>
        <v>'2020-10-22'</v>
      </c>
      <c r="F25" t="str">
        <f ca="1">"INSERT INTO Libros_Devoluciones VALUES("&amp;Tabla1456715[[#This Row],[COD_LIBRO]]&amp;", "&amp;E25&amp;", "&amp;Tabla1456715[[#This Row],[DNI_LECTOR]]&amp;");"</f>
        <v>INSERT INTO Libros_Devoluciones VALUES(1007, '2020-10-22', 12000333);</v>
      </c>
    </row>
    <row r="26" spans="1:6" x14ac:dyDescent="0.25">
      <c r="A26" s="58">
        <f t="shared" ca="1" si="0"/>
        <v>1008</v>
      </c>
      <c r="B26" s="59" cm="1">
        <f t="array" aca="1" ref="B26" ca="1">INDEX(DNIS,RANDBETWEEN(1,COUNTA(DNIS)),1)</f>
        <v>99555666</v>
      </c>
      <c r="C26" s="60">
        <f t="shared" ca="1" si="1"/>
        <v>44258</v>
      </c>
      <c r="E26" t="str">
        <f ca="1">TEXT(Tabla1456715[[#This Row],[FECHA_DEVOLUCION]],"'YYYY-MM-DD'")</f>
        <v>'2021-03-03'</v>
      </c>
      <c r="F26" t="str">
        <f ca="1">"INSERT INTO Libros_Devoluciones VALUES("&amp;Tabla1456715[[#This Row],[COD_LIBRO]]&amp;", "&amp;E26&amp;", "&amp;Tabla1456715[[#This Row],[DNI_LECTOR]]&amp;");"</f>
        <v>INSERT INTO Libros_Devoluciones VALUES(1008, '2021-03-03', 99555666);</v>
      </c>
    </row>
    <row r="27" spans="1:6" x14ac:dyDescent="0.25">
      <c r="A27" s="58">
        <f t="shared" ca="1" si="0"/>
        <v>1009</v>
      </c>
      <c r="B27" s="59" cm="1">
        <f t="array" aca="1" ref="B27" ca="1">INDEX(DNIS,RANDBETWEEN(1,COUNTA(DNIS)),1)</f>
        <v>13698283</v>
      </c>
      <c r="C27" s="60">
        <f t="shared" ca="1" si="1"/>
        <v>43890</v>
      </c>
      <c r="E27" t="str">
        <f ca="1">TEXT(Tabla1456715[[#This Row],[FECHA_DEVOLUCION]],"'YYYY-MM-DD'")</f>
        <v>'2020-02-29'</v>
      </c>
      <c r="F27" t="str">
        <f ca="1">"INSERT INTO Libros_Devoluciones VALUES("&amp;Tabla1456715[[#This Row],[COD_LIBRO]]&amp;", "&amp;E27&amp;", "&amp;Tabla1456715[[#This Row],[DNI_LECTOR]]&amp;");"</f>
        <v>INSERT INTO Libros_Devoluciones VALUES(1009, '2020-02-29', 13698283);</v>
      </c>
    </row>
    <row r="28" spans="1:6" x14ac:dyDescent="0.25">
      <c r="A28" s="58">
        <f t="shared" ca="1" si="0"/>
        <v>1005</v>
      </c>
      <c r="B28" s="59" cm="1">
        <f t="array" aca="1" ref="B28" ca="1">INDEX(DNIS,RANDBETWEEN(1,COUNTA(DNIS)),1)</f>
        <v>53825831</v>
      </c>
      <c r="C28" s="60">
        <f t="shared" ca="1" si="1"/>
        <v>44017</v>
      </c>
      <c r="E28" t="str">
        <f ca="1">TEXT(Tabla1456715[[#This Row],[FECHA_DEVOLUCION]],"'YYYY-MM-DD'")</f>
        <v>'2020-07-05'</v>
      </c>
      <c r="F28" t="str">
        <f ca="1">"INSERT INTO Libros_Devoluciones VALUES("&amp;Tabla1456715[[#This Row],[COD_LIBRO]]&amp;", "&amp;E28&amp;", "&amp;Tabla1456715[[#This Row],[DNI_LECTOR]]&amp;");"</f>
        <v>INSERT INTO Libros_Devoluciones VALUES(1005, '2020-07-05', 53825831);</v>
      </c>
    </row>
    <row r="29" spans="1:6" x14ac:dyDescent="0.25">
      <c r="A29" s="58">
        <f t="shared" ca="1" si="0"/>
        <v>1003</v>
      </c>
      <c r="B29" s="59" cm="1">
        <f t="array" aca="1" ref="B29" ca="1">INDEX(DNIS,RANDBETWEEN(1,COUNTA(DNIS)),1)</f>
        <v>23999666</v>
      </c>
      <c r="C29" s="60">
        <f t="shared" ca="1" si="1"/>
        <v>44354</v>
      </c>
      <c r="E29" t="str">
        <f ca="1">TEXT(Tabla1456715[[#This Row],[FECHA_DEVOLUCION]],"'YYYY-MM-DD'")</f>
        <v>'2021-06-07'</v>
      </c>
      <c r="F29" t="str">
        <f ca="1">"INSERT INTO Libros_Devoluciones VALUES("&amp;Tabla1456715[[#This Row],[COD_LIBRO]]&amp;", "&amp;E29&amp;", "&amp;Tabla1456715[[#This Row],[DNI_LECTOR]]&amp;");"</f>
        <v>INSERT INTO Libros_Devoluciones VALUES(1003, '2021-06-07', 23999666);</v>
      </c>
    </row>
    <row r="30" spans="1:6" x14ac:dyDescent="0.25">
      <c r="A30" s="58">
        <f t="shared" ca="1" si="0"/>
        <v>1010</v>
      </c>
      <c r="B30" s="59" cm="1">
        <f t="array" aca="1" ref="B30" ca="1">INDEX(DNIS,RANDBETWEEN(1,COUNTA(DNIS)),1)</f>
        <v>78333111</v>
      </c>
      <c r="C30" s="60">
        <f t="shared" ca="1" si="1"/>
        <v>44008</v>
      </c>
      <c r="E30" t="str">
        <f ca="1">TEXT(Tabla1456715[[#This Row],[FECHA_DEVOLUCION]],"'YYYY-MM-DD'")</f>
        <v>'2020-06-26'</v>
      </c>
      <c r="F30" t="str">
        <f ca="1">"INSERT INTO Libros_Devoluciones VALUES("&amp;Tabla1456715[[#This Row],[COD_LIBRO]]&amp;", "&amp;E30&amp;", "&amp;Tabla1456715[[#This Row],[DNI_LECTOR]]&amp;");"</f>
        <v>INSERT INTO Libros_Devoluciones VALUES(1010, '2020-06-26', 78333111);</v>
      </c>
    </row>
    <row r="31" spans="1:6" x14ac:dyDescent="0.25">
      <c r="A31" s="58">
        <f t="shared" ca="1" si="0"/>
        <v>1009</v>
      </c>
      <c r="B31" s="59" cm="1">
        <f t="array" aca="1" ref="B31" ca="1">INDEX(DNIS,RANDBETWEEN(1,COUNTA(DNIS)),1)</f>
        <v>13698283</v>
      </c>
      <c r="C31" s="60">
        <f t="shared" ca="1" si="1"/>
        <v>44508</v>
      </c>
      <c r="E31" t="str">
        <f ca="1">TEXT(Tabla1456715[[#This Row],[FECHA_DEVOLUCION]],"'YYYY-MM-DD'")</f>
        <v>'2021-11-08'</v>
      </c>
      <c r="F31" t="str">
        <f ca="1">"INSERT INTO Libros_Devoluciones VALUES("&amp;Tabla1456715[[#This Row],[COD_LIBRO]]&amp;", "&amp;E31&amp;", "&amp;Tabla1456715[[#This Row],[DNI_LECTOR]]&amp;");"</f>
        <v>INSERT INTO Libros_Devoluciones VALUES(1009, '2021-11-08', 13698283);</v>
      </c>
    </row>
    <row r="32" spans="1:6" x14ac:dyDescent="0.25">
      <c r="A32" s="58">
        <f t="shared" ca="1" si="0"/>
        <v>1010</v>
      </c>
      <c r="B32" s="59" cm="1">
        <f t="array" aca="1" ref="B32" ca="1">INDEX(DNIS,RANDBETWEEN(1,COUNTA(DNIS)),1)</f>
        <v>20818325</v>
      </c>
      <c r="C32" s="60">
        <f t="shared" ca="1" si="1"/>
        <v>43984</v>
      </c>
      <c r="E32" t="str">
        <f ca="1">TEXT(Tabla1456715[[#This Row],[FECHA_DEVOLUCION]],"'YYYY-MM-DD'")</f>
        <v>'2020-06-02'</v>
      </c>
      <c r="F32" t="str">
        <f ca="1">"INSERT INTO Libros_Devoluciones VALUES("&amp;Tabla1456715[[#This Row],[COD_LIBRO]]&amp;", "&amp;E32&amp;", "&amp;Tabla1456715[[#This Row],[DNI_LECTOR]]&amp;");"</f>
        <v>INSERT INTO Libros_Devoluciones VALUES(1010, '2020-06-02', 20818325);</v>
      </c>
    </row>
    <row r="35" spans="1:5" x14ac:dyDescent="0.25">
      <c r="A35" s="19" t="s">
        <v>215</v>
      </c>
      <c r="B35" s="88" t="s">
        <v>40</v>
      </c>
    </row>
    <row r="36" spans="1:5" x14ac:dyDescent="0.25">
      <c r="A36" s="19">
        <v>1001</v>
      </c>
      <c r="B36" s="88" t="s">
        <v>230</v>
      </c>
      <c r="D36" t="str">
        <f>"'"&amp;Tabla1321[[#This Row],[CATEGORIA_LIBRO]]&amp;"'"</f>
        <v>'Aventuras'</v>
      </c>
      <c r="E36" t="str">
        <f>"INSERT INTO Categorias VALUES("&amp;Tabla1321[[#This Row],[CATEGORIA_ID]]&amp;", "&amp;D36&amp;");"</f>
        <v>INSERT INTO Categorias VALUES(1001, 'Aventuras');</v>
      </c>
    </row>
    <row r="37" spans="1:5" x14ac:dyDescent="0.25">
      <c r="A37" s="19">
        <v>1002</v>
      </c>
      <c r="B37" s="88" t="s">
        <v>231</v>
      </c>
      <c r="D37" t="str">
        <f>"'"&amp;Tabla1321[[#This Row],[CATEGORIA_LIBRO]]&amp;"'"</f>
        <v>'Ciencia Ficción'</v>
      </c>
      <c r="E37" t="str">
        <f>"INSERT INTO Categorias VALUES("&amp;Tabla1321[[#This Row],[CATEGORIA_ID]]&amp;", "&amp;D37&amp;");"</f>
        <v>INSERT INTO Categorias VALUES(1002, 'Ciencia Ficción');</v>
      </c>
    </row>
    <row r="38" spans="1:5" x14ac:dyDescent="0.25">
      <c r="A38" s="19">
        <v>1003</v>
      </c>
      <c r="B38" s="88" t="s">
        <v>232</v>
      </c>
      <c r="D38" t="str">
        <f>"'"&amp;Tabla1321[[#This Row],[CATEGORIA_LIBRO]]&amp;"'"</f>
        <v>'Policíaca'</v>
      </c>
      <c r="E38" t="str">
        <f>"INSERT INTO Categorias VALUES("&amp;Tabla1321[[#This Row],[CATEGORIA_ID]]&amp;", "&amp;D38&amp;");"</f>
        <v>INSERT INTO Categorias VALUES(1003, 'Policíaca');</v>
      </c>
    </row>
    <row r="39" spans="1:5" x14ac:dyDescent="0.25">
      <c r="A39" s="19">
        <v>1004</v>
      </c>
      <c r="B39" s="88" t="s">
        <v>237</v>
      </c>
      <c r="D39" t="str">
        <f>"'"&amp;Tabla1321[[#This Row],[CATEGORIA_LIBRO]]&amp;"'"</f>
        <v>'Misterio'</v>
      </c>
      <c r="E39" t="str">
        <f>"INSERT INTO Categorias VALUES("&amp;Tabla1321[[#This Row],[CATEGORIA_ID]]&amp;", "&amp;D39&amp;");"</f>
        <v>INSERT INTO Categorias VALUES(1004, 'Misterio');</v>
      </c>
    </row>
    <row r="40" spans="1:5" x14ac:dyDescent="0.25">
      <c r="A40" s="19">
        <v>1005</v>
      </c>
      <c r="B40" s="88" t="s">
        <v>233</v>
      </c>
      <c r="D40" t="str">
        <f>"'"&amp;Tabla1321[[#This Row],[CATEGORIA_LIBRO]]&amp;"'"</f>
        <v>'Romántica'</v>
      </c>
      <c r="E40" t="str">
        <f>"INSERT INTO Categorias VALUES("&amp;Tabla1321[[#This Row],[CATEGORIA_ID]]&amp;", "&amp;D40&amp;");"</f>
        <v>INSERT INTO Categorias VALUES(1005, 'Romántica');</v>
      </c>
    </row>
    <row r="41" spans="1:5" x14ac:dyDescent="0.25">
      <c r="A41" s="19">
        <v>1006</v>
      </c>
      <c r="B41" s="88" t="s">
        <v>238</v>
      </c>
      <c r="D41" t="str">
        <f>"'"&amp;Tabla1321[[#This Row],[CATEGORIA_LIBRO]]&amp;"'"</f>
        <v>'Humor'</v>
      </c>
      <c r="E41" t="str">
        <f>"INSERT INTO Categorias VALUES("&amp;Tabla1321[[#This Row],[CATEGORIA_ID]]&amp;", "&amp;D41&amp;");"</f>
        <v>INSERT INTO Categorias VALUES(1006, 'Humor');</v>
      </c>
    </row>
    <row r="42" spans="1:5" x14ac:dyDescent="0.25">
      <c r="A42" s="19">
        <v>1007</v>
      </c>
      <c r="B42" s="88" t="s">
        <v>216</v>
      </c>
      <c r="D42" t="str">
        <f>"'"&amp;Tabla1321[[#This Row],[CATEGORIA_LIBRO]]&amp;"'"</f>
        <v>'Poesía'</v>
      </c>
      <c r="E42" t="str">
        <f>"INSERT INTO Categorias VALUES("&amp;Tabla1321[[#This Row],[CATEGORIA_ID]]&amp;", "&amp;D42&amp;");"</f>
        <v>INSERT INTO Categorias VALUES(1007, 'Poesía');</v>
      </c>
    </row>
    <row r="43" spans="1:5" x14ac:dyDescent="0.25">
      <c r="A43" s="19">
        <v>1008</v>
      </c>
      <c r="B43" s="88" t="s">
        <v>234</v>
      </c>
      <c r="D43" t="str">
        <f>"'"&amp;Tabla1321[[#This Row],[CATEGORIA_LIBRO]]&amp;"'"</f>
        <v>'Mitología'</v>
      </c>
      <c r="E43" t="str">
        <f>"INSERT INTO Categorias VALUES("&amp;Tabla1321[[#This Row],[CATEGORIA_ID]]&amp;", "&amp;D43&amp;");"</f>
        <v>INSERT INTO Categorias VALUES(1008, 'Mitología');</v>
      </c>
    </row>
    <row r="44" spans="1:5" x14ac:dyDescent="0.25">
      <c r="A44" s="19">
        <v>1009</v>
      </c>
      <c r="B44" s="88" t="s">
        <v>235</v>
      </c>
      <c r="D44" t="str">
        <f>"'"&amp;Tabla1321[[#This Row],[CATEGORIA_LIBRO]]&amp;"'"</f>
        <v>'Teatro'</v>
      </c>
      <c r="E44" t="str">
        <f>"INSERT INTO Categorias VALUES("&amp;Tabla1321[[#This Row],[CATEGORIA_ID]]&amp;", "&amp;D44&amp;");"</f>
        <v>INSERT INTO Categorias VALUES(1009, 'Teatro');</v>
      </c>
    </row>
    <row r="45" spans="1:5" x14ac:dyDescent="0.25">
      <c r="A45" s="19">
        <v>1010</v>
      </c>
      <c r="B45" s="88" t="s">
        <v>236</v>
      </c>
      <c r="D45" t="str">
        <f>"'"&amp;Tabla1321[[#This Row],[CATEGORIA_LIBRO]]&amp;"'"</f>
        <v>'Cuento'</v>
      </c>
      <c r="E45" t="str">
        <f>"INSERT INTO Categorias VALUES("&amp;Tabla1321[[#This Row],[CATEGORIA_ID]]&amp;", "&amp;D45&amp;");"</f>
        <v>INSERT INTO Categorias VALUES(1010, 'Cuento');</v>
      </c>
    </row>
    <row r="48" spans="1:5" x14ac:dyDescent="0.25">
      <c r="A48" s="75" t="s">
        <v>45</v>
      </c>
      <c r="B48" s="76" t="s">
        <v>186</v>
      </c>
      <c r="C48" s="77" t="s">
        <v>187</v>
      </c>
    </row>
    <row r="49" spans="1:7" x14ac:dyDescent="0.25">
      <c r="A49" s="73">
        <v>7461558</v>
      </c>
      <c r="B49" s="72" t="s">
        <v>102</v>
      </c>
      <c r="C49" s="74" t="s">
        <v>103</v>
      </c>
      <c r="E49" t="str">
        <f>"'"&amp;LECTORES[[#This Row],[LECTOR_NOMBRE]]&amp;"'"</f>
        <v>'Emil '</v>
      </c>
      <c r="F49" t="str">
        <f>"'"&amp;LECTORES[[#This Row],[LECTOR_APELLIDO]]&amp;"'"</f>
        <v>'Schmied'</v>
      </c>
      <c r="G49" t="str">
        <f>"INSERT INTO Lectores VALUES("&amp;LECTORES[[#This Row],[DNI_LECTOR]]&amp;", "&amp;E49&amp;", "&amp;F49&amp;");"</f>
        <v>INSERT INTO Lectores VALUES(7461558, 'Emil ', 'Schmied');</v>
      </c>
    </row>
    <row r="50" spans="1:7" x14ac:dyDescent="0.25">
      <c r="A50" s="73">
        <v>8138106</v>
      </c>
      <c r="B50" s="72" t="s">
        <v>124</v>
      </c>
      <c r="C50" s="74" t="s">
        <v>125</v>
      </c>
      <c r="E50" t="str">
        <f>"'"&amp;LECTORES[[#This Row],[LECTOR_NOMBRE]]&amp;"'"</f>
        <v>'Rodrigo '</v>
      </c>
      <c r="F50" t="str">
        <f>"'"&amp;LECTORES[[#This Row],[LECTOR_APELLIDO]]&amp;"'"</f>
        <v>'Inostroza'</v>
      </c>
      <c r="G50" t="str">
        <f>"INSERT INTO Lectores VALUES("&amp;LECTORES[[#This Row],[DNI_LECTOR]]&amp;", "&amp;E50&amp;", "&amp;F50&amp;");"</f>
        <v>INSERT INTO Lectores VALUES(8138106, 'Rodrigo ', 'Inostroza');</v>
      </c>
    </row>
    <row r="51" spans="1:7" x14ac:dyDescent="0.25">
      <c r="A51" s="73">
        <v>11456789</v>
      </c>
      <c r="B51" s="72" t="s">
        <v>120</v>
      </c>
      <c r="C51" s="74" t="s">
        <v>121</v>
      </c>
      <c r="E51" t="str">
        <f>"'"&amp;LECTORES[[#This Row],[LECTOR_NOMBRE]]&amp;"'"</f>
        <v>'Pepe '</v>
      </c>
      <c r="F51" t="str">
        <f>"'"&amp;LECTORES[[#This Row],[LECTOR_APELLIDO]]&amp;"'"</f>
        <v>'Juárez'</v>
      </c>
      <c r="G51" t="str">
        <f>"INSERT INTO Lectores VALUES("&amp;LECTORES[[#This Row],[DNI_LECTOR]]&amp;", "&amp;E51&amp;", "&amp;F51&amp;");"</f>
        <v>INSERT INTO Lectores VALUES(11456789, 'Pepe ', 'Juárez');</v>
      </c>
    </row>
    <row r="52" spans="1:7" x14ac:dyDescent="0.25">
      <c r="A52" s="73">
        <v>12000333</v>
      </c>
      <c r="B52" s="72" t="s">
        <v>132</v>
      </c>
      <c r="C52" s="74" t="s">
        <v>133</v>
      </c>
      <c r="E52" t="str">
        <f>"'"&amp;LECTORES[[#This Row],[LECTOR_NOMBRE]]&amp;"'"</f>
        <v>'Sebastián '</v>
      </c>
      <c r="F52" t="str">
        <f>"'"&amp;LECTORES[[#This Row],[LECTOR_APELLIDO]]&amp;"'"</f>
        <v>'Peralta'</v>
      </c>
      <c r="G52" t="str">
        <f>"INSERT INTO Lectores VALUES("&amp;LECTORES[[#This Row],[DNI_LECTOR]]&amp;", "&amp;E52&amp;", "&amp;F52&amp;");"</f>
        <v>INSERT INTO Lectores VALUES(12000333, 'Sebastián ', 'Peralta');</v>
      </c>
    </row>
    <row r="53" spans="1:7" x14ac:dyDescent="0.25">
      <c r="A53" s="73">
        <v>13698283</v>
      </c>
      <c r="B53" s="72" t="s">
        <v>106</v>
      </c>
      <c r="C53" s="74" t="s">
        <v>107</v>
      </c>
      <c r="E53" t="str">
        <f>"'"&amp;LECTORES[[#This Row],[LECTOR_NOMBRE]]&amp;"'"</f>
        <v>'Isabel '</v>
      </c>
      <c r="F53" t="str">
        <f>"'"&amp;LECTORES[[#This Row],[LECTOR_APELLIDO]]&amp;"'"</f>
        <v>'Cavieres'</v>
      </c>
      <c r="G53" t="str">
        <f>"INSERT INTO Lectores VALUES("&amp;LECTORES[[#This Row],[DNI_LECTOR]]&amp;", "&amp;E53&amp;", "&amp;F53&amp;");"</f>
        <v>INSERT INTO Lectores VALUES(13698283, 'Isabel ', 'Cavieres');</v>
      </c>
    </row>
    <row r="54" spans="1:7" x14ac:dyDescent="0.25">
      <c r="A54" s="73">
        <v>20818325</v>
      </c>
      <c r="B54" s="72" t="s">
        <v>80</v>
      </c>
      <c r="C54" s="74" t="s">
        <v>81</v>
      </c>
      <c r="E54" t="str">
        <f>"'"&amp;LECTORES[[#This Row],[LECTOR_NOMBRE]]&amp;"'"</f>
        <v>'Carlos '</v>
      </c>
      <c r="F54" t="str">
        <f>"'"&amp;LECTORES[[#This Row],[LECTOR_APELLIDO]]&amp;"'"</f>
        <v>'Reyes'</v>
      </c>
      <c r="G54" t="str">
        <f>"INSERT INTO Lectores VALUES("&amp;LECTORES[[#This Row],[DNI_LECTOR]]&amp;", "&amp;E54&amp;", "&amp;F54&amp;");"</f>
        <v>INSERT INTO Lectores VALUES(20818325, 'Carlos ', 'Reyes');</v>
      </c>
    </row>
    <row r="55" spans="1:7" x14ac:dyDescent="0.25">
      <c r="A55" s="73">
        <v>23999666</v>
      </c>
      <c r="B55" s="72" t="s">
        <v>118</v>
      </c>
      <c r="C55" s="74" t="s">
        <v>119</v>
      </c>
      <c r="E55" t="str">
        <f>"'"&amp;LECTORES[[#This Row],[LECTOR_NOMBRE]]&amp;"'"</f>
        <v>'Pepa '</v>
      </c>
      <c r="F55" t="str">
        <f>"'"&amp;LECTORES[[#This Row],[LECTOR_APELLIDO]]&amp;"'"</f>
        <v>'Rosas'</v>
      </c>
      <c r="G55" t="str">
        <f>"INSERT INTO Lectores VALUES("&amp;LECTORES[[#This Row],[DNI_LECTOR]]&amp;", "&amp;E55&amp;", "&amp;F55&amp;");"</f>
        <v>INSERT INTO Lectores VALUES(23999666, 'Pepa ', 'Rosas');</v>
      </c>
    </row>
    <row r="56" spans="1:7" x14ac:dyDescent="0.25">
      <c r="A56" s="73">
        <v>24590987</v>
      </c>
      <c r="B56" s="72" t="s">
        <v>112</v>
      </c>
      <c r="C56" s="74" t="s">
        <v>113</v>
      </c>
      <c r="E56" t="str">
        <f>"'"&amp;LECTORES[[#This Row],[LECTOR_NOMBRE]]&amp;"'"</f>
        <v>'Jasper '</v>
      </c>
      <c r="F56" t="str">
        <f>"'"&amp;LECTORES[[#This Row],[LECTOR_APELLIDO]]&amp;"'"</f>
        <v>'Moernaut'</v>
      </c>
      <c r="G56" t="str">
        <f>"INSERT INTO Lectores VALUES("&amp;LECTORES[[#This Row],[DNI_LECTOR]]&amp;", "&amp;E56&amp;", "&amp;F56&amp;");"</f>
        <v>INSERT INTO Lectores VALUES(24590987, 'Jasper ', 'Moernaut');</v>
      </c>
    </row>
    <row r="57" spans="1:7" x14ac:dyDescent="0.25">
      <c r="A57" s="73">
        <v>24938546</v>
      </c>
      <c r="B57" s="72" t="s">
        <v>124</v>
      </c>
      <c r="C57" s="74" t="s">
        <v>128</v>
      </c>
      <c r="E57" t="str">
        <f>"'"&amp;LECTORES[[#This Row],[LECTOR_NOMBRE]]&amp;"'"</f>
        <v>'Rodrigo '</v>
      </c>
      <c r="F57" t="str">
        <f>"'"&amp;LECTORES[[#This Row],[LECTOR_APELLIDO]]&amp;"'"</f>
        <v>'Mura'</v>
      </c>
      <c r="G57" t="str">
        <f>"INSERT INTO Lectores VALUES("&amp;LECTORES[[#This Row],[DNI_LECTOR]]&amp;", "&amp;E57&amp;", "&amp;F57&amp;");"</f>
        <v>INSERT INTO Lectores VALUES(24938546, 'Rodrigo ', 'Mura');</v>
      </c>
    </row>
    <row r="58" spans="1:7" x14ac:dyDescent="0.25">
      <c r="A58" s="73">
        <v>31304307</v>
      </c>
      <c r="B58" s="72" t="s">
        <v>122</v>
      </c>
      <c r="C58" s="74" t="s">
        <v>123</v>
      </c>
      <c r="E58" t="str">
        <f>"'"&amp;LECTORES[[#This Row],[LECTOR_NOMBRE]]&amp;"'"</f>
        <v>'Ricardo '</v>
      </c>
      <c r="F58" t="str">
        <f>"'"&amp;LECTORES[[#This Row],[LECTOR_APELLIDO]]&amp;"'"</f>
        <v>'Valenzuela'</v>
      </c>
      <c r="G58" t="str">
        <f>"INSERT INTO Lectores VALUES("&amp;LECTORES[[#This Row],[DNI_LECTOR]]&amp;", "&amp;E58&amp;", "&amp;F58&amp;");"</f>
        <v>INSERT INTO Lectores VALUES(31304307, 'Ricardo ', 'Valenzuela');</v>
      </c>
    </row>
    <row r="59" spans="1:7" x14ac:dyDescent="0.25">
      <c r="A59" s="73">
        <v>31633572</v>
      </c>
      <c r="B59" s="72" t="s">
        <v>138</v>
      </c>
      <c r="C59" s="74" t="s">
        <v>139</v>
      </c>
      <c r="E59" t="str">
        <f>"'"&amp;LECTORES[[#This Row],[LECTOR_NOMBRE]]&amp;"'"</f>
        <v>'Tirza '</v>
      </c>
      <c r="F59" t="str">
        <f>"'"&amp;LECTORES[[#This Row],[LECTOR_APELLIDO]]&amp;"'"</f>
        <v>'Catalán'</v>
      </c>
      <c r="G59" t="str">
        <f>"INSERT INTO Lectores VALUES("&amp;LECTORES[[#This Row],[DNI_LECTOR]]&amp;", "&amp;E59&amp;", "&amp;F59&amp;");"</f>
        <v>INSERT INTO Lectores VALUES(31633572, 'Tirza ', 'Catalán');</v>
      </c>
    </row>
    <row r="60" spans="1:7" x14ac:dyDescent="0.25">
      <c r="A60" s="73">
        <v>36100963</v>
      </c>
      <c r="B60" s="72" t="s">
        <v>72</v>
      </c>
      <c r="C60" s="74" t="s">
        <v>73</v>
      </c>
      <c r="E60" t="str">
        <f>"'"&amp;LECTORES[[#This Row],[LECTOR_NOMBRE]]&amp;"'"</f>
        <v>'Alexia '</v>
      </c>
      <c r="F60" t="str">
        <f>"'"&amp;LECTORES[[#This Row],[LECTOR_APELLIDO]]&amp;"'"</f>
        <v>'Guerra'</v>
      </c>
      <c r="G60" t="str">
        <f>"INSERT INTO Lectores VALUES("&amp;LECTORES[[#This Row],[DNI_LECTOR]]&amp;", "&amp;E60&amp;", "&amp;F60&amp;");"</f>
        <v>INSERT INTO Lectores VALUES(36100963, 'Alexia ', 'Guerra');</v>
      </c>
    </row>
    <row r="61" spans="1:7" x14ac:dyDescent="0.25">
      <c r="A61" s="73">
        <v>36982834</v>
      </c>
      <c r="B61" s="72" t="s">
        <v>76</v>
      </c>
      <c r="C61" s="74" t="s">
        <v>77</v>
      </c>
      <c r="E61" t="str">
        <f>"'"&amp;LECTORES[[#This Row],[LECTOR_NOMBRE]]&amp;"'"</f>
        <v>'Beate '</v>
      </c>
      <c r="F61" t="str">
        <f>"'"&amp;LECTORES[[#This Row],[LECTOR_APELLIDO]]&amp;"'"</f>
        <v>'Messing'</v>
      </c>
      <c r="G61" t="str">
        <f>"INSERT INTO Lectores VALUES("&amp;LECTORES[[#This Row],[DNI_LECTOR]]&amp;", "&amp;E61&amp;", "&amp;F61&amp;");"</f>
        <v>INSERT INTO Lectores VALUES(36982834, 'Beate ', 'Messing');</v>
      </c>
    </row>
    <row r="62" spans="1:7" x14ac:dyDescent="0.25">
      <c r="A62" s="73">
        <v>53825831</v>
      </c>
      <c r="B62" s="72" t="s">
        <v>124</v>
      </c>
      <c r="C62" s="74" t="s">
        <v>131</v>
      </c>
      <c r="E62" t="str">
        <f>"'"&amp;LECTORES[[#This Row],[LECTOR_NOMBRE]]&amp;"'"</f>
        <v>'Rodrigo '</v>
      </c>
      <c r="F62" t="str">
        <f>"'"&amp;LECTORES[[#This Row],[LECTOR_APELLIDO]]&amp;"'"</f>
        <v>'Vega'</v>
      </c>
      <c r="G62" t="str">
        <f>"INSERT INTO Lectores VALUES("&amp;LECTORES[[#This Row],[DNI_LECTOR]]&amp;", "&amp;E62&amp;", "&amp;F62&amp;");"</f>
        <v>INSERT INTO Lectores VALUES(53825831, 'Rodrigo ', 'Vega');</v>
      </c>
    </row>
    <row r="63" spans="1:7" x14ac:dyDescent="0.25">
      <c r="A63" s="73">
        <v>60333444</v>
      </c>
      <c r="B63" s="72" t="s">
        <v>110</v>
      </c>
      <c r="C63" s="74" t="s">
        <v>111</v>
      </c>
      <c r="E63" t="str">
        <f>"'"&amp;LECTORES[[#This Row],[LECTOR_NOMBRE]]&amp;"'"</f>
        <v>'Ivana '</v>
      </c>
      <c r="F63" t="str">
        <f>"'"&amp;LECTORES[[#This Row],[LECTOR_APELLIDO]]&amp;"'"</f>
        <v>'Romox'</v>
      </c>
      <c r="G63" t="str">
        <f>"INSERT INTO Lectores VALUES("&amp;LECTORES[[#This Row],[DNI_LECTOR]]&amp;", "&amp;E63&amp;", "&amp;F63&amp;");"</f>
        <v>INSERT INTO Lectores VALUES(60333444, 'Ivana ', 'Romox');</v>
      </c>
    </row>
    <row r="64" spans="1:7" x14ac:dyDescent="0.25">
      <c r="A64" s="73">
        <v>78333111</v>
      </c>
      <c r="B64" s="72" t="s">
        <v>116</v>
      </c>
      <c r="C64" s="74" t="s">
        <v>117</v>
      </c>
      <c r="E64" t="str">
        <f>"'"&amp;LECTORES[[#This Row],[LECTOR_NOMBRE]]&amp;"'"</f>
        <v>'Mariano '</v>
      </c>
      <c r="F64" t="str">
        <f>"'"&amp;LECTORES[[#This Row],[LECTOR_APELLIDO]]&amp;"'"</f>
        <v>'Rodríguez'</v>
      </c>
      <c r="G64" t="str">
        <f>"INSERT INTO Lectores VALUES("&amp;LECTORES[[#This Row],[DNI_LECTOR]]&amp;", "&amp;E64&amp;", "&amp;F64&amp;");"</f>
        <v>INSERT INTO Lectores VALUES(78333111, 'Mariano ', 'Rodríguez');</v>
      </c>
    </row>
    <row r="65" spans="1:8" x14ac:dyDescent="0.25">
      <c r="A65" s="73">
        <v>87546357</v>
      </c>
      <c r="B65" s="72" t="s">
        <v>134</v>
      </c>
      <c r="C65" s="74" t="s">
        <v>135</v>
      </c>
      <c r="E65" t="str">
        <f>"'"&amp;LECTORES[[#This Row],[LECTOR_NOMBRE]]&amp;"'"</f>
        <v>'Sergio '</v>
      </c>
      <c r="F65" t="str">
        <f>"'"&amp;LECTORES[[#This Row],[LECTOR_APELLIDO]]&amp;"'"</f>
        <v>'Hoppe'</v>
      </c>
      <c r="G65" t="str">
        <f>"INSERT INTO Lectores VALUES("&amp;LECTORES[[#This Row],[DNI_LECTOR]]&amp;", "&amp;E65&amp;", "&amp;F65&amp;");"</f>
        <v>INSERT INTO Lectores VALUES(87546357, 'Sergio ', 'Hoppe');</v>
      </c>
    </row>
    <row r="66" spans="1:8" x14ac:dyDescent="0.25">
      <c r="A66" s="73">
        <v>89555111</v>
      </c>
      <c r="B66" s="72" t="s">
        <v>94</v>
      </c>
      <c r="C66" s="74" t="s">
        <v>95</v>
      </c>
      <c r="E66" t="str">
        <f>"'"&amp;LECTORES[[#This Row],[LECTOR_NOMBRE]]&amp;"'"</f>
        <v>'Catena '</v>
      </c>
      <c r="F66" t="str">
        <f>"'"&amp;LECTORES[[#This Row],[LECTOR_APELLIDO]]&amp;"'"</f>
        <v>'Martínez'</v>
      </c>
      <c r="G66" t="str">
        <f>"INSERT INTO Lectores VALUES("&amp;LECTORES[[#This Row],[DNI_LECTOR]]&amp;", "&amp;E66&amp;", "&amp;F66&amp;");"</f>
        <v>INSERT INTO Lectores VALUES(89555111, 'Catena ', 'Martínez');</v>
      </c>
    </row>
    <row r="67" spans="1:8" x14ac:dyDescent="0.25">
      <c r="A67" s="78">
        <v>99555666</v>
      </c>
      <c r="B67" s="79" t="s">
        <v>98</v>
      </c>
      <c r="C67" s="80" t="s">
        <v>99</v>
      </c>
      <c r="E67" t="str">
        <f>"'"&amp;LECTORES[[#This Row],[LECTOR_NOMBRE]]&amp;"'"</f>
        <v>'Eduardo '</v>
      </c>
      <c r="F67" t="str">
        <f>"'"&amp;LECTORES[[#This Row],[LECTOR_APELLIDO]]&amp;"'"</f>
        <v>'Pérez'</v>
      </c>
      <c r="G67" t="str">
        <f>"INSERT INTO Lectores VALUES("&amp;LECTORES[[#This Row],[DNI_LECTOR]]&amp;", "&amp;E67&amp;", "&amp;F67&amp;");"</f>
        <v>INSERT INTO Lectores VALUES(99555666, 'Eduardo ', 'Pérez');</v>
      </c>
    </row>
    <row r="70" spans="1:8" x14ac:dyDescent="0.25">
      <c r="A70" s="66" t="s">
        <v>38</v>
      </c>
      <c r="B70" s="67" t="s">
        <v>39</v>
      </c>
      <c r="C70" s="67" t="s">
        <v>215</v>
      </c>
      <c r="D70" s="67" t="s">
        <v>41</v>
      </c>
      <c r="E70" s="68" t="s">
        <v>43</v>
      </c>
    </row>
    <row r="71" spans="1:8" x14ac:dyDescent="0.25">
      <c r="A71" s="63">
        <v>1001</v>
      </c>
      <c r="B71" s="61" t="s">
        <v>239</v>
      </c>
      <c r="C71" s="61">
        <v>1001</v>
      </c>
      <c r="D71" s="61">
        <f>Tabla917[[#This Row],[CATEGORIA_ID]]</f>
        <v>1001</v>
      </c>
      <c r="E71" s="64">
        <f t="shared" ref="E71:E80" ca="1" si="2">RANDBETWEEN(1001,1012)</f>
        <v>1008</v>
      </c>
      <c r="G71" t="str">
        <f>"'"&amp;Tabla917[[#This Row],[TITULO_LIBRO]]&amp;"'"</f>
        <v>'Las aventuras de Tom Sawyer '</v>
      </c>
      <c r="H71" t="str">
        <f ca="1">"INSERT INTO Libros VALUES("&amp;Tabla917[[#This Row],[COD_LIBRO]]&amp;", "&amp;G71&amp;", "&amp;Tabla917[[#This Row],[CATEGORIA_ID]]&amp;", "&amp;Tabla917[[#This Row],[CODIGO_AUTOR]]&amp;", "&amp;Tabla917[[#This Row],[CODIGO_EDITORIAL]]&amp;");"</f>
        <v>INSERT INTO Libros VALUES(1001, 'Las aventuras de Tom Sawyer ', 1001, 1001, 1008);</v>
      </c>
    </row>
    <row r="72" spans="1:8" x14ac:dyDescent="0.25">
      <c r="A72" s="63">
        <v>1002</v>
      </c>
      <c r="B72" s="61" t="s">
        <v>242</v>
      </c>
      <c r="C72" s="61">
        <v>1002</v>
      </c>
      <c r="D72" s="61">
        <f>Tabla917[[#This Row],[CATEGORIA_ID]]</f>
        <v>1002</v>
      </c>
      <c r="E72" s="64">
        <f t="shared" ca="1" si="2"/>
        <v>1008</v>
      </c>
      <c r="G72" t="str">
        <f>"'"&amp;Tabla917[[#This Row],[TITULO_LIBRO]]&amp;"'"</f>
        <v>'Robbie y otros relatos'</v>
      </c>
      <c r="H72" t="str">
        <f ca="1">"INSERT INTO Libros VALUES("&amp;Tabla917[[#This Row],[COD_LIBRO]]&amp;", "&amp;G72&amp;", "&amp;Tabla917[[#This Row],[CATEGORIA_ID]]&amp;", "&amp;Tabla917[[#This Row],[CODIGO_AUTOR]]&amp;", "&amp;Tabla917[[#This Row],[CODIGO_EDITORIAL]]&amp;");"</f>
        <v>INSERT INTO Libros VALUES(1002, 'Robbie y otros relatos', 1002, 1002, 1008);</v>
      </c>
    </row>
    <row r="73" spans="1:8" x14ac:dyDescent="0.25">
      <c r="A73" s="63">
        <v>1003</v>
      </c>
      <c r="B73" s="61" t="s">
        <v>245</v>
      </c>
      <c r="C73" s="61">
        <v>1003</v>
      </c>
      <c r="D73" s="61">
        <f>Tabla917[[#This Row],[CATEGORIA_ID]]</f>
        <v>1003</v>
      </c>
      <c r="E73" s="64">
        <f t="shared" ca="1" si="2"/>
        <v>1002</v>
      </c>
      <c r="G73" t="str">
        <f>"'"&amp;Tabla917[[#This Row],[TITULO_LIBRO]]&amp;"'"</f>
        <v>'El ritual de los Musgrave y otros relatos'</v>
      </c>
      <c r="H73" t="str">
        <f ca="1">"INSERT INTO Libros VALUES("&amp;Tabla917[[#This Row],[COD_LIBRO]]&amp;", "&amp;G73&amp;", "&amp;Tabla917[[#This Row],[CATEGORIA_ID]]&amp;", "&amp;Tabla917[[#This Row],[CODIGO_AUTOR]]&amp;", "&amp;Tabla917[[#This Row],[CODIGO_EDITORIAL]]&amp;");"</f>
        <v>INSERT INTO Libros VALUES(1003, 'El ritual de los Musgrave y otros relatos', 1003, 1003, 1002);</v>
      </c>
    </row>
    <row r="74" spans="1:8" x14ac:dyDescent="0.25">
      <c r="A74" s="63">
        <v>1004</v>
      </c>
      <c r="B74" s="62" t="s">
        <v>248</v>
      </c>
      <c r="C74" s="61">
        <v>1004</v>
      </c>
      <c r="D74" s="61">
        <f>Tabla917[[#This Row],[CATEGORIA_ID]]</f>
        <v>1004</v>
      </c>
      <c r="E74" s="65">
        <f t="shared" ca="1" si="2"/>
        <v>1005</v>
      </c>
      <c r="G74" t="str">
        <f>"'"&amp;Tabla917[[#This Row],[TITULO_LIBRO]]&amp;"'"</f>
        <v>'Relatos Espectrales'</v>
      </c>
      <c r="H74" t="str">
        <f ca="1">"INSERT INTO Libros VALUES("&amp;Tabla917[[#This Row],[COD_LIBRO]]&amp;", "&amp;G74&amp;", "&amp;Tabla917[[#This Row],[CATEGORIA_ID]]&amp;", "&amp;Tabla917[[#This Row],[CODIGO_AUTOR]]&amp;", "&amp;Tabla917[[#This Row],[CODIGO_EDITORIAL]]&amp;");"</f>
        <v>INSERT INTO Libros VALUES(1004, 'Relatos Espectrales', 1004, 1004, 1005);</v>
      </c>
    </row>
    <row r="75" spans="1:8" x14ac:dyDescent="0.25">
      <c r="A75" s="63">
        <v>1005</v>
      </c>
      <c r="B75" s="61" t="s">
        <v>251</v>
      </c>
      <c r="C75" s="61">
        <v>1005</v>
      </c>
      <c r="D75" s="61">
        <f>Tabla917[[#This Row],[CATEGORIA_ID]]</f>
        <v>1005</v>
      </c>
      <c r="E75" s="64">
        <f t="shared" ca="1" si="2"/>
        <v>1001</v>
      </c>
      <c r="G75" t="str">
        <f>"'"&amp;Tabla917[[#This Row],[TITULO_LIBRO]]&amp;"'"</f>
        <v>'Madame Bovary'</v>
      </c>
      <c r="H75" t="str">
        <f ca="1">"INSERT INTO Libros VALUES("&amp;Tabla917[[#This Row],[COD_LIBRO]]&amp;", "&amp;G75&amp;", "&amp;Tabla917[[#This Row],[CATEGORIA_ID]]&amp;", "&amp;Tabla917[[#This Row],[CODIGO_AUTOR]]&amp;", "&amp;Tabla917[[#This Row],[CODIGO_EDITORIAL]]&amp;");"</f>
        <v>INSERT INTO Libros VALUES(1005, 'Madame Bovary', 1005, 1005, 1001);</v>
      </c>
    </row>
    <row r="76" spans="1:8" x14ac:dyDescent="0.25">
      <c r="A76" s="63">
        <v>1006</v>
      </c>
      <c r="B76" s="61" t="s">
        <v>254</v>
      </c>
      <c r="C76" s="61">
        <v>1006</v>
      </c>
      <c r="D76" s="61">
        <f>Tabla917[[#This Row],[CATEGORIA_ID]]</f>
        <v>1006</v>
      </c>
      <c r="E76" s="64">
        <f t="shared" ca="1" si="2"/>
        <v>1003</v>
      </c>
      <c r="G76" t="str">
        <f>"'"&amp;Tabla917[[#This Row],[TITULO_LIBRO]]&amp;"'"</f>
        <v>'Relatos de Humor'</v>
      </c>
      <c r="H76" t="str">
        <f ca="1">"INSERT INTO Libros VALUES("&amp;Tabla917[[#This Row],[COD_LIBRO]]&amp;", "&amp;G76&amp;", "&amp;Tabla917[[#This Row],[CATEGORIA_ID]]&amp;", "&amp;Tabla917[[#This Row],[CODIGO_AUTOR]]&amp;", "&amp;Tabla917[[#This Row],[CODIGO_EDITORIAL]]&amp;");"</f>
        <v>INSERT INTO Libros VALUES(1006, 'Relatos de Humor', 1006, 1006, 1003);</v>
      </c>
    </row>
    <row r="77" spans="1:8" x14ac:dyDescent="0.25">
      <c r="A77" s="63">
        <v>1007</v>
      </c>
      <c r="B77" s="61" t="s">
        <v>216</v>
      </c>
      <c r="C77" s="61">
        <v>1007</v>
      </c>
      <c r="D77" s="61">
        <f>Tabla917[[#This Row],[CATEGORIA_ID]]</f>
        <v>1007</v>
      </c>
      <c r="E77" s="64">
        <f t="shared" ca="1" si="2"/>
        <v>1008</v>
      </c>
      <c r="G77" t="str">
        <f>"'"&amp;Tabla917[[#This Row],[TITULO_LIBRO]]&amp;"'"</f>
        <v>'Poesía'</v>
      </c>
      <c r="H77" t="str">
        <f ca="1">"INSERT INTO Libros VALUES("&amp;Tabla917[[#This Row],[COD_LIBRO]]&amp;", "&amp;G77&amp;", "&amp;Tabla917[[#This Row],[CATEGORIA_ID]]&amp;", "&amp;Tabla917[[#This Row],[CODIGO_AUTOR]]&amp;", "&amp;Tabla917[[#This Row],[CODIGO_EDITORIAL]]&amp;");"</f>
        <v>INSERT INTO Libros VALUES(1007, 'Poesía', 1007, 1007, 1008);</v>
      </c>
    </row>
    <row r="78" spans="1:8" x14ac:dyDescent="0.25">
      <c r="A78" s="63">
        <v>1008</v>
      </c>
      <c r="B78" s="61" t="s">
        <v>259</v>
      </c>
      <c r="C78" s="61">
        <v>1008</v>
      </c>
      <c r="D78" s="61">
        <f>Tabla917[[#This Row],[CATEGORIA_ID]]</f>
        <v>1008</v>
      </c>
      <c r="E78" s="64">
        <f t="shared" ca="1" si="2"/>
        <v>1009</v>
      </c>
      <c r="G78" t="str">
        <f>"'"&amp;Tabla917[[#This Row],[TITULO_LIBRO]]&amp;"'"</f>
        <v>'Metamorfosis'</v>
      </c>
      <c r="H78" t="str">
        <f ca="1">"INSERT INTO Libros VALUES("&amp;Tabla917[[#This Row],[COD_LIBRO]]&amp;", "&amp;G78&amp;", "&amp;Tabla917[[#This Row],[CATEGORIA_ID]]&amp;", "&amp;Tabla917[[#This Row],[CODIGO_AUTOR]]&amp;", "&amp;Tabla917[[#This Row],[CODIGO_EDITORIAL]]&amp;");"</f>
        <v>INSERT INTO Libros VALUES(1008, 'Metamorfosis', 1008, 1008, 1009);</v>
      </c>
    </row>
    <row r="79" spans="1:8" x14ac:dyDescent="0.25">
      <c r="A79" s="63">
        <v>1009</v>
      </c>
      <c r="B79" s="61" t="s">
        <v>261</v>
      </c>
      <c r="C79" s="61">
        <v>1009</v>
      </c>
      <c r="D79" s="61">
        <f>Tabla917[[#This Row],[CATEGORIA_ID]]</f>
        <v>1009</v>
      </c>
      <c r="E79" s="64">
        <f t="shared" ca="1" si="2"/>
        <v>1009</v>
      </c>
      <c r="G79" t="str">
        <f>"'"&amp;Tabla917[[#This Row],[TITULO_LIBRO]]&amp;"'"</f>
        <v>'Tres sombreros de copa'</v>
      </c>
      <c r="H79" t="str">
        <f ca="1">"INSERT INTO Libros VALUES("&amp;Tabla917[[#This Row],[COD_LIBRO]]&amp;", "&amp;G79&amp;", "&amp;Tabla917[[#This Row],[CATEGORIA_ID]]&amp;", "&amp;Tabla917[[#This Row],[CODIGO_AUTOR]]&amp;", "&amp;Tabla917[[#This Row],[CODIGO_EDITORIAL]]&amp;");"</f>
        <v>INSERT INTO Libros VALUES(1009, 'Tres sombreros de copa', 1009, 1009, 1009);</v>
      </c>
    </row>
    <row r="80" spans="1:8" x14ac:dyDescent="0.25">
      <c r="A80" s="63">
        <v>1010</v>
      </c>
      <c r="B80" s="61" t="s">
        <v>264</v>
      </c>
      <c r="C80" s="61">
        <v>1010</v>
      </c>
      <c r="D80" s="61">
        <f>Tabla917[[#This Row],[CATEGORIA_ID]]</f>
        <v>1010</v>
      </c>
      <c r="E80" s="64">
        <f t="shared" ca="1" si="2"/>
        <v>1010</v>
      </c>
      <c r="G80" t="str">
        <f>"'"&amp;Tabla917[[#This Row],[TITULO_LIBRO]]&amp;"'"</f>
        <v>'El fantasma de Canterville y otros cuentos'</v>
      </c>
      <c r="H80" t="str">
        <f ca="1">"INSERT INTO Libros VALUES("&amp;Tabla917[[#This Row],[COD_LIBRO]]&amp;", "&amp;G80&amp;", "&amp;Tabla917[[#This Row],[CATEGORIA_ID]]&amp;", "&amp;Tabla917[[#This Row],[CODIGO_AUTOR]]&amp;", "&amp;Tabla917[[#This Row],[CODIGO_EDITORIAL]]&amp;");"</f>
        <v>INSERT INTO Libros VALUES(1010, 'El fantasma de Canterville y otros cuentos', 1010, 1010, 1010);</v>
      </c>
    </row>
    <row r="83" spans="1:7" x14ac:dyDescent="0.25">
      <c r="A83" s="82" t="s">
        <v>41</v>
      </c>
      <c r="B83" s="67" t="s">
        <v>184</v>
      </c>
      <c r="C83" s="68" t="s">
        <v>185</v>
      </c>
    </row>
    <row r="84" spans="1:7" x14ac:dyDescent="0.25">
      <c r="A84" s="81">
        <v>1001</v>
      </c>
      <c r="B84" s="61" t="s">
        <v>240</v>
      </c>
      <c r="C84" s="64" t="s">
        <v>241</v>
      </c>
      <c r="E84" t="str">
        <f>"'"&amp;Tabla1119[[#This Row],[AUTOR_NOMBRE]]&amp;"'"</f>
        <v>'Mark'</v>
      </c>
      <c r="F84" t="str">
        <f>"'"&amp;Tabla1119[[#This Row],[AUTOR_APELLIDO]]&amp;"'"</f>
        <v>'Twain'</v>
      </c>
      <c r="G84" t="str">
        <f>"INSERT INTO Autores VALUES("&amp;Tabla1119[[#This Row],[CODIGO_AUTOR]]&amp;", "&amp;E84&amp;", "&amp;F84&amp;");"</f>
        <v>INSERT INTO Autores VALUES(1001, 'Mark', 'Twain');</v>
      </c>
    </row>
    <row r="85" spans="1:7" x14ac:dyDescent="0.25">
      <c r="A85" s="81">
        <v>1002</v>
      </c>
      <c r="B85" s="61" t="s">
        <v>243</v>
      </c>
      <c r="C85" s="64" t="s">
        <v>244</v>
      </c>
      <c r="E85" t="str">
        <f>"'"&amp;Tabla1119[[#This Row],[AUTOR_NOMBRE]]&amp;"'"</f>
        <v>'Isaac'</v>
      </c>
      <c r="F85" t="str">
        <f>"'"&amp;Tabla1119[[#This Row],[AUTOR_APELLIDO]]&amp;"'"</f>
        <v>'Asimov'</v>
      </c>
      <c r="G85" t="str">
        <f>"INSERT INTO Autores VALUES("&amp;Tabla1119[[#This Row],[CODIGO_AUTOR]]&amp;", "&amp;E85&amp;", "&amp;F85&amp;");"</f>
        <v>INSERT INTO Autores VALUES(1002, 'Isaac', 'Asimov');</v>
      </c>
    </row>
    <row r="86" spans="1:7" x14ac:dyDescent="0.25">
      <c r="A86" s="81">
        <v>1003</v>
      </c>
      <c r="B86" s="61" t="s">
        <v>246</v>
      </c>
      <c r="C86" s="64" t="s">
        <v>247</v>
      </c>
      <c r="E86" t="str">
        <f>"'"&amp;Tabla1119[[#This Row],[AUTOR_NOMBRE]]&amp;"'"</f>
        <v>'Conan'</v>
      </c>
      <c r="F86" t="str">
        <f>"'"&amp;Tabla1119[[#This Row],[AUTOR_APELLIDO]]&amp;"'"</f>
        <v>'Doyle'</v>
      </c>
      <c r="G86" t="str">
        <f>"INSERT INTO Autores VALUES("&amp;Tabla1119[[#This Row],[CODIGO_AUTOR]]&amp;", "&amp;E86&amp;", "&amp;F86&amp;");"</f>
        <v>INSERT INTO Autores VALUES(1003, 'Conan', 'Doyle');</v>
      </c>
    </row>
    <row r="87" spans="1:7" x14ac:dyDescent="0.25">
      <c r="A87" s="81">
        <v>1004</v>
      </c>
      <c r="B87" s="61" t="s">
        <v>249</v>
      </c>
      <c r="C87" s="64" t="s">
        <v>250</v>
      </c>
      <c r="E87" t="str">
        <f>"'"&amp;Tabla1119[[#This Row],[AUTOR_NOMBRE]]&amp;"'"</f>
        <v>'Howard'</v>
      </c>
      <c r="F87" t="str">
        <f>"'"&amp;Tabla1119[[#This Row],[AUTOR_APELLIDO]]&amp;"'"</f>
        <v>'Lovecraft'</v>
      </c>
      <c r="G87" t="str">
        <f>"INSERT INTO Autores VALUES("&amp;Tabla1119[[#This Row],[CODIGO_AUTOR]]&amp;", "&amp;E87&amp;", "&amp;F87&amp;");"</f>
        <v>INSERT INTO Autores VALUES(1004, 'Howard', 'Lovecraft');</v>
      </c>
    </row>
    <row r="88" spans="1:7" x14ac:dyDescent="0.25">
      <c r="A88" s="81">
        <v>1005</v>
      </c>
      <c r="B88" s="61" t="s">
        <v>252</v>
      </c>
      <c r="C88" s="64" t="s">
        <v>253</v>
      </c>
      <c r="E88" t="str">
        <f>"'"&amp;Tabla1119[[#This Row],[AUTOR_NOMBRE]]&amp;"'"</f>
        <v>'Gustave'</v>
      </c>
      <c r="F88" t="str">
        <f>"'"&amp;Tabla1119[[#This Row],[AUTOR_APELLIDO]]&amp;"'"</f>
        <v>'Flaubert'</v>
      </c>
      <c r="G88" t="str">
        <f>"INSERT INTO Autores VALUES("&amp;Tabla1119[[#This Row],[CODIGO_AUTOR]]&amp;", "&amp;E88&amp;", "&amp;F88&amp;");"</f>
        <v>INSERT INTO Autores VALUES(1005, 'Gustave', 'Flaubert');</v>
      </c>
    </row>
    <row r="89" spans="1:7" x14ac:dyDescent="0.25">
      <c r="A89" s="81">
        <v>1006</v>
      </c>
      <c r="B89" s="61" t="s">
        <v>255</v>
      </c>
      <c r="C89" s="64" t="s">
        <v>256</v>
      </c>
      <c r="E89" t="str">
        <f>"'"&amp;Tabla1119[[#This Row],[AUTOR_NOMBRE]]&amp;"'"</f>
        <v>'Varios'</v>
      </c>
      <c r="F89" t="str">
        <f>"'"&amp;Tabla1119[[#This Row],[AUTOR_APELLIDO]]&amp;"'"</f>
        <v>'Autores'</v>
      </c>
      <c r="G89" t="str">
        <f>"INSERT INTO Autores VALUES("&amp;Tabla1119[[#This Row],[CODIGO_AUTOR]]&amp;", "&amp;E89&amp;", "&amp;F89&amp;");"</f>
        <v>INSERT INTO Autores VALUES(1006, 'Varios', 'Autores');</v>
      </c>
    </row>
    <row r="90" spans="1:7" x14ac:dyDescent="0.25">
      <c r="A90" s="81">
        <v>1007</v>
      </c>
      <c r="B90" s="61" t="s">
        <v>257</v>
      </c>
      <c r="C90" s="64" t="s">
        <v>258</v>
      </c>
      <c r="E90" t="str">
        <f>"'"&amp;Tabla1119[[#This Row],[AUTOR_NOMBRE]]&amp;"'"</f>
        <v>'Antonio'</v>
      </c>
      <c r="F90" t="str">
        <f>"'"&amp;Tabla1119[[#This Row],[AUTOR_APELLIDO]]&amp;"'"</f>
        <v>'Machado'</v>
      </c>
      <c r="G90" t="str">
        <f>"INSERT INTO Autores VALUES("&amp;Tabla1119[[#This Row],[CODIGO_AUTOR]]&amp;", "&amp;E90&amp;", "&amp;F90&amp;");"</f>
        <v>INSERT INTO Autores VALUES(1007, 'Antonio', 'Machado');</v>
      </c>
    </row>
    <row r="91" spans="1:7" x14ac:dyDescent="0.25">
      <c r="A91" s="81">
        <v>1008</v>
      </c>
      <c r="B91" s="61" t="s">
        <v>260</v>
      </c>
      <c r="C91" s="64" t="s">
        <v>267</v>
      </c>
      <c r="E91" t="str">
        <f>"'"&amp;Tabla1119[[#This Row],[AUTOR_NOMBRE]]&amp;"'"</f>
        <v>'Ovidio'</v>
      </c>
      <c r="F91" t="str">
        <f>"'"&amp;Tabla1119[[#This Row],[AUTOR_APELLIDO]]&amp;"'"</f>
        <v>'Nasón'</v>
      </c>
      <c r="G91" t="str">
        <f>"INSERT INTO Autores VALUES("&amp;Tabla1119[[#This Row],[CODIGO_AUTOR]]&amp;", "&amp;E91&amp;", "&amp;F91&amp;");"</f>
        <v>INSERT INTO Autores VALUES(1008, 'Ovidio', 'Nasón');</v>
      </c>
    </row>
    <row r="92" spans="1:7" x14ac:dyDescent="0.25">
      <c r="A92" s="81">
        <v>1009</v>
      </c>
      <c r="B92" s="61" t="s">
        <v>262</v>
      </c>
      <c r="C92" s="64" t="s">
        <v>263</v>
      </c>
      <c r="E92" t="str">
        <f>"'"&amp;Tabla1119[[#This Row],[AUTOR_NOMBRE]]&amp;"'"</f>
        <v>'Miguel'</v>
      </c>
      <c r="F92" t="str">
        <f>"'"&amp;Tabla1119[[#This Row],[AUTOR_APELLIDO]]&amp;"'"</f>
        <v>'Mihura'</v>
      </c>
      <c r="G92" t="str">
        <f>"INSERT INTO Autores VALUES("&amp;Tabla1119[[#This Row],[CODIGO_AUTOR]]&amp;", "&amp;E92&amp;", "&amp;F92&amp;");"</f>
        <v>INSERT INTO Autores VALUES(1009, 'Miguel', 'Mihura');</v>
      </c>
    </row>
    <row r="93" spans="1:7" x14ac:dyDescent="0.25">
      <c r="A93" s="81">
        <v>1010</v>
      </c>
      <c r="B93" s="61" t="s">
        <v>265</v>
      </c>
      <c r="C93" s="64" t="s">
        <v>266</v>
      </c>
      <c r="E93" t="str">
        <f>"'"&amp;Tabla1119[[#This Row],[AUTOR_NOMBRE]]&amp;"'"</f>
        <v>'Oscar'</v>
      </c>
      <c r="F93" t="str">
        <f>"'"&amp;Tabla1119[[#This Row],[AUTOR_APELLIDO]]&amp;"'"</f>
        <v>'Wilde'</v>
      </c>
      <c r="G93" t="str">
        <f>"INSERT INTO Autores VALUES("&amp;Tabla1119[[#This Row],[CODIGO_AUTOR]]&amp;", "&amp;E93&amp;", "&amp;F93&amp;");"</f>
        <v>INSERT INTO Autores VALUES(1010, 'Oscar', 'Wilde');</v>
      </c>
    </row>
    <row r="96" spans="1:7" x14ac:dyDescent="0.25">
      <c r="A96" s="84" t="s">
        <v>43</v>
      </c>
      <c r="B96" s="48" t="s">
        <v>44</v>
      </c>
    </row>
    <row r="97" spans="1:5" x14ac:dyDescent="0.25">
      <c r="A97" s="85">
        <v>1001</v>
      </c>
      <c r="B97" s="50" t="s">
        <v>217</v>
      </c>
      <c r="D97" t="str">
        <f>"'"&amp;Tabla1220[[#This Row],[NOMBRE_EDITORIAL]]&amp;"'"</f>
        <v>'Editorial Kapelusz'</v>
      </c>
      <c r="E97" t="str">
        <f>"INSERT INTO Editoriales VALUES("&amp;Tabla1220[[#This Row],[CODIGO_EDITORIAL]]&amp;", "&amp;D97&amp;");"</f>
        <v>INSERT INTO Editoriales VALUES(1001, 'Editorial Kapelusz');</v>
      </c>
    </row>
    <row r="98" spans="1:5" x14ac:dyDescent="0.25">
      <c r="A98" s="85">
        <v>1002</v>
      </c>
      <c r="B98" s="50" t="s">
        <v>218</v>
      </c>
      <c r="D98" t="str">
        <f>"'"&amp;Tabla1220[[#This Row],[NOMBRE_EDITORIAL]]&amp;"'"</f>
        <v>'Editorial Perfil‎'</v>
      </c>
      <c r="E98" t="str">
        <f>"INSERT INTO Editoriales VALUES("&amp;Tabla1220[[#This Row],[CODIGO_EDITORIAL]]&amp;", "&amp;D98&amp;");"</f>
        <v>INSERT INTO Editoriales VALUES(1002, 'Editorial Perfil‎');</v>
      </c>
    </row>
    <row r="99" spans="1:5" x14ac:dyDescent="0.25">
      <c r="A99" s="85">
        <v>1003</v>
      </c>
      <c r="B99" t="s">
        <v>219</v>
      </c>
      <c r="D99" t="str">
        <f>"'"&amp;Tabla1220[[#This Row],[NOMBRE_EDITORIAL]]&amp;"'"</f>
        <v>'Editorial Abril'</v>
      </c>
      <c r="E99" t="str">
        <f>"INSERT INTO Editoriales VALUES("&amp;Tabla1220[[#This Row],[CODIGO_EDITORIAL]]&amp;", "&amp;D99&amp;");"</f>
        <v>INSERT INTO Editoriales VALUES(1003, 'Editorial Abril');</v>
      </c>
    </row>
    <row r="100" spans="1:5" x14ac:dyDescent="0.25">
      <c r="A100" s="85">
        <v>1004</v>
      </c>
      <c r="B100" t="s">
        <v>220</v>
      </c>
      <c r="D100" t="str">
        <f>"'"&amp;Tabla1220[[#This Row],[NOMBRE_EDITORIAL]]&amp;"'"</f>
        <v>'Editorial Claridad'</v>
      </c>
      <c r="E100" t="str">
        <f>"INSERT INTO Editoriales VALUES("&amp;Tabla1220[[#This Row],[CODIGO_EDITORIAL]]&amp;", "&amp;D100&amp;");"</f>
        <v>INSERT INTO Editoriales VALUES(1004, 'Editorial Claridad');</v>
      </c>
    </row>
    <row r="101" spans="1:5" x14ac:dyDescent="0.25">
      <c r="A101" s="85">
        <v>1005</v>
      </c>
      <c r="B101" t="s">
        <v>221</v>
      </c>
      <c r="D101" t="str">
        <f>"'"&amp;Tabla1220[[#This Row],[NOMBRE_EDITORIAL]]&amp;"'"</f>
        <v>'Editorial Estrada'</v>
      </c>
      <c r="E101" t="str">
        <f>"INSERT INTO Editoriales VALUES("&amp;Tabla1220[[#This Row],[CODIGO_EDITORIAL]]&amp;", "&amp;D101&amp;");"</f>
        <v>INSERT INTO Editoriales VALUES(1005, 'Editorial Estrada');</v>
      </c>
    </row>
    <row r="102" spans="1:5" x14ac:dyDescent="0.25">
      <c r="A102" s="85">
        <v>1006</v>
      </c>
      <c r="B102" t="s">
        <v>222</v>
      </c>
      <c r="D102" t="str">
        <f>"'"&amp;Tabla1220[[#This Row],[NOMBRE_EDITORIAL]]&amp;"'"</f>
        <v>'Editorial Haynes'</v>
      </c>
      <c r="E102" t="str">
        <f>"INSERT INTO Editoriales VALUES("&amp;Tabla1220[[#This Row],[CODIGO_EDITORIAL]]&amp;", "&amp;D102&amp;");"</f>
        <v>INSERT INTO Editoriales VALUES(1006, 'Editorial Haynes');</v>
      </c>
    </row>
    <row r="103" spans="1:5" x14ac:dyDescent="0.25">
      <c r="A103" s="85">
        <v>1007</v>
      </c>
      <c r="B103" t="s">
        <v>223</v>
      </c>
      <c r="D103" t="str">
        <f>"'"&amp;Tabla1220[[#This Row],[NOMBRE_EDITORIAL]]&amp;"'"</f>
        <v>'Editorial Losada'</v>
      </c>
      <c r="E103" t="str">
        <f>"INSERT INTO Editoriales VALUES("&amp;Tabla1220[[#This Row],[CODIGO_EDITORIAL]]&amp;", "&amp;D103&amp;");"</f>
        <v>INSERT INTO Editoriales VALUES(1007, 'Editorial Losada');</v>
      </c>
    </row>
    <row r="104" spans="1:5" x14ac:dyDescent="0.25">
      <c r="A104" s="85">
        <v>1008</v>
      </c>
      <c r="B104" t="s">
        <v>224</v>
      </c>
      <c r="D104" t="str">
        <f>"'"&amp;Tabla1220[[#This Row],[NOMBRE_EDITORIAL]]&amp;"'"</f>
        <v>'Editorial Mansalva'</v>
      </c>
      <c r="E104" t="str">
        <f>"INSERT INTO Editoriales VALUES("&amp;Tabla1220[[#This Row],[CODIGO_EDITORIAL]]&amp;", "&amp;D104&amp;");"</f>
        <v>INSERT INTO Editoriales VALUES(1008, 'Editorial Mansalva');</v>
      </c>
    </row>
    <row r="105" spans="1:5" x14ac:dyDescent="0.25">
      <c r="A105" s="85">
        <v>1009</v>
      </c>
      <c r="B105" t="s">
        <v>225</v>
      </c>
      <c r="D105" t="str">
        <f>"'"&amp;Tabla1220[[#This Row],[NOMBRE_EDITORIAL]]&amp;"'"</f>
        <v>'Editorial Melos'</v>
      </c>
      <c r="E105" t="str">
        <f>"INSERT INTO Editoriales VALUES("&amp;Tabla1220[[#This Row],[CODIGO_EDITORIAL]]&amp;", "&amp;D105&amp;");"</f>
        <v>INSERT INTO Editoriales VALUES(1009, 'Editorial Melos');</v>
      </c>
    </row>
    <row r="106" spans="1:5" x14ac:dyDescent="0.25">
      <c r="A106" s="85">
        <v>1010</v>
      </c>
      <c r="B106" t="s">
        <v>226</v>
      </c>
      <c r="D106" t="str">
        <f>"'"&amp;Tabla1220[[#This Row],[NOMBRE_EDITORIAL]]&amp;"'"</f>
        <v>'Editorial Polar'</v>
      </c>
      <c r="E106" t="str">
        <f>"INSERT INTO Editoriales VALUES("&amp;Tabla1220[[#This Row],[CODIGO_EDITORIAL]]&amp;", "&amp;D106&amp;");"</f>
        <v>INSERT INTO Editoriales VALUES(1010, 'Editorial Polar');</v>
      </c>
    </row>
    <row r="107" spans="1:5" x14ac:dyDescent="0.25">
      <c r="A107" s="85">
        <v>1011</v>
      </c>
      <c r="B107" t="s">
        <v>227</v>
      </c>
      <c r="D107" t="str">
        <f>"'"&amp;Tabla1220[[#This Row],[NOMBRE_EDITORIAL]]&amp;"'"</f>
        <v>'Editorial El hilo de Ariadna'</v>
      </c>
      <c r="E107" t="str">
        <f>"INSERT INTO Editoriales VALUES("&amp;Tabla1220[[#This Row],[CODIGO_EDITORIAL]]&amp;", "&amp;D107&amp;");"</f>
        <v>INSERT INTO Editoriales VALUES(1011, 'Editorial El hilo de Ariadna');</v>
      </c>
    </row>
    <row r="108" spans="1:5" x14ac:dyDescent="0.25">
      <c r="A108" s="85">
        <v>1012</v>
      </c>
      <c r="B108" t="s">
        <v>228</v>
      </c>
      <c r="D108" t="str">
        <f>"'"&amp;Tabla1220[[#This Row],[NOMBRE_EDITORIAL]]&amp;"'"</f>
        <v>'Eloísa Cartonera'</v>
      </c>
      <c r="E108" t="str">
        <f>"INSERT INTO Editoriales VALUES("&amp;Tabla1220[[#This Row],[CODIGO_EDITORIAL]]&amp;", "&amp;D108&amp;");"</f>
        <v>INSERT INTO Editoriales VALUES(1012, 'Eloísa Cartonera');</v>
      </c>
    </row>
  </sheetData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B568-5D52-4094-AFAD-3AAD6C2417C6}">
  <dimension ref="A1:E26"/>
  <sheetViews>
    <sheetView workbookViewId="0">
      <selection sqref="A1:A10"/>
    </sheetView>
  </sheetViews>
  <sheetFormatPr baseColWidth="10" defaultRowHeight="15" x14ac:dyDescent="0.25"/>
  <cols>
    <col min="4" max="4" width="19.140625" bestFit="1" customWidth="1"/>
  </cols>
  <sheetData>
    <row r="1" spans="1:5" x14ac:dyDescent="0.25">
      <c r="A1" t="s">
        <v>219</v>
      </c>
    </row>
    <row r="2" spans="1:5" x14ac:dyDescent="0.25">
      <c r="A2" t="s">
        <v>220</v>
      </c>
    </row>
    <row r="3" spans="1:5" x14ac:dyDescent="0.25">
      <c r="A3" t="s">
        <v>221</v>
      </c>
    </row>
    <row r="4" spans="1:5" x14ac:dyDescent="0.25">
      <c r="A4" t="s">
        <v>222</v>
      </c>
    </row>
    <row r="5" spans="1:5" x14ac:dyDescent="0.25">
      <c r="A5" t="s">
        <v>223</v>
      </c>
      <c r="D5" t="str">
        <f>A5</f>
        <v>Editorial Losada</v>
      </c>
      <c r="E5" t="str">
        <f>A7</f>
        <v>Editorial Melos</v>
      </c>
    </row>
    <row r="6" spans="1:5" x14ac:dyDescent="0.25">
      <c r="A6" t="s">
        <v>224</v>
      </c>
    </row>
    <row r="7" spans="1:5" x14ac:dyDescent="0.25">
      <c r="A7" t="s">
        <v>225</v>
      </c>
    </row>
    <row r="8" spans="1:5" x14ac:dyDescent="0.25">
      <c r="A8" t="s">
        <v>226</v>
      </c>
      <c r="D8" t="str">
        <f>A8</f>
        <v>Editorial Polar</v>
      </c>
      <c r="E8" t="str">
        <f>A10</f>
        <v>Eloísa Cartonera</v>
      </c>
    </row>
    <row r="9" spans="1:5" x14ac:dyDescent="0.25">
      <c r="A9" t="s">
        <v>227</v>
      </c>
    </row>
    <row r="10" spans="1:5" x14ac:dyDescent="0.25">
      <c r="A10" t="s">
        <v>228</v>
      </c>
    </row>
    <row r="11" spans="1:5" x14ac:dyDescent="0.25">
      <c r="A11" t="s">
        <v>229</v>
      </c>
      <c r="D11" t="str">
        <f>A11</f>
        <v>G</v>
      </c>
      <c r="E11">
        <f>A13</f>
        <v>0</v>
      </c>
    </row>
    <row r="14" spans="1:5" x14ac:dyDescent="0.25">
      <c r="D14">
        <f>A14</f>
        <v>0</v>
      </c>
      <c r="E14">
        <f>A16</f>
        <v>0</v>
      </c>
    </row>
    <row r="17" spans="4:5" x14ac:dyDescent="0.25">
      <c r="D17">
        <f>A17</f>
        <v>0</v>
      </c>
      <c r="E17">
        <f>A19</f>
        <v>0</v>
      </c>
    </row>
    <row r="20" spans="4:5" x14ac:dyDescent="0.25">
      <c r="D20">
        <f>A20</f>
        <v>0</v>
      </c>
      <c r="E20">
        <f>A22</f>
        <v>0</v>
      </c>
    </row>
    <row r="23" spans="4:5" x14ac:dyDescent="0.25">
      <c r="D23">
        <f>A23</f>
        <v>0</v>
      </c>
      <c r="E23">
        <f>A25</f>
        <v>0</v>
      </c>
    </row>
    <row r="26" spans="4:5" x14ac:dyDescent="0.25">
      <c r="D26">
        <f>A26</f>
        <v>0</v>
      </c>
      <c r="E26">
        <f>A28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REGLAS</vt:lpstr>
      <vt:lpstr>Adquisicion_de_Material</vt:lpstr>
      <vt:lpstr>1FN</vt:lpstr>
      <vt:lpstr>2FN</vt:lpstr>
      <vt:lpstr>3FN</vt:lpstr>
      <vt:lpstr>DATOS</vt:lpstr>
      <vt:lpstr>Hoja2</vt:lpstr>
      <vt:lpstr>REGLAS!Área_de_impresión</vt:lpstr>
      <vt:lpstr>DNIS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cp:lastPrinted>2022-07-07T22:59:29Z</cp:lastPrinted>
  <dcterms:created xsi:type="dcterms:W3CDTF">2022-07-07T14:03:55Z</dcterms:created>
  <dcterms:modified xsi:type="dcterms:W3CDTF">2022-07-10T06:46:47Z</dcterms:modified>
</cp:coreProperties>
</file>