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Xtras\"/>
    </mc:Choice>
  </mc:AlternateContent>
  <xr:revisionPtr revIDLastSave="0" documentId="13_ncr:1_{C639301C-BF4D-4B00-AB49-902E07D0513D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01" sheetId="1" r:id="rId1"/>
    <sheet name="02" sheetId="12" r:id="rId2"/>
  </sheets>
  <definedNames>
    <definedName name="punto1_media">'01'!$O$1</definedName>
    <definedName name="punto2_media" localSheetId="1">'02'!$O$1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2" l="1"/>
  <c r="N17" i="12"/>
  <c r="N16" i="12"/>
  <c r="N15" i="12"/>
  <c r="N13" i="12"/>
  <c r="B10" i="12"/>
  <c r="N12" i="12"/>
  <c r="L12" i="12"/>
  <c r="N11" i="12"/>
  <c r="L11" i="12"/>
  <c r="D9" i="12"/>
  <c r="C9" i="12"/>
  <c r="D8" i="12"/>
  <c r="C8" i="12"/>
  <c r="D7" i="12"/>
  <c r="C7" i="12"/>
  <c r="D6" i="12"/>
  <c r="C6" i="12"/>
  <c r="D5" i="12"/>
  <c r="C5" i="12"/>
  <c r="O5" i="12"/>
  <c r="D4" i="12"/>
  <c r="C4" i="12"/>
  <c r="L4" i="12"/>
  <c r="D3" i="12"/>
  <c r="C3" i="12"/>
  <c r="L2" i="12"/>
  <c r="D2" i="12"/>
  <c r="C2" i="12"/>
  <c r="C10" i="12" s="1"/>
  <c r="O1" i="12"/>
  <c r="O4" i="1"/>
  <c r="N16" i="1"/>
  <c r="N15" i="1"/>
  <c r="N14" i="1"/>
  <c r="N12" i="1"/>
  <c r="N11" i="1"/>
  <c r="N10" i="1"/>
  <c r="L2" i="1"/>
  <c r="C2" i="1"/>
  <c r="C3" i="1"/>
  <c r="C4" i="1"/>
  <c r="C5" i="1"/>
  <c r="C6" i="1"/>
  <c r="C7" i="1"/>
  <c r="C8" i="1"/>
  <c r="C9" i="1"/>
  <c r="C10" i="1"/>
  <c r="C11" i="1"/>
  <c r="B12" i="1"/>
  <c r="D2" i="1"/>
  <c r="D3" i="1"/>
  <c r="D4" i="1"/>
  <c r="D5" i="1"/>
  <c r="D6" i="1"/>
  <c r="D7" i="1"/>
  <c r="D8" i="1"/>
  <c r="D9" i="1"/>
  <c r="D10" i="1"/>
  <c r="D11" i="1"/>
  <c r="G9" i="12" l="1"/>
  <c r="H9" i="12" s="1"/>
  <c r="E9" i="12"/>
  <c r="F9" i="12" s="1"/>
  <c r="G8" i="12"/>
  <c r="H8" i="12" s="1"/>
  <c r="E8" i="12"/>
  <c r="F8" i="12" s="1"/>
  <c r="G7" i="12"/>
  <c r="H7" i="12" s="1"/>
  <c r="E7" i="12"/>
  <c r="F7" i="12" s="1"/>
  <c r="G6" i="12"/>
  <c r="H6" i="12" s="1"/>
  <c r="E6" i="12"/>
  <c r="F6" i="12" s="1"/>
  <c r="G5" i="12"/>
  <c r="H5" i="12" s="1"/>
  <c r="E5" i="12"/>
  <c r="F5" i="12" s="1"/>
  <c r="G4" i="12"/>
  <c r="H4" i="12" s="1"/>
  <c r="E4" i="12"/>
  <c r="F4" i="12" s="1"/>
  <c r="G3" i="12"/>
  <c r="H3" i="12" s="1"/>
  <c r="E3" i="12"/>
  <c r="F3" i="12" s="1"/>
  <c r="G2" i="12"/>
  <c r="H2" i="12" s="1"/>
  <c r="H10" i="12" s="1"/>
  <c r="O7" i="12" s="1"/>
  <c r="O8" i="12" s="1"/>
  <c r="O9" i="12" s="1"/>
  <c r="E2" i="12"/>
  <c r="F2" i="12" s="1"/>
  <c r="F10" i="12" s="1"/>
  <c r="O6" i="12" s="1"/>
  <c r="L17" i="12"/>
  <c r="L16" i="12"/>
  <c r="L15" i="12"/>
  <c r="L13" i="12"/>
  <c r="L3" i="1"/>
  <c r="L16" i="1"/>
  <c r="L15" i="1"/>
  <c r="L14" i="1"/>
  <c r="L12" i="1"/>
  <c r="L11" i="1"/>
  <c r="L10" i="1"/>
  <c r="C12" i="1"/>
  <c r="O1" i="1" s="1"/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E2" i="1"/>
  <c r="F2" i="1" s="1"/>
  <c r="E6" i="1"/>
  <c r="F6" i="1" s="1"/>
  <c r="E10" i="1"/>
  <c r="F10" i="1" s="1"/>
  <c r="E3" i="1"/>
  <c r="F3" i="1" s="1"/>
  <c r="E7" i="1"/>
  <c r="F7" i="1" s="1"/>
  <c r="E11" i="1"/>
  <c r="F11" i="1" s="1"/>
  <c r="E4" i="1"/>
  <c r="F4" i="1" s="1"/>
  <c r="E8" i="1"/>
  <c r="F8" i="1" s="1"/>
  <c r="E5" i="1"/>
  <c r="F5" i="1" s="1"/>
  <c r="E9" i="1"/>
  <c r="F9" i="1" s="1"/>
  <c r="H12" i="1" l="1"/>
  <c r="O6" i="1" s="1"/>
  <c r="O7" i="1" s="1"/>
  <c r="O8" i="1" s="1"/>
  <c r="F12" i="1"/>
  <c r="O5" i="1" s="1"/>
</calcChain>
</file>

<file path=xl/sharedStrings.xml><?xml version="1.0" encoding="utf-8"?>
<sst xmlns="http://schemas.openxmlformats.org/spreadsheetml/2006/main" count="106" uniqueCount="37">
  <si>
    <t>Total</t>
  </si>
  <si>
    <t>Faa</t>
  </si>
  <si>
    <t>x</t>
  </si>
  <si>
    <t>xf</t>
  </si>
  <si>
    <t>f</t>
  </si>
  <si>
    <t>(x-media)^2</t>
  </si>
  <si>
    <t>posiciónQ1</t>
  </si>
  <si>
    <t>posiciónQ2</t>
  </si>
  <si>
    <t>posiciónQ3</t>
  </si>
  <si>
    <t>posiciónP12</t>
  </si>
  <si>
    <t>posiciónP28</t>
  </si>
  <si>
    <t>posiciónP91</t>
  </si>
  <si>
    <t>→</t>
  </si>
  <si>
    <t>posición para moda</t>
  </si>
  <si>
    <t>posición para mediana</t>
  </si>
  <si>
    <t>moda</t>
  </si>
  <si>
    <t>mediana</t>
  </si>
  <si>
    <t>[(x-media)^2]f</t>
  </si>
  <si>
    <t>|x-media|f</t>
  </si>
  <si>
    <t>|x-media|</t>
  </si>
  <si>
    <t>a. La media aritmética</t>
  </si>
  <si>
    <t>b. La moda</t>
  </si>
  <si>
    <t>c. La mediana</t>
  </si>
  <si>
    <t>d. El rango</t>
  </si>
  <si>
    <t>e. La desviación media</t>
  </si>
  <si>
    <t>f. La varianza</t>
  </si>
  <si>
    <t>g. El desvío estándar</t>
  </si>
  <si>
    <t>h. El coeficiente de variación</t>
  </si>
  <si>
    <t>i. Los cuartiles 1, 2 y 3</t>
  </si>
  <si>
    <t>.</t>
  </si>
  <si>
    <t>j. Los percentiles 12, 28 y 91</t>
  </si>
  <si>
    <r>
      <rPr>
        <b/>
        <sz val="11"/>
        <color theme="1"/>
        <rFont val="Symbol"/>
        <family val="1"/>
        <charset val="2"/>
      </rPr>
      <t>`</t>
    </r>
    <r>
      <rPr>
        <b/>
        <sz val="11"/>
        <color theme="1"/>
        <rFont val="Calibri"/>
        <family val="2"/>
      </rPr>
      <t>x</t>
    </r>
  </si>
  <si>
    <t>la media (promedio) es el dato que obtenemos de sumar todos los valores y dividirlos por el número de datos.</t>
  </si>
  <si>
    <t>Me</t>
  </si>
  <si>
    <t>la mediana es la posición central [f] luego de ordenados los datos.</t>
  </si>
  <si>
    <t>Mo</t>
  </si>
  <si>
    <t>la moda es el dato [f] que se repite más.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</si>
</sst>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ictor Mono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Fira Cod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3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ictor Mono"/>
        <family val="3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ictor Mono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5CB81-A941-40A9-8498-F6B5772D4CB9}" name="punto1_tabla" displayName="punto1_tabla" ref="A1:H12" totalsRowCount="1" headerRowDxfId="37" dataDxfId="36" totalsRowDxfId="35">
  <tableColumns count="8">
    <tableColumn id="1" xr3:uid="{DC75D021-E8D7-4E34-B993-C9C302AEC90B}" name="x" totalsRowLabel="Total" dataDxfId="34" totalsRowDxfId="33"/>
    <tableColumn id="2" xr3:uid="{859C5C67-15CC-41FC-A750-1DB8B5DEEB14}" name="f" totalsRowFunction="sum" dataDxfId="32" totalsRowDxfId="31"/>
    <tableColumn id="4" xr3:uid="{4DEC4680-F1B6-4C5B-A15D-B7A02774E1CB}" name="xf" totalsRowFunction="sum" dataDxfId="30" totalsRowDxfId="29">
      <calculatedColumnFormula>punto1_tabla[[#This Row],[x]]*punto1_tabla[[#This Row],[f]]</calculatedColumnFormula>
    </tableColumn>
    <tableColumn id="3" xr3:uid="{3710CB11-B329-42CA-8231-43B42A4E324A}" name="Faa" dataDxfId="28" totalsRowDxfId="27">
      <calculatedColumnFormula>SUM(INDEX(punto1_tabla[f],1):punto1_tabla[[#This Row],[f]])</calculatedColumnFormula>
    </tableColumn>
    <tableColumn id="5" xr3:uid="{221A9791-5819-401F-ACCD-1E3BC7D25D83}" name="|x-media|" dataDxfId="26" totalsRowDxfId="25">
      <calculatedColumnFormula>ABS(punto1_tabla[[#This Row],[x]]-punto1_media)</calculatedColumnFormula>
    </tableColumn>
    <tableColumn id="6" xr3:uid="{582E34BB-30C1-4E38-997F-D593DE20341D}" name="|x-media|f" totalsRowFunction="sum" dataDxfId="24" totalsRowDxfId="23">
      <calculatedColumnFormula>punto1_tabla[[#This Row],[|x-media|]]*punto1_tabla[[#This Row],[f]]</calculatedColumnFormula>
    </tableColumn>
    <tableColumn id="7" xr3:uid="{B9212D3D-6F59-4375-9FB2-3BD900D5A0C0}" name="(x-media)^2" dataDxfId="22" totalsRowDxfId="21">
      <calculatedColumnFormula>(punto1_tabla[[#This Row],[x]]-punto1_media)^2</calculatedColumnFormula>
    </tableColumn>
    <tableColumn id="8" xr3:uid="{1A98847D-0747-4C9D-9AAB-00E7276AF06A}" name="[(x-media)^2]f" totalsRowFunction="sum" dataDxfId="20" totalsRowDxfId="19">
      <calculatedColumnFormula>punto1_tabla[[#This Row],[(x-media)^2]]*punto1_tabla[[#This Row],[f]]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3CB312-71B5-49E8-8026-8A785EA86055}" name="punto2_tabla" displayName="punto2_tabla" ref="A1:H10" totalsRowCount="1" headerRowDxfId="18" dataDxfId="17" totalsRowDxfId="16">
  <tableColumns count="8">
    <tableColumn id="1" xr3:uid="{DD46E6B1-0159-4425-93B2-FCB94351A6AB}" name="x" totalsRowLabel="Total" dataDxfId="15" totalsRowDxfId="7"/>
    <tableColumn id="2" xr3:uid="{AC9AFF2E-F689-4484-8847-43C58789CAF9}" name="f" totalsRowFunction="sum" dataDxfId="14" totalsRowDxfId="6"/>
    <tableColumn id="4" xr3:uid="{2787EC8A-A583-42A9-AA8C-42815C56B166}" name="xf" totalsRowFunction="sum" dataDxfId="13" totalsRowDxfId="5">
      <calculatedColumnFormula>punto2_tabla[[#This Row],[x]]*punto2_tabla[[#This Row],[f]]</calculatedColumnFormula>
    </tableColumn>
    <tableColumn id="3" xr3:uid="{3CC2B4FE-0BC8-448F-A250-E6FC0C58EA9D}" name="Faa" dataDxfId="12" totalsRowDxfId="4">
      <calculatedColumnFormula>SUM(INDEX(punto2_tabla[f],1):punto2_tabla[[#This Row],[f]])</calculatedColumnFormula>
    </tableColumn>
    <tableColumn id="5" xr3:uid="{FEAE2E91-AA0D-4376-9CAD-CBC53B034932}" name="|x-media|" dataDxfId="11" totalsRowDxfId="3">
      <calculatedColumnFormula>ABS(punto2_tabla[[#This Row],[x]]-punto2_media)</calculatedColumnFormula>
    </tableColumn>
    <tableColumn id="6" xr3:uid="{F20E478E-7136-454B-AC47-A4426B4E84EF}" name="|x-media|f" totalsRowFunction="sum" dataDxfId="10" totalsRowDxfId="2">
      <calculatedColumnFormula>punto2_tabla[[#This Row],[|x-media|]]*punto2_tabla[[#This Row],[f]]</calculatedColumnFormula>
    </tableColumn>
    <tableColumn id="7" xr3:uid="{74C4E94D-F420-4AF6-B09D-B866FB2398B1}" name="(x-media)^2" dataDxfId="9" totalsRowDxfId="1">
      <calculatedColumnFormula>(punto2_tabla[[#This Row],[x]]-punto2_media)^2</calculatedColumnFormula>
    </tableColumn>
    <tableColumn id="8" xr3:uid="{AC21174F-9390-4580-96C2-3A03AC589142}" name="[(x-media)^2]f" totalsRowFunction="sum" dataDxfId="8" totalsRowDxfId="0">
      <calculatedColumnFormula>punto2_tabla[[#This Row],[(x-media)^2]]*punto2_tabla[[#This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A15" sqref="A15"/>
    </sheetView>
  </sheetViews>
  <sheetFormatPr baseColWidth="10" defaultColWidth="9.140625" defaultRowHeight="15"/>
  <cols>
    <col min="1" max="4" width="7.7109375" customWidth="1"/>
    <col min="5" max="8" width="14.7109375" customWidth="1"/>
    <col min="9" max="9" width="5" bestFit="1" customWidth="1"/>
    <col min="10" max="10" width="26.7109375" bestFit="1" customWidth="1"/>
    <col min="11" max="11" width="21" bestFit="1" customWidth="1"/>
    <col min="12" max="12" width="6" bestFit="1" customWidth="1"/>
    <col min="13" max="13" width="3" bestFit="1" customWidth="1"/>
    <col min="14" max="14" width="8.7109375" bestFit="1" customWidth="1"/>
    <col min="15" max="15" width="5" bestFit="1" customWidth="1"/>
    <col min="16" max="16" width="5.7109375" customWidth="1"/>
  </cols>
  <sheetData>
    <row r="1" spans="1:15">
      <c r="A1" s="3" t="s">
        <v>2</v>
      </c>
      <c r="B1" s="3" t="s">
        <v>4</v>
      </c>
      <c r="C1" s="3" t="s">
        <v>3</v>
      </c>
      <c r="D1" s="3" t="s">
        <v>1</v>
      </c>
      <c r="E1" s="3" t="s">
        <v>19</v>
      </c>
      <c r="F1" s="3" t="s">
        <v>18</v>
      </c>
      <c r="G1" s="3" t="s">
        <v>5</v>
      </c>
      <c r="H1" s="3" t="s">
        <v>17</v>
      </c>
      <c r="J1" t="s">
        <v>20</v>
      </c>
      <c r="O1" s="2">
        <f>ROUND(punto1_tabla[[#Totals],[xf]]/punto1_tabla[[#Totals],[f]],2)</f>
        <v>5.39</v>
      </c>
    </row>
    <row r="2" spans="1:15">
      <c r="A2" s="4">
        <v>1</v>
      </c>
      <c r="B2" s="4">
        <v>3</v>
      </c>
      <c r="C2" s="4">
        <f>punto1_tabla[[#This Row],[x]]*punto1_tabla[[#This Row],[f]]</f>
        <v>3</v>
      </c>
      <c r="D2" s="5">
        <f>SUM(INDEX(punto1_tabla[f],1):punto1_tabla[[#This Row],[f]])</f>
        <v>3</v>
      </c>
      <c r="E2" s="4">
        <f>ABS(punto1_tabla[[#This Row],[x]]-punto1_media)</f>
        <v>4.3899999999999997</v>
      </c>
      <c r="F2" s="6">
        <f>punto1_tabla[[#This Row],[|x-media|]]*punto1_tabla[[#This Row],[f]]</f>
        <v>13.169999999999998</v>
      </c>
      <c r="G2" s="6">
        <f>(punto1_tabla[[#This Row],[x]]-punto1_media)^2</f>
        <v>19.272099999999998</v>
      </c>
      <c r="H2" s="6">
        <f>punto1_tabla[[#This Row],[(x-media)^2]]*punto1_tabla[[#This Row],[f]]</f>
        <v>57.816299999999998</v>
      </c>
      <c r="J2" t="s">
        <v>21</v>
      </c>
      <c r="K2" t="s">
        <v>13</v>
      </c>
      <c r="L2">
        <f>MAX(punto1_tabla[f])</f>
        <v>6</v>
      </c>
      <c r="M2" s="1" t="s">
        <v>12</v>
      </c>
      <c r="N2" t="s">
        <v>15</v>
      </c>
      <c r="O2" s="2">
        <v>7</v>
      </c>
    </row>
    <row r="3" spans="1:15">
      <c r="A3" s="4">
        <v>2</v>
      </c>
      <c r="B3" s="4">
        <v>4</v>
      </c>
      <c r="C3" s="4">
        <f>punto1_tabla[[#This Row],[x]]*punto1_tabla[[#This Row],[f]]</f>
        <v>8</v>
      </c>
      <c r="D3" s="5">
        <f>SUM(INDEX(punto1_tabla[f],1):punto1_tabla[[#This Row],[f]])</f>
        <v>7</v>
      </c>
      <c r="E3" s="4">
        <f>ABS(punto1_tabla[[#This Row],[x]]-punto1_media)</f>
        <v>3.3899999999999997</v>
      </c>
      <c r="F3" s="6">
        <f>punto1_tabla[[#This Row],[|x-media|]]*punto1_tabla[[#This Row],[f]]</f>
        <v>13.559999999999999</v>
      </c>
      <c r="G3" s="6">
        <f>(punto1_tabla[[#This Row],[x]]-punto1_media)^2</f>
        <v>11.492099999999997</v>
      </c>
      <c r="H3" s="6">
        <f>punto1_tabla[[#This Row],[(x-media)^2]]*punto1_tabla[[#This Row],[f]]</f>
        <v>45.968399999999988</v>
      </c>
      <c r="J3" t="s">
        <v>22</v>
      </c>
      <c r="K3" t="s">
        <v>14</v>
      </c>
      <c r="L3">
        <f>punto1_tabla[[#Totals],[f]]/2</f>
        <v>15.5</v>
      </c>
      <c r="M3" s="1" t="s">
        <v>12</v>
      </c>
      <c r="N3" t="s">
        <v>16</v>
      </c>
      <c r="O3" s="2">
        <v>6</v>
      </c>
    </row>
    <row r="4" spans="1:15">
      <c r="A4" s="4">
        <v>3</v>
      </c>
      <c r="B4" s="4">
        <v>1</v>
      </c>
      <c r="C4" s="4">
        <f>punto1_tabla[[#This Row],[x]]*punto1_tabla[[#This Row],[f]]</f>
        <v>3</v>
      </c>
      <c r="D4" s="5">
        <f>SUM(INDEX(punto1_tabla[f],1):punto1_tabla[[#This Row],[f]])</f>
        <v>8</v>
      </c>
      <c r="E4" s="4">
        <f>ABS(punto1_tabla[[#This Row],[x]]-punto1_media)</f>
        <v>2.3899999999999997</v>
      </c>
      <c r="F4" s="6">
        <f>punto1_tabla[[#This Row],[|x-media|]]*punto1_tabla[[#This Row],[f]]</f>
        <v>2.3899999999999997</v>
      </c>
      <c r="G4" s="6">
        <f>(punto1_tabla[[#This Row],[x]]-punto1_media)^2</f>
        <v>5.7120999999999986</v>
      </c>
      <c r="H4" s="6">
        <f>punto1_tabla[[#This Row],[(x-media)^2]]*punto1_tabla[[#This Row],[f]]</f>
        <v>5.7120999999999986</v>
      </c>
      <c r="J4" t="s">
        <v>23</v>
      </c>
      <c r="O4" s="2">
        <f>MAX(punto1_tabla[x])-MIN(punto1_tabla[x])</f>
        <v>9</v>
      </c>
    </row>
    <row r="5" spans="1:15">
      <c r="A5" s="4">
        <v>4</v>
      </c>
      <c r="B5" s="4">
        <v>4</v>
      </c>
      <c r="C5" s="4">
        <f>punto1_tabla[[#This Row],[x]]*punto1_tabla[[#This Row],[f]]</f>
        <v>16</v>
      </c>
      <c r="D5" s="5">
        <f>SUM(INDEX(punto1_tabla[f],1):punto1_tabla[[#This Row],[f]])</f>
        <v>12</v>
      </c>
      <c r="E5" s="4">
        <f>ABS(punto1_tabla[[#This Row],[x]]-punto1_media)</f>
        <v>1.3899999999999997</v>
      </c>
      <c r="F5" s="6">
        <f>punto1_tabla[[#This Row],[|x-media|]]*punto1_tabla[[#This Row],[f]]</f>
        <v>5.5599999999999987</v>
      </c>
      <c r="G5" s="6">
        <f>(punto1_tabla[[#This Row],[x]]-punto1_media)^2</f>
        <v>1.932099999999999</v>
      </c>
      <c r="H5" s="6">
        <f>punto1_tabla[[#This Row],[(x-media)^2]]*punto1_tabla[[#This Row],[f]]</f>
        <v>7.7283999999999962</v>
      </c>
      <c r="J5" t="s">
        <v>24</v>
      </c>
      <c r="O5" s="2">
        <f>punto1_tabla[[#Totals],[|x-media|f]]/punto1_tabla[[#Totals],[f]]</f>
        <v>2.31</v>
      </c>
    </row>
    <row r="6" spans="1:15">
      <c r="A6" s="4">
        <v>5</v>
      </c>
      <c r="B6" s="4">
        <v>3</v>
      </c>
      <c r="C6" s="4">
        <f>punto1_tabla[[#This Row],[x]]*punto1_tabla[[#This Row],[f]]</f>
        <v>15</v>
      </c>
      <c r="D6" s="5">
        <f>SUM(INDEX(punto1_tabla[f],1):punto1_tabla[[#This Row],[f]])</f>
        <v>15</v>
      </c>
      <c r="E6" s="4">
        <f>ABS(punto1_tabla[[#This Row],[x]]-punto1_media)</f>
        <v>0.38999999999999968</v>
      </c>
      <c r="F6" s="6">
        <f>punto1_tabla[[#This Row],[|x-media|]]*punto1_tabla[[#This Row],[f]]</f>
        <v>1.169999999999999</v>
      </c>
      <c r="G6" s="6">
        <f>(punto1_tabla[[#This Row],[x]]-punto1_media)^2</f>
        <v>0.15209999999999976</v>
      </c>
      <c r="H6" s="6">
        <f>punto1_tabla[[#This Row],[(x-media)^2]]*punto1_tabla[[#This Row],[f]]</f>
        <v>0.45629999999999926</v>
      </c>
      <c r="J6" t="s">
        <v>25</v>
      </c>
      <c r="O6" s="2">
        <f>ROUND(punto1_tabla[[#Totals],['[(x-media)^2']f]]/punto1_tabla[[#Totals],[f]],2)</f>
        <v>7.21</v>
      </c>
    </row>
    <row r="7" spans="1:15">
      <c r="A7" s="4">
        <v>6</v>
      </c>
      <c r="B7" s="4">
        <v>3</v>
      </c>
      <c r="C7" s="4">
        <f>punto1_tabla[[#This Row],[x]]*punto1_tabla[[#This Row],[f]]</f>
        <v>18</v>
      </c>
      <c r="D7" s="5">
        <f>SUM(INDEX(punto1_tabla[f],1):punto1_tabla[[#This Row],[f]])</f>
        <v>18</v>
      </c>
      <c r="E7" s="4">
        <f>ABS(punto1_tabla[[#This Row],[x]]-punto1_media)</f>
        <v>0.61000000000000032</v>
      </c>
      <c r="F7" s="6">
        <f>punto1_tabla[[#This Row],[|x-media|]]*punto1_tabla[[#This Row],[f]]</f>
        <v>1.830000000000001</v>
      </c>
      <c r="G7" s="6">
        <f>(punto1_tabla[[#This Row],[x]]-punto1_media)^2</f>
        <v>0.37210000000000037</v>
      </c>
      <c r="H7" s="6">
        <f>punto1_tabla[[#This Row],[(x-media)^2]]*punto1_tabla[[#This Row],[f]]</f>
        <v>1.1163000000000012</v>
      </c>
      <c r="J7" t="s">
        <v>26</v>
      </c>
      <c r="O7" s="2">
        <f>ROUND(SQRT(O6),2)</f>
        <v>2.69</v>
      </c>
    </row>
    <row r="8" spans="1:15">
      <c r="A8" s="4">
        <v>7</v>
      </c>
      <c r="B8" s="4">
        <v>6</v>
      </c>
      <c r="C8" s="4">
        <f>punto1_tabla[[#This Row],[x]]*punto1_tabla[[#This Row],[f]]</f>
        <v>42</v>
      </c>
      <c r="D8" s="5">
        <f>SUM(INDEX(punto1_tabla[f],1):punto1_tabla[[#This Row],[f]])</f>
        <v>24</v>
      </c>
      <c r="E8" s="4">
        <f>ABS(punto1_tabla[[#This Row],[x]]-punto1_media)</f>
        <v>1.6100000000000003</v>
      </c>
      <c r="F8" s="6">
        <f>punto1_tabla[[#This Row],[|x-media|]]*punto1_tabla[[#This Row],[f]]</f>
        <v>9.6600000000000019</v>
      </c>
      <c r="G8" s="6">
        <f>(punto1_tabla[[#This Row],[x]]-punto1_media)^2</f>
        <v>2.5921000000000012</v>
      </c>
      <c r="H8" s="6">
        <f>punto1_tabla[[#This Row],[(x-media)^2]]*punto1_tabla[[#This Row],[f]]</f>
        <v>15.552600000000007</v>
      </c>
      <c r="J8" t="s">
        <v>27</v>
      </c>
      <c r="O8" s="2">
        <f>ROUND(O7/punto1_media,2)</f>
        <v>0.5</v>
      </c>
    </row>
    <row r="9" spans="1:15">
      <c r="A9" s="4">
        <v>8</v>
      </c>
      <c r="B9" s="4">
        <v>3</v>
      </c>
      <c r="C9" s="4">
        <f>punto1_tabla[[#This Row],[x]]*punto1_tabla[[#This Row],[f]]</f>
        <v>24</v>
      </c>
      <c r="D9" s="5">
        <f>SUM(INDEX(punto1_tabla[f],1):punto1_tabla[[#This Row],[f]])</f>
        <v>27</v>
      </c>
      <c r="E9" s="4">
        <f>ABS(punto1_tabla[[#This Row],[x]]-punto1_media)</f>
        <v>2.6100000000000003</v>
      </c>
      <c r="F9" s="6">
        <f>punto1_tabla[[#This Row],[|x-media|]]*punto1_tabla[[#This Row],[f]]</f>
        <v>7.830000000000001</v>
      </c>
      <c r="G9" s="6">
        <f>(punto1_tabla[[#This Row],[x]]-punto1_media)^2</f>
        <v>6.8121000000000018</v>
      </c>
      <c r="H9" s="6">
        <f>punto1_tabla[[#This Row],[(x-media)^2]]*punto1_tabla[[#This Row],[f]]</f>
        <v>20.436300000000006</v>
      </c>
      <c r="J9" t="s">
        <v>28</v>
      </c>
      <c r="O9" s="2"/>
    </row>
    <row r="10" spans="1:15">
      <c r="A10" s="4">
        <v>9</v>
      </c>
      <c r="B10" s="4">
        <v>2</v>
      </c>
      <c r="C10" s="4">
        <f>punto1_tabla[[#This Row],[x]]*punto1_tabla[[#This Row],[f]]</f>
        <v>18</v>
      </c>
      <c r="D10" s="5">
        <f>SUM(INDEX(punto1_tabla[f],1):punto1_tabla[[#This Row],[f]])</f>
        <v>29</v>
      </c>
      <c r="E10" s="4">
        <f>ABS(punto1_tabla[[#This Row],[x]]-punto1_media)</f>
        <v>3.6100000000000003</v>
      </c>
      <c r="F10" s="6">
        <f>punto1_tabla[[#This Row],[|x-media|]]*punto1_tabla[[#This Row],[f]]</f>
        <v>7.2200000000000006</v>
      </c>
      <c r="G10" s="6">
        <f>(punto1_tabla[[#This Row],[x]]-punto1_media)^2</f>
        <v>13.032100000000002</v>
      </c>
      <c r="H10" s="6">
        <f>punto1_tabla[[#This Row],[(x-media)^2]]*punto1_tabla[[#This Row],[f]]</f>
        <v>26.064200000000003</v>
      </c>
      <c r="J10" t="s">
        <v>29</v>
      </c>
      <c r="K10" t="s">
        <v>6</v>
      </c>
      <c r="L10">
        <f>(1*punto1_tabla[[#Totals],[f]])/4</f>
        <v>7.75</v>
      </c>
      <c r="M10" s="1" t="s">
        <v>12</v>
      </c>
      <c r="N10" t="str">
        <f>RIGHT(K10,2)</f>
        <v>Q1</v>
      </c>
      <c r="O10" s="2">
        <v>3</v>
      </c>
    </row>
    <row r="11" spans="1:15">
      <c r="A11" s="4">
        <v>10</v>
      </c>
      <c r="B11" s="4">
        <v>2</v>
      </c>
      <c r="C11" s="4">
        <f>punto1_tabla[[#This Row],[x]]*punto1_tabla[[#This Row],[f]]</f>
        <v>20</v>
      </c>
      <c r="D11" s="5">
        <f>SUM(INDEX(punto1_tabla[f],1):punto1_tabla[[#This Row],[f]])</f>
        <v>31</v>
      </c>
      <c r="E11" s="4">
        <f>ABS(punto1_tabla[[#This Row],[x]]-punto1_media)</f>
        <v>4.6100000000000003</v>
      </c>
      <c r="F11" s="6">
        <f>punto1_tabla[[#This Row],[|x-media|]]*punto1_tabla[[#This Row],[f]]</f>
        <v>9.2200000000000006</v>
      </c>
      <c r="G11" s="6">
        <f>(punto1_tabla[[#This Row],[x]]-punto1_media)^2</f>
        <v>21.252100000000002</v>
      </c>
      <c r="H11" s="6">
        <f>punto1_tabla[[#This Row],[(x-media)^2]]*punto1_tabla[[#This Row],[f]]</f>
        <v>42.504200000000004</v>
      </c>
      <c r="J11" t="s">
        <v>29</v>
      </c>
      <c r="K11" t="s">
        <v>7</v>
      </c>
      <c r="L11">
        <f>(2*punto1_tabla[[#Totals],[f]])/4</f>
        <v>15.5</v>
      </c>
      <c r="M11" s="1" t="s">
        <v>12</v>
      </c>
      <c r="N11" t="str">
        <f>RIGHT(K11,2)</f>
        <v>Q2</v>
      </c>
      <c r="O11" s="2">
        <v>6</v>
      </c>
    </row>
    <row r="12" spans="1:15">
      <c r="A12" s="4" t="s">
        <v>0</v>
      </c>
      <c r="B12" s="4">
        <f>SUBTOTAL(109,punto1_tabla[f])</f>
        <v>31</v>
      </c>
      <c r="C12" s="4">
        <f>SUBTOTAL(109,punto1_tabla[xf])</f>
        <v>167</v>
      </c>
      <c r="D12" s="4"/>
      <c r="E12" s="4"/>
      <c r="F12" s="4">
        <f>SUBTOTAL(109,punto1_tabla[|x-media|f])</f>
        <v>71.61</v>
      </c>
      <c r="G12" s="4"/>
      <c r="H12" s="4">
        <f>SUBTOTAL(109,punto1_tabla['[(x-media)^2']f])</f>
        <v>223.35509999999999</v>
      </c>
      <c r="J12" t="s">
        <v>29</v>
      </c>
      <c r="K12" t="s">
        <v>8</v>
      </c>
      <c r="L12">
        <f>(3*punto1_tabla[[#Totals],[f]])/4</f>
        <v>23.25</v>
      </c>
      <c r="M12" s="1" t="s">
        <v>12</v>
      </c>
      <c r="N12" t="str">
        <f>RIGHT(K12,2)</f>
        <v>Q3</v>
      </c>
      <c r="O12" s="2">
        <v>7</v>
      </c>
    </row>
    <row r="13" spans="1:15">
      <c r="J13" t="s">
        <v>30</v>
      </c>
      <c r="O13" s="2"/>
    </row>
    <row r="14" spans="1:15">
      <c r="J14" t="s">
        <v>29</v>
      </c>
      <c r="K14" t="s">
        <v>9</v>
      </c>
      <c r="L14">
        <f>(12*punto1_tabla[[#Totals],[f]])/100</f>
        <v>3.72</v>
      </c>
      <c r="M14" s="1" t="s">
        <v>12</v>
      </c>
      <c r="N14" t="str">
        <f>RIGHT(K14,3)</f>
        <v>P12</v>
      </c>
      <c r="O14" s="2">
        <v>2</v>
      </c>
    </row>
    <row r="15" spans="1:15">
      <c r="J15" t="s">
        <v>29</v>
      </c>
      <c r="K15" t="s">
        <v>10</v>
      </c>
      <c r="L15">
        <f>(28*punto1_tabla[[#Totals],[f]])/100</f>
        <v>8.68</v>
      </c>
      <c r="M15" s="1" t="s">
        <v>12</v>
      </c>
      <c r="N15" t="str">
        <f t="shared" ref="N15:N16" si="0">RIGHT(K15,3)</f>
        <v>P28</v>
      </c>
      <c r="O15" s="2">
        <v>4</v>
      </c>
    </row>
    <row r="16" spans="1:15">
      <c r="J16" t="s">
        <v>29</v>
      </c>
      <c r="K16" t="s">
        <v>11</v>
      </c>
      <c r="L16">
        <f>(91*punto1_tabla[[#Totals],[f]])/100</f>
        <v>28.21</v>
      </c>
      <c r="M16" s="1" t="s">
        <v>12</v>
      </c>
      <c r="N16" t="str">
        <f t="shared" si="0"/>
        <v>P91</v>
      </c>
      <c r="O16" s="2">
        <v>9</v>
      </c>
    </row>
    <row r="18" spans="1:3">
      <c r="A18" s="7" t="s">
        <v>31</v>
      </c>
      <c r="B18" s="8" t="s">
        <v>12</v>
      </c>
      <c r="C18" t="s">
        <v>32</v>
      </c>
    </row>
    <row r="19" spans="1:3">
      <c r="A19" s="9" t="s">
        <v>33</v>
      </c>
      <c r="B19" s="8" t="s">
        <v>12</v>
      </c>
      <c r="C19" t="s">
        <v>34</v>
      </c>
    </row>
    <row r="20" spans="1:3">
      <c r="A20" s="9" t="s">
        <v>35</v>
      </c>
      <c r="B20" s="8" t="s">
        <v>12</v>
      </c>
      <c r="C20" t="s">
        <v>36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541E-0587-4507-9BDD-425B2C3390E7}">
  <dimension ref="A1:O18"/>
  <sheetViews>
    <sheetView tabSelected="1" workbookViewId="0">
      <selection activeCell="O18" sqref="O18"/>
    </sheetView>
  </sheetViews>
  <sheetFormatPr baseColWidth="10" defaultColWidth="9.140625" defaultRowHeight="15"/>
  <cols>
    <col min="1" max="4" width="7.7109375" customWidth="1"/>
    <col min="5" max="8" width="14.7109375" customWidth="1"/>
    <col min="9" max="9" width="5" bestFit="1" customWidth="1"/>
    <col min="10" max="10" width="26.7109375" bestFit="1" customWidth="1"/>
    <col min="11" max="11" width="21" bestFit="1" customWidth="1"/>
    <col min="12" max="12" width="6" bestFit="1" customWidth="1"/>
    <col min="13" max="13" width="3" bestFit="1" customWidth="1"/>
    <col min="14" max="14" width="8.7109375" bestFit="1" customWidth="1"/>
    <col min="15" max="15" width="5" bestFit="1" customWidth="1"/>
    <col min="16" max="16" width="5.7109375" customWidth="1"/>
  </cols>
  <sheetData>
    <row r="1" spans="1:15" ht="15.75">
      <c r="A1" s="3" t="s">
        <v>2</v>
      </c>
      <c r="B1" s="3" t="s">
        <v>4</v>
      </c>
      <c r="C1" s="3" t="s">
        <v>3</v>
      </c>
      <c r="D1" s="3" t="s">
        <v>1</v>
      </c>
      <c r="E1" s="3" t="s">
        <v>19</v>
      </c>
      <c r="F1" s="3" t="s">
        <v>18</v>
      </c>
      <c r="G1" s="3" t="s">
        <v>5</v>
      </c>
      <c r="H1" s="3" t="s">
        <v>17</v>
      </c>
      <c r="J1" t="s">
        <v>20</v>
      </c>
      <c r="O1" s="11">
        <f>ROUND(punto2_tabla[[#Totals],[xf]]/punto2_tabla[[#Totals],[f]],2)</f>
        <v>3.22</v>
      </c>
    </row>
    <row r="2" spans="1:15" ht="15.75">
      <c r="A2" s="4">
        <v>0</v>
      </c>
      <c r="B2" s="4">
        <v>2</v>
      </c>
      <c r="C2" s="4">
        <f>punto2_tabla[[#This Row],[x]]*punto2_tabla[[#This Row],[f]]</f>
        <v>0</v>
      </c>
      <c r="D2" s="5">
        <f>SUM(INDEX(punto2_tabla[f],1):punto2_tabla[[#This Row],[f]])</f>
        <v>2</v>
      </c>
      <c r="E2" s="4">
        <f>ABS(punto2_tabla[[#This Row],[x]]-punto2_media)</f>
        <v>3.22</v>
      </c>
      <c r="F2" s="6">
        <f>punto2_tabla[[#This Row],[|x-media|]]*punto2_tabla[[#This Row],[f]]</f>
        <v>6.44</v>
      </c>
      <c r="G2" s="6">
        <f>(punto2_tabla[[#This Row],[x]]-punto2_media)^2</f>
        <v>10.368400000000001</v>
      </c>
      <c r="H2" s="6">
        <f>punto2_tabla[[#This Row],[(x-media)^2]]*punto2_tabla[[#This Row],[f]]</f>
        <v>20.736800000000002</v>
      </c>
      <c r="J2" t="s">
        <v>21</v>
      </c>
      <c r="K2" t="s">
        <v>13</v>
      </c>
      <c r="L2">
        <f>MAX(punto2_tabla[f])</f>
        <v>8</v>
      </c>
      <c r="M2" s="1" t="s">
        <v>12</v>
      </c>
      <c r="N2" t="s">
        <v>15</v>
      </c>
      <c r="O2" s="11">
        <v>3</v>
      </c>
    </row>
    <row r="3" spans="1:15" ht="15.75">
      <c r="A3" s="4">
        <v>1</v>
      </c>
      <c r="B3" s="4">
        <v>3</v>
      </c>
      <c r="C3" s="4">
        <f>punto2_tabla[[#This Row],[x]]*punto2_tabla[[#This Row],[f]]</f>
        <v>3</v>
      </c>
      <c r="D3" s="5">
        <f>SUM(INDEX(punto2_tabla[f],1):punto2_tabla[[#This Row],[f]])</f>
        <v>5</v>
      </c>
      <c r="E3" s="4">
        <f>ABS(punto2_tabla[[#This Row],[x]]-punto2_media)</f>
        <v>2.2200000000000002</v>
      </c>
      <c r="F3" s="6">
        <f>punto2_tabla[[#This Row],[|x-media|]]*punto2_tabla[[#This Row],[f]]</f>
        <v>6.66</v>
      </c>
      <c r="G3" s="6">
        <f>(punto2_tabla[[#This Row],[x]]-punto2_media)^2</f>
        <v>4.9284000000000008</v>
      </c>
      <c r="H3" s="6">
        <f>punto2_tabla[[#This Row],[(x-media)^2]]*punto2_tabla[[#This Row],[f]]</f>
        <v>14.785200000000003</v>
      </c>
      <c r="L3">
        <f>MAX(punto2_tabla[f])</f>
        <v>8</v>
      </c>
      <c r="M3" s="1" t="s">
        <v>12</v>
      </c>
      <c r="N3" t="s">
        <v>15</v>
      </c>
      <c r="O3" s="11">
        <v>4</v>
      </c>
    </row>
    <row r="4" spans="1:15" ht="15.75">
      <c r="A4" s="4">
        <v>2</v>
      </c>
      <c r="B4" s="4">
        <v>5</v>
      </c>
      <c r="C4" s="4">
        <f>punto2_tabla[[#This Row],[x]]*punto2_tabla[[#This Row],[f]]</f>
        <v>10</v>
      </c>
      <c r="D4" s="5">
        <f>SUM(INDEX(punto2_tabla[f],1):punto2_tabla[[#This Row],[f]])</f>
        <v>10</v>
      </c>
      <c r="E4" s="4">
        <f>ABS(punto2_tabla[[#This Row],[x]]-punto2_media)</f>
        <v>1.2200000000000002</v>
      </c>
      <c r="F4" s="6">
        <f>punto2_tabla[[#This Row],[|x-media|]]*punto2_tabla[[#This Row],[f]]</f>
        <v>6.1000000000000014</v>
      </c>
      <c r="G4" s="6">
        <f>(punto2_tabla[[#This Row],[x]]-punto2_media)^2</f>
        <v>1.4884000000000004</v>
      </c>
      <c r="H4" s="6">
        <f>punto2_tabla[[#This Row],[(x-media)^2]]*punto2_tabla[[#This Row],[f]]</f>
        <v>7.4420000000000019</v>
      </c>
      <c r="J4" t="s">
        <v>22</v>
      </c>
      <c r="K4" t="s">
        <v>14</v>
      </c>
      <c r="L4">
        <f>punto2_tabla[[#Totals],[f]]/2</f>
        <v>16</v>
      </c>
      <c r="M4" s="1" t="s">
        <v>12</v>
      </c>
      <c r="N4" t="s">
        <v>16</v>
      </c>
      <c r="O4" s="11">
        <v>3</v>
      </c>
    </row>
    <row r="5" spans="1:15" ht="15.75">
      <c r="A5" s="4">
        <v>3</v>
      </c>
      <c r="B5" s="10">
        <v>8</v>
      </c>
      <c r="C5" s="4">
        <f>punto2_tabla[[#This Row],[x]]*punto2_tabla[[#This Row],[f]]</f>
        <v>24</v>
      </c>
      <c r="D5" s="5">
        <f>SUM(INDEX(punto2_tabla[f],1):punto2_tabla[[#This Row],[f]])</f>
        <v>18</v>
      </c>
      <c r="E5" s="4">
        <f>ABS(punto2_tabla[[#This Row],[x]]-punto2_media)</f>
        <v>0.2200000000000002</v>
      </c>
      <c r="F5" s="6">
        <f>punto2_tabla[[#This Row],[|x-media|]]*punto2_tabla[[#This Row],[f]]</f>
        <v>1.7600000000000016</v>
      </c>
      <c r="G5" s="6">
        <f>(punto2_tabla[[#This Row],[x]]-punto2_media)^2</f>
        <v>4.8400000000000089E-2</v>
      </c>
      <c r="H5" s="6">
        <f>punto2_tabla[[#This Row],[(x-media)^2]]*punto2_tabla[[#This Row],[f]]</f>
        <v>0.38720000000000071</v>
      </c>
      <c r="J5" t="s">
        <v>23</v>
      </c>
      <c r="O5" s="11">
        <f>MAX(punto2_tabla[x])-MIN(punto2_tabla[x])</f>
        <v>7</v>
      </c>
    </row>
    <row r="6" spans="1:15" ht="15.75">
      <c r="A6" s="4">
        <v>4</v>
      </c>
      <c r="B6" s="10">
        <v>8</v>
      </c>
      <c r="C6" s="4">
        <f>punto2_tabla[[#This Row],[x]]*punto2_tabla[[#This Row],[f]]</f>
        <v>32</v>
      </c>
      <c r="D6" s="5">
        <f>SUM(INDEX(punto2_tabla[f],1):punto2_tabla[[#This Row],[f]])</f>
        <v>26</v>
      </c>
      <c r="E6" s="4">
        <f>ABS(punto2_tabla[[#This Row],[x]]-punto2_media)</f>
        <v>0.7799999999999998</v>
      </c>
      <c r="F6" s="6">
        <f>punto2_tabla[[#This Row],[|x-media|]]*punto2_tabla[[#This Row],[f]]</f>
        <v>6.2399999999999984</v>
      </c>
      <c r="G6" s="6">
        <f>(punto2_tabla[[#This Row],[x]]-punto2_media)^2</f>
        <v>0.60839999999999972</v>
      </c>
      <c r="H6" s="6">
        <f>punto2_tabla[[#This Row],[(x-media)^2]]*punto2_tabla[[#This Row],[f]]</f>
        <v>4.8671999999999978</v>
      </c>
      <c r="J6" t="s">
        <v>24</v>
      </c>
      <c r="O6" s="11">
        <f>punto2_tabla[[#Totals],[|x-media|f]]/punto2_tabla[[#Totals],[f]]</f>
        <v>1.3087500000000003</v>
      </c>
    </row>
    <row r="7" spans="1:15" ht="15.75">
      <c r="A7" s="4">
        <v>5</v>
      </c>
      <c r="B7" s="4">
        <v>3</v>
      </c>
      <c r="C7" s="4">
        <f>punto2_tabla[[#This Row],[x]]*punto2_tabla[[#This Row],[f]]</f>
        <v>15</v>
      </c>
      <c r="D7" s="5">
        <f>SUM(INDEX(punto2_tabla[f],1):punto2_tabla[[#This Row],[f]])</f>
        <v>29</v>
      </c>
      <c r="E7" s="4">
        <f>ABS(punto2_tabla[[#This Row],[x]]-punto2_media)</f>
        <v>1.7799999999999998</v>
      </c>
      <c r="F7" s="6">
        <f>punto2_tabla[[#This Row],[|x-media|]]*punto2_tabla[[#This Row],[f]]</f>
        <v>5.34</v>
      </c>
      <c r="G7" s="6">
        <f>(punto2_tabla[[#This Row],[x]]-punto2_media)^2</f>
        <v>3.1683999999999992</v>
      </c>
      <c r="H7" s="6">
        <f>punto2_tabla[[#This Row],[(x-media)^2]]*punto2_tabla[[#This Row],[f]]</f>
        <v>9.5051999999999985</v>
      </c>
      <c r="J7" t="s">
        <v>25</v>
      </c>
      <c r="O7" s="11">
        <f>ROUND(punto2_tabla[[#Totals],['[(x-media)^2']f]]/punto2_tabla[[#Totals],[f]],2)</f>
        <v>2.73</v>
      </c>
    </row>
    <row r="8" spans="1:15" ht="15.75">
      <c r="A8" s="4">
        <v>6</v>
      </c>
      <c r="B8" s="4">
        <v>2</v>
      </c>
      <c r="C8" s="4">
        <f>punto2_tabla[[#This Row],[x]]*punto2_tabla[[#This Row],[f]]</f>
        <v>12</v>
      </c>
      <c r="D8" s="5">
        <f>SUM(INDEX(punto2_tabla[f],1):punto2_tabla[[#This Row],[f]])</f>
        <v>31</v>
      </c>
      <c r="E8" s="4">
        <f>ABS(punto2_tabla[[#This Row],[x]]-punto2_media)</f>
        <v>2.78</v>
      </c>
      <c r="F8" s="6">
        <f>punto2_tabla[[#This Row],[|x-media|]]*punto2_tabla[[#This Row],[f]]</f>
        <v>5.56</v>
      </c>
      <c r="G8" s="6">
        <f>(punto2_tabla[[#This Row],[x]]-punto2_media)^2</f>
        <v>7.7283999999999988</v>
      </c>
      <c r="H8" s="6">
        <f>punto2_tabla[[#This Row],[(x-media)^2]]*punto2_tabla[[#This Row],[f]]</f>
        <v>15.456799999999998</v>
      </c>
      <c r="J8" t="s">
        <v>26</v>
      </c>
      <c r="O8" s="11">
        <f>ROUND(SQRT(O7),2)</f>
        <v>1.65</v>
      </c>
    </row>
    <row r="9" spans="1:15" ht="15.75">
      <c r="A9" s="4">
        <v>7</v>
      </c>
      <c r="B9" s="4">
        <v>1</v>
      </c>
      <c r="C9" s="4">
        <f>punto2_tabla[[#This Row],[x]]*punto2_tabla[[#This Row],[f]]</f>
        <v>7</v>
      </c>
      <c r="D9" s="5">
        <f>SUM(INDEX(punto2_tabla[f],1):punto2_tabla[[#This Row],[f]])</f>
        <v>32</v>
      </c>
      <c r="E9" s="4">
        <f>ABS(punto2_tabla[[#This Row],[x]]-punto2_media)</f>
        <v>3.78</v>
      </c>
      <c r="F9" s="6">
        <f>punto2_tabla[[#This Row],[|x-media|]]*punto2_tabla[[#This Row],[f]]</f>
        <v>3.78</v>
      </c>
      <c r="G9" s="6">
        <f>(punto2_tabla[[#This Row],[x]]-punto2_media)^2</f>
        <v>14.288399999999999</v>
      </c>
      <c r="H9" s="6">
        <f>punto2_tabla[[#This Row],[(x-media)^2]]*punto2_tabla[[#This Row],[f]]</f>
        <v>14.288399999999999</v>
      </c>
      <c r="J9" t="s">
        <v>27</v>
      </c>
      <c r="O9" s="11">
        <f>ROUND(O8/punto2_media,2)</f>
        <v>0.51</v>
      </c>
    </row>
    <row r="10" spans="1:15" ht="15.75">
      <c r="A10" s="4" t="s">
        <v>0</v>
      </c>
      <c r="B10" s="4">
        <f>SUBTOTAL(109,punto2_tabla[f])</f>
        <v>32</v>
      </c>
      <c r="C10" s="4">
        <f>SUBTOTAL(109,punto2_tabla[xf])</f>
        <v>103</v>
      </c>
      <c r="D10" s="4"/>
      <c r="E10" s="4"/>
      <c r="F10" s="4">
        <f>SUBTOTAL(109,punto2_tabla[|x-media|f])</f>
        <v>41.88000000000001</v>
      </c>
      <c r="G10" s="4"/>
      <c r="H10" s="4">
        <f>SUBTOTAL(109,punto2_tabla['[(x-media)^2']f])</f>
        <v>87.468800000000002</v>
      </c>
      <c r="J10" t="s">
        <v>28</v>
      </c>
      <c r="O10" s="11"/>
    </row>
    <row r="11" spans="1:15" ht="15.75">
      <c r="J11" t="s">
        <v>29</v>
      </c>
      <c r="K11" t="s">
        <v>6</v>
      </c>
      <c r="L11">
        <f>(1*punto2_tabla[[#Totals],[f]])/4</f>
        <v>8</v>
      </c>
      <c r="M11" s="1" t="s">
        <v>12</v>
      </c>
      <c r="N11" t="str">
        <f>RIGHT(K11,2)</f>
        <v>Q1</v>
      </c>
      <c r="O11" s="11">
        <v>2</v>
      </c>
    </row>
    <row r="12" spans="1:15" ht="15.75">
      <c r="J12" t="s">
        <v>29</v>
      </c>
      <c r="K12" t="s">
        <v>7</v>
      </c>
      <c r="L12">
        <f>(2*punto2_tabla[[#Totals],[f]])/4</f>
        <v>16</v>
      </c>
      <c r="M12" s="1" t="s">
        <v>12</v>
      </c>
      <c r="N12" t="str">
        <f>RIGHT(K12,2)</f>
        <v>Q2</v>
      </c>
      <c r="O12" s="11">
        <v>3</v>
      </c>
    </row>
    <row r="13" spans="1:15" ht="15.75">
      <c r="J13" t="s">
        <v>29</v>
      </c>
      <c r="K13" t="s">
        <v>8</v>
      </c>
      <c r="L13">
        <f>(3*punto2_tabla[[#Totals],[f]])/4</f>
        <v>24</v>
      </c>
      <c r="M13" s="1" t="s">
        <v>12</v>
      </c>
      <c r="N13" t="str">
        <f>RIGHT(K13,2)</f>
        <v>Q3</v>
      </c>
      <c r="O13" s="11">
        <v>4</v>
      </c>
    </row>
    <row r="14" spans="1:15" ht="15.75">
      <c r="J14" t="s">
        <v>30</v>
      </c>
      <c r="O14" s="11"/>
    </row>
    <row r="15" spans="1:15" ht="15.75">
      <c r="J15" t="s">
        <v>29</v>
      </c>
      <c r="K15" t="s">
        <v>9</v>
      </c>
      <c r="L15">
        <f>(12*punto2_tabla[[#Totals],[f]])/100</f>
        <v>3.84</v>
      </c>
      <c r="M15" s="1" t="s">
        <v>12</v>
      </c>
      <c r="N15" t="str">
        <f>RIGHT(K15,3)</f>
        <v>P12</v>
      </c>
      <c r="O15" s="11">
        <v>1</v>
      </c>
    </row>
    <row r="16" spans="1:15" ht="15.75">
      <c r="A16" s="7" t="s">
        <v>31</v>
      </c>
      <c r="B16" s="8" t="s">
        <v>12</v>
      </c>
      <c r="C16" t="s">
        <v>32</v>
      </c>
      <c r="J16" t="s">
        <v>29</v>
      </c>
      <c r="K16" t="s">
        <v>10</v>
      </c>
      <c r="L16">
        <f>(28*punto2_tabla[[#Totals],[f]])/100</f>
        <v>8.9600000000000009</v>
      </c>
      <c r="M16" s="1" t="s">
        <v>12</v>
      </c>
      <c r="N16" t="str">
        <f t="shared" ref="N16:N17" si="0">RIGHT(K16,3)</f>
        <v>P28</v>
      </c>
      <c r="O16" s="11">
        <v>2</v>
      </c>
    </row>
    <row r="17" spans="1:15" ht="15.75">
      <c r="A17" s="9" t="s">
        <v>33</v>
      </c>
      <c r="B17" s="8" t="s">
        <v>12</v>
      </c>
      <c r="C17" t="s">
        <v>34</v>
      </c>
      <c r="J17" t="s">
        <v>29</v>
      </c>
      <c r="K17" t="s">
        <v>11</v>
      </c>
      <c r="L17">
        <f>(91*punto2_tabla[[#Totals],[f]])/100</f>
        <v>29.12</v>
      </c>
      <c r="M17" s="1" t="s">
        <v>12</v>
      </c>
      <c r="N17" t="str">
        <f t="shared" si="0"/>
        <v>P91</v>
      </c>
      <c r="O17" s="11">
        <v>6</v>
      </c>
    </row>
    <row r="18" spans="1:15">
      <c r="A18" s="9" t="s">
        <v>35</v>
      </c>
      <c r="B18" s="8" t="s">
        <v>12</v>
      </c>
      <c r="C18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</vt:lpstr>
      <vt:lpstr>02</vt:lpstr>
      <vt:lpstr>punto1_media</vt:lpstr>
      <vt:lpstr>'02'!punto2_media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2022-09-30T15:29:34Z</dcterms:modified>
</cp:coreProperties>
</file>