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45B06C7B-E535-47E8-9CF1-E9757BD8CBA0}" xr6:coauthVersionLast="47" xr6:coauthVersionMax="47" xr10:uidLastSave="{00000000-0000-0000-0000-000000000000}"/>
  <bookViews>
    <workbookView xWindow="-120" yWindow="-120" windowWidth="20640" windowHeight="11160" firstSheet="2" activeTab="3" xr2:uid="{D238DEB2-9FD1-4D5D-B06E-9A5C561EFDBD}"/>
  </bookViews>
  <sheets>
    <sheet name="Circular" sheetId="5" r:id="rId1"/>
    <sheet name="Caja y Bigotes" sheetId="6" r:id="rId2"/>
    <sheet name="Tallos y Hojas" sheetId="7" r:id="rId3"/>
    <sheet name="Sheet1" sheetId="9" r:id="rId4"/>
    <sheet name="TMP" sheetId="8" r:id="rId5"/>
  </sheets>
  <externalReferences>
    <externalReference r:id="rId6"/>
    <externalReference r:id="rId7"/>
  </externalReferences>
  <definedNames>
    <definedName name="_xlchart.v1.0" hidden="1">TMP!$A:$A</definedName>
    <definedName name="_xlchart.v1.1" hidden="1">TMP!$C$1:$C$50</definedName>
    <definedName name="_xlchart.v1.2" hidden="1">'Caja y Bigotes'!$B$4</definedName>
    <definedName name="_xlchart.v1.3" hidden="1">'Caja y Bigotes'!$B$5:$B$18</definedName>
    <definedName name="CyB_Ex1">'Caja y Bigotes'!$B$5:$B$18</definedName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#REF!</definedName>
    <definedName name="MontoDatos">#REF!</definedName>
    <definedName name="MontoIntervalo">#REF!</definedName>
    <definedName name="MontoMaximo">#REF!</definedName>
    <definedName name="MontoMinimo">#REF!</definedName>
    <definedName name="MontoRango">#REF!</definedName>
    <definedName name="MuestraAmplitud">#REF!</definedName>
    <definedName name="MuestraCantidad">#REF!</definedName>
    <definedName name="MuestraDatos">#REF!</definedName>
    <definedName name="MuestraIntervalo">#REF!</definedName>
    <definedName name="MuestraMaximo">#REF!</definedName>
    <definedName name="MuestraMinimo">#REF!</definedName>
    <definedName name="MuestraNuevoRango">#REF!</definedName>
    <definedName name="MuestraRango">#REF!</definedName>
    <definedName name="VelocidadAmplitud">#REF!</definedName>
    <definedName name="VelocidadDatos">#REF!</definedName>
    <definedName name="VelocidadMin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9" l="1"/>
  <c r="C25" i="9"/>
  <c r="D24" i="9"/>
  <c r="C24" i="9"/>
  <c r="D23" i="9"/>
  <c r="C23" i="9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E2" i="9" s="1"/>
  <c r="N71" i="6"/>
  <c r="M69" i="6"/>
  <c r="M68" i="6"/>
  <c r="M67" i="6"/>
  <c r="J70" i="6"/>
  <c r="J69" i="6"/>
  <c r="J68" i="6"/>
  <c r="J67" i="6"/>
  <c r="J66" i="6"/>
  <c r="E72" i="6"/>
  <c r="E71" i="6"/>
  <c r="E70" i="6"/>
  <c r="E69" i="6"/>
  <c r="E68" i="6"/>
  <c r="E67" i="6"/>
  <c r="E66" i="6"/>
  <c r="B73" i="6"/>
  <c r="C72" i="6"/>
  <c r="C71" i="6"/>
  <c r="C70" i="6"/>
  <c r="C69" i="6"/>
  <c r="C68" i="6"/>
  <c r="C67" i="6"/>
  <c r="C66" i="6"/>
  <c r="H45" i="6"/>
  <c r="H44" i="6"/>
  <c r="H43" i="6"/>
  <c r="E31" i="6"/>
  <c r="E32" i="6"/>
  <c r="E33" i="6"/>
  <c r="E34" i="6"/>
  <c r="E35" i="6"/>
  <c r="E36" i="6"/>
  <c r="E37" i="6"/>
  <c r="E38" i="6"/>
  <c r="E46" i="6"/>
  <c r="E42" i="6"/>
  <c r="B39" i="6"/>
  <c r="C31" i="6"/>
  <c r="C32" i="6"/>
  <c r="C33" i="6"/>
  <c r="C34" i="6"/>
  <c r="C35" i="6"/>
  <c r="C36" i="6"/>
  <c r="C37" i="6"/>
  <c r="C38" i="6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17" i="6" a="1"/>
  <c r="A17" i="6"/>
  <c r="A18" i="6" a="1"/>
  <c r="A18" i="6"/>
  <c r="H9" i="6"/>
  <c r="H8" i="6"/>
  <c r="H7" i="6"/>
  <c r="H6" i="6"/>
  <c r="H5" i="6"/>
  <c r="C28" i="5"/>
  <c r="C29" i="5"/>
  <c r="C30" i="5"/>
  <c r="C31" i="5"/>
  <c r="C32" i="5"/>
  <c r="C33" i="5"/>
  <c r="B34" i="5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C8" i="5"/>
  <c r="B8" i="5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8" i="5"/>
  <c r="D28" i="5"/>
  <c r="D29" i="5"/>
  <c r="E29" i="5" s="1"/>
  <c r="F29" i="5" s="1"/>
  <c r="D30" i="5"/>
  <c r="E30" i="5" s="1"/>
  <c r="F30" i="5" s="1"/>
  <c r="D31" i="5"/>
  <c r="E31" i="5" s="1"/>
  <c r="F31" i="5" s="1"/>
  <c r="D32" i="5"/>
  <c r="E32" i="5" s="1"/>
  <c r="F32" i="5" s="1"/>
  <c r="D33" i="5"/>
  <c r="E33" i="5" s="1"/>
  <c r="F33" i="5" s="1"/>
  <c r="D34" i="5" l="1"/>
  <c r="E28" i="5"/>
  <c r="F28" i="5" l="1"/>
  <c r="F34" i="5" s="1"/>
  <c r="E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<sst xmlns="http://schemas.openxmlformats.org/spreadsheetml/2006/main" count="76" uniqueCount="52">
  <si>
    <t>Color</t>
  </si>
  <si>
    <t>f</t>
  </si>
  <si>
    <t>fr</t>
  </si>
  <si>
    <t>%</t>
  </si>
  <si>
    <t>Ángulo</t>
  </si>
  <si>
    <t>Blanco</t>
  </si>
  <si>
    <t>Negro</t>
  </si>
  <si>
    <t>Azul</t>
  </si>
  <si>
    <t>Rojo</t>
  </si>
  <si>
    <t>Morado</t>
  </si>
  <si>
    <t>Verde</t>
  </si>
  <si>
    <r>
      <t xml:space="preserve">Total </t>
    </r>
    <r>
      <rPr>
        <sz val="11"/>
        <color theme="1"/>
        <rFont val="Symbol"/>
        <family val="1"/>
        <charset val="2"/>
      </rPr>
      <t>S</t>
    </r>
  </si>
  <si>
    <t>Edad</t>
  </si>
  <si>
    <t>Faa</t>
  </si>
  <si>
    <t>Valor mínimo:</t>
  </si>
  <si>
    <t>Primer cuartil (percentil 25):</t>
  </si>
  <si>
    <t>Valor de la mediana (percentil 50):</t>
  </si>
  <si>
    <t>Tercer cuartil (percentil 75):</t>
  </si>
  <si>
    <t>Valor máximo:</t>
  </si>
  <si>
    <t>Niño</t>
  </si>
  <si>
    <t>fab</t>
  </si>
  <si>
    <t>Total</t>
  </si>
  <si>
    <t>Posición:</t>
  </si>
  <si>
    <t>Kn/4</t>
  </si>
  <si>
    <t>PQ1</t>
  </si>
  <si>
    <t>PQ2</t>
  </si>
  <si>
    <t>PQ3</t>
  </si>
  <si>
    <t>&lt; Coincide con la mediana</t>
  </si>
  <si>
    <t>Horas</t>
  </si>
  <si>
    <t>Minimo</t>
  </si>
  <si>
    <t>1er Cuartil</t>
  </si>
  <si>
    <t>2do Cuartil</t>
  </si>
  <si>
    <t>3er Cuartil</t>
  </si>
  <si>
    <t>Máximo</t>
  </si>
  <si>
    <t>Datos atípicos leves:</t>
  </si>
  <si>
    <t>Datos atípicos extremos:</t>
  </si>
  <si>
    <t>Fmax:</t>
  </si>
  <si>
    <t>Fmin:</t>
  </si>
  <si>
    <t>Q1-1,5RI</t>
  </si>
  <si>
    <t>RI</t>
  </si>
  <si>
    <t>7-4,5</t>
  </si>
  <si>
    <t>10+4,5</t>
  </si>
  <si>
    <t>Nada que marcar en el gráfico</t>
  </si>
  <si>
    <t>Q1-3RI</t>
  </si>
  <si>
    <t>Q3+1,5RI</t>
  </si>
  <si>
    <t>Q3+3RI</t>
  </si>
  <si>
    <t>10 más 9</t>
  </si>
  <si>
    <t>7 menos 9</t>
  </si>
  <si>
    <t>Customer Age</t>
  </si>
  <si>
    <t>Stem</t>
  </si>
  <si>
    <t>Leaf</t>
  </si>
  <si>
    <t>Leaf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</si>
</sst>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Victor Mono SemiBold"/>
      <family val="3"/>
    </font>
    <font>
      <sz val="8"/>
      <name val="Calibri"/>
      <family val="2"/>
      <scheme val="minor"/>
    </font>
    <font>
      <sz val="11"/>
      <color theme="1"/>
      <name val="Victor Mono"/>
      <family val="3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0" fillId="0" borderId="0" xfId="0" applyNumberFormat="1"/>
    <xf numFmtId="0" fontId="5" fillId="0" borderId="0" xfId="0" applyFont="1" applyAlignment="1">
      <alignment horizontal="center" wrapText="1"/>
    </xf>
    <xf numFmtId="0" fontId="7" fillId="2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ictor Mono SemiBold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Color preferido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Circular!$D$1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16-454D-83CE-39D1B7FE9B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16-454D-83CE-39D1B7FE9B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16-454D-83CE-39D1B7FE9B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16-454D-83CE-39D1B7FE9B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16-454D-83CE-39D1B7FE9B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16-454D-83CE-39D1B7FE9BD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Circular!$A$2:$A$7</c:f>
              <c:strCache>
                <c:ptCount val="6"/>
                <c:pt idx="0">
                  <c:v>Blanco</c:v>
                </c:pt>
                <c:pt idx="1">
                  <c:v>Negro</c:v>
                </c:pt>
                <c:pt idx="2">
                  <c:v>Azul</c:v>
                </c:pt>
                <c:pt idx="3">
                  <c:v>Rojo</c:v>
                </c:pt>
                <c:pt idx="4">
                  <c:v>Morado</c:v>
                </c:pt>
                <c:pt idx="5">
                  <c:v>Verde</c:v>
                </c:pt>
              </c:strCache>
            </c:strRef>
          </c:cat>
          <c:val>
            <c:numRef>
              <c:f>Circular!$D$2:$D$7</c:f>
              <c:numCache>
                <c:formatCode>General</c:formatCode>
                <c:ptCount val="6"/>
                <c:pt idx="0">
                  <c:v>24</c:v>
                </c:pt>
                <c:pt idx="1">
                  <c:v>28.000000000000004</c:v>
                </c:pt>
                <c:pt idx="2">
                  <c:v>24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9-4621-B9E0-2845AB42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Edad de los estudiantes de un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29-43AF-A278-404CC3805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29-43AF-A278-404CC3805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29-43AF-A278-404CC3805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29-43AF-A278-404CC3805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29-43AF-A278-404CC3805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29-43AF-A278-404CC380528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Circular!$A$28:$A$33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Circular!$E$28:$E$33</c:f>
              <c:numCache>
                <c:formatCode>General</c:formatCode>
                <c:ptCount val="6"/>
                <c:pt idx="0">
                  <c:v>20</c:v>
                </c:pt>
                <c:pt idx="1">
                  <c:v>36.666666666666664</c:v>
                </c:pt>
                <c:pt idx="2">
                  <c:v>26.666666666666668</c:v>
                </c:pt>
                <c:pt idx="3">
                  <c:v>13.333333333333334</c:v>
                </c:pt>
                <c:pt idx="4">
                  <c:v>0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2-41DD-83B3-4EC3077D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1">
                <a:solidFill>
                  <a:sysClr val="windowText" lastClr="000000"/>
                </a:solidFill>
              </a:rPr>
              <a:t>Age</a:t>
            </a:r>
            <a:r>
              <a:rPr lang="en-US" sz="1700" b="1" baseline="0">
                <a:solidFill>
                  <a:sysClr val="windowText" lastClr="000000"/>
                </a:solidFill>
              </a:rPr>
              <a:t> Breakdown of Customers</a:t>
            </a:r>
            <a:endParaRPr lang="en-US" sz="1700" b="1"/>
          </a:p>
        </c:rich>
      </c:tx>
      <c:layout>
        <c:manualLayout>
          <c:xMode val="edge"/>
          <c:yMode val="edge"/>
          <c:x val="0.27462026488473018"/>
          <c:y val="1.5776592653873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375722589890987"/>
          <c:y val="0.16853110436119842"/>
          <c:w val="0.82734449221454676"/>
          <c:h val="0.7239527165108113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0B4505F-B14B-40BC-964B-6BC05DE07A2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255-4CE3-A836-580613E950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070D1D9-5B3B-4EB4-B7F8-315BA7B60AB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255-4CE3-A836-580613E950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3EF23F-71F0-4D5A-B6AE-C68F1BEDC9C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255-4CE3-A836-580613E950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64F037E-2FF6-4387-AC96-6A26B6BFEDDF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255-4CE3-A836-580613E950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1D66253-BDBB-42FE-AA66-4076CBC4DB7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255-4CE3-A836-580613E950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C908144-3D2C-4758-AC6B-B4CB24AE70C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255-4CE3-A836-580613E9508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67BC09D-037F-43E8-8697-19AE321EA88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255-4CE3-A836-580613E9508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D8EB39A-3E66-458D-A2F7-4157FE4DE10D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255-4CE3-A836-580613E9508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9C0DB3-E12C-412E-B76B-C6E7B3171AE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255-4CE3-A836-580613E9508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150307-9C71-4552-B735-A80420CFAD0A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255-4CE3-A836-580613E9508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3B1F402-86A1-4C2E-A1F4-1F4F4F266992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255-4CE3-A836-580613E9508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947C0AF-3CFA-4CB9-9609-DEA2713C8C5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255-4CE3-A836-580613E9508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FE4DC34-0A33-4ABA-8FE9-BBCFB4FA6E17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255-4CE3-A836-580613E9508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6049770-3948-4413-8CF6-8E51584B3ED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255-4CE3-A836-580613E9508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B8146D8-133D-4A27-93E8-6297A4239871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255-4CE3-A836-580613E9508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07E8151-A6C5-4993-A58E-5803B9322019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255-4CE3-A836-580613E9508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86F68CB-F1FC-4C08-98D7-92E2E527E60E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255-4CE3-A836-580613E9508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6276639-89F8-4CF7-9281-8E756FFAA810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255-4CE3-A836-580613E9508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2ECC767-913F-44E5-90D0-CA674927FF65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255-4CE3-A836-580613E9508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691D411-3BFC-4FB5-82E2-756E8ADE651C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255-4CE3-A836-580613E9508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C9C69B1-6DA4-45CE-A4FF-AC4727F269D4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255-4CE3-A836-580613E9508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EF01F40-CF8A-42AA-A405-7D804CBAC6C8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255-4CE3-A836-580613E9508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3B5B294-CDE0-4D7E-89E2-833DBCE5FBB3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255-4CE3-A836-580613E9508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64E8C5E-42A0-4BE8-A5EF-46EEBFF82EAB}" type="CELLRANGE">
                      <a:rPr lang="es-AR"/>
                      <a:pPr/>
                      <a:t>[CELLRANGE]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255-4CE3-A836-580613E950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Sheet1!$E$2:$E$25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Sheet1!$D$2:$D$25</c15:f>
                <c15:dlblRangeCache>
                  <c:ptCount val="24"/>
                  <c:pt idx="0">
                    <c:v>6</c:v>
                  </c:pt>
                  <c:pt idx="1">
                    <c:v>9</c:v>
                  </c:pt>
                  <c:pt idx="2">
                    <c:v>3</c:v>
                  </c:pt>
                  <c:pt idx="3">
                    <c:v>3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8</c:v>
                  </c:pt>
                  <c:pt idx="8">
                    <c:v>0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2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0</c:v>
                  </c:pt>
                  <c:pt idx="17">
                    <c:v>0</c:v>
                  </c:pt>
                  <c:pt idx="18">
                    <c:v>4</c:v>
                  </c:pt>
                  <c:pt idx="19">
                    <c:v>5</c:v>
                  </c:pt>
                  <c:pt idx="20">
                    <c:v>8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3255-4CE3-A836-580613E9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583680"/>
        <c:axId val="1171962480"/>
      </c:scatterChart>
      <c:valAx>
        <c:axId val="1080583680"/>
        <c:scaling>
          <c:orientation val="minMax"/>
        </c:scaling>
        <c:delete val="1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Leaves</a:t>
                </a:r>
              </a:p>
            </c:rich>
          </c:tx>
          <c:layout>
            <c:manualLayout>
              <c:xMode val="edge"/>
              <c:yMode val="edge"/>
              <c:x val="0.47416854979814421"/>
              <c:y val="0.10609259018165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crossAx val="1171962480"/>
        <c:crosses val="autoZero"/>
        <c:crossBetween val="midCat"/>
      </c:valAx>
      <c:valAx>
        <c:axId val="1171962480"/>
        <c:scaling>
          <c:orientation val="maxMin"/>
          <c:max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80583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Edades de los amigos de Andrés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Edades de los amigos de Andrés</a:t>
          </a:r>
        </a:p>
      </cx:txPr>
    </cx:title>
    <cx:plotArea>
      <cx:plotAreaRegion>
        <cx:series layoutId="boxWhisker" uniqueId="{A82E3D8E-A853-414D-B0AE-99382B0E5E5D}" formatIdx="1">
          <cx:tx>
            <cx:txData>
              <cx:f>_xlchart.v1.2</cx:f>
              <cx:v>Edad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9" min="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B3E76657-838A-4389-BE33-1382510B9E71}">
          <cx:tx>
            <cx:txData>
              <cx:f/>
              <cx:v>Desglosada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23" min="12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D5F148FF-5BDD-4EBA-BF61-01193E43236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3" min="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104781</xdr:colOff>
      <xdr:row>9</xdr:row>
      <xdr:rowOff>119062</xdr:rowOff>
    </xdr:from>
    <xdr:to>
      <xdr:col>5</xdr:col>
      <xdr:colOff>476250</xdr:colOff>
      <xdr:row>24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50AAF7-7A41-B202-0516-C7119C84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35</xdr:row>
      <xdr:rowOff>42861</xdr:rowOff>
    </xdr:from>
    <xdr:to>
      <xdr:col>6</xdr:col>
      <xdr:colOff>447675</xdr:colOff>
      <xdr:row>54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8D4D19-6967-C37F-3713-EF68186FE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157161</xdr:rowOff>
    </xdr:from>
    <xdr:to>
      <xdr:col>9</xdr:col>
      <xdr:colOff>638175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5F18F66-C413-D0F5-2B11-2F42C0743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938336"/>
              <a:ext cx="3705225" cy="3357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47</xdr:row>
      <xdr:rowOff>71437</xdr:rowOff>
    </xdr:from>
    <xdr:to>
      <xdr:col>9</xdr:col>
      <xdr:colOff>295275</xdr:colOff>
      <xdr:row>61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46BB918-B366-F84A-8429-F7838C02D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9253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75</xdr:row>
      <xdr:rowOff>0</xdr:rowOff>
    </xdr:from>
    <xdr:to>
      <xdr:col>8</xdr:col>
      <xdr:colOff>457200</xdr:colOff>
      <xdr:row>89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6D41C07-BE3F-4536-96D1-DDEB6C2903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51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805205</xdr:colOff>
      <xdr:row>0</xdr:row>
      <xdr:rowOff>0</xdr:rowOff>
    </xdr:from>
    <xdr:to>
      <xdr:col>13</xdr:col>
      <xdr:colOff>175261</xdr:colOff>
      <xdr:row>22</xdr:row>
      <xdr:rowOff>15240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79EAF503-7632-4C36-B78B-65353EE08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0.32199</cdr:x>
      <cdr:y>0.90198</cdr:y>
    </cdr:from>
    <cdr:to>
      <cdr:x>0.78105</cdr:x>
      <cdr:y>0.99642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1826E4A-D23F-42F7-952C-DB190F064884}"/>
            </a:ext>
          </a:extLst>
        </cdr:cNvPr>
        <cdr:cNvSpPr txBox="1"/>
      </cdr:nvSpPr>
      <cdr:spPr>
        <a:xfrm xmlns:a="http://schemas.openxmlformats.org/drawingml/2006/main">
          <a:off x="1640815" y="3639104"/>
          <a:ext cx="233934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0.26374</cdr:x>
      <cdr:y>0.92256</cdr:y>
    </cdr:from>
    <cdr:to>
      <cdr:x>0.87683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DC00994-5A2F-463B-B8EA-90C55C993B74}"/>
            </a:ext>
          </a:extLst>
        </cdr:cNvPr>
        <cdr:cNvSpPr txBox="1"/>
      </cdr:nvSpPr>
      <cdr:spPr>
        <a:xfrm xmlns:a="http://schemas.openxmlformats.org/drawingml/2006/main">
          <a:off x="1333112" y="3746957"/>
          <a:ext cx="3098872" cy="314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0">
              <a:solidFill>
                <a:schemeClr val="tx1">
                  <a:lumMod val="75000"/>
                  <a:lumOff val="25000"/>
                </a:schemeClr>
              </a:solidFill>
            </a:rPr>
            <a:t>Key:</a:t>
          </a:r>
          <a:r>
            <a:rPr lang="en-US" sz="14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400" b="1"/>
            <a:t>1 |</a:t>
          </a:r>
          <a:r>
            <a:rPr lang="en-US" sz="1400" b="1" baseline="0"/>
            <a:t> </a:t>
          </a:r>
          <a:r>
            <a:rPr lang="en-US" sz="1400" b="1" baseline="0">
              <a:solidFill>
                <a:srgbClr val="FF0000"/>
              </a:solidFill>
            </a:rPr>
            <a:t>5</a:t>
          </a:r>
          <a:r>
            <a:rPr lang="en-US" sz="1400" b="1" baseline="0"/>
            <a:t> </a:t>
          </a:r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</a:rPr>
            <a:t>represents the age of 15</a:t>
          </a:r>
          <a:endParaRPr lang="en-US" sz="14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tordoya/Downloads/stem_and_leaf_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1</v>
          </cell>
          <cell r="D2" t="str">
            <v>5</v>
          </cell>
          <cell r="E2">
            <v>1</v>
          </cell>
        </row>
        <row r="3">
          <cell r="C3">
            <v>1</v>
          </cell>
          <cell r="D3" t="str">
            <v>9</v>
          </cell>
          <cell r="E3">
            <v>2</v>
          </cell>
        </row>
        <row r="4">
          <cell r="C4">
            <v>2</v>
          </cell>
          <cell r="D4" t="str">
            <v>3</v>
          </cell>
          <cell r="E4">
            <v>1</v>
          </cell>
        </row>
        <row r="5">
          <cell r="C5">
            <v>2</v>
          </cell>
          <cell r="D5" t="str">
            <v>3</v>
          </cell>
          <cell r="E5">
            <v>2</v>
          </cell>
        </row>
        <row r="6">
          <cell r="C6">
            <v>2</v>
          </cell>
          <cell r="D6" t="str">
            <v>6</v>
          </cell>
          <cell r="E6">
            <v>3</v>
          </cell>
        </row>
        <row r="7">
          <cell r="C7">
            <v>2</v>
          </cell>
          <cell r="D7" t="str">
            <v>7</v>
          </cell>
          <cell r="E7">
            <v>4</v>
          </cell>
        </row>
        <row r="8">
          <cell r="C8">
            <v>2</v>
          </cell>
          <cell r="D8" t="str">
            <v>8</v>
          </cell>
          <cell r="E8">
            <v>5</v>
          </cell>
        </row>
        <row r="9">
          <cell r="C9">
            <v>2</v>
          </cell>
          <cell r="D9" t="str">
            <v>8</v>
          </cell>
          <cell r="E9">
            <v>6</v>
          </cell>
        </row>
        <row r="10">
          <cell r="C10">
            <v>3</v>
          </cell>
          <cell r="D10" t="str">
            <v>0</v>
          </cell>
          <cell r="E10">
            <v>1</v>
          </cell>
        </row>
        <row r="11">
          <cell r="C11">
            <v>3</v>
          </cell>
          <cell r="D11" t="str">
            <v>1</v>
          </cell>
          <cell r="E11">
            <v>2</v>
          </cell>
        </row>
        <row r="12">
          <cell r="C12">
            <v>3</v>
          </cell>
          <cell r="D12" t="str">
            <v>1</v>
          </cell>
          <cell r="E12">
            <v>3</v>
          </cell>
        </row>
        <row r="13">
          <cell r="C13">
            <v>3</v>
          </cell>
          <cell r="D13" t="str">
            <v>1</v>
          </cell>
          <cell r="E13">
            <v>4</v>
          </cell>
        </row>
        <row r="14">
          <cell r="C14">
            <v>3</v>
          </cell>
          <cell r="D14" t="str">
            <v>2</v>
          </cell>
          <cell r="E14">
            <v>5</v>
          </cell>
        </row>
        <row r="15">
          <cell r="C15">
            <v>3</v>
          </cell>
          <cell r="D15" t="str">
            <v>5</v>
          </cell>
          <cell r="E15">
            <v>6</v>
          </cell>
        </row>
        <row r="16">
          <cell r="C16">
            <v>3</v>
          </cell>
          <cell r="D16" t="str">
            <v>6</v>
          </cell>
          <cell r="E16">
            <v>7</v>
          </cell>
        </row>
        <row r="17">
          <cell r="C17">
            <v>3</v>
          </cell>
          <cell r="D17" t="str">
            <v>7</v>
          </cell>
          <cell r="E17">
            <v>8</v>
          </cell>
        </row>
        <row r="18">
          <cell r="C18">
            <v>4</v>
          </cell>
          <cell r="D18" t="str">
            <v>0</v>
          </cell>
          <cell r="E18">
            <v>1</v>
          </cell>
        </row>
        <row r="19">
          <cell r="C19">
            <v>4</v>
          </cell>
          <cell r="D19" t="str">
            <v>0</v>
          </cell>
          <cell r="E19">
            <v>2</v>
          </cell>
        </row>
        <row r="20">
          <cell r="C20">
            <v>4</v>
          </cell>
          <cell r="D20" t="str">
            <v>4</v>
          </cell>
          <cell r="E20">
            <v>3</v>
          </cell>
        </row>
        <row r="21">
          <cell r="C21">
            <v>4</v>
          </cell>
          <cell r="D21" t="str">
            <v>5</v>
          </cell>
          <cell r="E21">
            <v>4</v>
          </cell>
        </row>
        <row r="22">
          <cell r="C22">
            <v>4</v>
          </cell>
          <cell r="D22" t="str">
            <v>8</v>
          </cell>
          <cell r="E22">
            <v>5</v>
          </cell>
        </row>
        <row r="23">
          <cell r="C23">
            <v>6</v>
          </cell>
          <cell r="D23" t="str">
            <v>0</v>
          </cell>
          <cell r="E23">
            <v>1</v>
          </cell>
        </row>
        <row r="24">
          <cell r="C24">
            <v>6</v>
          </cell>
          <cell r="D24" t="str">
            <v>0</v>
          </cell>
          <cell r="E24">
            <v>2</v>
          </cell>
        </row>
        <row r="25">
          <cell r="C25">
            <v>6</v>
          </cell>
          <cell r="D25" t="str">
            <v>0</v>
          </cell>
          <cell r="E25">
            <v>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A0F-89C3-4934-9816-40852E26E970}" name="Tabla1" displayName="Tabla1" ref="A1:E8" totalsRowCount="1">
  <autoFilter ref="A1:E7" xr:uid="{CEB7BA0F-89C3-4934-9816-40852E26E970}"/>
  <tableColumns count="5">
    <tableColumn id="1" xr3:uid="{A4549919-8512-48EF-9839-C006E8AD27F6}" name="Color" totalsRowLabel="Total S"/>
    <tableColumn id="2" xr3:uid="{BE4DB448-1D8E-4064-B5E5-1AFC976281C9}" name="f" totalsRowFunction="sum"/>
    <tableColumn id="3" xr3:uid="{F8CB0739-11B3-4012-9D80-F8AC97986FE9}" name="fr" totalsRowFunction="sum"/>
    <tableColumn id="4" xr3:uid="{1B2A0CCF-10A2-4B9A-BBB6-D162CF437913}" name="%" totalsRowFunction="sum" dataDxfId="9">
      <calculatedColumnFormula>Tabla1[[#This Row],[fr]]*100</calculatedColumnFormula>
    </tableColumn>
    <tableColumn id="5" xr3:uid="{57E471FA-60EE-4622-B867-6D9DDEF36AFB}" name="Ángulo" totalsRowFunction="sum" dataDxfId="8">
      <calculatedColumnFormula>Tabla1[[#This Row],[%]]*360/100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D2E66-226C-4068-936D-33715DA92E8B}" name="Tabla13" displayName="Tabla13" ref="A27:F34" totalsRowCount="1">
  <autoFilter ref="A27:F33" xr:uid="{C8FD2E66-226C-4068-936D-33715DA92E8B}"/>
  <tableColumns count="6">
    <tableColumn id="1" xr3:uid="{0110FFB7-2FC4-4A94-B6A6-B176942C8474}" name="Edad" totalsRowLabel="Total S"/>
    <tableColumn id="2" xr3:uid="{A9D2CCC7-CF9B-4D43-AE85-1BDF6D66242A}" name="f" totalsRowFunction="sum"/>
    <tableColumn id="6" xr3:uid="{08158144-D155-4A74-9ED7-6BAB137DCC0A}" name="Faa" dataDxfId="7">
      <calculatedColumnFormula>SUM(INDEX(Tabla13[f],1):Tabla13[[#This Row],[f]])</calculatedColumnFormula>
    </tableColumn>
    <tableColumn id="3" xr3:uid="{D104D125-0E7F-4040-B2D1-DEF56C4DE18A}" name="fr" totalsRowFunction="sum" dataDxfId="6">
      <calculatedColumnFormula>Tabla13[[#This Row],[f]]/Tabla13[[#Totals],[f]]</calculatedColumnFormula>
    </tableColumn>
    <tableColumn id="4" xr3:uid="{2544A3C3-1F62-4ADB-BB7F-FAEDAE75C140}" name="%" totalsRowFunction="sum" dataDxfId="5">
      <calculatedColumnFormula>Tabla13[[#This Row],[fr]]*100</calculatedColumnFormula>
    </tableColumn>
    <tableColumn id="5" xr3:uid="{EB80D672-67F3-45CC-8C24-A38F19D0211A}" name="Ángulo" totalsRowFunction="sum" dataDxfId="4">
      <calculatedColumnFormula>Tabla13[[#This Row],[%]]*3.6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B66CE-5A6D-477E-8AAC-A512A12D2BE6}" name="Tabla3" displayName="Tabla3" ref="A4:B18" totalsRowShown="0">
  <tableColumns count="2">
    <tableColumn id="1" xr3:uid="{E4DA34B2-9C6A-422B-9DA3-FB4755DF4526}" name="Niño" dataDxfId="3">
      <calculatedColumnFormula array="1">ROW(1:1)</calculatedColumnFormula>
    </tableColumn>
    <tableColumn id="2" xr3:uid="{E43564F6-16D7-4FE9-ABC0-FBB2FB3C4F60}" name="Edad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7D35A-A4CA-4A7E-AFB6-7E1FC6789AC7}" name="Tabla4" displayName="Tabla4" ref="A30:C39" totalsRowCount="1">
  <tableColumns count="3">
    <tableColumn id="1" xr3:uid="{AF66F9CF-2153-421D-9F2A-DA0F59FDA3B3}" name="Edad" totalsRowLabel="Total"/>
    <tableColumn id="2" xr3:uid="{E1580D4C-E35E-4D91-B563-4644C56E0BE6}" name="fab" totalsRowFunction="sum"/>
    <tableColumn id="3" xr3:uid="{EA7D0C59-CBD0-495A-8F51-2563FA770EA8}" name="Faa" dataDxfId="1">
      <calculatedColumnFormula>SUM(INDEX(Tabla4[fab],1):Tabla4[[#This Row],[fab]])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24D791-149B-4B06-B7E2-EF95CBC1B99C}" name="Tabla46" displayName="Tabla46" ref="A65:C73" totalsRowCount="1">
  <tableColumns count="3">
    <tableColumn id="1" xr3:uid="{9E5A2FAB-530B-4E64-81FD-46C6F1682EA2}" name="Horas" totalsRowLabel="Total"/>
    <tableColumn id="2" xr3:uid="{F6E67A36-8329-4A69-9CCF-2FF86DB5040A}" name="fab" totalsRowFunction="sum"/>
    <tableColumn id="3" xr3:uid="{BC559546-B02C-4D08-9B06-A6E26819E11B}" name="Faa" dataDxfId="0">
      <calculatedColumnFormula>SUM(INDEX(Tabla46[fab],1):Tabla46[[#This Row],[fab]])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EED-C2CD-42AF-B602-4729890E2C20}">
  <sheetPr codeName="Hoja1"/>
  <dimension ref="A1:F34"/>
  <sheetViews>
    <sheetView topLeftCell="A32" workbookViewId="0">
      <selection activeCell="F28" sqref="F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>
        <v>0.24</v>
      </c>
      <c r="D2">
        <f>Tabla1[[#This Row],[fr]]*100</f>
        <v>24</v>
      </c>
      <c r="E2">
        <f>Tabla1[[#This Row],[%]]*360/100</f>
        <v>86.4</v>
      </c>
    </row>
    <row r="3" spans="1:5" x14ac:dyDescent="0.25">
      <c r="A3" t="s">
        <v>6</v>
      </c>
      <c r="B3">
        <v>8</v>
      </c>
      <c r="C3">
        <v>0.28000000000000003</v>
      </c>
      <c r="D3">
        <f>Tabla1[[#This Row],[fr]]*100</f>
        <v>28.000000000000004</v>
      </c>
      <c r="E3">
        <f>Tabla1[[#This Row],[%]]*360/100</f>
        <v>100.80000000000001</v>
      </c>
    </row>
    <row r="4" spans="1:5" x14ac:dyDescent="0.25">
      <c r="A4" t="s">
        <v>7</v>
      </c>
      <c r="B4">
        <v>15</v>
      </c>
      <c r="C4">
        <v>0.24</v>
      </c>
      <c r="D4">
        <f>Tabla1[[#This Row],[fr]]*100</f>
        <v>24</v>
      </c>
      <c r="E4">
        <f>Tabla1[[#This Row],[%]]*360/100</f>
        <v>86.4</v>
      </c>
    </row>
    <row r="5" spans="1:5" x14ac:dyDescent="0.25">
      <c r="A5" t="s">
        <v>8</v>
      </c>
      <c r="B5">
        <v>10</v>
      </c>
      <c r="C5">
        <v>0.16</v>
      </c>
      <c r="D5">
        <f>Tabla1[[#This Row],[fr]]*100</f>
        <v>16</v>
      </c>
      <c r="E5">
        <f>Tabla1[[#This Row],[%]]*360/100</f>
        <v>57.6</v>
      </c>
    </row>
    <row r="6" spans="1:5" x14ac:dyDescent="0.25">
      <c r="A6" t="s">
        <v>9</v>
      </c>
      <c r="B6">
        <v>3</v>
      </c>
      <c r="C6">
        <v>0.04</v>
      </c>
      <c r="D6">
        <f>Tabla1[[#This Row],[fr]]*100</f>
        <v>4</v>
      </c>
      <c r="E6">
        <f>Tabla1[[#This Row],[%]]*360/100</f>
        <v>14.4</v>
      </c>
    </row>
    <row r="7" spans="1:5" x14ac:dyDescent="0.25">
      <c r="A7" t="s">
        <v>10</v>
      </c>
      <c r="B7">
        <v>2</v>
      </c>
      <c r="C7">
        <v>0.04</v>
      </c>
      <c r="D7">
        <f>Tabla1[[#This Row],[fr]]*100</f>
        <v>4</v>
      </c>
      <c r="E7">
        <f>Tabla1[[#This Row],[%]]*360/100</f>
        <v>14.4</v>
      </c>
    </row>
    <row r="8" spans="1:5" x14ac:dyDescent="0.25">
      <c r="A8" t="s">
        <v>11</v>
      </c>
      <c r="B8">
        <f>SUBTOTAL(109,Tabla1[f])</f>
        <v>50</v>
      </c>
      <c r="C8">
        <f>SUBTOTAL(109,Tabla1[fr])</f>
        <v>1</v>
      </c>
      <c r="D8">
        <f>SUBTOTAL(109,Tabla1[%])</f>
        <v>100</v>
      </c>
      <c r="E8">
        <f>SUBTOTAL(109,Tabla1[Ángulo])</f>
        <v>360</v>
      </c>
    </row>
    <row r="27" spans="1:6" x14ac:dyDescent="0.25">
      <c r="A27" t="s">
        <v>12</v>
      </c>
      <c r="B27" t="s">
        <v>1</v>
      </c>
      <c r="C27" t="s">
        <v>13</v>
      </c>
      <c r="D27" t="s">
        <v>2</v>
      </c>
      <c r="E27" t="s">
        <v>3</v>
      </c>
      <c r="F27" t="s">
        <v>4</v>
      </c>
    </row>
    <row r="28" spans="1:6" x14ac:dyDescent="0.25">
      <c r="A28">
        <v>13</v>
      </c>
      <c r="B28">
        <v>6</v>
      </c>
      <c r="C28">
        <f>SUM(INDEX(Tabla13[f],1):Tabla13[[#This Row],[f]])</f>
        <v>6</v>
      </c>
      <c r="D28">
        <f>Tabla13[[#This Row],[f]]/Tabla13[[#Totals],[f]]</f>
        <v>0.2</v>
      </c>
      <c r="E28">
        <f>Tabla13[[#This Row],[fr]]*100</f>
        <v>20</v>
      </c>
      <c r="F28">
        <f>Tabla13[[#This Row],[%]]*3.6</f>
        <v>72</v>
      </c>
    </row>
    <row r="29" spans="1:6" x14ac:dyDescent="0.25">
      <c r="A29">
        <v>14</v>
      </c>
      <c r="B29">
        <v>11</v>
      </c>
      <c r="C29">
        <f>SUM(INDEX(Tabla13[f],1):Tabla13[[#This Row],[f]])</f>
        <v>17</v>
      </c>
      <c r="D29">
        <f>Tabla13[[#This Row],[f]]/Tabla13[[#Totals],[f]]</f>
        <v>0.36666666666666664</v>
      </c>
      <c r="E29">
        <f>Tabla13[[#This Row],[fr]]*100</f>
        <v>36.666666666666664</v>
      </c>
      <c r="F29">
        <f>Tabla13[[#This Row],[%]]*3.6</f>
        <v>132</v>
      </c>
    </row>
    <row r="30" spans="1:6" x14ac:dyDescent="0.25">
      <c r="A30">
        <v>15</v>
      </c>
      <c r="B30">
        <v>8</v>
      </c>
      <c r="C30">
        <f>SUM(INDEX(Tabla13[f],1):Tabla13[[#This Row],[f]])</f>
        <v>25</v>
      </c>
      <c r="D30">
        <f>Tabla13[[#This Row],[f]]/Tabla13[[#Totals],[f]]</f>
        <v>0.26666666666666666</v>
      </c>
      <c r="E30">
        <f>Tabla13[[#This Row],[fr]]*100</f>
        <v>26.666666666666668</v>
      </c>
      <c r="F30">
        <f>Tabla13[[#This Row],[%]]*3.6</f>
        <v>96</v>
      </c>
    </row>
    <row r="31" spans="1:6" x14ac:dyDescent="0.25">
      <c r="A31">
        <v>16</v>
      </c>
      <c r="B31">
        <v>4</v>
      </c>
      <c r="C31">
        <f>SUM(INDEX(Tabla13[f],1):Tabla13[[#This Row],[f]])</f>
        <v>29</v>
      </c>
      <c r="D31">
        <f>Tabla13[[#This Row],[f]]/Tabla13[[#Totals],[f]]</f>
        <v>0.13333333333333333</v>
      </c>
      <c r="E31">
        <f>Tabla13[[#This Row],[fr]]*100</f>
        <v>13.333333333333334</v>
      </c>
      <c r="F31">
        <f>Tabla13[[#This Row],[%]]*3.6</f>
        <v>48</v>
      </c>
    </row>
    <row r="32" spans="1:6" x14ac:dyDescent="0.25">
      <c r="A32">
        <v>17</v>
      </c>
      <c r="B32">
        <v>0</v>
      </c>
      <c r="C32">
        <f>SUM(INDEX(Tabla13[f],1):Tabla13[[#This Row],[f]])</f>
        <v>29</v>
      </c>
      <c r="D32">
        <f>Tabla13[[#This Row],[f]]/Tabla13[[#Totals],[f]]</f>
        <v>0</v>
      </c>
      <c r="E32">
        <f>Tabla13[[#This Row],[fr]]*100</f>
        <v>0</v>
      </c>
      <c r="F32">
        <f>Tabla13[[#This Row],[%]]*3.6</f>
        <v>0</v>
      </c>
    </row>
    <row r="33" spans="1:6" x14ac:dyDescent="0.25">
      <c r="A33">
        <v>18</v>
      </c>
      <c r="B33">
        <v>1</v>
      </c>
      <c r="C33">
        <f>SUM(INDEX(Tabla13[f],1):Tabla13[[#This Row],[f]])</f>
        <v>30</v>
      </c>
      <c r="D33">
        <f>Tabla13[[#This Row],[f]]/Tabla13[[#Totals],[f]]</f>
        <v>3.3333333333333333E-2</v>
      </c>
      <c r="E33">
        <f>Tabla13[[#This Row],[fr]]*100</f>
        <v>3.3333333333333335</v>
      </c>
      <c r="F33">
        <f>Tabla13[[#This Row],[%]]*3.6</f>
        <v>12</v>
      </c>
    </row>
    <row r="34" spans="1:6" x14ac:dyDescent="0.25">
      <c r="A34" t="s">
        <v>11</v>
      </c>
      <c r="B34">
        <f>SUBTOTAL(109,Tabla13[f])</f>
        <v>30</v>
      </c>
      <c r="D34">
        <f>SUBTOTAL(109,Tabla13[fr])</f>
        <v>0.99999999999999989</v>
      </c>
      <c r="E34">
        <f>SUBTOTAL(109,Tabla13[%])</f>
        <v>99.999999999999986</v>
      </c>
      <c r="F34">
        <f>SUBTOTAL(109,Tabla13[Ángulo])</f>
        <v>360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ED8-2064-46C7-AF10-9585765DDED6}">
  <sheetPr codeName="Hoja2"/>
  <dimension ref="A1:U85"/>
  <sheetViews>
    <sheetView topLeftCell="A70" workbookViewId="0">
      <selection activeCell="N86" sqref="N86"/>
    </sheetView>
  </sheetViews>
  <sheetFormatPr baseColWidth="10" defaultRowHeight="15" x14ac:dyDescent="0.25"/>
  <cols>
    <col min="1" max="9" width="7.7109375" customWidth="1"/>
    <col min="15" max="15" width="15.7109375" customWidth="1"/>
  </cols>
  <sheetData>
    <row r="1" spans="1:21" ht="15.75" x14ac:dyDescent="0.25">
      <c r="B1" s="2"/>
      <c r="C1" s="2">
        <v>11</v>
      </c>
      <c r="D1" s="2">
        <v>15</v>
      </c>
      <c r="E1" s="2">
        <v>14</v>
      </c>
      <c r="F1" s="2">
        <v>16</v>
      </c>
      <c r="G1" s="2">
        <v>17</v>
      </c>
      <c r="H1" s="2">
        <v>10</v>
      </c>
      <c r="I1" s="2">
        <v>15</v>
      </c>
    </row>
    <row r="2" spans="1:21" ht="15.75" x14ac:dyDescent="0.25">
      <c r="B2" s="2"/>
      <c r="C2" s="2">
        <v>11</v>
      </c>
      <c r="D2" s="2">
        <v>18</v>
      </c>
      <c r="E2" s="2">
        <v>16</v>
      </c>
      <c r="F2" s="2">
        <v>12</v>
      </c>
      <c r="G2" s="2">
        <v>14</v>
      </c>
      <c r="H2" s="2">
        <v>15</v>
      </c>
      <c r="I2" s="2">
        <v>14</v>
      </c>
    </row>
    <row r="4" spans="1:21" x14ac:dyDescent="0.25">
      <c r="A4" t="s">
        <v>19</v>
      </c>
      <c r="B4" t="s">
        <v>12</v>
      </c>
    </row>
    <row r="5" spans="1:21" ht="15.75" x14ac:dyDescent="0.25">
      <c r="A5" cm="1">
        <f t="array" ref="A5">ROW(1:1)</f>
        <v>1</v>
      </c>
      <c r="B5" s="2">
        <v>10</v>
      </c>
      <c r="C5" s="2"/>
      <c r="D5" s="1" t="s">
        <v>14</v>
      </c>
      <c r="E5" s="1"/>
      <c r="F5" s="1"/>
      <c r="G5" s="1"/>
      <c r="H5" s="1">
        <f>QUARTILE(CyB_Ex1,0)</f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cm="1">
        <f t="array" ref="A6">ROW(2:2)</f>
        <v>2</v>
      </c>
      <c r="B6" s="2">
        <v>11</v>
      </c>
      <c r="C6" s="2"/>
      <c r="D6" s="1" t="s">
        <v>15</v>
      </c>
      <c r="E6" s="1"/>
      <c r="F6" s="1"/>
      <c r="G6" s="1"/>
      <c r="H6" s="1">
        <f>QUARTILE(CyB_Ex1,1)</f>
        <v>12.5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cm="1">
        <f t="array" ref="A7">ROW(3:3)</f>
        <v>3</v>
      </c>
      <c r="B7" s="2">
        <v>11</v>
      </c>
      <c r="C7" s="2"/>
      <c r="D7" s="1" t="s">
        <v>16</v>
      </c>
      <c r="E7" s="1"/>
      <c r="F7" s="1"/>
      <c r="G7" s="1"/>
      <c r="H7" s="1">
        <f>QUARTILE(CyB_Ex1,2)</f>
        <v>14.5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cm="1">
        <f t="array" ref="A8">ROW(4:4)</f>
        <v>4</v>
      </c>
      <c r="B8" s="2">
        <v>12</v>
      </c>
      <c r="C8" s="2"/>
      <c r="D8" s="1" t="s">
        <v>17</v>
      </c>
      <c r="E8" s="1"/>
      <c r="F8" s="1"/>
      <c r="G8" s="1"/>
      <c r="H8" s="1">
        <f>QUARTILE(CyB_Ex1,3)</f>
        <v>15.75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cm="1">
        <f t="array" ref="A9">ROW(5:5)</f>
        <v>5</v>
      </c>
      <c r="B9" s="2">
        <v>14</v>
      </c>
      <c r="C9" s="2"/>
      <c r="D9" s="1" t="s">
        <v>18</v>
      </c>
      <c r="E9" s="1"/>
      <c r="F9" s="1"/>
      <c r="G9" s="1"/>
      <c r="H9" s="1">
        <f>QUARTILE(CyB_Ex1,4)</f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cm="1">
        <f t="array" ref="A10">ROW(6:6)</f>
        <v>6</v>
      </c>
      <c r="B10" s="2">
        <v>14</v>
      </c>
      <c r="C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cm="1">
        <f t="array" ref="A11">ROW(7:7)</f>
        <v>7</v>
      </c>
      <c r="B11" s="2">
        <v>14</v>
      </c>
      <c r="C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cm="1">
        <f t="array" ref="A12">ROW(8:8)</f>
        <v>8</v>
      </c>
      <c r="B12" s="2">
        <v>15</v>
      </c>
      <c r="C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cm="1">
        <f t="array" ref="A13">ROW(9:9)</f>
        <v>9</v>
      </c>
      <c r="B13" s="2">
        <v>15</v>
      </c>
      <c r="C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cm="1">
        <f t="array" ref="A14">ROW(10:10)</f>
        <v>10</v>
      </c>
      <c r="B14" s="2">
        <v>15</v>
      </c>
      <c r="C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cm="1">
        <f t="array" ref="A15">ROW(11:11)</f>
        <v>11</v>
      </c>
      <c r="B15" s="2">
        <v>16</v>
      </c>
      <c r="C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cm="1">
        <f t="array" ref="A16">ROW(12:12)</f>
        <v>12</v>
      </c>
      <c r="B16" s="2">
        <v>16</v>
      </c>
      <c r="C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cm="1">
        <f t="array" ref="A17">ROW(13:13)</f>
        <v>13</v>
      </c>
      <c r="B17" s="2">
        <v>17</v>
      </c>
      <c r="C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cm="1">
        <f t="array" ref="A18">ROW(14:14)</f>
        <v>14</v>
      </c>
      <c r="B18" s="2">
        <v>18</v>
      </c>
      <c r="C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30" spans="1:21" x14ac:dyDescent="0.25">
      <c r="A30" t="s">
        <v>12</v>
      </c>
      <c r="B30" t="s">
        <v>20</v>
      </c>
      <c r="C30" t="s">
        <v>13</v>
      </c>
    </row>
    <row r="31" spans="1:21" ht="15.75" x14ac:dyDescent="0.25">
      <c r="A31">
        <v>13</v>
      </c>
      <c r="B31">
        <v>4</v>
      </c>
      <c r="C31">
        <f>SUM(INDEX(Tabla4[fab],1):Tabla4[[#This Row],[fab]])</f>
        <v>4</v>
      </c>
      <c r="E31" s="3" t="str">
        <f>REPT(Tabla4[[#This Row],[Edad]]&amp;"; ",Tabla4[[#This Row],[fab]])</f>
        <v xml:space="preserve">13; 13; 13; 13; </v>
      </c>
    </row>
    <row r="32" spans="1:21" ht="15.75" x14ac:dyDescent="0.25">
      <c r="A32">
        <v>14</v>
      </c>
      <c r="B32">
        <v>6</v>
      </c>
      <c r="C32">
        <f>SUM(INDEX(Tabla4[fab],1):Tabla4[[#This Row],[fab]])</f>
        <v>10</v>
      </c>
      <c r="E32" s="3" t="str">
        <f>REPT(Tabla4[[#This Row],[Edad]]&amp;"; ",Tabla4[[#This Row],[fab]])</f>
        <v xml:space="preserve">14; 14; 14; 14; 14; 14; </v>
      </c>
    </row>
    <row r="33" spans="1:9" ht="15.75" x14ac:dyDescent="0.25">
      <c r="A33">
        <v>15</v>
      </c>
      <c r="B33">
        <v>7</v>
      </c>
      <c r="C33">
        <f>SUM(INDEX(Tabla4[fab],1):Tabla4[[#This Row],[fab]])</f>
        <v>17</v>
      </c>
      <c r="E33" s="3" t="str">
        <f>REPT(Tabla4[[#This Row],[Edad]]&amp;"; ",Tabla4[[#This Row],[fab]])</f>
        <v xml:space="preserve">15; 15; 15; 15; 15; 15; 15; </v>
      </c>
    </row>
    <row r="34" spans="1:9" ht="15.75" x14ac:dyDescent="0.25">
      <c r="A34">
        <v>16</v>
      </c>
      <c r="B34">
        <v>8</v>
      </c>
      <c r="C34">
        <f>SUM(INDEX(Tabla4[fab],1):Tabla4[[#This Row],[fab]])</f>
        <v>25</v>
      </c>
      <c r="E34" s="3" t="str">
        <f>REPT(Tabla4[[#This Row],[Edad]]&amp;"; ",Tabla4[[#This Row],[fab]])</f>
        <v xml:space="preserve">16; 16; 16; 16; 16; 16; 16; 16; </v>
      </c>
    </row>
    <row r="35" spans="1:9" ht="15.75" x14ac:dyDescent="0.25">
      <c r="A35">
        <v>17</v>
      </c>
      <c r="B35">
        <v>13</v>
      </c>
      <c r="C35">
        <f>SUM(INDEX(Tabla4[fab],1):Tabla4[[#This Row],[fab]])</f>
        <v>38</v>
      </c>
      <c r="E35" s="3" t="str">
        <f>REPT(Tabla4[[#This Row],[Edad]]&amp;"; ",Tabla4[[#This Row],[fab]])</f>
        <v xml:space="preserve">17; 17; 17; 17; 17; 17; 17; 17; 17; 17; 17; 17; 17; </v>
      </c>
    </row>
    <row r="36" spans="1:9" ht="15.75" x14ac:dyDescent="0.25">
      <c r="A36">
        <v>18</v>
      </c>
      <c r="B36">
        <v>7</v>
      </c>
      <c r="C36">
        <f>SUM(INDEX(Tabla4[fab],1):Tabla4[[#This Row],[fab]])</f>
        <v>45</v>
      </c>
      <c r="E36" s="3" t="str">
        <f>REPT(Tabla4[[#This Row],[Edad]]&amp;"; ",Tabla4[[#This Row],[fab]])</f>
        <v xml:space="preserve">18; 18; 18; 18; 18; 18; 18; </v>
      </c>
    </row>
    <row r="37" spans="1:9" ht="15.75" x14ac:dyDescent="0.25">
      <c r="A37">
        <v>19</v>
      </c>
      <c r="B37">
        <v>4</v>
      </c>
      <c r="C37">
        <f>SUM(INDEX(Tabla4[fab],1):Tabla4[[#This Row],[fab]])</f>
        <v>49</v>
      </c>
      <c r="E37" s="3" t="str">
        <f>REPT(Tabla4[[#This Row],[Edad]]&amp;"; ",Tabla4[[#This Row],[fab]])</f>
        <v xml:space="preserve">19; 19; 19; 19; </v>
      </c>
    </row>
    <row r="38" spans="1:9" ht="15.75" x14ac:dyDescent="0.25">
      <c r="A38">
        <v>22</v>
      </c>
      <c r="B38">
        <v>1</v>
      </c>
      <c r="C38">
        <f>SUM(INDEX(Tabla4[fab],1):Tabla4[[#This Row],[fab]])</f>
        <v>50</v>
      </c>
      <c r="E38" s="3" t="str">
        <f>REPT(Tabla4[[#This Row],[Edad]]&amp;"; ",Tabla4[[#This Row],[fab]])</f>
        <v xml:space="preserve">22; </v>
      </c>
    </row>
    <row r="39" spans="1:9" x14ac:dyDescent="0.25">
      <c r="A39" t="s">
        <v>21</v>
      </c>
      <c r="B39">
        <f>SUBTOTAL(109,Tabla4[fab])</f>
        <v>50</v>
      </c>
    </row>
    <row r="42" spans="1:9" x14ac:dyDescent="0.25">
      <c r="A42" s="1" t="s">
        <v>14</v>
      </c>
      <c r="E42">
        <f>_xlfn.QUARTILE.INC(Tabla4[Edad],0)</f>
        <v>13</v>
      </c>
      <c r="G42" t="s">
        <v>22</v>
      </c>
      <c r="H42" t="s">
        <v>23</v>
      </c>
    </row>
    <row r="43" spans="1:9" x14ac:dyDescent="0.25">
      <c r="A43" s="1" t="s">
        <v>15</v>
      </c>
      <c r="E43" s="4">
        <v>15</v>
      </c>
      <c r="G43" t="s">
        <v>24</v>
      </c>
      <c r="H43">
        <f>1*50/4</f>
        <v>12.5</v>
      </c>
    </row>
    <row r="44" spans="1:9" x14ac:dyDescent="0.25">
      <c r="A44" s="1" t="s">
        <v>16</v>
      </c>
      <c r="E44" s="4">
        <v>16.5</v>
      </c>
      <c r="G44" t="s">
        <v>25</v>
      </c>
      <c r="H44">
        <f>2*50/4</f>
        <v>25</v>
      </c>
      <c r="I44" s="5" t="s">
        <v>27</v>
      </c>
    </row>
    <row r="45" spans="1:9" x14ac:dyDescent="0.25">
      <c r="A45" s="1" t="s">
        <v>17</v>
      </c>
      <c r="E45" s="4">
        <v>17</v>
      </c>
      <c r="G45" t="s">
        <v>26</v>
      </c>
      <c r="H45">
        <f>3*50/4</f>
        <v>37.5</v>
      </c>
    </row>
    <row r="46" spans="1:9" x14ac:dyDescent="0.25">
      <c r="A46" s="1" t="s">
        <v>18</v>
      </c>
      <c r="E46">
        <f>_xlfn.QUARTILE.INC(Tabla4[Edad],4)</f>
        <v>22</v>
      </c>
    </row>
    <row r="65" spans="1:15" x14ac:dyDescent="0.25">
      <c r="A65" t="s">
        <v>28</v>
      </c>
      <c r="B65" t="s">
        <v>20</v>
      </c>
      <c r="C65" t="s">
        <v>13</v>
      </c>
    </row>
    <row r="66" spans="1:15" x14ac:dyDescent="0.25">
      <c r="A66">
        <v>6</v>
      </c>
      <c r="B66">
        <v>3</v>
      </c>
      <c r="C66">
        <f>SUM(INDEX(Tabla46[fab],1):Tabla46[[#This Row],[fab]])</f>
        <v>3</v>
      </c>
      <c r="E66" t="str">
        <f>REPT(Tabla46[[#This Row],[Horas]]&amp;";",Tabla46[[#This Row],[fab]])</f>
        <v>6;6;6;</v>
      </c>
      <c r="H66" t="s">
        <v>29</v>
      </c>
      <c r="J66">
        <f>_xlfn.QUARTILE.INC(TMP!C:C,0)</f>
        <v>6</v>
      </c>
      <c r="L66" t="s">
        <v>22</v>
      </c>
      <c r="M66" t="s">
        <v>23</v>
      </c>
    </row>
    <row r="67" spans="1:15" x14ac:dyDescent="0.25">
      <c r="A67">
        <v>7</v>
      </c>
      <c r="B67">
        <v>8</v>
      </c>
      <c r="C67">
        <f>SUM(INDEX(Tabla46[fab],1):Tabla46[[#This Row],[fab]])</f>
        <v>11</v>
      </c>
      <c r="E67" t="str">
        <f>REPT(Tabla46[[#This Row],[Horas]]&amp;";",Tabla46[[#This Row],[fab]])</f>
        <v>7;7;7;7;7;7;7;7;</v>
      </c>
      <c r="H67" t="s">
        <v>30</v>
      </c>
      <c r="J67">
        <f>_xlfn.QUARTILE.INC(TMP!C:C,1)</f>
        <v>7</v>
      </c>
      <c r="L67" t="s">
        <v>24</v>
      </c>
      <c r="M67">
        <f>1*40/4</f>
        <v>10</v>
      </c>
      <c r="N67">
        <v>7</v>
      </c>
    </row>
    <row r="68" spans="1:15" x14ac:dyDescent="0.25">
      <c r="A68">
        <v>8</v>
      </c>
      <c r="B68">
        <v>11</v>
      </c>
      <c r="C68">
        <f>SUM(INDEX(Tabla46[fab],1):Tabla46[[#This Row],[fab]])</f>
        <v>22</v>
      </c>
      <c r="E68" t="str">
        <f>REPT(Tabla46[[#This Row],[Horas]]&amp;";",Tabla46[[#This Row],[fab]])</f>
        <v>8;8;8;8;8;8;8;8;8;8;8;</v>
      </c>
      <c r="H68" t="s">
        <v>31</v>
      </c>
      <c r="J68">
        <f>_xlfn.QUARTILE.INC(TMP!C:C,2)</f>
        <v>8</v>
      </c>
      <c r="L68" t="s">
        <v>25</v>
      </c>
      <c r="M68">
        <f>2*40/4</f>
        <v>20</v>
      </c>
      <c r="N68">
        <v>8</v>
      </c>
    </row>
    <row r="69" spans="1:15" x14ac:dyDescent="0.25">
      <c r="A69">
        <v>9</v>
      </c>
      <c r="B69">
        <v>7</v>
      </c>
      <c r="C69">
        <f>SUM(INDEX(Tabla46[fab],1):Tabla46[[#This Row],[fab]])</f>
        <v>29</v>
      </c>
      <c r="E69" t="str">
        <f>REPT(Tabla46[[#This Row],[Horas]]&amp;";",Tabla46[[#This Row],[fab]])</f>
        <v>9;9;9;9;9;9;9;</v>
      </c>
      <c r="H69" t="s">
        <v>32</v>
      </c>
      <c r="J69">
        <f>_xlfn.QUARTILE.INC(TMP!C:C,3)</f>
        <v>10</v>
      </c>
      <c r="L69" t="s">
        <v>26</v>
      </c>
      <c r="M69">
        <f>3*40/4</f>
        <v>30</v>
      </c>
      <c r="N69">
        <v>10</v>
      </c>
    </row>
    <row r="70" spans="1:15" x14ac:dyDescent="0.25">
      <c r="A70">
        <v>10</v>
      </c>
      <c r="B70">
        <v>6</v>
      </c>
      <c r="C70">
        <f>SUM(INDEX(Tabla46[fab],1):Tabla46[[#This Row],[fab]])</f>
        <v>35</v>
      </c>
      <c r="E70" t="str">
        <f>REPT(Tabla46[[#This Row],[Horas]]&amp;";",Tabla46[[#This Row],[fab]])</f>
        <v>10;10;10;10;10;10;</v>
      </c>
      <c r="H70" t="s">
        <v>33</v>
      </c>
      <c r="J70">
        <f>_xlfn.QUARTILE.INC(TMP!C:C,4)</f>
        <v>12</v>
      </c>
    </row>
    <row r="71" spans="1:15" x14ac:dyDescent="0.25">
      <c r="A71">
        <v>11</v>
      </c>
      <c r="B71">
        <v>4</v>
      </c>
      <c r="C71">
        <f>SUM(INDEX(Tabla46[fab],1):Tabla46[[#This Row],[fab]])</f>
        <v>39</v>
      </c>
      <c r="E71" t="str">
        <f>REPT(Tabla46[[#This Row],[Horas]]&amp;";",Tabla46[[#This Row],[fab]])</f>
        <v>11;11;11;11;</v>
      </c>
      <c r="M71" t="s">
        <v>39</v>
      </c>
      <c r="N71">
        <f>N69-N67</f>
        <v>3</v>
      </c>
    </row>
    <row r="72" spans="1:15" x14ac:dyDescent="0.25">
      <c r="A72">
        <v>12</v>
      </c>
      <c r="B72">
        <v>1</v>
      </c>
      <c r="C72">
        <f>SUM(INDEX(Tabla46[fab],1):Tabla46[[#This Row],[fab]])</f>
        <v>40</v>
      </c>
      <c r="E72" t="str">
        <f>REPT(Tabla46[[#This Row],[Horas]]&amp;";",Tabla46[[#This Row],[fab]])</f>
        <v>12;</v>
      </c>
    </row>
    <row r="73" spans="1:15" x14ac:dyDescent="0.25">
      <c r="A73" t="s">
        <v>21</v>
      </c>
      <c r="B73">
        <f>SUBTOTAL(109,Tabla46[fab])</f>
        <v>40</v>
      </c>
    </row>
    <row r="76" spans="1:15" x14ac:dyDescent="0.25">
      <c r="J76" t="s">
        <v>34</v>
      </c>
    </row>
    <row r="77" spans="1:15" x14ac:dyDescent="0.25">
      <c r="K77" t="s">
        <v>37</v>
      </c>
      <c r="L77" t="s">
        <v>38</v>
      </c>
      <c r="M77" t="s">
        <v>40</v>
      </c>
      <c r="N77">
        <v>2.5</v>
      </c>
      <c r="O77" s="7" t="s">
        <v>42</v>
      </c>
    </row>
    <row r="78" spans="1:15" x14ac:dyDescent="0.25">
      <c r="K78" t="s">
        <v>36</v>
      </c>
      <c r="L78" t="s">
        <v>44</v>
      </c>
      <c r="M78" t="s">
        <v>41</v>
      </c>
      <c r="N78">
        <v>14.5</v>
      </c>
      <c r="O78" s="7"/>
    </row>
    <row r="83" spans="10:15" x14ac:dyDescent="0.25">
      <c r="J83" t="s">
        <v>35</v>
      </c>
    </row>
    <row r="84" spans="10:15" x14ac:dyDescent="0.25">
      <c r="K84" t="s">
        <v>37</v>
      </c>
      <c r="L84" t="s">
        <v>43</v>
      </c>
      <c r="M84" s="6" t="s">
        <v>47</v>
      </c>
      <c r="N84">
        <v>-2</v>
      </c>
      <c r="O84" s="7" t="s">
        <v>42</v>
      </c>
    </row>
    <row r="85" spans="10:15" x14ac:dyDescent="0.25">
      <c r="K85" t="s">
        <v>36</v>
      </c>
      <c r="L85" t="s">
        <v>45</v>
      </c>
      <c r="M85" t="s">
        <v>46</v>
      </c>
      <c r="N85">
        <v>19</v>
      </c>
      <c r="O85" s="7"/>
    </row>
  </sheetData>
  <sortState xmlns:xlrd2="http://schemas.microsoft.com/office/spreadsheetml/2017/richdata2" ref="B5:B18">
    <sortCondition ref="B5:B18"/>
  </sortState>
  <mergeCells count="2">
    <mergeCell ref="O77:O78"/>
    <mergeCell ref="O84:O85"/>
  </mergeCells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B7E-109F-4BBA-B65F-6B34664AA6CF}">
  <sheetPr codeName="Hoja3"/>
  <dimension ref="A1:E5"/>
  <sheetViews>
    <sheetView workbookViewId="0">
      <selection activeCell="E5" sqref="A1:E5"/>
    </sheetView>
  </sheetViews>
  <sheetFormatPr baseColWidth="10" defaultRowHeight="15" x14ac:dyDescent="0.25"/>
  <sheetData>
    <row r="1" spans="1:5" x14ac:dyDescent="0.25">
      <c r="A1">
        <v>13</v>
      </c>
      <c r="B1">
        <v>22</v>
      </c>
      <c r="C1">
        <v>38</v>
      </c>
      <c r="D1">
        <v>5</v>
      </c>
      <c r="E1">
        <v>40</v>
      </c>
    </row>
    <row r="2" spans="1:5" x14ac:dyDescent="0.25">
      <c r="A2">
        <v>54</v>
      </c>
      <c r="B2">
        <v>3</v>
      </c>
      <c r="C2">
        <v>38</v>
      </c>
      <c r="D2">
        <v>14</v>
      </c>
      <c r="E2">
        <v>10</v>
      </c>
    </row>
    <row r="3" spans="1:5" x14ac:dyDescent="0.25">
      <c r="A3">
        <v>41</v>
      </c>
      <c r="B3">
        <v>6</v>
      </c>
      <c r="C3">
        <v>16</v>
      </c>
      <c r="D3">
        <v>23</v>
      </c>
      <c r="E3">
        <v>27</v>
      </c>
    </row>
    <row r="4" spans="1:5" x14ac:dyDescent="0.25">
      <c r="A4">
        <v>34</v>
      </c>
      <c r="B4">
        <v>43</v>
      </c>
      <c r="C4">
        <v>8</v>
      </c>
      <c r="D4">
        <v>51</v>
      </c>
      <c r="E4">
        <v>21</v>
      </c>
    </row>
    <row r="5" spans="1:5" x14ac:dyDescent="0.25">
      <c r="A5">
        <v>39</v>
      </c>
      <c r="B5">
        <v>46</v>
      </c>
      <c r="C5">
        <v>23</v>
      </c>
      <c r="D5">
        <v>10</v>
      </c>
      <c r="E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BC02-63B9-46CF-A292-10D0519F53B3}">
  <dimension ref="A1:E25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3.28515625" customWidth="1"/>
    <col min="2" max="2" width="6.85546875" customWidth="1"/>
    <col min="3" max="3" width="6.28515625" customWidth="1"/>
    <col min="4" max="4" width="5.85546875" customWidth="1"/>
    <col min="5" max="5" width="11.7109375" customWidth="1"/>
  </cols>
  <sheetData>
    <row r="1" spans="1:5" x14ac:dyDescent="0.25">
      <c r="A1" s="8" t="s">
        <v>48</v>
      </c>
      <c r="C1" s="8" t="s">
        <v>49</v>
      </c>
      <c r="D1" s="8" t="s">
        <v>50</v>
      </c>
      <c r="E1" s="8" t="s">
        <v>51</v>
      </c>
    </row>
    <row r="2" spans="1:5" ht="16.149999999999999" customHeight="1" x14ac:dyDescent="0.25">
      <c r="A2" s="9">
        <v>16</v>
      </c>
      <c r="C2">
        <f>VALUE(LEFT(A2,1))</f>
        <v>1</v>
      </c>
      <c r="D2" s="10" t="str">
        <f>RIGHT(A2,1)</f>
        <v>6</v>
      </c>
      <c r="E2">
        <f>COUNTIF($C$2:C2,C2)</f>
        <v>1</v>
      </c>
    </row>
    <row r="3" spans="1:5" x14ac:dyDescent="0.25">
      <c r="A3" s="11">
        <v>19</v>
      </c>
      <c r="C3">
        <f t="shared" ref="C3:C25" si="0">VALUE(LEFT(A3,1))</f>
        <v>1</v>
      </c>
      <c r="D3" s="10" t="str">
        <f t="shared" ref="D3:D25" si="1">RIGHT(A3,1)</f>
        <v>9</v>
      </c>
      <c r="E3">
        <f>COUNTIF($C$2:C3,C3)</f>
        <v>2</v>
      </c>
    </row>
    <row r="4" spans="1:5" x14ac:dyDescent="0.25">
      <c r="A4" s="9">
        <v>23</v>
      </c>
      <c r="C4">
        <f t="shared" si="0"/>
        <v>2</v>
      </c>
      <c r="D4" s="10" t="str">
        <f t="shared" si="1"/>
        <v>3</v>
      </c>
      <c r="E4">
        <f>COUNTIF($C$2:C4,C4)</f>
        <v>1</v>
      </c>
    </row>
    <row r="5" spans="1:5" x14ac:dyDescent="0.25">
      <c r="A5" s="11">
        <v>23</v>
      </c>
      <c r="C5">
        <f t="shared" si="0"/>
        <v>2</v>
      </c>
      <c r="D5" s="10" t="str">
        <f t="shared" si="1"/>
        <v>3</v>
      </c>
      <c r="E5">
        <f>COUNTIF($C$2:C5,C5)</f>
        <v>2</v>
      </c>
    </row>
    <row r="6" spans="1:5" x14ac:dyDescent="0.25">
      <c r="A6" s="9">
        <v>26</v>
      </c>
      <c r="C6">
        <f t="shared" si="0"/>
        <v>2</v>
      </c>
      <c r="D6" s="10" t="str">
        <f t="shared" si="1"/>
        <v>6</v>
      </c>
      <c r="E6">
        <f>COUNTIF($C$2:C6,C6)</f>
        <v>3</v>
      </c>
    </row>
    <row r="7" spans="1:5" x14ac:dyDescent="0.25">
      <c r="A7" s="11">
        <v>27</v>
      </c>
      <c r="C7">
        <f t="shared" si="0"/>
        <v>2</v>
      </c>
      <c r="D7" s="10" t="str">
        <f t="shared" si="1"/>
        <v>7</v>
      </c>
      <c r="E7">
        <f>COUNTIF($C$2:C7,C7)</f>
        <v>4</v>
      </c>
    </row>
    <row r="8" spans="1:5" x14ac:dyDescent="0.25">
      <c r="A8" s="9">
        <v>28</v>
      </c>
      <c r="C8">
        <f t="shared" si="0"/>
        <v>2</v>
      </c>
      <c r="D8" s="10" t="str">
        <f t="shared" si="1"/>
        <v>8</v>
      </c>
      <c r="E8">
        <f>COUNTIF($C$2:C8,C8)</f>
        <v>5</v>
      </c>
    </row>
    <row r="9" spans="1:5" x14ac:dyDescent="0.25">
      <c r="A9" s="11">
        <v>28</v>
      </c>
      <c r="C9">
        <f t="shared" si="0"/>
        <v>2</v>
      </c>
      <c r="D9" s="10" t="str">
        <f t="shared" si="1"/>
        <v>8</v>
      </c>
      <c r="E9">
        <f>COUNTIF($C$2:C9,C9)</f>
        <v>6</v>
      </c>
    </row>
    <row r="10" spans="1:5" x14ac:dyDescent="0.25">
      <c r="A10" s="9">
        <v>30</v>
      </c>
      <c r="C10">
        <f t="shared" si="0"/>
        <v>3</v>
      </c>
      <c r="D10" s="10" t="str">
        <f t="shared" si="1"/>
        <v>0</v>
      </c>
      <c r="E10">
        <f>COUNTIF($C$2:C10,C10)</f>
        <v>1</v>
      </c>
    </row>
    <row r="11" spans="1:5" x14ac:dyDescent="0.25">
      <c r="A11" s="11">
        <v>31</v>
      </c>
      <c r="C11">
        <f t="shared" si="0"/>
        <v>3</v>
      </c>
      <c r="D11" s="10" t="str">
        <f t="shared" si="1"/>
        <v>1</v>
      </c>
      <c r="E11">
        <f>COUNTIF($C$2:C11,C11)</f>
        <v>2</v>
      </c>
    </row>
    <row r="12" spans="1:5" x14ac:dyDescent="0.25">
      <c r="A12" s="9">
        <v>31</v>
      </c>
      <c r="C12">
        <f t="shared" si="0"/>
        <v>3</v>
      </c>
      <c r="D12" s="10" t="str">
        <f t="shared" si="1"/>
        <v>1</v>
      </c>
      <c r="E12">
        <f>COUNTIF($C$2:C12,C12)</f>
        <v>3</v>
      </c>
    </row>
    <row r="13" spans="1:5" x14ac:dyDescent="0.25">
      <c r="A13" s="11">
        <v>31</v>
      </c>
      <c r="C13">
        <f t="shared" si="0"/>
        <v>3</v>
      </c>
      <c r="D13" s="10" t="str">
        <f t="shared" si="1"/>
        <v>1</v>
      </c>
      <c r="E13">
        <f>COUNTIF($C$2:C13,C13)</f>
        <v>4</v>
      </c>
    </row>
    <row r="14" spans="1:5" x14ac:dyDescent="0.25">
      <c r="A14" s="9">
        <v>32</v>
      </c>
      <c r="C14">
        <f t="shared" si="0"/>
        <v>3</v>
      </c>
      <c r="D14" s="10" t="str">
        <f t="shared" si="1"/>
        <v>2</v>
      </c>
      <c r="E14">
        <f>COUNTIF($C$2:C14,C14)</f>
        <v>5</v>
      </c>
    </row>
    <row r="15" spans="1:5" x14ac:dyDescent="0.25">
      <c r="A15" s="11">
        <v>35</v>
      </c>
      <c r="C15">
        <f t="shared" si="0"/>
        <v>3</v>
      </c>
      <c r="D15" s="10" t="str">
        <f t="shared" si="1"/>
        <v>5</v>
      </c>
      <c r="E15">
        <f>COUNTIF($C$2:C15,C15)</f>
        <v>6</v>
      </c>
    </row>
    <row r="16" spans="1:5" x14ac:dyDescent="0.25">
      <c r="A16" s="9">
        <v>36</v>
      </c>
      <c r="C16">
        <f t="shared" si="0"/>
        <v>3</v>
      </c>
      <c r="D16" s="10" t="str">
        <f t="shared" si="1"/>
        <v>6</v>
      </c>
      <c r="E16">
        <f>COUNTIF($C$2:C16,C16)</f>
        <v>7</v>
      </c>
    </row>
    <row r="17" spans="1:5" x14ac:dyDescent="0.25">
      <c r="A17" s="11">
        <v>37</v>
      </c>
      <c r="C17">
        <f t="shared" si="0"/>
        <v>3</v>
      </c>
      <c r="D17" s="10" t="str">
        <f t="shared" si="1"/>
        <v>7</v>
      </c>
      <c r="E17">
        <f>COUNTIF($C$2:C17,C17)</f>
        <v>8</v>
      </c>
    </row>
    <row r="18" spans="1:5" x14ac:dyDescent="0.25">
      <c r="A18" s="9">
        <v>40</v>
      </c>
      <c r="C18">
        <f t="shared" si="0"/>
        <v>4</v>
      </c>
      <c r="D18" s="10" t="str">
        <f t="shared" si="1"/>
        <v>0</v>
      </c>
      <c r="E18">
        <f>COUNTIF($C$2:C18,C18)</f>
        <v>1</v>
      </c>
    </row>
    <row r="19" spans="1:5" x14ac:dyDescent="0.25">
      <c r="A19" s="11">
        <v>40</v>
      </c>
      <c r="C19">
        <f t="shared" si="0"/>
        <v>4</v>
      </c>
      <c r="D19" s="10" t="str">
        <f t="shared" si="1"/>
        <v>0</v>
      </c>
      <c r="E19">
        <f>COUNTIF($C$2:C19,C19)</f>
        <v>2</v>
      </c>
    </row>
    <row r="20" spans="1:5" x14ac:dyDescent="0.25">
      <c r="A20" s="9">
        <v>44</v>
      </c>
      <c r="C20">
        <f t="shared" si="0"/>
        <v>4</v>
      </c>
      <c r="D20" s="10" t="str">
        <f t="shared" si="1"/>
        <v>4</v>
      </c>
      <c r="E20">
        <f>COUNTIF($C$2:C20,C20)</f>
        <v>3</v>
      </c>
    </row>
    <row r="21" spans="1:5" x14ac:dyDescent="0.25">
      <c r="A21" s="11">
        <v>45</v>
      </c>
      <c r="C21">
        <f t="shared" si="0"/>
        <v>4</v>
      </c>
      <c r="D21" s="10" t="str">
        <f t="shared" si="1"/>
        <v>5</v>
      </c>
      <c r="E21">
        <f>COUNTIF($C$2:C21,C21)</f>
        <v>4</v>
      </c>
    </row>
    <row r="22" spans="1:5" x14ac:dyDescent="0.25">
      <c r="A22" s="9">
        <v>48</v>
      </c>
      <c r="C22">
        <f t="shared" si="0"/>
        <v>4</v>
      </c>
      <c r="D22" s="10" t="str">
        <f t="shared" si="1"/>
        <v>8</v>
      </c>
      <c r="E22">
        <f>COUNTIF($C$2:C22,C22)</f>
        <v>5</v>
      </c>
    </row>
    <row r="23" spans="1:5" x14ac:dyDescent="0.25">
      <c r="A23" s="11">
        <v>60</v>
      </c>
      <c r="C23">
        <f t="shared" si="0"/>
        <v>6</v>
      </c>
      <c r="D23" s="10" t="str">
        <f t="shared" si="1"/>
        <v>0</v>
      </c>
      <c r="E23">
        <f>COUNTIF($C$2:C23,C23)</f>
        <v>1</v>
      </c>
    </row>
    <row r="24" spans="1:5" x14ac:dyDescent="0.25">
      <c r="A24" s="9">
        <v>60</v>
      </c>
      <c r="C24">
        <f t="shared" si="0"/>
        <v>6</v>
      </c>
      <c r="D24" s="10" t="str">
        <f t="shared" si="1"/>
        <v>0</v>
      </c>
      <c r="E24">
        <f>COUNTIF($C$2:C24,C24)</f>
        <v>2</v>
      </c>
    </row>
    <row r="25" spans="1:5" x14ac:dyDescent="0.25">
      <c r="A25" s="12">
        <v>60</v>
      </c>
      <c r="C25">
        <f t="shared" si="0"/>
        <v>6</v>
      </c>
      <c r="D25" s="10" t="str">
        <f t="shared" si="1"/>
        <v>0</v>
      </c>
      <c r="E25">
        <f>COUNTIF($C$2:C25,C25)</f>
        <v>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EFC-BB06-4839-9D86-50D1C85F8FE3}">
  <sheetPr codeName="Hoja4"/>
  <dimension ref="A1:O50"/>
  <sheetViews>
    <sheetView topLeftCell="A20" workbookViewId="0">
      <selection activeCell="C20" sqref="C1:C1048576"/>
    </sheetView>
  </sheetViews>
  <sheetFormatPr baseColWidth="10" defaultRowHeight="15" x14ac:dyDescent="0.25"/>
  <sheetData>
    <row r="1" spans="1:15" x14ac:dyDescent="0.25">
      <c r="A1">
        <v>13</v>
      </c>
      <c r="C1">
        <v>6</v>
      </c>
      <c r="E1">
        <v>6</v>
      </c>
      <c r="F1">
        <v>6</v>
      </c>
      <c r="G1">
        <v>6</v>
      </c>
    </row>
    <row r="2" spans="1:15" x14ac:dyDescent="0.25">
      <c r="A2">
        <v>13</v>
      </c>
      <c r="C2">
        <v>6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</row>
    <row r="3" spans="1:15" x14ac:dyDescent="0.25">
      <c r="A3">
        <v>13</v>
      </c>
      <c r="C3">
        <v>6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</row>
    <row r="4" spans="1:15" x14ac:dyDescent="0.25">
      <c r="A4">
        <v>13</v>
      </c>
      <c r="C4">
        <v>7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</row>
    <row r="5" spans="1:15" x14ac:dyDescent="0.25">
      <c r="A5">
        <v>14</v>
      </c>
      <c r="C5">
        <v>7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5" x14ac:dyDescent="0.25">
      <c r="A6">
        <v>14</v>
      </c>
      <c r="C6">
        <v>7</v>
      </c>
      <c r="E6">
        <v>11</v>
      </c>
      <c r="F6">
        <v>11</v>
      </c>
      <c r="G6">
        <v>11</v>
      </c>
      <c r="H6">
        <v>11</v>
      </c>
    </row>
    <row r="7" spans="1:15" x14ac:dyDescent="0.25">
      <c r="A7">
        <v>14</v>
      </c>
      <c r="C7">
        <v>7</v>
      </c>
      <c r="E7">
        <v>12</v>
      </c>
    </row>
    <row r="8" spans="1:15" x14ac:dyDescent="0.25">
      <c r="A8">
        <v>14</v>
      </c>
      <c r="C8">
        <v>7</v>
      </c>
    </row>
    <row r="9" spans="1:15" x14ac:dyDescent="0.25">
      <c r="A9">
        <v>14</v>
      </c>
      <c r="C9">
        <v>7</v>
      </c>
    </row>
    <row r="10" spans="1:15" x14ac:dyDescent="0.25">
      <c r="A10">
        <v>14</v>
      </c>
      <c r="C10">
        <v>7</v>
      </c>
    </row>
    <row r="11" spans="1:15" x14ac:dyDescent="0.25">
      <c r="A11">
        <v>15</v>
      </c>
      <c r="C11">
        <v>7</v>
      </c>
    </row>
    <row r="12" spans="1:15" x14ac:dyDescent="0.25">
      <c r="A12">
        <v>15</v>
      </c>
      <c r="C12">
        <v>8</v>
      </c>
    </row>
    <row r="13" spans="1:15" x14ac:dyDescent="0.25">
      <c r="A13">
        <v>15</v>
      </c>
      <c r="C13">
        <v>8</v>
      </c>
    </row>
    <row r="14" spans="1:15" x14ac:dyDescent="0.25">
      <c r="A14">
        <v>15</v>
      </c>
      <c r="C14">
        <v>8</v>
      </c>
    </row>
    <row r="15" spans="1:15" x14ac:dyDescent="0.25">
      <c r="A15">
        <v>15</v>
      </c>
      <c r="C15">
        <v>8</v>
      </c>
    </row>
    <row r="16" spans="1:15" x14ac:dyDescent="0.25">
      <c r="A16">
        <v>15</v>
      </c>
      <c r="C16">
        <v>8</v>
      </c>
    </row>
    <row r="17" spans="1:3" x14ac:dyDescent="0.25">
      <c r="A17">
        <v>15</v>
      </c>
      <c r="C17">
        <v>8</v>
      </c>
    </row>
    <row r="18" spans="1:3" x14ac:dyDescent="0.25">
      <c r="A18">
        <v>16</v>
      </c>
      <c r="C18">
        <v>8</v>
      </c>
    </row>
    <row r="19" spans="1:3" x14ac:dyDescent="0.25">
      <c r="A19">
        <v>16</v>
      </c>
      <c r="C19">
        <v>8</v>
      </c>
    </row>
    <row r="20" spans="1:3" x14ac:dyDescent="0.25">
      <c r="A20">
        <v>16</v>
      </c>
      <c r="C20">
        <v>8</v>
      </c>
    </row>
    <row r="21" spans="1:3" x14ac:dyDescent="0.25">
      <c r="A21">
        <v>16</v>
      </c>
      <c r="C21">
        <v>8</v>
      </c>
    </row>
    <row r="22" spans="1:3" x14ac:dyDescent="0.25">
      <c r="A22">
        <v>16</v>
      </c>
      <c r="C22">
        <v>8</v>
      </c>
    </row>
    <row r="23" spans="1:3" x14ac:dyDescent="0.25">
      <c r="A23">
        <v>16</v>
      </c>
      <c r="C23">
        <v>9</v>
      </c>
    </row>
    <row r="24" spans="1:3" x14ac:dyDescent="0.25">
      <c r="A24">
        <v>16</v>
      </c>
      <c r="C24">
        <v>9</v>
      </c>
    </row>
    <row r="25" spans="1:3" x14ac:dyDescent="0.25">
      <c r="A25">
        <v>16</v>
      </c>
      <c r="C25">
        <v>9</v>
      </c>
    </row>
    <row r="26" spans="1:3" x14ac:dyDescent="0.25">
      <c r="A26">
        <v>17</v>
      </c>
      <c r="C26">
        <v>9</v>
      </c>
    </row>
    <row r="27" spans="1:3" x14ac:dyDescent="0.25">
      <c r="A27">
        <v>17</v>
      </c>
      <c r="C27">
        <v>9</v>
      </c>
    </row>
    <row r="28" spans="1:3" x14ac:dyDescent="0.25">
      <c r="A28">
        <v>17</v>
      </c>
      <c r="C28">
        <v>9</v>
      </c>
    </row>
    <row r="29" spans="1:3" x14ac:dyDescent="0.25">
      <c r="A29">
        <v>17</v>
      </c>
      <c r="C29">
        <v>9</v>
      </c>
    </row>
    <row r="30" spans="1:3" x14ac:dyDescent="0.25">
      <c r="A30">
        <v>17</v>
      </c>
      <c r="C30">
        <v>10</v>
      </c>
    </row>
    <row r="31" spans="1:3" x14ac:dyDescent="0.25">
      <c r="A31">
        <v>17</v>
      </c>
      <c r="C31">
        <v>10</v>
      </c>
    </row>
    <row r="32" spans="1:3" x14ac:dyDescent="0.25">
      <c r="A32">
        <v>17</v>
      </c>
      <c r="C32">
        <v>10</v>
      </c>
    </row>
    <row r="33" spans="1:3" x14ac:dyDescent="0.25">
      <c r="A33">
        <v>17</v>
      </c>
      <c r="C33">
        <v>10</v>
      </c>
    </row>
    <row r="34" spans="1:3" x14ac:dyDescent="0.25">
      <c r="A34">
        <v>17</v>
      </c>
      <c r="C34">
        <v>10</v>
      </c>
    </row>
    <row r="35" spans="1:3" x14ac:dyDescent="0.25">
      <c r="A35">
        <v>17</v>
      </c>
      <c r="C35">
        <v>10</v>
      </c>
    </row>
    <row r="36" spans="1:3" x14ac:dyDescent="0.25">
      <c r="A36">
        <v>17</v>
      </c>
      <c r="C36">
        <v>11</v>
      </c>
    </row>
    <row r="37" spans="1:3" x14ac:dyDescent="0.25">
      <c r="A37">
        <v>17</v>
      </c>
      <c r="C37">
        <v>11</v>
      </c>
    </row>
    <row r="38" spans="1:3" x14ac:dyDescent="0.25">
      <c r="A38">
        <v>17</v>
      </c>
      <c r="C38">
        <v>11</v>
      </c>
    </row>
    <row r="39" spans="1:3" x14ac:dyDescent="0.25">
      <c r="A39">
        <v>18</v>
      </c>
      <c r="C39">
        <v>11</v>
      </c>
    </row>
    <row r="40" spans="1:3" x14ac:dyDescent="0.25">
      <c r="A40">
        <v>18</v>
      </c>
      <c r="C40">
        <v>12</v>
      </c>
    </row>
    <row r="41" spans="1:3" x14ac:dyDescent="0.25">
      <c r="A41">
        <v>18</v>
      </c>
    </row>
    <row r="42" spans="1:3" x14ac:dyDescent="0.25">
      <c r="A42">
        <v>18</v>
      </c>
    </row>
    <row r="43" spans="1:3" x14ac:dyDescent="0.25">
      <c r="A43">
        <v>18</v>
      </c>
    </row>
    <row r="44" spans="1:3" x14ac:dyDescent="0.25">
      <c r="A44">
        <v>18</v>
      </c>
    </row>
    <row r="45" spans="1:3" x14ac:dyDescent="0.25">
      <c r="A45">
        <v>18</v>
      </c>
    </row>
    <row r="46" spans="1:3" x14ac:dyDescent="0.25">
      <c r="A46">
        <v>19</v>
      </c>
    </row>
    <row r="47" spans="1:3" x14ac:dyDescent="0.25">
      <c r="A47">
        <v>19</v>
      </c>
    </row>
    <row r="48" spans="1:3" x14ac:dyDescent="0.25">
      <c r="A48">
        <v>19</v>
      </c>
    </row>
    <row r="49" spans="1:1" x14ac:dyDescent="0.25">
      <c r="A49">
        <v>19</v>
      </c>
    </row>
    <row r="50" spans="1:1" x14ac:dyDescent="0.25">
      <c r="A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Circular</vt:lpstr>
      <vt:lpstr>Caja y Bigotes</vt:lpstr>
      <vt:lpstr>Tallos y Hojas</vt:lpstr>
      <vt:lpstr>Sheet1</vt:lpstr>
      <vt:lpstr>TMP</vt:lpstr>
      <vt:lpstr>CyB_Ex1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2022-09-10T15:52:31Z</dcterms:modified>
</cp:coreProperties>
</file>