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B4E6B2CA-C3A0-4F05-B747-3C50D8A404F2}" xr6:coauthVersionLast="47" xr6:coauthVersionMax="47" xr10:uidLastSave="{00000000-0000-0000-0000-000000000000}"/>
  <bookViews>
    <workbookView xWindow="12210" yWindow="0" windowWidth="8190" windowHeight="10920" activeTab="5" xr2:uid="{00000000-000D-0000-FFFF-FFFF00000000}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  <sheet name="Video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6" l="1"/>
  <c r="F8" i="6"/>
  <c r="C9" i="6"/>
  <c r="C10" i="6"/>
  <c r="C11" i="6"/>
  <c r="C12" i="6"/>
  <c r="C13" i="6"/>
  <c r="C14" i="6"/>
  <c r="B15" i="6"/>
  <c r="F21" i="5"/>
  <c r="F14" i="5"/>
  <c r="F11" i="5"/>
  <c r="B10" i="5"/>
  <c r="B8" i="5"/>
  <c r="C7" i="5"/>
  <c r="C6" i="5"/>
  <c r="C5" i="5"/>
  <c r="C4" i="5"/>
  <c r="C3" i="5"/>
  <c r="C2" i="5"/>
  <c r="G9" i="4"/>
  <c r="G1" i="4"/>
  <c r="B36" i="4"/>
  <c r="B28" i="4"/>
  <c r="B25" i="4"/>
  <c r="B11" i="4"/>
  <c r="B10" i="4"/>
  <c r="C2" i="4"/>
  <c r="C3" i="4"/>
  <c r="C4" i="4"/>
  <c r="C5" i="4"/>
  <c r="C6" i="4"/>
  <c r="C7" i="4"/>
  <c r="B8" i="4"/>
  <c r="B22" i="3"/>
  <c r="B19" i="3"/>
  <c r="B17" i="3"/>
  <c r="G8" i="3"/>
  <c r="G7" i="3"/>
  <c r="G6" i="3"/>
  <c r="G5" i="3"/>
  <c r="G4" i="3"/>
  <c r="G3" i="3"/>
  <c r="G2" i="3"/>
  <c r="G10" i="3" s="1"/>
  <c r="E2" i="3" s="1" a="1"/>
  <c r="E2" i="3" s="1"/>
  <c r="B11" i="3" l="1"/>
  <c r="B9" i="3"/>
  <c r="C2" i="3"/>
  <c r="C3" i="3"/>
  <c r="C4" i="3"/>
  <c r="C5" i="3"/>
  <c r="C6" i="3"/>
  <c r="C7" i="3"/>
  <c r="C8" i="3"/>
  <c r="F4" i="2"/>
  <c r="F3" i="2"/>
  <c r="E4" i="2"/>
  <c r="E3" i="2"/>
  <c r="F29" i="1"/>
  <c r="F28" i="1"/>
  <c r="F27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G29" i="1"/>
  <c r="G28" i="1"/>
  <c r="G27" i="1"/>
  <c r="C34" i="1"/>
  <c r="B34" i="1"/>
  <c r="G24" i="1"/>
  <c r="G23" i="1"/>
  <c r="G22" i="1"/>
  <c r="F24" i="1"/>
  <c r="F23" i="1"/>
  <c r="F22" i="1"/>
  <c r="N14" i="1"/>
  <c r="N11" i="1"/>
  <c r="N8" i="1"/>
  <c r="J16" i="1" a="1"/>
  <c r="J16" i="1" s="1"/>
  <c r="O14" i="1"/>
  <c r="J15" i="1" a="1"/>
  <c r="J15" i="1" s="1"/>
  <c r="J14" i="1" a="1"/>
  <c r="J14" i="1" s="1"/>
  <c r="J13" i="1" a="1"/>
  <c r="J13" i="1" s="1"/>
  <c r="O11" i="1"/>
  <c r="J12" i="1" a="1"/>
  <c r="J12" i="1" s="1"/>
  <c r="J11" i="1" a="1"/>
  <c r="J11" i="1" s="1"/>
  <c r="J10" i="1" a="1"/>
  <c r="J10" i="1" s="1"/>
  <c r="O8" i="1"/>
  <c r="J9" i="1" a="1"/>
  <c r="J9" i="1" s="1"/>
  <c r="J8" i="1" a="1"/>
  <c r="J8" i="1" s="1"/>
  <c r="J7" i="1" a="1"/>
  <c r="J7" i="1" s="1"/>
  <c r="F15" i="1"/>
  <c r="F12" i="1"/>
  <c r="F9" i="1"/>
  <c r="E15" i="1"/>
  <c r="E9" i="1"/>
  <c r="E12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<sst xmlns="http://schemas.openxmlformats.org/spreadsheetml/2006/main" count="119" uniqueCount="68">
  <si>
    <t>Cuartiles</t>
  </si>
  <si>
    <t>Fórmula para cuando n es impar</t>
  </si>
  <si>
    <t>Posición</t>
  </si>
  <si>
    <t>Dato</t>
  </si>
  <si>
    <t xml:space="preserve">Q2 = </t>
  </si>
  <si>
    <t xml:space="preserve">Q1 = </t>
  </si>
  <si>
    <t xml:space="preserve">Q3 = </t>
  </si>
  <si>
    <t>Fórmula para cuando n es par</t>
  </si>
  <si>
    <t>←(es más correcto)</t>
  </si>
  <si>
    <t>Peso</t>
  </si>
  <si>
    <t>Respuestas</t>
  </si>
  <si>
    <t>PESO</t>
  </si>
  <si>
    <t>RESPUESTAS</t>
  </si>
  <si>
    <t>Q1</t>
  </si>
  <si>
    <t>Q2</t>
  </si>
  <si>
    <t>Q3</t>
  </si>
  <si>
    <t>Total</t>
  </si>
  <si>
    <r>
      <rPr>
        <sz val="11"/>
        <color rgb="FFFF0000"/>
        <rFont val="Calibri"/>
        <family val="2"/>
      </rPr>
      <t>↖</t>
    </r>
    <r>
      <rPr>
        <i/>
        <sz val="11"/>
        <color rgb="FFFF0000"/>
        <rFont val="Calibri"/>
        <family val="2"/>
      </rPr>
      <t>(sigue siendo más correcto)</t>
    </r>
  </si>
  <si>
    <t>Deciles</t>
  </si>
  <si>
    <t>D4</t>
  </si>
  <si>
    <t>D7</t>
  </si>
  <si>
    <t>x</t>
  </si>
  <si>
    <t>f</t>
  </si>
  <si>
    <t>Faa</t>
  </si>
  <si>
    <t>← posición</t>
  </si>
  <si>
    <t>Entonces:</t>
  </si>
  <si>
    <t>← no estoy de acuerdo</t>
  </si>
  <si>
    <t>Con XML:</t>
  </si>
  <si>
    <t>Q1 =</t>
  </si>
  <si>
    <t>← vaya... no me lo esperaba...</t>
  </si>
  <si>
    <t>D6</t>
  </si>
  <si>
    <t>D6 =</t>
  </si>
  <si>
    <t>P5</t>
  </si>
  <si>
    <t xml:space="preserve">P5 = </t>
  </si>
  <si>
    <t>Edad</t>
  </si>
  <si>
    <t>30-35</t>
  </si>
  <si>
    <t>35-40</t>
  </si>
  <si>
    <t>40-45</t>
  </si>
  <si>
    <t>45-50</t>
  </si>
  <si>
    <t>50-55</t>
  </si>
  <si>
    <t>55-60</t>
  </si>
  <si>
    <t>D2</t>
  </si>
  <si>
    <t>F(i-1) =</t>
  </si>
  <si>
    <t>Fi =</t>
  </si>
  <si>
    <t xml:space="preserve">Li = </t>
  </si>
  <si>
    <t>A = Ls - Li =</t>
  </si>
  <si>
    <t>Aplicando fórmula:</t>
  </si>
  <si>
    <t xml:space="preserve">D2 = </t>
  </si>
  <si>
    <t>P55</t>
  </si>
  <si>
    <t xml:space="preserve">P55 = </t>
  </si>
  <si>
    <t>00-10</t>
  </si>
  <si>
    <t>20-30</t>
  </si>
  <si>
    <t>30-40</t>
  </si>
  <si>
    <t>40-50</t>
  </si>
  <si>
    <t>50-60</t>
  </si>
  <si>
    <t>10/-/20</t>
  </si>
  <si>
    <t>Q3 (posición)</t>
  </si>
  <si>
    <t xml:space="preserve">P40 = </t>
  </si>
  <si>
    <t>P40 (posición)</t>
  </si>
  <si>
    <t>Q1 (p)</t>
  </si>
  <si>
    <t>Li</t>
  </si>
  <si>
    <t>A</t>
  </si>
  <si>
    <t>kn/4</t>
  </si>
  <si>
    <t>F(i-1)</t>
  </si>
  <si>
    <t>Fi</t>
  </si>
  <si>
    <t>Q2 =</t>
  </si>
  <si>
    <t>Q3 =</t>
  </si>
  <si>
    <t>← para práctica...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</si>
</sst>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3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0" borderId="0" xfId="0" applyFont="1" applyFill="1"/>
    <xf numFmtId="0" fontId="5" fillId="0" borderId="0" xfId="0" applyFont="1"/>
    <xf numFmtId="0" fontId="3" fillId="0" borderId="0" xfId="0" applyFont="1" applyFill="1"/>
    <xf numFmtId="0" fontId="6" fillId="0" borderId="0" xfId="0" applyFont="1" applyFill="1"/>
    <xf numFmtId="0" fontId="0" fillId="2" borderId="1" xfId="0" applyFont="1" applyFill="1" applyBorder="1"/>
    <xf numFmtId="0" fontId="3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0" xfId="0" applyFill="1"/>
    <xf numFmtId="0" fontId="6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ill="1"/>
    <xf numFmtId="17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0</xdr:row>
      <xdr:rowOff>500062</xdr:rowOff>
    </xdr:from>
    <xdr:ext cx="1936877" cy="642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9509AA7-4FED-F06F-50C8-795791CBBDBB}"/>
                </a:ext>
              </a:extLst>
            </xdr:cNvPr>
            <xdr:cNvSpPr txBox="1"/>
          </xdr:nvSpPr>
          <xdr:spPr>
            <a:xfrm>
              <a:off x="2028825" y="500062"/>
              <a:ext cx="1936877" cy="64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 (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+1)</m:t>
                        </m:r>
                      </m:num>
                      <m:den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ax-AR" sz="2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9509AA7-4FED-F06F-50C8-795791CBBDBB}"/>
                </a:ext>
              </a:extLst>
            </xdr:cNvPr>
            <xdr:cNvSpPr txBox="1"/>
          </xdr:nvSpPr>
          <xdr:spPr>
            <a:xfrm>
              <a:off x="2028825" y="500062"/>
              <a:ext cx="1936877" cy="64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  (𝑘 (𝑛+1))/4</a:t>
              </a:r>
              <a:endParaRPr lang="ax-AR" sz="2200"/>
            </a:p>
          </xdr:txBody>
        </xdr:sp>
      </mc:Fallback>
    </mc:AlternateContent>
    <xdr:clientData/>
  </xdr:oneCellAnchor>
  <xdr:oneCellAnchor>
    <xdr:from>
      <xdr:col>12</xdr:col>
      <xdr:colOff>104775</xdr:colOff>
      <xdr:row>0</xdr:row>
      <xdr:rowOff>500062</xdr:rowOff>
    </xdr:from>
    <xdr:ext cx="1139927" cy="640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BA963E1-E3F2-4B4B-B9A4-28C80996D894}"/>
                </a:ext>
              </a:extLst>
            </xdr:cNvPr>
            <xdr:cNvSpPr txBox="1"/>
          </xdr:nvSpPr>
          <xdr:spPr>
            <a:xfrm>
              <a:off x="7515225" y="500062"/>
              <a:ext cx="1139927" cy="640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𝑘𝑛</m:t>
                        </m:r>
                      </m:num>
                      <m:den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ax-AR" sz="2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BA963E1-E3F2-4B4B-B9A4-28C80996D894}"/>
                </a:ext>
              </a:extLst>
            </xdr:cNvPr>
            <xdr:cNvSpPr txBox="1"/>
          </xdr:nvSpPr>
          <xdr:spPr>
            <a:xfrm>
              <a:off x="7515225" y="500062"/>
              <a:ext cx="1139927" cy="640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  𝑘𝑛/4</a:t>
              </a:r>
              <a:endParaRPr lang="ax-AR" sz="2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28574</xdr:colOff>
      <xdr:row>11</xdr:row>
      <xdr:rowOff>80961</xdr:rowOff>
    </xdr:from>
    <xdr:ext cx="3152775" cy="9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C56422C-4E18-A68E-0B11-41C134BFF807}"/>
                </a:ext>
              </a:extLst>
            </xdr:cNvPr>
            <xdr:cNvSpPr txBox="1"/>
          </xdr:nvSpPr>
          <xdr:spPr>
            <a:xfrm>
              <a:off x="28574" y="2176461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200" b="0" i="1">
                        <a:latin typeface="Cambria Math" panose="02040503050406030204" pitchFamily="18" charset="0"/>
                      </a:rPr>
                      <m:t>𝐴</m:t>
                    </m:r>
                    <m:d>
                      <m:d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>
                              <m:f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𝑘𝑛</m:t>
                                </m:r>
                              </m:num>
                              <m:den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den>
                            </m:f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ax-AR" sz="2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C56422C-4E18-A68E-0B11-41C134BFF807}"/>
                </a:ext>
              </a:extLst>
            </xdr:cNvPr>
            <xdr:cNvSpPr txBox="1"/>
          </xdr:nvSpPr>
          <xdr:spPr>
            <a:xfrm>
              <a:off x="28574" y="2176461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𝐷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𝑘=𝐿_𝑖+𝐴(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(𝑘𝑛/10−𝐹_(𝑖−1))/(𝐹_𝑖−𝐹_(𝑖−1) )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ax-AR" sz="2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171449</xdr:colOff>
      <xdr:row>0</xdr:row>
      <xdr:rowOff>71436</xdr:rowOff>
    </xdr:from>
    <xdr:ext cx="3152775" cy="9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65CEBE0-36B8-492A-B710-2378803D9F59}"/>
                </a:ext>
              </a:extLst>
            </xdr:cNvPr>
            <xdr:cNvSpPr txBox="1"/>
          </xdr:nvSpPr>
          <xdr:spPr>
            <a:xfrm>
              <a:off x="2543174" y="71436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200" b="0" i="1">
                        <a:latin typeface="Cambria Math" panose="02040503050406030204" pitchFamily="18" charset="0"/>
                      </a:rPr>
                      <m:t>𝐴</m:t>
                    </m:r>
                    <m:d>
                      <m:d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>
                              <m:f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𝑘𝑛</m:t>
                                </m:r>
                              </m:num>
                              <m:den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ax-AR" sz="22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65CEBE0-36B8-492A-B710-2378803D9F59}"/>
                </a:ext>
              </a:extLst>
            </xdr:cNvPr>
            <xdr:cNvSpPr txBox="1"/>
          </xdr:nvSpPr>
          <xdr:spPr>
            <a:xfrm>
              <a:off x="2543174" y="71436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𝑘=𝐿_𝑖+𝐴(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(𝑘𝑛/4−𝐹_(𝑖−1))/(𝐹_𝑖−𝐹_(𝑖−1) ))</a:t>
              </a:r>
              <a:endParaRPr lang="ax-AR" sz="2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114300</xdr:rowOff>
    </xdr:from>
    <xdr:ext cx="3152775" cy="9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D46EEDE-2801-400C-BBD1-E5B44901DEF0}"/>
                </a:ext>
              </a:extLst>
            </xdr:cNvPr>
            <xdr:cNvSpPr txBox="1"/>
          </xdr:nvSpPr>
          <xdr:spPr>
            <a:xfrm>
              <a:off x="0" y="114300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200" b="0" i="1">
                        <a:latin typeface="Cambria Math" panose="02040503050406030204" pitchFamily="18" charset="0"/>
                      </a:rPr>
                      <m:t>𝐴</m:t>
                    </m:r>
                    <m:d>
                      <m:d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>
                              <m:f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𝑘𝑛</m:t>
                                </m:r>
                              </m:num>
                              <m:den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ax-AR" sz="22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D46EEDE-2801-400C-BBD1-E5B44901DEF0}"/>
                </a:ext>
              </a:extLst>
            </xdr:cNvPr>
            <xdr:cNvSpPr txBox="1"/>
          </xdr:nvSpPr>
          <xdr:spPr>
            <a:xfrm>
              <a:off x="0" y="114300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𝑘=𝐿_𝑖+𝐴(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(𝑘𝑛/4−𝐹_(𝑖−1))/(𝐹_𝑖−𝐹_(𝑖−1) ))</a:t>
              </a:r>
              <a:endParaRPr lang="ax-AR" sz="2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26A71-13B2-48A6-B711-028F9DE8064B}" name="Tabla1" displayName="Tabla1" ref="A6:B17" totalsRowShown="0">
  <autoFilter ref="A6:B17" xr:uid="{BDF26A71-13B2-48A6-B711-028F9DE8064B}"/>
  <tableColumns count="2">
    <tableColumn id="1" xr3:uid="{3001B58F-3649-4EDB-94E2-6F4F2277A798}" name="Posición" dataDxfId="6">
      <calculatedColumnFormula array="1">ROW(1:1)</calculatedColumnFormula>
    </tableColumn>
    <tableColumn id="2" xr3:uid="{18FC44E8-12D0-4AA2-B715-6F6B4FFFE1B9}" name="Dato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DE03B1-2B4D-48D8-A92E-7D1BC8A0CB34}" name="Tabla13" displayName="Tabla13" ref="J6:K16" totalsRowShown="0">
  <autoFilter ref="J6:K16" xr:uid="{44DE03B1-2B4D-48D8-A92E-7D1BC8A0CB34}"/>
  <tableColumns count="2">
    <tableColumn id="1" xr3:uid="{2A907E48-D5AC-47A5-9BFE-B93C1BF078FF}" name="Posición" dataDxfId="5">
      <calculatedColumnFormula array="1">ROW(1:1)</calculatedColumnFormula>
    </tableColumn>
    <tableColumn id="2" xr3:uid="{D70EFEE6-0F91-45B9-A46A-433702605273}" name="Dato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3BF80-1A74-43BE-8B2D-D4740916047E}" name="Tabla3" displayName="Tabla3" ref="A20:C34" totalsRowCount="1">
  <autoFilter ref="A20:C33" xr:uid="{9AF3BF80-1A74-43BE-8B2D-D4740916047E}"/>
  <tableColumns count="3">
    <tableColumn id="3" xr3:uid="{2135DEA9-60E3-4DA4-8DC6-28E7F93B193F}" name="Posición" totalsRowLabel="Total" dataDxfId="4">
      <calculatedColumnFormula array="1">ROW(1:1)</calculatedColumnFormula>
    </tableColumn>
    <tableColumn id="1" xr3:uid="{BC4241F9-61C2-4B72-800B-880755159283}" name="Peso" totalsRowFunction="count"/>
    <tableColumn id="2" xr3:uid="{AFA0ED85-4F07-4BF2-96F4-E2F673CA6074}" name="Respuestas" totalsRowFunction="count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D0EA3D-3B4E-49EE-8B39-4FF5BA8BD6F9}" name="Tabla4" displayName="Tabla4" ref="A1:C9" totalsRowCount="1">
  <tableColumns count="3">
    <tableColumn id="1" xr3:uid="{0D770518-D342-4775-AAF0-88ABA0C1AC2F}" name="x" totalsRowLabel="Total"/>
    <tableColumn id="2" xr3:uid="{2AF3709F-FD51-4112-8EF6-A5094092B804}" name="f" totalsRowFunction="sum"/>
    <tableColumn id="3" xr3:uid="{CB54103B-C6BD-4730-BFFB-75B50A1E88A1}" name="Faa" dataDxfId="3">
      <calculatedColumnFormula>SUM(INDEX(Tabla4[f],1):Tabla4[[#This Row],[f]])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BA3900-53C8-40EF-AB3B-FB650D1CCA33}" name="Tabla5" displayName="Tabla5" ref="A1:C8" totalsRowCount="1">
  <autoFilter ref="A1:C7" xr:uid="{92BA3900-53C8-40EF-AB3B-FB650D1CCA33}"/>
  <tableColumns count="3">
    <tableColumn id="1" xr3:uid="{7CDCD907-8D3C-4218-B13D-4290F6EBDD5E}" name="Edad" totalsRowLabel="Total"/>
    <tableColumn id="2" xr3:uid="{701EB13E-C8A4-4AB4-AEA6-8DC8EF716E8B}" name="f" totalsRowFunction="sum"/>
    <tableColumn id="3" xr3:uid="{03614A16-2CEF-4732-8613-E753271D8B9A}" name="Faa" dataDxfId="2">
      <calculatedColumnFormula>SUM(INDEX(Tabla5[f],1):Tabla5[[#This Row],[f]])</calculatedColumnFormula>
    </tableColumn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FB1FBC-FFE5-43EE-84B1-B69DD3EF2024}" name="Tabla57" displayName="Tabla57" ref="A1:C8" totalsRowCount="1">
  <tableColumns count="3">
    <tableColumn id="1" xr3:uid="{E77DCD78-9B59-41DC-A36C-A54F4580D9FB}" name="Respuestas" totalsRowLabel="Total"/>
    <tableColumn id="2" xr3:uid="{40153907-FE8F-4A57-9451-40281F6BED4C}" name="f" totalsRowFunction="sum"/>
    <tableColumn id="3" xr3:uid="{6A4E1C3A-7BF0-436A-9D86-534ED1B4C6AC}" name="Faa" dataDxfId="1">
      <calculatedColumnFormula>SUM(INDEX(Tabla57[f],1):Tabla57[[#This Row],[f]])</calculatedColumnFormula>
    </tableColumn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1DD068-547A-4123-BB85-CA800A747032}" name="Tabla7" displayName="Tabla7" ref="A8:C15" totalsRowCount="1">
  <autoFilter ref="A8:C14" xr:uid="{951DD068-547A-4123-BB85-CA800A747032}"/>
  <tableColumns count="3">
    <tableColumn id="1" xr3:uid="{84464F80-DE54-4C6B-B487-DFCDEB3BE67E}" name="Edad" totalsRowLabel="Total"/>
    <tableColumn id="2" xr3:uid="{0BEFB000-024D-41B2-A7E9-5133BF9F8497}" name="f" totalsRowFunction="sum"/>
    <tableColumn id="3" xr3:uid="{9BF4C950-C98F-41DB-AFB6-3ACC6E84D66C}" name="Faa" dataDxfId="0">
      <calculatedColumnFormula>SUM(INDEX(Tabla7[f],1):Tabla7[[#This Row],[f]])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selection activeCell="F27" sqref="F27"/>
    </sheetView>
  </sheetViews>
  <sheetFormatPr baseColWidth="10" defaultColWidth="9.140625" defaultRowHeight="15" x14ac:dyDescent="0.25"/>
  <cols>
    <col min="1" max="1" width="10.5703125" customWidth="1"/>
    <col min="2" max="2" width="13.140625" customWidth="1"/>
  </cols>
  <sheetData>
    <row r="1" spans="1:16" ht="42.75" x14ac:dyDescent="0.65">
      <c r="A1" s="4" t="s">
        <v>0</v>
      </c>
    </row>
    <row r="3" spans="1:16" x14ac:dyDescent="0.25">
      <c r="A3" t="s">
        <v>1</v>
      </c>
      <c r="J3" s="7" t="s">
        <v>7</v>
      </c>
    </row>
    <row r="6" spans="1:16" x14ac:dyDescent="0.25">
      <c r="A6" t="s">
        <v>2</v>
      </c>
      <c r="B6" t="s">
        <v>3</v>
      </c>
      <c r="J6" t="s">
        <v>2</v>
      </c>
      <c r="K6" t="s">
        <v>3</v>
      </c>
    </row>
    <row r="7" spans="1:16" x14ac:dyDescent="0.25">
      <c r="A7" cm="1">
        <f t="array" ref="A7">ROW(1:1)</f>
        <v>1</v>
      </c>
      <c r="B7">
        <v>14</v>
      </c>
      <c r="J7" cm="1">
        <f t="array" ref="J7">ROW(1:1)</f>
        <v>1</v>
      </c>
      <c r="K7">
        <v>15</v>
      </c>
    </row>
    <row r="8" spans="1:16" ht="15.75" thickBot="1" x14ac:dyDescent="0.3">
      <c r="A8" cm="1">
        <f t="array" ref="A8">ROW(2:2)</f>
        <v>2</v>
      </c>
      <c r="B8">
        <v>15</v>
      </c>
      <c r="J8" cm="1">
        <f t="array" ref="J8">ROW(2:2)</f>
        <v>2</v>
      </c>
      <c r="K8">
        <v>16</v>
      </c>
      <c r="M8" s="6" t="s">
        <v>5</v>
      </c>
      <c r="N8" s="6">
        <f>(1*10)/4</f>
        <v>2.5</v>
      </c>
      <c r="O8" s="6">
        <f>_xlfn.QUARTILE.EXC(Tabla13[Dato],1)</f>
        <v>16</v>
      </c>
    </row>
    <row r="9" spans="1:16" ht="18" thickBot="1" x14ac:dyDescent="0.35">
      <c r="A9" s="1" cm="1">
        <f t="array" ref="A9">ROW(3:3)</f>
        <v>3</v>
      </c>
      <c r="B9" s="3">
        <v>15</v>
      </c>
      <c r="D9" t="s">
        <v>5</v>
      </c>
      <c r="E9" s="1">
        <f>(1*(11+1))/4</f>
        <v>3</v>
      </c>
      <c r="F9" s="3">
        <f>_xlfn.QUARTILE.EXC(Tabla1[Dato],1)</f>
        <v>15</v>
      </c>
      <c r="J9" s="14" cm="1">
        <f t="array" ref="J9">ROW(3:3)</f>
        <v>3</v>
      </c>
      <c r="K9" s="15">
        <v>16</v>
      </c>
      <c r="L9" s="6"/>
      <c r="M9" s="6"/>
      <c r="N9" s="6"/>
      <c r="O9" s="6"/>
      <c r="P9" s="6"/>
    </row>
    <row r="10" spans="1:16" ht="15.75" thickBot="1" x14ac:dyDescent="0.3">
      <c r="A10" cm="1">
        <f t="array" ref="A10">ROW(4:4)</f>
        <v>4</v>
      </c>
      <c r="B10">
        <v>15</v>
      </c>
      <c r="J10" s="6" cm="1">
        <f t="array" ref="J10">ROW(4:4)</f>
        <v>4</v>
      </c>
      <c r="K10" s="6">
        <v>17</v>
      </c>
      <c r="L10" s="6"/>
      <c r="M10" s="6"/>
      <c r="N10" s="6"/>
      <c r="O10" s="6"/>
      <c r="P10" s="6"/>
    </row>
    <row r="11" spans="1:16" ht="17.25" x14ac:dyDescent="0.3">
      <c r="A11" cm="1">
        <f t="array" ref="A11">ROW(5:5)</f>
        <v>5</v>
      </c>
      <c r="B11">
        <v>15</v>
      </c>
      <c r="J11" s="10" cm="1">
        <f t="array" ref="J11">ROW(5:5)</f>
        <v>5</v>
      </c>
      <c r="K11" s="11">
        <v>17</v>
      </c>
      <c r="L11" s="6"/>
      <c r="M11" s="6" t="s">
        <v>4</v>
      </c>
      <c r="N11" s="5">
        <f>(2*10)/4</f>
        <v>5</v>
      </c>
      <c r="O11" s="8">
        <f>_xlfn.QUARTILE.EXC(Tabla13[Dato],2)</f>
        <v>17.5</v>
      </c>
      <c r="P11" s="9" t="s">
        <v>8</v>
      </c>
    </row>
    <row r="12" spans="1:16" ht="18" thickBot="1" x14ac:dyDescent="0.35">
      <c r="A12" s="1" cm="1">
        <f t="array" ref="A12">ROW(6:6)</f>
        <v>6</v>
      </c>
      <c r="B12" s="3">
        <v>16</v>
      </c>
      <c r="D12" t="s">
        <v>4</v>
      </c>
      <c r="E12" s="1">
        <f>(2*(11+1))/4</f>
        <v>6</v>
      </c>
      <c r="F12" s="3">
        <f>_xlfn.QUARTILE.EXC(Tabla1[Dato],2)</f>
        <v>16</v>
      </c>
      <c r="J12" s="12" cm="1">
        <f t="array" ref="J12">ROW(6:6)</f>
        <v>6</v>
      </c>
      <c r="K12" s="13">
        <v>18</v>
      </c>
      <c r="L12" s="6"/>
      <c r="M12" s="6"/>
      <c r="N12" s="6"/>
      <c r="O12" s="6"/>
      <c r="P12" s="6"/>
    </row>
    <row r="13" spans="1:16" ht="15.75" thickBot="1" x14ac:dyDescent="0.3">
      <c r="A13" cm="1">
        <f t="array" ref="A13">ROW(7:7)</f>
        <v>7</v>
      </c>
      <c r="B13">
        <v>16</v>
      </c>
      <c r="J13" s="6" cm="1">
        <f t="array" ref="J13">ROW(7:7)</f>
        <v>7</v>
      </c>
      <c r="K13" s="6">
        <v>19</v>
      </c>
      <c r="L13" s="6"/>
      <c r="M13" s="6"/>
      <c r="N13" s="6"/>
      <c r="O13" s="6"/>
      <c r="P13" s="6"/>
    </row>
    <row r="14" spans="1:16" ht="15.75" thickBot="1" x14ac:dyDescent="0.3">
      <c r="A14" cm="1">
        <f t="array" ref="A14">ROW(8:8)</f>
        <v>8</v>
      </c>
      <c r="B14">
        <v>16</v>
      </c>
      <c r="J14" s="14" cm="1">
        <f t="array" ref="J14">ROW(8:8)</f>
        <v>8</v>
      </c>
      <c r="K14" s="15">
        <v>19</v>
      </c>
      <c r="L14" s="6"/>
      <c r="M14" s="6" t="s">
        <v>6</v>
      </c>
      <c r="N14" s="6">
        <f>(3*10)/4</f>
        <v>7.5</v>
      </c>
      <c r="O14" s="6">
        <f>_xlfn.QUARTILE.EXC(Tabla13[Dato],3)</f>
        <v>19.25</v>
      </c>
      <c r="P14" s="6"/>
    </row>
    <row r="15" spans="1:16" ht="17.25" x14ac:dyDescent="0.3">
      <c r="A15" s="1" cm="1">
        <f t="array" ref="A15">ROW(9:9)</f>
        <v>9</v>
      </c>
      <c r="B15" s="3">
        <v>17</v>
      </c>
      <c r="D15" t="s">
        <v>6</v>
      </c>
      <c r="E15" s="1">
        <f>(3*(11+1))/4</f>
        <v>9</v>
      </c>
      <c r="F15" s="3">
        <f>_xlfn.QUARTILE.EXC(Tabla1[Dato],3)</f>
        <v>17</v>
      </c>
      <c r="J15" s="6" cm="1">
        <f t="array" ref="J15">ROW(9:9)</f>
        <v>9</v>
      </c>
      <c r="K15" s="6">
        <v>20</v>
      </c>
      <c r="L15" s="6"/>
      <c r="P15" s="6"/>
    </row>
    <row r="16" spans="1:16" x14ac:dyDescent="0.25">
      <c r="A16" cm="1">
        <f t="array" ref="A16">ROW(10:10)</f>
        <v>10</v>
      </c>
      <c r="B16">
        <v>17</v>
      </c>
      <c r="J16" cm="1">
        <f t="array" ref="J16">ROW(10:10)</f>
        <v>10</v>
      </c>
      <c r="K16">
        <v>21</v>
      </c>
    </row>
    <row r="17" spans="1:8" x14ac:dyDescent="0.25">
      <c r="A17" cm="1">
        <f t="array" ref="A17">ROW(11:11)</f>
        <v>11</v>
      </c>
      <c r="B17">
        <v>18</v>
      </c>
    </row>
    <row r="20" spans="1:8" x14ac:dyDescent="0.25">
      <c r="A20" t="s">
        <v>2</v>
      </c>
      <c r="B20" t="s">
        <v>9</v>
      </c>
      <c r="C20" t="s">
        <v>10</v>
      </c>
      <c r="F20" t="s">
        <v>11</v>
      </c>
      <c r="G20" t="s">
        <v>12</v>
      </c>
    </row>
    <row r="21" spans="1:8" x14ac:dyDescent="0.25">
      <c r="A21" cm="1">
        <f t="array" ref="A21">ROW(1:1)</f>
        <v>1</v>
      </c>
      <c r="B21" s="16">
        <v>55</v>
      </c>
      <c r="C21">
        <v>1</v>
      </c>
    </row>
    <row r="22" spans="1:8" x14ac:dyDescent="0.25">
      <c r="A22" cm="1">
        <f t="array" ref="A22">ROW(2:2)</f>
        <v>2</v>
      </c>
      <c r="B22" s="16">
        <v>56</v>
      </c>
      <c r="C22">
        <v>3</v>
      </c>
      <c r="E22" t="s">
        <v>13</v>
      </c>
      <c r="F22" s="7">
        <f>_xlfn.QUARTILE.EXC(Tabla3[Peso],1)</f>
        <v>57.25</v>
      </c>
      <c r="G22">
        <f>_xlfn.QUARTILE.EXC(Tabla3[Respuestas],1)</f>
        <v>5</v>
      </c>
    </row>
    <row r="23" spans="1:8" x14ac:dyDescent="0.25">
      <c r="A23" s="1" cm="1">
        <f t="array" ref="A23">ROW(3:3)</f>
        <v>3</v>
      </c>
      <c r="B23">
        <v>57</v>
      </c>
      <c r="C23" s="2">
        <v>4</v>
      </c>
      <c r="E23" t="s">
        <v>14</v>
      </c>
      <c r="F23" s="7">
        <f>_xlfn.QUARTILE.EXC(Tabla3[Peso],2)</f>
        <v>59.5</v>
      </c>
      <c r="G23">
        <f>_xlfn.QUARTILE.EXC(Tabla3[Respuestas],2)</f>
        <v>10</v>
      </c>
    </row>
    <row r="24" spans="1:8" x14ac:dyDescent="0.25">
      <c r="A24" s="1" cm="1">
        <f t="array" ref="A24">ROW(4:4)</f>
        <v>4</v>
      </c>
      <c r="B24" s="16">
        <v>58</v>
      </c>
      <c r="C24" s="2">
        <v>6</v>
      </c>
      <c r="E24" t="s">
        <v>15</v>
      </c>
      <c r="F24" s="7">
        <f>_xlfn.QUARTILE.EXC(Tabla3[Peso],3)</f>
        <v>62.75</v>
      </c>
      <c r="G24">
        <f>_xlfn.QUARTILE.EXC(Tabla3[Respuestas],3)</f>
        <v>14</v>
      </c>
    </row>
    <row r="25" spans="1:8" x14ac:dyDescent="0.25">
      <c r="A25" cm="1">
        <f t="array" ref="A25">ROW(5:5)</f>
        <v>5</v>
      </c>
      <c r="B25" s="16">
        <v>58</v>
      </c>
      <c r="C25">
        <v>7</v>
      </c>
      <c r="F25" s="17"/>
      <c r="G25" s="17" t="s">
        <v>17</v>
      </c>
    </row>
    <row r="26" spans="1:8" x14ac:dyDescent="0.25">
      <c r="A26" cm="1">
        <f t="array" ref="A26">ROW(6:6)</f>
        <v>6</v>
      </c>
      <c r="B26">
        <v>59</v>
      </c>
      <c r="C26">
        <v>9</v>
      </c>
    </row>
    <row r="27" spans="1:8" x14ac:dyDescent="0.25">
      <c r="A27" s="1" cm="1">
        <f t="array" ref="A27">ROW(7:7)</f>
        <v>7</v>
      </c>
      <c r="B27" s="16">
        <v>60</v>
      </c>
      <c r="C27" s="2">
        <v>10</v>
      </c>
      <c r="E27">
        <v>57</v>
      </c>
      <c r="F27" s="6">
        <f>(1*12)/4</f>
        <v>3</v>
      </c>
      <c r="G27">
        <f>(1*(13+1))/4</f>
        <v>3.5</v>
      </c>
      <c r="H27" s="2">
        <v>5</v>
      </c>
    </row>
    <row r="28" spans="1:8" x14ac:dyDescent="0.25">
      <c r="A28" cm="1">
        <f t="array" ref="A28">ROW(8:8)</f>
        <v>8</v>
      </c>
      <c r="B28" s="16">
        <v>62</v>
      </c>
      <c r="C28">
        <v>10</v>
      </c>
      <c r="E28">
        <v>59</v>
      </c>
      <c r="F28" s="6">
        <f>(2*12)/4</f>
        <v>6</v>
      </c>
      <c r="G28" s="1">
        <f>(2*(13+1))/4</f>
        <v>7</v>
      </c>
      <c r="H28" s="2">
        <v>10</v>
      </c>
    </row>
    <row r="29" spans="1:8" x14ac:dyDescent="0.25">
      <c r="A29" cm="1">
        <f t="array" ref="A29">ROW(9:9)</f>
        <v>9</v>
      </c>
      <c r="B29">
        <v>62</v>
      </c>
      <c r="C29">
        <v>12</v>
      </c>
      <c r="E29">
        <v>62</v>
      </c>
      <c r="F29" s="6">
        <f>(3*12)/4</f>
        <v>9</v>
      </c>
      <c r="G29">
        <f>(3*(13+1))/4</f>
        <v>10.5</v>
      </c>
      <c r="H29" s="2">
        <v>14</v>
      </c>
    </row>
    <row r="30" spans="1:8" x14ac:dyDescent="0.25">
      <c r="A30" s="1" cm="1">
        <f t="array" ref="A30">ROW(10:10)</f>
        <v>10</v>
      </c>
      <c r="B30" s="16">
        <v>63</v>
      </c>
      <c r="C30" s="2">
        <v>13</v>
      </c>
    </row>
    <row r="31" spans="1:8" x14ac:dyDescent="0.25">
      <c r="A31" s="1" cm="1">
        <f t="array" ref="A31">ROW(11:11)</f>
        <v>11</v>
      </c>
      <c r="B31" s="16">
        <v>64</v>
      </c>
      <c r="C31" s="2">
        <v>15</v>
      </c>
    </row>
    <row r="32" spans="1:8" x14ac:dyDescent="0.25">
      <c r="A32" cm="1">
        <f t="array" ref="A32">ROW(12:12)</f>
        <v>12</v>
      </c>
      <c r="B32" s="16">
        <v>66</v>
      </c>
      <c r="C32">
        <v>17</v>
      </c>
    </row>
    <row r="33" spans="1:3" x14ac:dyDescent="0.25">
      <c r="A33" cm="1">
        <f t="array" ref="A33">ROW(13:13)</f>
        <v>13</v>
      </c>
      <c r="C33">
        <v>19</v>
      </c>
    </row>
    <row r="34" spans="1:3" x14ac:dyDescent="0.25">
      <c r="A34" t="s">
        <v>16</v>
      </c>
      <c r="B34">
        <f>SUBTOTAL(103,Tabla3[Peso])</f>
        <v>12</v>
      </c>
      <c r="C34">
        <f>SUBTOTAL(103,Tabla3[Respuestas])</f>
        <v>13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4BDA-4B31-4930-A1BC-14AA6B17AE69}">
  <dimension ref="A1:F22"/>
  <sheetViews>
    <sheetView workbookViewId="0">
      <selection activeCell="F6" sqref="F6"/>
    </sheetView>
  </sheetViews>
  <sheetFormatPr baseColWidth="10" defaultRowHeight="15" x14ac:dyDescent="0.25"/>
  <cols>
    <col min="3" max="5" width="5.7109375" customWidth="1"/>
    <col min="6" max="7" width="7.85546875" bestFit="1" customWidth="1"/>
  </cols>
  <sheetData>
    <row r="1" spans="1:6" ht="42.75" x14ac:dyDescent="0.65">
      <c r="A1" s="4" t="s">
        <v>18</v>
      </c>
    </row>
    <row r="3" spans="1:6" x14ac:dyDescent="0.25">
      <c r="A3">
        <v>1</v>
      </c>
      <c r="B3">
        <v>25</v>
      </c>
      <c r="D3" t="s">
        <v>19</v>
      </c>
      <c r="E3" s="6">
        <f>(4*20)/10</f>
        <v>8</v>
      </c>
      <c r="F3">
        <f>_xlfn.PERCENTILE.EXC(B3:B22,4/10)</f>
        <v>37</v>
      </c>
    </row>
    <row r="4" spans="1:6" x14ac:dyDescent="0.25">
      <c r="A4">
        <v>2</v>
      </c>
      <c r="B4">
        <v>28</v>
      </c>
      <c r="D4" t="s">
        <v>20</v>
      </c>
      <c r="E4" s="6">
        <f>(7*20)/10</f>
        <v>14</v>
      </c>
      <c r="F4">
        <f>_xlfn.PERCENTILE.EXC(B3:B22,7/10)</f>
        <v>40</v>
      </c>
    </row>
    <row r="5" spans="1:6" x14ac:dyDescent="0.25">
      <c r="A5">
        <v>3</v>
      </c>
      <c r="B5">
        <v>30</v>
      </c>
    </row>
    <row r="6" spans="1:6" x14ac:dyDescent="0.25">
      <c r="A6">
        <v>4</v>
      </c>
      <c r="B6">
        <v>30</v>
      </c>
    </row>
    <row r="7" spans="1:6" x14ac:dyDescent="0.25">
      <c r="A7">
        <v>5</v>
      </c>
      <c r="B7">
        <v>35</v>
      </c>
    </row>
    <row r="8" spans="1:6" x14ac:dyDescent="0.25">
      <c r="A8">
        <v>6</v>
      </c>
      <c r="B8">
        <v>35</v>
      </c>
    </row>
    <row r="9" spans="1:6" x14ac:dyDescent="0.25">
      <c r="A9">
        <v>7</v>
      </c>
      <c r="B9">
        <v>36</v>
      </c>
    </row>
    <row r="10" spans="1:6" x14ac:dyDescent="0.25">
      <c r="A10" s="16">
        <v>8</v>
      </c>
      <c r="B10" s="16">
        <v>37</v>
      </c>
    </row>
    <row r="11" spans="1:6" x14ac:dyDescent="0.25">
      <c r="A11">
        <v>9</v>
      </c>
      <c r="B11">
        <v>37</v>
      </c>
    </row>
    <row r="12" spans="1:6" x14ac:dyDescent="0.25">
      <c r="A12">
        <v>10</v>
      </c>
      <c r="B12">
        <v>38</v>
      </c>
    </row>
    <row r="13" spans="1:6" x14ac:dyDescent="0.25">
      <c r="A13">
        <v>11</v>
      </c>
      <c r="B13">
        <v>40</v>
      </c>
    </row>
    <row r="14" spans="1:6" x14ac:dyDescent="0.25">
      <c r="A14">
        <v>12</v>
      </c>
      <c r="B14">
        <v>40</v>
      </c>
    </row>
    <row r="15" spans="1:6" x14ac:dyDescent="0.25">
      <c r="A15">
        <v>13</v>
      </c>
      <c r="B15">
        <v>40</v>
      </c>
    </row>
    <row r="16" spans="1:6" x14ac:dyDescent="0.25">
      <c r="A16" s="16">
        <v>14</v>
      </c>
      <c r="B16" s="16">
        <v>40</v>
      </c>
    </row>
    <row r="17" spans="1:2" x14ac:dyDescent="0.25">
      <c r="A17">
        <v>15</v>
      </c>
      <c r="B17">
        <v>40</v>
      </c>
    </row>
    <row r="18" spans="1:2" x14ac:dyDescent="0.25">
      <c r="A18">
        <v>16</v>
      </c>
      <c r="B18">
        <v>40</v>
      </c>
    </row>
    <row r="19" spans="1:2" x14ac:dyDescent="0.25">
      <c r="A19">
        <v>17</v>
      </c>
      <c r="B19">
        <v>41</v>
      </c>
    </row>
    <row r="20" spans="1:2" x14ac:dyDescent="0.25">
      <c r="A20">
        <v>18</v>
      </c>
      <c r="B20">
        <v>43</v>
      </c>
    </row>
    <row r="21" spans="1:2" x14ac:dyDescent="0.25">
      <c r="A21">
        <v>19</v>
      </c>
      <c r="B21">
        <v>48</v>
      </c>
    </row>
    <row r="22" spans="1:2" x14ac:dyDescent="0.25">
      <c r="A22">
        <v>20</v>
      </c>
      <c r="B22">
        <v>50</v>
      </c>
    </row>
  </sheetData>
  <sortState xmlns:xlrd2="http://schemas.microsoft.com/office/spreadsheetml/2017/richdata2" ref="B3:B22">
    <sortCondition ref="B3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6868-0364-462A-81C7-17C44D0E67C9}">
  <dimension ref="A1:G61"/>
  <sheetViews>
    <sheetView topLeftCell="A8" workbookViewId="0">
      <selection activeCell="C17" sqref="C17"/>
    </sheetView>
  </sheetViews>
  <sheetFormatPr baseColWidth="10" defaultRowHeight="15" x14ac:dyDescent="0.25"/>
  <cols>
    <col min="1" max="1" width="9.5703125" bestFit="1" customWidth="1"/>
    <col min="2" max="3" width="7.7109375" customWidth="1"/>
    <col min="4" max="4" width="20.7109375" customWidth="1"/>
    <col min="5" max="6" width="3.7109375" customWidth="1"/>
  </cols>
  <sheetData>
    <row r="1" spans="1:7" x14ac:dyDescent="0.25">
      <c r="A1" t="s">
        <v>21</v>
      </c>
      <c r="B1" t="s">
        <v>22</v>
      </c>
      <c r="C1" t="s">
        <v>23</v>
      </c>
    </row>
    <row r="2" spans="1:7" x14ac:dyDescent="0.25">
      <c r="A2">
        <v>13</v>
      </c>
      <c r="B2">
        <v>3</v>
      </c>
      <c r="C2">
        <f>SUM(INDEX(Tabla4[f],1):Tabla4[[#This Row],[f]])</f>
        <v>3</v>
      </c>
      <c r="E2" cm="1">
        <f t="array" ref="E2:E61">_xlfn.FILTERXML("&lt;lista&gt;"&amp;G10&amp;"&lt;/lista&gt;","//valor")</f>
        <v>13</v>
      </c>
      <c r="G2" t="str">
        <f>REPT("&lt;valor&gt;"&amp;Tabla4[[#This Row],[x]]&amp;"&lt;/valor&gt;",Tabla4[[#This Row],[f]])</f>
        <v>&lt;valor&gt;13&lt;/valor&gt;&lt;valor&gt;13&lt;/valor&gt;&lt;valor&gt;13&lt;/valor&gt;</v>
      </c>
    </row>
    <row r="3" spans="1:7" x14ac:dyDescent="0.25">
      <c r="A3" s="1">
        <v>14</v>
      </c>
      <c r="B3">
        <v>14</v>
      </c>
      <c r="C3">
        <f>SUM(INDEX(Tabla4[f],1):Tabla4[[#This Row],[f]])</f>
        <v>17</v>
      </c>
      <c r="E3">
        <v>13</v>
      </c>
      <c r="G3" t="str">
        <f>REPT("&lt;valor&gt;"&amp;Tabla4[[#This Row],[x]]&amp;"&lt;/valor&gt;",Tabla4[[#This Row],[f]])</f>
        <v>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</v>
      </c>
    </row>
    <row r="4" spans="1:7" x14ac:dyDescent="0.25">
      <c r="A4">
        <v>15</v>
      </c>
      <c r="B4">
        <v>23</v>
      </c>
      <c r="C4">
        <f>SUM(INDEX(Tabla4[f],1):Tabla4[[#This Row],[f]])</f>
        <v>40</v>
      </c>
      <c r="E4">
        <v>13</v>
      </c>
      <c r="G4" t="str">
        <f>REPT("&lt;valor&gt;"&amp;Tabla4[[#This Row],[x]]&amp;"&lt;/valor&gt;",Tabla4[[#This Row],[f]])</f>
        <v>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</v>
      </c>
    </row>
    <row r="5" spans="1:7" x14ac:dyDescent="0.25">
      <c r="A5">
        <v>16</v>
      </c>
      <c r="B5">
        <v>10</v>
      </c>
      <c r="C5">
        <f>SUM(INDEX(Tabla4[f],1):Tabla4[[#This Row],[f]])</f>
        <v>50</v>
      </c>
      <c r="E5">
        <v>14</v>
      </c>
      <c r="G5" t="str">
        <f>REPT("&lt;valor&gt;"&amp;Tabla4[[#This Row],[x]]&amp;"&lt;/valor&gt;",Tabla4[[#This Row],[f]])</f>
        <v>&lt;valor&gt;16&lt;/valor&gt;&lt;valor&gt;16&lt;/valor&gt;&lt;valor&gt;16&lt;/valor&gt;&lt;valor&gt;16&lt;/valor&gt;&lt;valor&gt;16&lt;/valor&gt;&lt;valor&gt;16&lt;/valor&gt;&lt;valor&gt;16&lt;/valor&gt;&lt;valor&gt;16&lt;/valor&gt;&lt;valor&gt;16&lt;/valor&gt;&lt;valor&gt;16&lt;/valor&gt;</v>
      </c>
    </row>
    <row r="6" spans="1:7" x14ac:dyDescent="0.25">
      <c r="A6">
        <v>17</v>
      </c>
      <c r="B6">
        <v>5</v>
      </c>
      <c r="C6">
        <f>SUM(INDEX(Tabla4[f],1):Tabla4[[#This Row],[f]])</f>
        <v>55</v>
      </c>
      <c r="E6">
        <v>14</v>
      </c>
      <c r="G6" t="str">
        <f>REPT("&lt;valor&gt;"&amp;Tabla4[[#This Row],[x]]&amp;"&lt;/valor&gt;",Tabla4[[#This Row],[f]])</f>
        <v>&lt;valor&gt;17&lt;/valor&gt;&lt;valor&gt;17&lt;/valor&gt;&lt;valor&gt;17&lt;/valor&gt;&lt;valor&gt;17&lt;/valor&gt;&lt;valor&gt;17&lt;/valor&gt;</v>
      </c>
    </row>
    <row r="7" spans="1:7" x14ac:dyDescent="0.25">
      <c r="A7">
        <v>18</v>
      </c>
      <c r="B7">
        <v>4</v>
      </c>
      <c r="C7">
        <f>SUM(INDEX(Tabla4[f],1):Tabla4[[#This Row],[f]])</f>
        <v>59</v>
      </c>
      <c r="E7">
        <v>14</v>
      </c>
      <c r="G7" t="str">
        <f>REPT("&lt;valor&gt;"&amp;Tabla4[[#This Row],[x]]&amp;"&lt;/valor&gt;",Tabla4[[#This Row],[f]])</f>
        <v>&lt;valor&gt;18&lt;/valor&gt;&lt;valor&gt;18&lt;/valor&gt;&lt;valor&gt;18&lt;/valor&gt;&lt;valor&gt;18&lt;/valor&gt;</v>
      </c>
    </row>
    <row r="8" spans="1:7" x14ac:dyDescent="0.25">
      <c r="A8">
        <v>19</v>
      </c>
      <c r="B8">
        <v>1</v>
      </c>
      <c r="C8">
        <f>SUM(INDEX(Tabla4[f],1):Tabla4[[#This Row],[f]])</f>
        <v>60</v>
      </c>
      <c r="E8">
        <v>14</v>
      </c>
      <c r="G8" t="str">
        <f>REPT("&lt;valor&gt;"&amp;Tabla4[[#This Row],[x]]&amp;"&lt;/valor&gt;",Tabla4[[#This Row],[f]])</f>
        <v>&lt;valor&gt;19&lt;/valor&gt;</v>
      </c>
    </row>
    <row r="9" spans="1:7" x14ac:dyDescent="0.25">
      <c r="A9" t="s">
        <v>16</v>
      </c>
      <c r="B9">
        <f>SUBTOTAL(109,Tabla4[f])</f>
        <v>60</v>
      </c>
      <c r="E9">
        <v>14</v>
      </c>
    </row>
    <row r="10" spans="1:7" x14ac:dyDescent="0.25">
      <c r="E10">
        <v>14</v>
      </c>
      <c r="G10" t="str">
        <f>_xlfn.TEXTJOIN("",TRUE,G2:G8)</f>
        <v>&lt;valor&gt;13&lt;/valor&gt;&lt;valor&gt;13&lt;/valor&gt;&lt;valor&gt;13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16&lt;/valor&gt;&lt;valor&gt;16&lt;/valor&gt;&lt;valor&gt;16&lt;/valor&gt;&lt;valor&gt;16&lt;/valor&gt;&lt;valor&gt;16&lt;/valor&gt;&lt;valor&gt;16&lt;/valor&gt;&lt;valor&gt;16&lt;/valor&gt;&lt;valor&gt;16&lt;/valor&gt;&lt;valor&gt;16&lt;/valor&gt;&lt;valor&gt;16&lt;/valor&gt;&lt;valor&gt;17&lt;/valor&gt;&lt;valor&gt;17&lt;/valor&gt;&lt;valor&gt;17&lt;/valor&gt;&lt;valor&gt;17&lt;/valor&gt;&lt;valor&gt;17&lt;/valor&gt;&lt;valor&gt;18&lt;/valor&gt;&lt;valor&gt;18&lt;/valor&gt;&lt;valor&gt;18&lt;/valor&gt;&lt;valor&gt;18&lt;/valor&gt;&lt;valor&gt;19&lt;/valor&gt;</v>
      </c>
    </row>
    <row r="11" spans="1:7" x14ac:dyDescent="0.25">
      <c r="A11" s="18" t="s">
        <v>13</v>
      </c>
      <c r="B11" s="19">
        <f>(1*60)/4</f>
        <v>15</v>
      </c>
      <c r="C11" s="20" t="s">
        <v>24</v>
      </c>
      <c r="E11">
        <v>14</v>
      </c>
    </row>
    <row r="12" spans="1:7" x14ac:dyDescent="0.25">
      <c r="A12" t="s">
        <v>25</v>
      </c>
      <c r="E12">
        <v>14</v>
      </c>
    </row>
    <row r="13" spans="1:7" x14ac:dyDescent="0.25">
      <c r="A13" s="18" t="s">
        <v>5</v>
      </c>
      <c r="B13" s="21">
        <v>14</v>
      </c>
      <c r="C13" s="20" t="s">
        <v>26</v>
      </c>
      <c r="E13">
        <v>14</v>
      </c>
    </row>
    <row r="14" spans="1:7" x14ac:dyDescent="0.25">
      <c r="E14">
        <v>14</v>
      </c>
    </row>
    <row r="15" spans="1:7" x14ac:dyDescent="0.25">
      <c r="E15">
        <v>14</v>
      </c>
    </row>
    <row r="16" spans="1:7" x14ac:dyDescent="0.25">
      <c r="A16" s="18" t="s">
        <v>27</v>
      </c>
      <c r="E16">
        <v>14</v>
      </c>
    </row>
    <row r="17" spans="1:5" x14ac:dyDescent="0.25">
      <c r="A17" t="s">
        <v>28</v>
      </c>
      <c r="B17">
        <f>_xlfn.QUARTILE.INC(_xlfn.ANCHORARRAY(E2),1)</f>
        <v>14</v>
      </c>
      <c r="C17" s="20" t="s">
        <v>29</v>
      </c>
      <c r="E17">
        <v>14</v>
      </c>
    </row>
    <row r="18" spans="1:5" x14ac:dyDescent="0.25">
      <c r="E18">
        <v>14</v>
      </c>
    </row>
    <row r="19" spans="1:5" x14ac:dyDescent="0.25">
      <c r="A19" t="s">
        <v>30</v>
      </c>
      <c r="B19">
        <f>(6*60)/10</f>
        <v>36</v>
      </c>
      <c r="E19">
        <v>15</v>
      </c>
    </row>
    <row r="20" spans="1:5" x14ac:dyDescent="0.25">
      <c r="A20" t="s">
        <v>31</v>
      </c>
      <c r="B20">
        <v>15</v>
      </c>
      <c r="E20">
        <v>15</v>
      </c>
    </row>
    <row r="21" spans="1:5" x14ac:dyDescent="0.25">
      <c r="E21">
        <v>15</v>
      </c>
    </row>
    <row r="22" spans="1:5" x14ac:dyDescent="0.25">
      <c r="A22" t="s">
        <v>32</v>
      </c>
      <c r="B22">
        <f>(5*60)/100</f>
        <v>3</v>
      </c>
      <c r="E22">
        <v>15</v>
      </c>
    </row>
    <row r="23" spans="1:5" x14ac:dyDescent="0.25">
      <c r="A23" t="s">
        <v>33</v>
      </c>
      <c r="B23">
        <v>13</v>
      </c>
      <c r="E23">
        <v>15</v>
      </c>
    </row>
    <row r="24" spans="1:5" x14ac:dyDescent="0.25">
      <c r="E24">
        <v>15</v>
      </c>
    </row>
    <row r="25" spans="1:5" x14ac:dyDescent="0.25">
      <c r="E25">
        <v>15</v>
      </c>
    </row>
    <row r="26" spans="1:5" x14ac:dyDescent="0.25">
      <c r="E26">
        <v>15</v>
      </c>
    </row>
    <row r="27" spans="1:5" x14ac:dyDescent="0.25">
      <c r="E27">
        <v>15</v>
      </c>
    </row>
    <row r="28" spans="1:5" x14ac:dyDescent="0.25">
      <c r="E28">
        <v>15</v>
      </c>
    </row>
    <row r="29" spans="1:5" x14ac:dyDescent="0.25">
      <c r="E29">
        <v>15</v>
      </c>
    </row>
    <row r="30" spans="1:5" x14ac:dyDescent="0.25">
      <c r="E30">
        <v>15</v>
      </c>
    </row>
    <row r="31" spans="1:5" x14ac:dyDescent="0.25">
      <c r="E31">
        <v>15</v>
      </c>
    </row>
    <row r="32" spans="1:5" x14ac:dyDescent="0.25">
      <c r="E32">
        <v>15</v>
      </c>
    </row>
    <row r="33" spans="5:5" x14ac:dyDescent="0.25">
      <c r="E33">
        <v>15</v>
      </c>
    </row>
    <row r="34" spans="5:5" x14ac:dyDescent="0.25">
      <c r="E34">
        <v>15</v>
      </c>
    </row>
    <row r="35" spans="5:5" x14ac:dyDescent="0.25">
      <c r="E35">
        <v>15</v>
      </c>
    </row>
    <row r="36" spans="5:5" x14ac:dyDescent="0.25">
      <c r="E36">
        <v>15</v>
      </c>
    </row>
    <row r="37" spans="5:5" x14ac:dyDescent="0.25">
      <c r="E37">
        <v>15</v>
      </c>
    </row>
    <row r="38" spans="5:5" x14ac:dyDescent="0.25">
      <c r="E38">
        <v>15</v>
      </c>
    </row>
    <row r="39" spans="5:5" x14ac:dyDescent="0.25">
      <c r="E39">
        <v>15</v>
      </c>
    </row>
    <row r="40" spans="5:5" x14ac:dyDescent="0.25">
      <c r="E40">
        <v>15</v>
      </c>
    </row>
    <row r="41" spans="5:5" x14ac:dyDescent="0.25">
      <c r="E41">
        <v>15</v>
      </c>
    </row>
    <row r="42" spans="5:5" x14ac:dyDescent="0.25">
      <c r="E42">
        <v>16</v>
      </c>
    </row>
    <row r="43" spans="5:5" x14ac:dyDescent="0.25">
      <c r="E43">
        <v>16</v>
      </c>
    </row>
    <row r="44" spans="5:5" x14ac:dyDescent="0.25">
      <c r="E44">
        <v>16</v>
      </c>
    </row>
    <row r="45" spans="5:5" x14ac:dyDescent="0.25">
      <c r="E45">
        <v>16</v>
      </c>
    </row>
    <row r="46" spans="5:5" x14ac:dyDescent="0.25">
      <c r="E46">
        <v>16</v>
      </c>
    </row>
    <row r="47" spans="5:5" x14ac:dyDescent="0.25">
      <c r="E47">
        <v>16</v>
      </c>
    </row>
    <row r="48" spans="5:5" x14ac:dyDescent="0.25">
      <c r="E48">
        <v>16</v>
      </c>
    </row>
    <row r="49" spans="5:5" x14ac:dyDescent="0.25">
      <c r="E49">
        <v>16</v>
      </c>
    </row>
    <row r="50" spans="5:5" x14ac:dyDescent="0.25">
      <c r="E50">
        <v>16</v>
      </c>
    </row>
    <row r="51" spans="5:5" x14ac:dyDescent="0.25">
      <c r="E51">
        <v>16</v>
      </c>
    </row>
    <row r="52" spans="5:5" x14ac:dyDescent="0.25">
      <c r="E52">
        <v>17</v>
      </c>
    </row>
    <row r="53" spans="5:5" x14ac:dyDescent="0.25">
      <c r="E53">
        <v>17</v>
      </c>
    </row>
    <row r="54" spans="5:5" x14ac:dyDescent="0.25">
      <c r="E54">
        <v>17</v>
      </c>
    </row>
    <row r="55" spans="5:5" x14ac:dyDescent="0.25">
      <c r="E55">
        <v>17</v>
      </c>
    </row>
    <row r="56" spans="5:5" x14ac:dyDescent="0.25">
      <c r="E56">
        <v>17</v>
      </c>
    </row>
    <row r="57" spans="5:5" x14ac:dyDescent="0.25">
      <c r="E57">
        <v>18</v>
      </c>
    </row>
    <row r="58" spans="5:5" x14ac:dyDescent="0.25">
      <c r="E58">
        <v>18</v>
      </c>
    </row>
    <row r="59" spans="5:5" x14ac:dyDescent="0.25">
      <c r="E59">
        <v>18</v>
      </c>
    </row>
    <row r="60" spans="5:5" x14ac:dyDescent="0.25">
      <c r="E60">
        <v>18</v>
      </c>
    </row>
    <row r="61" spans="5:5" x14ac:dyDescent="0.25">
      <c r="E61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9B38-D262-4550-AE2C-F2202719950D}">
  <dimension ref="A1:G36"/>
  <sheetViews>
    <sheetView topLeftCell="B1" workbookViewId="0">
      <selection activeCell="G10" sqref="G10"/>
    </sheetView>
  </sheetViews>
  <sheetFormatPr baseColWidth="10" defaultRowHeight="15" x14ac:dyDescent="0.25"/>
  <sheetData>
    <row r="1" spans="1:7" x14ac:dyDescent="0.25">
      <c r="A1" t="s">
        <v>34</v>
      </c>
      <c r="B1" t="s">
        <v>22</v>
      </c>
      <c r="C1" t="s">
        <v>23</v>
      </c>
      <c r="F1" t="s">
        <v>13</v>
      </c>
      <c r="G1">
        <f>(1*60)/4</f>
        <v>15</v>
      </c>
    </row>
    <row r="2" spans="1:7" x14ac:dyDescent="0.25">
      <c r="A2" t="s">
        <v>35</v>
      </c>
      <c r="B2">
        <v>3</v>
      </c>
      <c r="C2">
        <f>SUM(INDEX(Tabla5[f],1):Tabla5[[#This Row],[f]])</f>
        <v>3</v>
      </c>
    </row>
    <row r="3" spans="1:7" x14ac:dyDescent="0.25">
      <c r="A3" t="s">
        <v>36</v>
      </c>
      <c r="B3">
        <v>7</v>
      </c>
      <c r="C3">
        <f>SUM(INDEX(Tabla5[f],1):Tabla5[[#This Row],[f]])</f>
        <v>10</v>
      </c>
      <c r="F3" t="s">
        <v>42</v>
      </c>
      <c r="G3">
        <v>10</v>
      </c>
    </row>
    <row r="4" spans="1:7" x14ac:dyDescent="0.25">
      <c r="A4" s="1" t="s">
        <v>37</v>
      </c>
      <c r="B4" s="1">
        <v>12</v>
      </c>
      <c r="C4" s="1">
        <f>SUM(INDEX(Tabla5[f],1):Tabla5[[#This Row],[f]])</f>
        <v>22</v>
      </c>
      <c r="F4" t="s">
        <v>43</v>
      </c>
      <c r="G4">
        <v>22</v>
      </c>
    </row>
    <row r="5" spans="1:7" x14ac:dyDescent="0.25">
      <c r="A5" t="s">
        <v>38</v>
      </c>
      <c r="B5">
        <v>23</v>
      </c>
      <c r="C5">
        <f>SUM(INDEX(Tabla5[f],1):Tabla5[[#This Row],[f]])</f>
        <v>45</v>
      </c>
      <c r="F5" t="s">
        <v>44</v>
      </c>
      <c r="G5">
        <v>40</v>
      </c>
    </row>
    <row r="6" spans="1:7" x14ac:dyDescent="0.25">
      <c r="A6" t="s">
        <v>39</v>
      </c>
      <c r="B6">
        <v>14</v>
      </c>
      <c r="C6">
        <f>SUM(INDEX(Tabla5[f],1):Tabla5[[#This Row],[f]])</f>
        <v>59</v>
      </c>
      <c r="F6" t="s">
        <v>45</v>
      </c>
      <c r="G6">
        <v>5</v>
      </c>
    </row>
    <row r="7" spans="1:7" x14ac:dyDescent="0.25">
      <c r="A7" t="s">
        <v>40</v>
      </c>
      <c r="B7">
        <v>1</v>
      </c>
      <c r="C7">
        <f>SUM(INDEX(Tabla5[f],1):Tabla5[[#This Row],[f]])</f>
        <v>60</v>
      </c>
    </row>
    <row r="8" spans="1:7" x14ac:dyDescent="0.25">
      <c r="A8" t="s">
        <v>16</v>
      </c>
      <c r="B8">
        <f>SUBTOTAL(109,Tabla5[f])</f>
        <v>60</v>
      </c>
      <c r="F8" t="s">
        <v>46</v>
      </c>
    </row>
    <row r="9" spans="1:7" x14ac:dyDescent="0.25">
      <c r="F9" t="s">
        <v>5</v>
      </c>
      <c r="G9">
        <f>40+5*((15-10)/(22-10))</f>
        <v>42.083333333333336</v>
      </c>
    </row>
    <row r="10" spans="1:7" x14ac:dyDescent="0.25">
      <c r="A10" t="s">
        <v>15</v>
      </c>
      <c r="B10">
        <f>(3*60)/4</f>
        <v>45</v>
      </c>
      <c r="C10">
        <v>50</v>
      </c>
    </row>
    <row r="11" spans="1:7" x14ac:dyDescent="0.25">
      <c r="A11" t="s">
        <v>41</v>
      </c>
      <c r="B11">
        <f>(2*60)/10</f>
        <v>12</v>
      </c>
    </row>
    <row r="19" spans="1:2" x14ac:dyDescent="0.25">
      <c r="A19" t="s">
        <v>42</v>
      </c>
      <c r="B19">
        <v>10</v>
      </c>
    </row>
    <row r="20" spans="1:2" x14ac:dyDescent="0.25">
      <c r="A20" t="s">
        <v>43</v>
      </c>
      <c r="B20">
        <v>22</v>
      </c>
    </row>
    <row r="21" spans="1:2" x14ac:dyDescent="0.25">
      <c r="A21" t="s">
        <v>44</v>
      </c>
      <c r="B21">
        <v>40</v>
      </c>
    </row>
    <row r="22" spans="1:2" x14ac:dyDescent="0.25">
      <c r="A22" t="s">
        <v>45</v>
      </c>
      <c r="B22">
        <v>5</v>
      </c>
    </row>
    <row r="24" spans="1:2" x14ac:dyDescent="0.25">
      <c r="A24" t="s">
        <v>46</v>
      </c>
    </row>
    <row r="25" spans="1:2" x14ac:dyDescent="0.25">
      <c r="A25" t="s">
        <v>47</v>
      </c>
      <c r="B25">
        <f>40+5*((((2*60)/10)-10)/(22-10))</f>
        <v>40.833333333333336</v>
      </c>
    </row>
    <row r="28" spans="1:2" x14ac:dyDescent="0.25">
      <c r="A28" t="s">
        <v>48</v>
      </c>
      <c r="B28">
        <f>(55*60)/100</f>
        <v>33</v>
      </c>
    </row>
    <row r="30" spans="1:2" x14ac:dyDescent="0.25">
      <c r="A30" t="s">
        <v>42</v>
      </c>
      <c r="B30">
        <v>22</v>
      </c>
    </row>
    <row r="31" spans="1:2" x14ac:dyDescent="0.25">
      <c r="A31" t="s">
        <v>43</v>
      </c>
      <c r="B31">
        <v>45</v>
      </c>
    </row>
    <row r="32" spans="1:2" x14ac:dyDescent="0.25">
      <c r="A32" t="s">
        <v>44</v>
      </c>
      <c r="B32">
        <v>45</v>
      </c>
    </row>
    <row r="33" spans="1:2" x14ac:dyDescent="0.25">
      <c r="A33" t="s">
        <v>45</v>
      </c>
      <c r="B33">
        <v>5</v>
      </c>
    </row>
    <row r="35" spans="1:2" x14ac:dyDescent="0.25">
      <c r="A35" t="s">
        <v>46</v>
      </c>
    </row>
    <row r="36" spans="1:2" x14ac:dyDescent="0.25">
      <c r="A36" t="s">
        <v>49</v>
      </c>
      <c r="B36">
        <f>45+5*((((55*60)/100)-22)/(45-22))</f>
        <v>47.391304347826086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71F5-6857-40C4-AE83-3D8D7AF7EA09}">
  <dimension ref="A1:F21"/>
  <sheetViews>
    <sheetView topLeftCell="B1" workbookViewId="0">
      <selection activeCell="J14" sqref="J14"/>
    </sheetView>
  </sheetViews>
  <sheetFormatPr baseColWidth="10" defaultRowHeight="15" x14ac:dyDescent="0.25"/>
  <cols>
    <col min="1" max="1" width="12.7109375" bestFit="1" customWidth="1"/>
    <col min="5" max="5" width="13.42578125" bestFit="1" customWidth="1"/>
  </cols>
  <sheetData>
    <row r="1" spans="1:6" x14ac:dyDescent="0.25">
      <c r="A1" t="s">
        <v>10</v>
      </c>
      <c r="B1" t="s">
        <v>22</v>
      </c>
      <c r="C1" t="s">
        <v>23</v>
      </c>
    </row>
    <row r="2" spans="1:6" x14ac:dyDescent="0.25">
      <c r="A2" t="s">
        <v>50</v>
      </c>
      <c r="B2">
        <v>5</v>
      </c>
      <c r="C2">
        <f>SUM(INDEX(Tabla57[f],1):Tabla57[[#This Row],[f]])</f>
        <v>5</v>
      </c>
    </row>
    <row r="3" spans="1:6" x14ac:dyDescent="0.25">
      <c r="A3" s="23" t="s">
        <v>55</v>
      </c>
      <c r="B3">
        <v>9</v>
      </c>
      <c r="C3">
        <f>SUM(INDEX(Tabla57[f],1):Tabla57[[#This Row],[f]])</f>
        <v>14</v>
      </c>
    </row>
    <row r="4" spans="1:6" x14ac:dyDescent="0.25">
      <c r="A4" s="22" t="s">
        <v>51</v>
      </c>
      <c r="B4" s="22">
        <v>25</v>
      </c>
      <c r="C4" s="22">
        <f>SUM(INDEX(Tabla57[f],1):Tabla57[[#This Row],[f]])</f>
        <v>39</v>
      </c>
    </row>
    <row r="5" spans="1:6" x14ac:dyDescent="0.25">
      <c r="A5" s="1" t="s">
        <v>52</v>
      </c>
      <c r="B5" s="1">
        <v>32</v>
      </c>
      <c r="C5" s="1">
        <f>SUM(INDEX(Tabla57[f],1):Tabla57[[#This Row],[f]])</f>
        <v>71</v>
      </c>
    </row>
    <row r="6" spans="1:6" x14ac:dyDescent="0.25">
      <c r="A6" s="16" t="s">
        <v>53</v>
      </c>
      <c r="B6" s="16">
        <v>21</v>
      </c>
      <c r="C6" s="16">
        <f>SUM(INDEX(Tabla57[f],1):Tabla57[[#This Row],[f]])</f>
        <v>92</v>
      </c>
      <c r="E6" t="s">
        <v>42</v>
      </c>
      <c r="F6">
        <v>71</v>
      </c>
    </row>
    <row r="7" spans="1:6" x14ac:dyDescent="0.25">
      <c r="A7" t="s">
        <v>54</v>
      </c>
      <c r="B7">
        <v>8</v>
      </c>
      <c r="C7">
        <f>SUM(INDEX(Tabla57[f],1):Tabla57[[#This Row],[f]])</f>
        <v>100</v>
      </c>
      <c r="E7" t="s">
        <v>43</v>
      </c>
      <c r="F7">
        <v>92</v>
      </c>
    </row>
    <row r="8" spans="1:6" x14ac:dyDescent="0.25">
      <c r="A8" t="s">
        <v>16</v>
      </c>
      <c r="B8">
        <f>SUBTOTAL(109,Tabla57[f])</f>
        <v>100</v>
      </c>
      <c r="E8" t="s">
        <v>44</v>
      </c>
      <c r="F8">
        <v>40</v>
      </c>
    </row>
    <row r="9" spans="1:6" x14ac:dyDescent="0.25">
      <c r="E9" t="s">
        <v>45</v>
      </c>
      <c r="F9">
        <v>10</v>
      </c>
    </row>
    <row r="10" spans="1:6" x14ac:dyDescent="0.25">
      <c r="A10" t="s">
        <v>56</v>
      </c>
      <c r="B10">
        <f>(3*100)/4</f>
        <v>75</v>
      </c>
    </row>
    <row r="11" spans="1:6" ht="17.25" x14ac:dyDescent="0.3">
      <c r="C11" s="24" t="s">
        <v>46</v>
      </c>
      <c r="E11" t="s">
        <v>6</v>
      </c>
      <c r="F11" s="3">
        <f>40+10*((75-71)/(92-71))</f>
        <v>41.904761904761905</v>
      </c>
    </row>
    <row r="14" spans="1:6" x14ac:dyDescent="0.25">
      <c r="E14" t="s">
        <v>58</v>
      </c>
      <c r="F14">
        <f>(40*100)/100</f>
        <v>40</v>
      </c>
    </row>
    <row r="16" spans="1:6" x14ac:dyDescent="0.25">
      <c r="E16" t="s">
        <v>42</v>
      </c>
      <c r="F16">
        <v>39</v>
      </c>
    </row>
    <row r="17" spans="5:6" x14ac:dyDescent="0.25">
      <c r="E17" t="s">
        <v>43</v>
      </c>
      <c r="F17">
        <v>71</v>
      </c>
    </row>
    <row r="18" spans="5:6" x14ac:dyDescent="0.25">
      <c r="E18" t="s">
        <v>44</v>
      </c>
      <c r="F18">
        <v>30</v>
      </c>
    </row>
    <row r="19" spans="5:6" x14ac:dyDescent="0.25">
      <c r="E19" t="s">
        <v>45</v>
      </c>
      <c r="F19">
        <v>10</v>
      </c>
    </row>
    <row r="21" spans="5:6" ht="17.25" x14ac:dyDescent="0.3">
      <c r="E21" t="s">
        <v>57</v>
      </c>
      <c r="F21" s="3">
        <f>30+10*((40-39)/(71-39))</f>
        <v>30.3125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4DB1-759F-4A50-9ABB-995BCAC33696}">
  <dimension ref="A8:F18"/>
  <sheetViews>
    <sheetView tabSelected="1" workbookViewId="0">
      <selection activeCell="C18" sqref="C18"/>
    </sheetView>
  </sheetViews>
  <sheetFormatPr baseColWidth="10" defaultRowHeight="15" x14ac:dyDescent="0.25"/>
  <cols>
    <col min="4" max="4" width="3.28515625" customWidth="1"/>
    <col min="5" max="5" width="6.42578125" bestFit="1" customWidth="1"/>
    <col min="6" max="6" width="15.42578125" bestFit="1" customWidth="1"/>
  </cols>
  <sheetData>
    <row r="8" spans="1:6" x14ac:dyDescent="0.25">
      <c r="A8" t="s">
        <v>34</v>
      </c>
      <c r="B8" t="s">
        <v>22</v>
      </c>
      <c r="C8" t="s">
        <v>23</v>
      </c>
      <c r="E8" t="s">
        <v>59</v>
      </c>
      <c r="F8" s="1">
        <f>(1*60)/4</f>
        <v>15</v>
      </c>
    </row>
    <row r="9" spans="1:6" x14ac:dyDescent="0.25">
      <c r="A9" t="s">
        <v>35</v>
      </c>
      <c r="B9">
        <v>3</v>
      </c>
      <c r="C9">
        <f>SUM(INDEX(Tabla7[f],1):Tabla7[[#This Row],[f]])</f>
        <v>3</v>
      </c>
    </row>
    <row r="10" spans="1:6" x14ac:dyDescent="0.25">
      <c r="A10" t="s">
        <v>36</v>
      </c>
      <c r="B10">
        <v>7</v>
      </c>
      <c r="C10">
        <f>SUM(INDEX(Tabla7[f],1):Tabla7[[#This Row],[f]])</f>
        <v>10</v>
      </c>
      <c r="E10" t="s">
        <v>60</v>
      </c>
      <c r="F10">
        <v>40</v>
      </c>
    </row>
    <row r="11" spans="1:6" x14ac:dyDescent="0.25">
      <c r="A11" s="25" t="s">
        <v>37</v>
      </c>
      <c r="B11" s="25">
        <v>12</v>
      </c>
      <c r="C11" s="25">
        <f>SUM(INDEX(Tabla7[f],1):Tabla7[[#This Row],[f]])</f>
        <v>22</v>
      </c>
      <c r="E11" t="s">
        <v>61</v>
      </c>
      <c r="F11">
        <v>5</v>
      </c>
    </row>
    <row r="12" spans="1:6" x14ac:dyDescent="0.25">
      <c r="A12" t="s">
        <v>38</v>
      </c>
      <c r="B12">
        <v>23</v>
      </c>
      <c r="C12">
        <f>SUM(INDEX(Tabla7[f],1):Tabla7[[#This Row],[f]])</f>
        <v>45</v>
      </c>
      <c r="E12" t="s">
        <v>62</v>
      </c>
      <c r="F12" s="1">
        <v>15</v>
      </c>
    </row>
    <row r="13" spans="1:6" x14ac:dyDescent="0.25">
      <c r="A13" t="s">
        <v>39</v>
      </c>
      <c r="B13">
        <v>14</v>
      </c>
      <c r="C13">
        <f>SUM(INDEX(Tabla7[f],1):Tabla7[[#This Row],[f]])</f>
        <v>59</v>
      </c>
      <c r="E13" t="s">
        <v>63</v>
      </c>
      <c r="F13">
        <v>10</v>
      </c>
    </row>
    <row r="14" spans="1:6" x14ac:dyDescent="0.25">
      <c r="A14" t="s">
        <v>40</v>
      </c>
      <c r="B14">
        <v>1</v>
      </c>
      <c r="C14">
        <f>SUM(INDEX(Tabla7[f],1):Tabla7[[#This Row],[f]])</f>
        <v>60</v>
      </c>
      <c r="E14" t="s">
        <v>64</v>
      </c>
      <c r="F14">
        <v>22</v>
      </c>
    </row>
    <row r="15" spans="1:6" x14ac:dyDescent="0.25">
      <c r="A15" t="s">
        <v>16</v>
      </c>
      <c r="B15">
        <f>SUBTOTAL(109,Tabla7[f])</f>
        <v>60</v>
      </c>
    </row>
    <row r="16" spans="1:6" ht="17.25" x14ac:dyDescent="0.3">
      <c r="E16" s="3" t="s">
        <v>28</v>
      </c>
      <c r="F16" s="3">
        <f>40+5*((15-10)/(22-10))</f>
        <v>42.083333333333336</v>
      </c>
    </row>
    <row r="17" spans="1:3" x14ac:dyDescent="0.25">
      <c r="A17" t="s">
        <v>65</v>
      </c>
      <c r="B17">
        <v>46.74</v>
      </c>
      <c r="C17" s="20" t="s">
        <v>67</v>
      </c>
    </row>
    <row r="18" spans="1:3" x14ac:dyDescent="0.25">
      <c r="A18" t="s">
        <v>66</v>
      </c>
      <c r="B18">
        <v>50</v>
      </c>
      <c r="C18" s="20" t="s">
        <v>67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Video1</vt:lpstr>
      <vt:lpstr>Video2</vt:lpstr>
      <vt:lpstr>Video3</vt:lpstr>
      <vt:lpstr>Video4</vt:lpstr>
      <vt:lpstr>Video5</vt:lpstr>
      <vt:lpstr>Video6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2022-09-20T22:44:34Z</dcterms:modified>
</cp:coreProperties>
</file>