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62B0EA9D-A35B-4371-86F2-84133507A368}" xr6:coauthVersionLast="47" xr6:coauthVersionMax="47" xr10:uidLastSave="{00000000-0000-0000-0000-000000000000}"/>
  <bookViews>
    <workbookView xWindow="-120" yWindow="-120" windowWidth="20640" windowHeight="11160" activeTab="4" xr2:uid="{00000000-000D-0000-FFFF-FFFF00000000}"/>
  </bookViews>
  <sheets>
    <sheet name="Príncipe" sheetId="2" r:id="rId1"/>
    <sheet name="Tipificar" sheetId="3" r:id="rId2"/>
    <sheet name="Inferencia" sheetId="1" r:id="rId3"/>
    <sheet name="Confianza" sheetId="4" r:id="rId4"/>
    <sheet name="Ejercicio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E43" i="5"/>
  <c r="E41" i="5"/>
  <c r="E42" i="5"/>
  <c r="C36" i="5"/>
  <c r="D36" i="5" s="1"/>
  <c r="E36" i="5" s="1"/>
  <c r="E30" i="5"/>
  <c r="D30" i="5"/>
  <c r="E28" i="5"/>
  <c r="E27" i="5"/>
  <c r="B30" i="5"/>
  <c r="F24" i="5"/>
  <c r="D24" i="5"/>
  <c r="C24" i="5"/>
  <c r="D23" i="5"/>
  <c r="C23" i="5"/>
  <c r="E21" i="5"/>
  <c r="E20" i="5"/>
  <c r="D20" i="5"/>
  <c r="C20" i="5"/>
  <c r="C17" i="5"/>
  <c r="E17" i="5"/>
  <c r="D17" i="5"/>
  <c r="C16" i="5"/>
  <c r="B12" i="5"/>
  <c r="B7" i="5"/>
  <c r="E7" i="5" s="1"/>
  <c r="M12" i="4"/>
  <c r="L12" i="4"/>
  <c r="L8" i="4"/>
  <c r="I8" i="4"/>
  <c r="N34" i="1"/>
  <c r="N35" i="1" s="1"/>
  <c r="N36" i="1" s="1"/>
  <c r="N29" i="1"/>
  <c r="N30" i="1" s="1"/>
  <c r="D35" i="1"/>
  <c r="F34" i="1"/>
  <c r="D34" i="1"/>
  <c r="F29" i="4"/>
  <c r="F26" i="4"/>
  <c r="F35" i="4"/>
  <c r="F34" i="4"/>
  <c r="E34" i="4"/>
  <c r="E29" i="4"/>
  <c r="C29" i="4"/>
  <c r="E35" i="4"/>
  <c r="E26" i="4"/>
  <c r="C26" i="4"/>
  <c r="C18" i="4"/>
  <c r="F7" i="4"/>
  <c r="F8" i="4" s="1"/>
  <c r="C7" i="4"/>
  <c r="F2" i="4"/>
  <c r="J8" i="3"/>
  <c r="J9" i="3" s="1"/>
  <c r="D43" i="3"/>
  <c r="D46" i="3"/>
  <c r="D47" i="3" s="1"/>
  <c r="F41" i="3"/>
  <c r="F35" i="3"/>
  <c r="E35" i="3"/>
  <c r="C35" i="3"/>
  <c r="C33" i="3"/>
  <c r="F13" i="3"/>
  <c r="F14" i="3" s="1"/>
  <c r="D15" i="3"/>
  <c r="B13" i="3"/>
  <c r="B14" i="3" s="1"/>
  <c r="B18" i="2"/>
  <c r="C19" i="2" s="1"/>
  <c r="B4" i="2"/>
  <c r="B8" i="2"/>
  <c r="B7" i="2"/>
  <c r="B9" i="2" s="1"/>
  <c r="C11" i="2" s="1"/>
  <c r="M15" i="1"/>
  <c r="I15" i="1"/>
  <c r="M3" i="1"/>
  <c r="E16" i="1"/>
  <c r="C16" i="1"/>
  <c r="D9" i="5" l="1"/>
  <c r="C9" i="5"/>
  <c r="C2" i="4"/>
  <c r="E3" i="4"/>
  <c r="E9" i="5" l="1"/>
</calcChain>
</file>

<file path=xl/sharedStrings.xml><?xml version="1.0" encoding="utf-8"?>
<sst xmlns="http://schemas.openxmlformats.org/spreadsheetml/2006/main" count="199" uniqueCount="129">
  <si>
    <t>EJEMPLO</t>
  </si>
  <si>
    <t>Duración de las bombillas</t>
  </si>
  <si>
    <t>Muestra &gt;</t>
  </si>
  <si>
    <r>
      <t>N(</t>
    </r>
    <r>
      <rPr>
        <sz val="16"/>
        <color theme="1"/>
        <rFont val="Calibri"/>
        <family val="2"/>
      </rPr>
      <t>μ, σ)</t>
    </r>
  </si>
  <si>
    <t>(distribución normal, desviación típica)</t>
  </si>
  <si>
    <t>Supongamos que sabemos que la duración media de las bombillas de una determinada marca sigue una N(1500, 160). Si escogemos una bombilla al azar, ¿cuál es la probabilidad de que funciones más de 1524 horas? Si escogemos una muestra de 100 bombillas y calculamos su duración media, ¿cuál es la probabilidad de que sea superior a 1524 horas? P(X &gt; 1524)</t>
  </si>
  <si>
    <t xml:space="preserve">z = </t>
  </si>
  <si>
    <t>X - μ</t>
  </si>
  <si>
    <t>σ</t>
  </si>
  <si>
    <t>1524 - 1500</t>
  </si>
  <si>
    <t>Entonces</t>
  </si>
  <si>
    <r>
      <t xml:space="preserve">P(X &gt; 1524) = P(Z &gt; 0,15) = 1 - P(Z </t>
    </r>
    <r>
      <rPr>
        <sz val="14"/>
        <color theme="1"/>
        <rFont val="Calibri"/>
        <family val="2"/>
      </rPr>
      <t>≤</t>
    </r>
    <r>
      <rPr>
        <sz val="14"/>
        <color theme="1"/>
        <rFont val="Calibri"/>
        <family val="2"/>
        <scheme val="minor"/>
      </rPr>
      <t xml:space="preserve"> 0,15) = 0,4404 = 44,04%</t>
    </r>
  </si>
  <si>
    <t>La probabilidad de durar más de 1524 horas es la probabilidad de que Z sea superior a 0,15; y para ser superior a 0,15 calculamos 1 - Z inferior a 0,15. Esto, consultado en la tabla, resulta en el coeficiente equivalente a 44,04%</t>
  </si>
  <si>
    <t>Es decir, hay un 44,04% de que una bombilla dure más de 1524 horas.</t>
  </si>
  <si>
    <t>El 44,04% de las bombillas podría durar más de 1524 horas.</t>
  </si>
  <si>
    <t>CÁLCULO PARA BOMBILLAS INDIVIDUALES</t>
  </si>
  <si>
    <t>CÁLCULO PARA UNA MUESTRA</t>
  </si>
  <si>
    <t>N(</t>
  </si>
  <si>
    <t xml:space="preserve">μ, </t>
  </si>
  <si>
    <t>√N</t>
  </si>
  <si>
    <t>)</t>
  </si>
  <si>
    <t>N( 1500</t>
  </si>
  <si>
    <t>√100</t>
  </si>
  <si>
    <t xml:space="preserve">) = </t>
  </si>
  <si>
    <t>N(1500, 16)</t>
  </si>
  <si>
    <t>No se está calculando que una bombilla dure más de 1524 horas sino de que la media de las 100 bombillas sea superior a 1524</t>
  </si>
  <si>
    <r>
      <t xml:space="preserve">P(X̄ &gt; 1524) = P(Z &gt; 1,5) = 1 - P(Z </t>
    </r>
    <r>
      <rPr>
        <sz val="14"/>
        <color theme="1"/>
        <rFont val="Calibri"/>
        <family val="2"/>
      </rPr>
      <t>≤</t>
    </r>
    <r>
      <rPr>
        <sz val="14"/>
        <color theme="1"/>
        <rFont val="Calibri"/>
        <family val="2"/>
        <scheme val="minor"/>
      </rPr>
      <t xml:space="preserve"> 1,5) = 0,0668 = 6,68%</t>
    </r>
  </si>
  <si>
    <t>Es decir, si escojo 100 bombillas, la probabilidad que su media de duración supere las 1524 horas es de 6,68%</t>
  </si>
  <si>
    <t>DESDE</t>
  </si>
  <si>
    <t>HASTA</t>
  </si>
  <si>
    <t>MEDIA</t>
  </si>
  <si>
    <t>DESVIACIÓN</t>
  </si>
  <si>
    <t>PROBABILIDAD</t>
  </si>
  <si>
    <t>DESVIACION</t>
  </si>
  <si>
    <t>CASO N(0, 1)</t>
  </si>
  <si>
    <t>&lt; Z</t>
  </si>
  <si>
    <t>CASO ÁREA POR ENCIMA DE UN VALOR POSITIVO</t>
  </si>
  <si>
    <r>
      <t xml:space="preserve">P(Z &gt; z) = 1 - P(Z </t>
    </r>
    <r>
      <rPr>
        <sz val="14"/>
        <color theme="1"/>
        <rFont val="Calibri"/>
        <family val="2"/>
      </rPr>
      <t>≤ z)</t>
    </r>
  </si>
  <si>
    <t>CASO ÁREA POR ENCIMA DE UN VALOR NEGATIVO</t>
  </si>
  <si>
    <r>
      <t xml:space="preserve">P(Z &gt; -z) = P(Z </t>
    </r>
    <r>
      <rPr>
        <sz val="14"/>
        <color theme="1"/>
        <rFont val="Calibri"/>
        <family val="2"/>
      </rPr>
      <t>≤ z)</t>
    </r>
  </si>
  <si>
    <t>CASO ÁREA POR DEBAJO DE UN VALOR NEGATIVO</t>
  </si>
  <si>
    <r>
      <t xml:space="preserve">P(Z ≤ -z) = 1 - P(Z </t>
    </r>
    <r>
      <rPr>
        <sz val="14"/>
        <color theme="1"/>
        <rFont val="Calibri"/>
        <family val="2"/>
      </rPr>
      <t>≤ z)</t>
    </r>
  </si>
  <si>
    <t>CASO ÁREA ENTRE DOS VALORES</t>
  </si>
  <si>
    <r>
      <t>P(z</t>
    </r>
    <r>
      <rPr>
        <vertAlign val="subscript"/>
        <sz val="14"/>
        <color theme="1"/>
        <rFont val="Calibri"/>
        <family val="2"/>
        <scheme val="minor"/>
      </rPr>
      <t>1</t>
    </r>
    <r>
      <rPr>
        <sz val="14"/>
        <color theme="1"/>
        <rFont val="Calibri"/>
        <family val="2"/>
        <scheme val="minor"/>
      </rPr>
      <t xml:space="preserve"> &lt; Z ≤ z</t>
    </r>
    <r>
      <rPr>
        <vertAlign val="subscript"/>
        <sz val="14"/>
        <color theme="1"/>
        <rFont val="Calibri"/>
        <family val="2"/>
        <scheme val="minor"/>
      </rPr>
      <t>2</t>
    </r>
    <r>
      <rPr>
        <sz val="14"/>
        <color theme="1"/>
        <rFont val="Calibri"/>
        <family val="2"/>
        <scheme val="minor"/>
      </rPr>
      <t xml:space="preserve">) = P(Z </t>
    </r>
    <r>
      <rPr>
        <sz val="14"/>
        <color theme="1"/>
        <rFont val="Calibri"/>
        <family val="2"/>
      </rPr>
      <t>≤ z</t>
    </r>
    <r>
      <rPr>
        <vertAlign val="subscript"/>
        <sz val="14"/>
        <color theme="1"/>
        <rFont val="Calibri"/>
        <family val="2"/>
      </rPr>
      <t>2</t>
    </r>
    <r>
      <rPr>
        <sz val="14"/>
        <color theme="1"/>
        <rFont val="Calibri"/>
        <family val="2"/>
      </rPr>
      <t>) - P(Z ≤ z</t>
    </r>
    <r>
      <rPr>
        <vertAlign val="subscript"/>
        <sz val="14"/>
        <color theme="1"/>
        <rFont val="Calibri"/>
        <family val="2"/>
      </rPr>
      <t>1</t>
    </r>
    <r>
      <rPr>
        <sz val="14"/>
        <color theme="1"/>
        <rFont val="Calibri"/>
        <family val="2"/>
      </rPr>
      <t>)</t>
    </r>
  </si>
  <si>
    <t>TIPIFICAR</t>
  </si>
  <si>
    <t>Tipificar consiste en transformar la variable de nuestro ejercicio en su equivalente en una distribución N(0, 1) para poder usar "la tabla" (es decir, tipificar es la forma de trabajar con muestras cuya media no sea 0 &gt; N(x, 1)</t>
  </si>
  <si>
    <t>X</t>
  </si>
  <si>
    <t>z =</t>
  </si>
  <si>
    <t>(muestral)</t>
  </si>
  <si>
    <t>(poblacional)</t>
  </si>
  <si>
    <t>Es decir, calcular en una muestra de media 170 los sujetos por debajo de 185 equivale a calcular en una distribución (muestra) de media cero cuando z sea 1.25</t>
  </si>
  <si>
    <t>&gt;</t>
  </si>
  <si>
    <t>1.25 para Z cuando N(0, 1)</t>
  </si>
  <si>
    <t>185 para X cuando N(170, 12)</t>
  </si>
  <si>
    <t>Es decir, son equivalentes &gt;</t>
  </si>
  <si>
    <r>
      <t xml:space="preserve">P(X </t>
    </r>
    <r>
      <rPr>
        <b/>
        <sz val="12"/>
        <color theme="1"/>
        <rFont val="Calibri"/>
        <family val="2"/>
      </rPr>
      <t>≤ 185) = P(Z ≤ 1.25)</t>
    </r>
  </si>
  <si>
    <t>Así determinamos que el 89.44% de la población mide menos de 185 centímetos</t>
  </si>
  <si>
    <t>¿Y LA ESTATURA?</t>
  </si>
  <si>
    <t>Si z = 0.84 &gt; despejamos &gt;</t>
  </si>
  <si>
    <t>(a z se llega usando "la tabla")</t>
  </si>
  <si>
    <t>X - 170</t>
  </si>
  <si>
    <t>Recordemos &gt; a z llegamos usando la tabla &gt; ¿cómo calculamos la altura?</t>
  </si>
  <si>
    <t>0.84 * 12 + 170 = X</t>
  </si>
  <si>
    <t>Comprobemos &gt;</t>
  </si>
  <si>
    <t>¿QUÉ ESTATURA DEJA POR DEBAJO DEL 80%?</t>
  </si>
  <si>
    <t>N(500, 5)</t>
  </si>
  <si>
    <t>P para X = 496</t>
  </si>
  <si>
    <t>Es decir, hay una posibilidad de 21.19% de que una caja pese menos de 496 gramos.</t>
  </si>
  <si>
    <r>
      <t>z</t>
    </r>
    <r>
      <rPr>
        <vertAlign val="subscript"/>
        <sz val="22"/>
        <color theme="1"/>
        <rFont val="Calibri"/>
        <family val="2"/>
        <scheme val="minor"/>
      </rPr>
      <t>1</t>
    </r>
  </si>
  <si>
    <r>
      <t>z</t>
    </r>
    <r>
      <rPr>
        <vertAlign val="subscript"/>
        <sz val="22"/>
        <color theme="1"/>
        <rFont val="Calibri"/>
        <family val="2"/>
        <scheme val="minor"/>
      </rPr>
      <t>2</t>
    </r>
  </si>
  <si>
    <t>CALCULAR EL INTERVALO DE CONFIANZA DE 95%</t>
  </si>
  <si>
    <r>
      <t>IC</t>
    </r>
    <r>
      <rPr>
        <vertAlign val="subscript"/>
        <sz val="16"/>
        <color theme="1"/>
        <rFont val="Calibri"/>
        <family val="2"/>
        <scheme val="minor"/>
      </rPr>
      <t>95%</t>
    </r>
    <r>
      <rPr>
        <sz val="16"/>
        <color theme="1"/>
        <rFont val="Calibri"/>
        <family val="2"/>
        <scheme val="minor"/>
      </rPr>
      <t xml:space="preserve"> = (-1.96; 1.96)</t>
    </r>
  </si>
  <si>
    <t>¿PARA EL 90%?</t>
  </si>
  <si>
    <r>
      <t>z</t>
    </r>
    <r>
      <rPr>
        <vertAlign val="subscript"/>
        <sz val="14"/>
        <color theme="1"/>
        <rFont val="Calibri"/>
        <family val="2"/>
        <scheme val="minor"/>
      </rPr>
      <t>1</t>
    </r>
  </si>
  <si>
    <r>
      <t>z</t>
    </r>
    <r>
      <rPr>
        <vertAlign val="subscript"/>
        <sz val="14"/>
        <color theme="1"/>
        <rFont val="Calibri"/>
        <family val="2"/>
        <scheme val="minor"/>
      </rPr>
      <t>2</t>
    </r>
  </si>
  <si>
    <t>Neumáticos, duración en kilómetros.</t>
  </si>
  <si>
    <t>Distribución &gt; N(48.000, 3.000)</t>
  </si>
  <si>
    <t>Calcular INTERVALO de confianza del 80%</t>
  </si>
  <si>
    <t>μ =</t>
  </si>
  <si>
    <t>σ =</t>
  </si>
  <si>
    <r>
      <rPr>
        <sz val="14"/>
        <color theme="1"/>
        <rFont val="Calibri"/>
        <family val="2"/>
      </rPr>
      <t>α</t>
    </r>
    <r>
      <rPr>
        <sz val="14"/>
        <color theme="1"/>
        <rFont val="Calibri"/>
        <family val="2"/>
        <scheme val="minor"/>
      </rPr>
      <t xml:space="preserve"> =</t>
    </r>
  </si>
  <si>
    <t>para N(0, 1)</t>
  </si>
  <si>
    <t>Este rango calculado (-1.28; 1.28) es para N(0, 1)</t>
  </si>
  <si>
    <t>Necesito convertirlo a N(48.000; 3.000)</t>
  </si>
  <si>
    <t>De nuevo &gt; el objetivo es calcular la respuesta en kilómetros.</t>
  </si>
  <si>
    <t>Usando la fórmula de tipificar, volvemos a despejar la x (pues la z ya la conozco) &gt;</t>
  </si>
  <si>
    <t>Despejando &gt;</t>
  </si>
  <si>
    <r>
      <t>X</t>
    </r>
    <r>
      <rPr>
        <vertAlign val="subscript"/>
        <sz val="11"/>
        <color theme="1"/>
        <rFont val="Calibri"/>
        <family val="2"/>
        <scheme val="minor"/>
      </rPr>
      <t>1</t>
    </r>
    <r>
      <rPr>
        <sz val="11"/>
        <color theme="1"/>
        <rFont val="Calibri"/>
        <family val="2"/>
        <scheme val="minor"/>
      </rPr>
      <t xml:space="preserve"> - 48.000</t>
    </r>
  </si>
  <si>
    <r>
      <t>X</t>
    </r>
    <r>
      <rPr>
        <vertAlign val="subscript"/>
        <sz val="11"/>
        <color theme="1"/>
        <rFont val="Calibri"/>
        <family val="2"/>
        <scheme val="minor"/>
      </rPr>
      <t>2</t>
    </r>
    <r>
      <rPr>
        <sz val="11"/>
        <color theme="1"/>
        <rFont val="Calibri"/>
        <family val="2"/>
        <scheme val="minor"/>
      </rPr>
      <t xml:space="preserve"> - 48.000</t>
    </r>
  </si>
  <si>
    <r>
      <t>X</t>
    </r>
    <r>
      <rPr>
        <vertAlign val="subscript"/>
        <sz val="11"/>
        <color theme="1"/>
        <rFont val="Calibri"/>
        <family val="2"/>
        <scheme val="minor"/>
      </rPr>
      <t>2</t>
    </r>
  </si>
  <si>
    <t>X1</t>
  </si>
  <si>
    <t>RESPUESTA</t>
  </si>
  <si>
    <r>
      <t>IC</t>
    </r>
    <r>
      <rPr>
        <vertAlign val="subscript"/>
        <sz val="16"/>
        <color theme="1"/>
        <rFont val="Calibri"/>
        <family val="2"/>
        <scheme val="minor"/>
      </rPr>
      <t>80%</t>
    </r>
    <r>
      <rPr>
        <sz val="16"/>
        <color theme="1"/>
        <rFont val="Calibri"/>
        <family val="2"/>
        <scheme val="minor"/>
      </rPr>
      <t xml:space="preserve"> = (44.160; 51.840)</t>
    </r>
  </si>
  <si>
    <t>Es decir, el 80% de sus neumáticos dura entre 44.160 kms y 51.840 kms.</t>
  </si>
  <si>
    <t>EJEMPLO DE LAS LUBINAS</t>
  </si>
  <si>
    <t>INTERVALO DE CONFIANZA LA MEDIA POBLACIONAL (μ)</t>
  </si>
  <si>
    <t>IC = (X̄ - error, X̄ + error)</t>
  </si>
  <si>
    <r>
      <t>z</t>
    </r>
    <r>
      <rPr>
        <vertAlign val="subscript"/>
        <sz val="14"/>
        <color theme="1"/>
        <rFont val="Calibri"/>
        <family val="2"/>
        <scheme val="minor"/>
      </rPr>
      <t>α/2</t>
    </r>
  </si>
  <si>
    <t>error</t>
  </si>
  <si>
    <t>IC = (X̄ - error; X̄ + error)</t>
  </si>
  <si>
    <r>
      <t>IC</t>
    </r>
    <r>
      <rPr>
        <vertAlign val="subscript"/>
        <sz val="16"/>
        <color theme="1"/>
        <rFont val="Calibri"/>
        <family val="2"/>
        <scheme val="minor"/>
      </rPr>
      <t>90%</t>
    </r>
    <r>
      <rPr>
        <sz val="16"/>
        <color theme="1"/>
        <rFont val="Calibri"/>
        <family val="2"/>
        <scheme val="minor"/>
      </rPr>
      <t>= (90 - 2.08; 90 + 2.08)</t>
    </r>
  </si>
  <si>
    <t>El planteo &gt;</t>
  </si>
  <si>
    <t>El tiempo diario que los adultos de una determinada ciudad dedican al deporte tiene una desviación típica de 20 minutos. Para una muestra de 250 habitantes hay un promedio de 90 minutos diarios. Calcular un intervalo de confianza del 90% para μ</t>
  </si>
  <si>
    <t>poblacion</t>
  </si>
  <si>
    <t>???</t>
  </si>
  <si>
    <t xml:space="preserve">desviacion </t>
  </si>
  <si>
    <t>media muestral</t>
  </si>
  <si>
    <t>calcular intervalo confianza poblacional 95%</t>
  </si>
  <si>
    <t>z</t>
  </si>
  <si>
    <t>rango</t>
  </si>
  <si>
    <t>RAIZ(N)</t>
  </si>
  <si>
    <t>N</t>
  </si>
  <si>
    <t>AHORA CALCULAR N PARA QUE RANGO CF = 5 CMS</t>
  </si>
  <si>
    <t>RANGO</t>
  </si>
  <si>
    <t>IC</t>
  </si>
  <si>
    <t>COMPROBAR</t>
  </si>
  <si>
    <t>ERROR</t>
  </si>
  <si>
    <t>MERMELADA</t>
  </si>
  <si>
    <t>desviación</t>
  </si>
  <si>
    <t>n</t>
  </si>
  <si>
    <t>media</t>
  </si>
  <si>
    <r>
      <t xml:space="preserve">P(-1.88 &lt; Z </t>
    </r>
    <r>
      <rPr>
        <sz val="11"/>
        <color theme="1"/>
        <rFont val="Calibri"/>
        <family val="2"/>
      </rPr>
      <t>≤ 1.88) =</t>
    </r>
  </si>
  <si>
    <r>
      <t xml:space="preserve">P(Z </t>
    </r>
    <r>
      <rPr>
        <sz val="11"/>
        <color theme="1"/>
        <rFont val="Calibri"/>
        <family val="2"/>
      </rPr>
      <t>≤ 1.88) - P(Z &gt; 1.88) =</t>
    </r>
  </si>
  <si>
    <r>
      <t xml:space="preserve">P(Z </t>
    </r>
    <r>
      <rPr>
        <sz val="11"/>
        <color theme="1"/>
        <rFont val="Calibri"/>
        <family val="2"/>
      </rPr>
      <t>≤ 1.88) - [1 - P(Z ≤ 1.88)] =</t>
    </r>
  </si>
  <si>
    <t>GAS</t>
  </si>
  <si>
    <t>N POBLACIONAL</t>
  </si>
  <si>
    <t>N MUESTRAL</t>
  </si>
  <si>
    <t>APUNTE</t>
  </si>
  <si>
    <t>1 -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</si>
</sst>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font>
    <font>
      <sz val="11"/>
      <color theme="1"/>
      <name val="Calibri"/>
      <family val="2"/>
    </font>
    <font>
      <b/>
      <sz val="12"/>
      <color theme="1"/>
      <name val="Calibri"/>
      <family val="2"/>
      <scheme val="minor"/>
    </font>
    <font>
      <sz val="14"/>
      <color theme="1"/>
      <name val="Calibri"/>
      <family val="2"/>
      <scheme val="minor"/>
    </font>
    <font>
      <sz val="14"/>
      <color theme="1"/>
      <name val="Calibri"/>
      <family val="2"/>
    </font>
    <font>
      <sz val="16"/>
      <color theme="1"/>
      <name val="Calibri"/>
      <family val="2"/>
      <scheme val="minor"/>
    </font>
    <font>
      <sz val="16"/>
      <color theme="1"/>
      <name val="Calibri"/>
      <family val="2"/>
    </font>
    <font>
      <b/>
      <sz val="11"/>
      <color rgb="FFFF0000"/>
      <name val="Calibri"/>
      <family val="2"/>
      <scheme val="minor"/>
    </font>
    <font>
      <b/>
      <sz val="12"/>
      <color rgb="FFFF0000"/>
      <name val="Calibri"/>
      <family val="2"/>
      <scheme val="minor"/>
    </font>
    <font>
      <sz val="36"/>
      <color theme="1"/>
      <name val="Calibri"/>
      <family val="2"/>
      <scheme val="minor"/>
    </font>
    <font>
      <sz val="11"/>
      <color theme="1"/>
      <name val="Calibri"/>
      <family val="2"/>
      <scheme val="minor"/>
    </font>
    <font>
      <sz val="12"/>
      <color theme="1"/>
      <name val="Calibri"/>
      <family val="2"/>
      <scheme val="minor"/>
    </font>
    <font>
      <b/>
      <sz val="16"/>
      <color theme="1"/>
      <name val="Calibri"/>
      <family val="2"/>
      <scheme val="minor"/>
    </font>
    <font>
      <vertAlign val="subscript"/>
      <sz val="14"/>
      <color theme="1"/>
      <name val="Calibri"/>
      <family val="2"/>
      <scheme val="minor"/>
    </font>
    <font>
      <vertAlign val="subscript"/>
      <sz val="14"/>
      <color theme="1"/>
      <name val="Calibri"/>
      <family val="2"/>
    </font>
    <font>
      <b/>
      <sz val="11"/>
      <color theme="1"/>
      <name val="Calibri"/>
      <family val="2"/>
      <scheme val="minor"/>
    </font>
    <font>
      <b/>
      <sz val="12"/>
      <color theme="1"/>
      <name val="Calibri"/>
      <family val="2"/>
    </font>
    <font>
      <vertAlign val="subscript"/>
      <sz val="11"/>
      <color theme="1"/>
      <name val="Calibri"/>
      <family val="2"/>
      <scheme val="minor"/>
    </font>
    <font>
      <sz val="22"/>
      <color theme="1"/>
      <name val="Calibri"/>
      <family val="2"/>
      <scheme val="minor"/>
    </font>
    <font>
      <vertAlign val="subscript"/>
      <sz val="22"/>
      <color theme="1"/>
      <name val="Calibri"/>
      <family val="2"/>
      <scheme val="minor"/>
    </font>
    <font>
      <vertAlign val="subscript"/>
      <sz val="16"/>
      <color theme="1"/>
      <name val="Calibri"/>
      <family val="2"/>
      <scheme val="minor"/>
    </font>
    <font>
      <sz val="11"/>
      <color rgb="FFFF0000"/>
      <name val="Calibri"/>
      <family val="2"/>
      <scheme val="minor"/>
    </font>
    <font>
      <sz val="12"/>
      <color rgb="FFFF0000"/>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75">
    <xf numFmtId="0" fontId="0" fillId="0" borderId="0" xfId="0"/>
    <xf numFmtId="0" fontId="3" fillId="0" borderId="0" xfId="0" applyFont="1"/>
    <xf numFmtId="0" fontId="4" fillId="0" borderId="0" xfId="0" applyFont="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wrapText="1"/>
    </xf>
    <xf numFmtId="0" fontId="6" fillId="0" borderId="1" xfId="0" applyFont="1" applyBorder="1" applyAlignment="1">
      <alignment horizontal="center"/>
    </xf>
    <xf numFmtId="0" fontId="7" fillId="0" borderId="0" xfId="0" applyFont="1" applyAlignment="1">
      <alignment horizontal="center"/>
    </xf>
    <xf numFmtId="0" fontId="0" fillId="0" borderId="1" xfId="0" applyBorder="1" applyAlignment="1">
      <alignment horizontal="center"/>
    </xf>
    <xf numFmtId="0" fontId="0" fillId="0" borderId="1" xfId="0" applyBorder="1" applyAlignment="1">
      <alignment horizontal="center"/>
    </xf>
    <xf numFmtId="10" fontId="9" fillId="0" borderId="0" xfId="1" applyNumberFormat="1" applyFont="1" applyAlignment="1">
      <alignment horizontal="center" vertical="center"/>
    </xf>
    <xf numFmtId="0" fontId="13" fillId="2" borderId="0" xfId="0" applyFont="1" applyFill="1" applyAlignment="1">
      <alignment vertical="center"/>
    </xf>
    <xf numFmtId="0" fontId="0" fillId="0" borderId="0" xfId="0" applyAlignment="1">
      <alignment wrapText="1"/>
    </xf>
    <xf numFmtId="0" fontId="16" fillId="2" borderId="3" xfId="0" applyFont="1" applyFill="1" applyBorder="1" applyAlignment="1">
      <alignment horizontal="center"/>
    </xf>
    <xf numFmtId="0" fontId="16" fillId="2" borderId="4" xfId="0" applyFont="1" applyFill="1" applyBorder="1" applyAlignment="1">
      <alignment horizontal="center"/>
    </xf>
    <xf numFmtId="0" fontId="0" fillId="0" borderId="0" xfId="0" applyAlignment="1">
      <alignment horizontal="right"/>
    </xf>
    <xf numFmtId="0" fontId="16" fillId="0" borderId="0" xfId="0" applyFont="1"/>
    <xf numFmtId="0" fontId="16" fillId="2" borderId="3" xfId="0" applyFont="1" applyFill="1" applyBorder="1" applyAlignment="1">
      <alignment horizontal="right"/>
    </xf>
    <xf numFmtId="0" fontId="16" fillId="2" borderId="4" xfId="0" applyFont="1" applyFill="1" applyBorder="1" applyAlignment="1">
      <alignment horizontal="left"/>
    </xf>
    <xf numFmtId="0" fontId="3" fillId="0" borderId="6" xfId="0" applyFont="1" applyBorder="1"/>
    <xf numFmtId="0" fontId="0" fillId="0" borderId="7" xfId="0" applyBorder="1"/>
    <xf numFmtId="0" fontId="0" fillId="0" borderId="8" xfId="0" applyBorder="1"/>
    <xf numFmtId="10" fontId="9" fillId="2" borderId="5" xfId="1" applyNumberFormat="1" applyFont="1" applyFill="1" applyBorder="1" applyAlignment="1">
      <alignment horizontal="center" vertical="center"/>
    </xf>
    <xf numFmtId="0" fontId="19" fillId="0" borderId="0" xfId="0" applyFont="1" applyAlignment="1">
      <alignment horizontal="right" vertical="center"/>
    </xf>
    <xf numFmtId="0" fontId="12" fillId="0" borderId="0" xfId="0" applyFont="1" applyAlignment="1">
      <alignment horizontal="left" vertical="center"/>
    </xf>
    <xf numFmtId="0" fontId="6" fillId="0" borderId="0" xfId="0" applyFont="1"/>
    <xf numFmtId="0" fontId="4" fillId="0" borderId="0" xfId="0" applyFont="1" applyAlignment="1">
      <alignment horizontal="right" vertical="center"/>
    </xf>
    <xf numFmtId="0" fontId="4" fillId="0" borderId="0" xfId="0" applyFont="1" applyAlignment="1">
      <alignment horizontal="left" vertical="center"/>
    </xf>
    <xf numFmtId="0" fontId="4" fillId="0" borderId="0" xfId="0" applyFont="1" applyAlignment="1">
      <alignment vertical="center"/>
    </xf>
    <xf numFmtId="0" fontId="22" fillId="0" borderId="0" xfId="0" applyFont="1"/>
    <xf numFmtId="9" fontId="0" fillId="0" borderId="0" xfId="0" applyNumberFormat="1" applyAlignment="1">
      <alignment vertical="center"/>
    </xf>
    <xf numFmtId="0" fontId="5" fillId="0" borderId="0" xfId="0" applyFont="1" applyAlignment="1">
      <alignment vertical="center"/>
    </xf>
    <xf numFmtId="0" fontId="0" fillId="0" borderId="0" xfId="0" applyAlignment="1">
      <alignment horizontal="right" vertical="center"/>
    </xf>
    <xf numFmtId="0" fontId="2" fillId="0" borderId="0" xfId="0" applyFont="1" applyAlignment="1">
      <alignment vertical="center"/>
    </xf>
    <xf numFmtId="0" fontId="23" fillId="0" borderId="0" xfId="0" applyFont="1" applyAlignment="1"/>
    <xf numFmtId="0" fontId="3" fillId="0" borderId="0" xfId="0" applyFont="1" applyAlignment="1">
      <alignment vertical="center"/>
    </xf>
    <xf numFmtId="0" fontId="6" fillId="0" borderId="0" xfId="0" applyFont="1" applyAlignment="1">
      <alignment vertical="center"/>
    </xf>
    <xf numFmtId="0" fontId="9" fillId="0" borderId="0" xfId="0" applyFont="1"/>
    <xf numFmtId="0" fontId="0" fillId="0" borderId="0" xfId="0" applyAlignment="1">
      <alignment horizontal="center" vertical="center"/>
    </xf>
    <xf numFmtId="0" fontId="0" fillId="0" borderId="1" xfId="0" applyBorder="1" applyAlignment="1">
      <alignment horizontal="center"/>
    </xf>
    <xf numFmtId="0" fontId="4" fillId="0" borderId="0" xfId="0" applyFont="1" applyAlignment="1">
      <alignment horizontal="center" vertical="center"/>
    </xf>
    <xf numFmtId="0" fontId="16" fillId="0" borderId="0" xfId="0" applyFont="1" applyAlignment="1">
      <alignment horizontal="center" vertical="center"/>
    </xf>
    <xf numFmtId="0" fontId="24" fillId="0" borderId="0" xfId="0" applyFont="1"/>
    <xf numFmtId="0" fontId="0" fillId="0" borderId="0" xfId="0" applyAlignment="1">
      <alignment vertical="center" wrapText="1"/>
    </xf>
    <xf numFmtId="0" fontId="22" fillId="0" borderId="0" xfId="0" applyFont="1" applyAlignment="1">
      <alignment horizontal="center"/>
    </xf>
    <xf numFmtId="0" fontId="0" fillId="0" borderId="0" xfId="0" applyAlignment="1">
      <alignment horizontal="center"/>
    </xf>
    <xf numFmtId="0" fontId="0" fillId="0" borderId="1" xfId="0" applyBorder="1"/>
    <xf numFmtId="0" fontId="16" fillId="0" borderId="0" xfId="0" applyFont="1" applyAlignment="1">
      <alignment horizontal="right"/>
    </xf>
    <xf numFmtId="0" fontId="16" fillId="0" borderId="6" xfId="0" applyFont="1" applyBorder="1"/>
    <xf numFmtId="0" fontId="16" fillId="0" borderId="7" xfId="0" applyFont="1" applyBorder="1"/>
    <xf numFmtId="0" fontId="16" fillId="0" borderId="8" xfId="0" applyFont="1" applyBorder="1"/>
    <xf numFmtId="0" fontId="0" fillId="0" borderId="0" xfId="0" applyAlignment="1">
      <alignment horizontal="center"/>
    </xf>
    <xf numFmtId="0" fontId="16" fillId="0" borderId="5" xfId="0" applyFont="1" applyBorder="1"/>
    <xf numFmtId="0" fontId="0" fillId="0" borderId="0" xfId="0"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3"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3" fillId="0" borderId="0" xfId="0" applyFont="1" applyAlignment="1">
      <alignment horizontal="center" vertical="center"/>
    </xf>
    <xf numFmtId="0" fontId="9" fillId="0" borderId="0" xfId="0" applyFont="1" applyAlignment="1">
      <alignment horizontal="left" vertical="center" wrapText="1"/>
    </xf>
    <xf numFmtId="0" fontId="10" fillId="0" borderId="0" xfId="0" applyFont="1" applyAlignment="1">
      <alignment horizontal="right" vertical="center"/>
    </xf>
    <xf numFmtId="0" fontId="6" fillId="0" borderId="0" xfId="0" applyFont="1" applyAlignment="1">
      <alignment horizontal="center" vertical="center"/>
    </xf>
    <xf numFmtId="0" fontId="10" fillId="0" borderId="0" xfId="0" applyFont="1" applyAlignment="1">
      <alignment horizontal="left" vertical="center"/>
    </xf>
    <xf numFmtId="0" fontId="0" fillId="0" borderId="0" xfId="0" applyAlignment="1">
      <alignment horizontal="left" wrapText="1"/>
    </xf>
    <xf numFmtId="0" fontId="0" fillId="0" borderId="0" xfId="0" applyAlignment="1">
      <alignment horizontal="left" vertical="center"/>
    </xf>
    <xf numFmtId="0" fontId="3" fillId="0" borderId="0" xfId="0" applyFont="1" applyAlignment="1">
      <alignment horizontal="left" vertical="center"/>
    </xf>
    <xf numFmtId="0" fontId="8" fillId="0" borderId="0" xfId="0" applyFont="1" applyAlignment="1">
      <alignment horizontal="left" wrapText="1"/>
    </xf>
    <xf numFmtId="0" fontId="0" fillId="0" borderId="0" xfId="0" applyAlignment="1">
      <alignment horizontal="center"/>
    </xf>
    <xf numFmtId="0" fontId="0" fillId="0" borderId="0" xfId="0" applyAlignme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19050</xdr:colOff>
      <xdr:row>4</xdr:row>
      <xdr:rowOff>80962</xdr:rowOff>
    </xdr:from>
    <xdr:ext cx="1409168" cy="630109"/>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num>
                      <m:den>
                        <m:r>
                          <a:rPr lang="es-ES" sz="2400" b="0" i="1">
                            <a:latin typeface="Cambria Math" panose="02040503050406030204" pitchFamily="18" charset="0"/>
                            <a:ea typeface="Cambria Math" panose="02040503050406030204" pitchFamily="18" charset="0"/>
                          </a:rPr>
                          <m:t>𝜎</m:t>
                        </m:r>
                      </m:den>
                    </m:f>
                  </m:oMath>
                </m:oMathPara>
              </a14:m>
              <a:endParaRPr lang="ax-AR" sz="2400"/>
            </a:p>
          </xdr:txBody>
        </xdr:sp>
      </mc:Choice>
      <mc:Fallback xmlns="">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𝜇)/𝜎</a:t>
              </a:r>
              <a:endParaRPr lang="ax-AR" sz="2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10</xdr:col>
      <xdr:colOff>28575</xdr:colOff>
      <xdr:row>7</xdr:row>
      <xdr:rowOff>157162</xdr:rowOff>
    </xdr:from>
    <xdr:ext cx="1409168" cy="101739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e>
                        </m:acc>
                      </m:num>
                      <m:den>
                        <m:f>
                          <m:fPr>
                            <m:ctrlPr>
                              <a:rPr lang="es-ES" sz="2400" b="0" i="1">
                                <a:latin typeface="Cambria Math" panose="02040503050406030204" pitchFamily="18" charset="0"/>
                              </a:rPr>
                            </m:ctrlPr>
                          </m:fPr>
                          <m:num>
                            <m:r>
                              <a:rPr lang="es-ES" sz="2400" b="0" i="1">
                                <a:latin typeface="Cambria Math" panose="02040503050406030204" pitchFamily="18" charset="0"/>
                                <a:ea typeface="Cambria Math" panose="02040503050406030204" pitchFamily="18" charset="0"/>
                              </a:rPr>
                              <m:t>𝜎</m:t>
                            </m:r>
                          </m:num>
                          <m:den>
                            <m:rad>
                              <m:radPr>
                                <m:degHide m:val="on"/>
                                <m:ctrlPr>
                                  <a:rPr lang="es-ES" sz="2400" b="0" i="1">
                                    <a:latin typeface="Cambria Math" panose="02040503050406030204" pitchFamily="18" charset="0"/>
                                  </a:rPr>
                                </m:ctrlPr>
                              </m:radPr>
                              <m:deg/>
                              <m:e>
                                <m:r>
                                  <a:rPr lang="es-ES" sz="2400" b="0" i="1">
                                    <a:latin typeface="Cambria Math" panose="02040503050406030204" pitchFamily="18" charset="0"/>
                                  </a:rPr>
                                  <m:t>𝑛</m:t>
                                </m:r>
                              </m:e>
                            </m:rad>
                          </m:den>
                        </m:f>
                      </m:den>
                    </m:f>
                  </m:oMath>
                </m:oMathPara>
              </a14:m>
              <a:endParaRPr lang="es-AR" sz="2400"/>
            </a:p>
          </xdr:txBody>
        </xdr:sp>
      </mc:Choice>
      <mc:Fallback xmlns="">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 ̅/(𝜎/√</a:t>
              </a:r>
              <a:r>
                <a:rPr lang="es-ES" sz="2400" b="0" i="0">
                  <a:latin typeface="Cambria Math" panose="02040503050406030204" pitchFamily="18" charset="0"/>
                </a:rPr>
                <a:t>𝑛)</a:t>
              </a:r>
              <a:endParaRPr lang="es-AR" sz="24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7</xdr:col>
      <xdr:colOff>600075</xdr:colOff>
      <xdr:row>2</xdr:row>
      <xdr:rowOff>80962</xdr:rowOff>
    </xdr:from>
    <xdr:ext cx="2559868" cy="6991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3117A30D-DFE0-DA48-01EC-4028FE2D99D0}"/>
                </a:ext>
              </a:extLst>
            </xdr:cNvPr>
            <xdr:cNvSpPr txBox="1"/>
          </xdr:nvSpPr>
          <xdr:spPr>
            <a:xfrm>
              <a:off x="4467225" y="681037"/>
              <a:ext cx="2559868" cy="699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𝑒𝑟𝑟𝑜𝑟</m:t>
                    </m:r>
                    <m:r>
                      <a:rPr lang="es-ES" sz="2400" b="0" i="1">
                        <a:latin typeface="Cambria Math" panose="02040503050406030204" pitchFamily="18" charset="0"/>
                      </a:rPr>
                      <m:t>= </m:t>
                    </m:r>
                    <m:sSub>
                      <m:sSubPr>
                        <m:ctrlPr>
                          <a:rPr lang="es-ES" sz="2400" b="0" i="1">
                            <a:latin typeface="Cambria Math" panose="02040503050406030204" pitchFamily="18" charset="0"/>
                          </a:rPr>
                        </m:ctrlPr>
                      </m:sSubPr>
                      <m:e>
                        <m:r>
                          <a:rPr lang="es-ES" sz="2400" b="0" i="1">
                            <a:latin typeface="Cambria Math" panose="02040503050406030204" pitchFamily="18" charset="0"/>
                          </a:rPr>
                          <m:t>𝑧</m:t>
                        </m:r>
                      </m:e>
                      <m:sub>
                        <m:r>
                          <a:rPr lang="es-ES" sz="2400" b="0" i="1">
                            <a:latin typeface="Cambria Math" panose="02040503050406030204" pitchFamily="18" charset="0"/>
                            <a:ea typeface="Cambria Math" panose="02040503050406030204" pitchFamily="18" charset="0"/>
                          </a:rPr>
                          <m:t>𝛼</m:t>
                        </m:r>
                        <m:r>
                          <a:rPr lang="es-ES" sz="2400" b="0" i="1">
                            <a:latin typeface="Cambria Math" panose="02040503050406030204" pitchFamily="18" charset="0"/>
                            <a:ea typeface="Cambria Math" panose="02040503050406030204" pitchFamily="18" charset="0"/>
                          </a:rPr>
                          <m:t>/2</m:t>
                        </m:r>
                      </m:sub>
                    </m:sSub>
                    <m:r>
                      <a:rPr lang="es-ES" sz="2400" b="0" i="1">
                        <a:latin typeface="Cambria Math" panose="02040503050406030204" pitchFamily="18" charset="0"/>
                        <a:ea typeface="Cambria Math" panose="02040503050406030204" pitchFamily="18" charset="0"/>
                      </a:rPr>
                      <m:t>∙</m:t>
                    </m:r>
                    <m:f>
                      <m:fPr>
                        <m:ctrlPr>
                          <a:rPr lang="es-ES" sz="2400" b="0" i="1">
                            <a:latin typeface="Cambria Math" panose="02040503050406030204" pitchFamily="18" charset="0"/>
                            <a:ea typeface="Cambria Math" panose="02040503050406030204" pitchFamily="18" charset="0"/>
                          </a:rPr>
                        </m:ctrlPr>
                      </m:fPr>
                      <m:num>
                        <m:r>
                          <a:rPr lang="es-ES" sz="2400" b="0" i="1">
                            <a:latin typeface="Cambria Math" panose="02040503050406030204" pitchFamily="18" charset="0"/>
                            <a:ea typeface="Cambria Math" panose="02040503050406030204" pitchFamily="18" charset="0"/>
                          </a:rPr>
                          <m:t>𝜎</m:t>
                        </m:r>
                      </m:num>
                      <m:den>
                        <m:rad>
                          <m:radPr>
                            <m:degHide m:val="on"/>
                            <m:ctrlPr>
                              <a:rPr lang="es-ES" sz="2400" b="0" i="1">
                                <a:latin typeface="Cambria Math" panose="02040503050406030204" pitchFamily="18" charset="0"/>
                                <a:ea typeface="Cambria Math" panose="02040503050406030204" pitchFamily="18" charset="0"/>
                              </a:rPr>
                            </m:ctrlPr>
                          </m:radPr>
                          <m:deg/>
                          <m:e>
                            <m:r>
                              <a:rPr lang="es-ES" sz="2400" b="0" i="1">
                                <a:latin typeface="Cambria Math" panose="02040503050406030204" pitchFamily="18" charset="0"/>
                                <a:ea typeface="Cambria Math" panose="02040503050406030204" pitchFamily="18" charset="0"/>
                              </a:rPr>
                              <m:t>𝑁</m:t>
                            </m:r>
                          </m:e>
                        </m:rad>
                      </m:den>
                    </m:f>
                  </m:oMath>
                </m:oMathPara>
              </a14:m>
              <a:endParaRPr lang="ax-AR" sz="2400"/>
            </a:p>
          </xdr:txBody>
        </xdr:sp>
      </mc:Choice>
      <mc:Fallback xmlns="">
        <xdr:sp macro="" textlink="">
          <xdr:nvSpPr>
            <xdr:cNvPr id="2" name="CuadroTexto 1">
              <a:extLst>
                <a:ext uri="{FF2B5EF4-FFF2-40B4-BE49-F238E27FC236}">
                  <a16:creationId xmlns:a16="http://schemas.microsoft.com/office/drawing/2014/main" id="{3117A30D-DFE0-DA48-01EC-4028FE2D99D0}"/>
                </a:ext>
              </a:extLst>
            </xdr:cNvPr>
            <xdr:cNvSpPr txBox="1"/>
          </xdr:nvSpPr>
          <xdr:spPr>
            <a:xfrm>
              <a:off x="4467225" y="681037"/>
              <a:ext cx="2559868" cy="699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𝑒𝑟𝑟𝑜𝑟= 𝑧_(</a:t>
              </a:r>
              <a:r>
                <a:rPr lang="es-ES" sz="2400" b="0" i="0">
                  <a:latin typeface="Cambria Math" panose="02040503050406030204" pitchFamily="18" charset="0"/>
                  <a:ea typeface="Cambria Math" panose="02040503050406030204" pitchFamily="18" charset="0"/>
                </a:rPr>
                <a:t>𝛼/2)∙𝜎/√𝑁</a:t>
              </a:r>
              <a:endParaRPr lang="ax-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397-C648-4BC0-951D-88C72C3B8EB0}">
  <dimension ref="A1:E19"/>
  <sheetViews>
    <sheetView workbookViewId="0">
      <selection activeCell="E16" sqref="E16"/>
    </sheetView>
  </sheetViews>
  <sheetFormatPr baseColWidth="10" defaultRowHeight="15" x14ac:dyDescent="0.25"/>
  <cols>
    <col min="1" max="1" width="14.140625" bestFit="1" customWidth="1"/>
    <col min="2" max="2" width="12" bestFit="1" customWidth="1"/>
    <col min="3" max="3" width="7.85546875" bestFit="1" customWidth="1"/>
    <col min="4" max="4" width="4.7109375" customWidth="1"/>
    <col min="5" max="5" width="12" bestFit="1" customWidth="1"/>
  </cols>
  <sheetData>
    <row r="1" spans="1:5" ht="15.75" x14ac:dyDescent="0.25">
      <c r="A1" t="s">
        <v>28</v>
      </c>
      <c r="B1">
        <v>165</v>
      </c>
      <c r="E1" s="1" t="s">
        <v>36</v>
      </c>
    </row>
    <row r="2" spans="1:5" ht="18.75" x14ac:dyDescent="0.3">
      <c r="A2" t="s">
        <v>30</v>
      </c>
      <c r="B2">
        <v>170</v>
      </c>
      <c r="E2" s="2" t="s">
        <v>37</v>
      </c>
    </row>
    <row r="3" spans="1:5" x14ac:dyDescent="0.25">
      <c r="A3" t="s">
        <v>31</v>
      </c>
      <c r="B3">
        <v>12</v>
      </c>
    </row>
    <row r="4" spans="1:5" ht="15.75" x14ac:dyDescent="0.25">
      <c r="A4" t="s">
        <v>32</v>
      </c>
      <c r="B4">
        <f>_xlfn.NORM.DIST(B1,B2,B3,TRUE)</f>
        <v>0.33846111951068963</v>
      </c>
      <c r="E4" s="1" t="s">
        <v>38</v>
      </c>
    </row>
    <row r="5" spans="1:5" ht="18.75" x14ac:dyDescent="0.3">
      <c r="E5" s="2" t="s">
        <v>39</v>
      </c>
    </row>
    <row r="6" spans="1:5" x14ac:dyDescent="0.25">
      <c r="A6" t="s">
        <v>29</v>
      </c>
      <c r="B6">
        <v>190</v>
      </c>
    </row>
    <row r="7" spans="1:5" ht="15.75" x14ac:dyDescent="0.25">
      <c r="A7" t="s">
        <v>30</v>
      </c>
      <c r="B7">
        <f>B2</f>
        <v>170</v>
      </c>
      <c r="E7" s="1" t="s">
        <v>40</v>
      </c>
    </row>
    <row r="8" spans="1:5" ht="18.75" x14ac:dyDescent="0.3">
      <c r="A8" t="s">
        <v>33</v>
      </c>
      <c r="B8">
        <f>B3</f>
        <v>12</v>
      </c>
      <c r="E8" s="2" t="s">
        <v>41</v>
      </c>
    </row>
    <row r="9" spans="1:5" x14ac:dyDescent="0.25">
      <c r="A9" t="s">
        <v>32</v>
      </c>
      <c r="B9">
        <f>_xlfn.NORM.DIST(B6,B7,B8,TRUE)</f>
        <v>0.9522096477271853</v>
      </c>
    </row>
    <row r="10" spans="1:5" ht="15.75" x14ac:dyDescent="0.25">
      <c r="E10" s="1" t="s">
        <v>42</v>
      </c>
    </row>
    <row r="11" spans="1:5" ht="20.25" x14ac:dyDescent="0.35">
      <c r="C11" s="12">
        <f>B9-B4</f>
        <v>0.61374852821649561</v>
      </c>
      <c r="E11" s="2" t="s">
        <v>43</v>
      </c>
    </row>
    <row r="13" spans="1:5" ht="15.75" x14ac:dyDescent="0.25">
      <c r="A13" s="1" t="s">
        <v>34</v>
      </c>
    </row>
    <row r="15" spans="1:5" ht="21" x14ac:dyDescent="0.25">
      <c r="A15" s="3" t="s">
        <v>29</v>
      </c>
      <c r="B15" s="3">
        <v>0.26</v>
      </c>
      <c r="C15" s="13" t="s">
        <v>35</v>
      </c>
    </row>
    <row r="16" spans="1:5" x14ac:dyDescent="0.25">
      <c r="A16" t="s">
        <v>30</v>
      </c>
      <c r="B16">
        <v>0</v>
      </c>
    </row>
    <row r="17" spans="1:3" x14ac:dyDescent="0.25">
      <c r="A17" t="s">
        <v>31</v>
      </c>
      <c r="B17">
        <v>1</v>
      </c>
    </row>
    <row r="18" spans="1:3" x14ac:dyDescent="0.25">
      <c r="A18" t="s">
        <v>32</v>
      </c>
      <c r="B18">
        <f>_xlfn.NORM.DIST(B15,B16,B17,TRUE)</f>
        <v>0.60256811320176051</v>
      </c>
    </row>
    <row r="19" spans="1:3" ht="15.75" x14ac:dyDescent="0.25">
      <c r="C19" s="12">
        <f>B18</f>
        <v>0.60256811320176051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19C6-F030-4D5B-B8AD-19F84E3FC51E}">
  <dimension ref="A1:K47"/>
  <sheetViews>
    <sheetView workbookViewId="0">
      <selection activeCell="C33" sqref="C33"/>
    </sheetView>
  </sheetViews>
  <sheetFormatPr baseColWidth="10" defaultRowHeight="15" x14ac:dyDescent="0.25"/>
  <cols>
    <col min="1" max="1" width="14.140625" bestFit="1" customWidth="1"/>
    <col min="2" max="2" width="12" bestFit="1" customWidth="1"/>
    <col min="3" max="3" width="14.140625" bestFit="1" customWidth="1"/>
    <col min="4" max="4" width="12" bestFit="1" customWidth="1"/>
    <col min="5" max="5" width="14.140625" bestFit="1" customWidth="1"/>
    <col min="6" max="6" width="13.5703125" bestFit="1" customWidth="1"/>
    <col min="7" max="7" width="4.7109375" customWidth="1"/>
    <col min="9" max="9" width="14.140625" bestFit="1" customWidth="1"/>
    <col min="10" max="10" width="12" bestFit="1" customWidth="1"/>
  </cols>
  <sheetData>
    <row r="1" spans="1:11" ht="15.75" x14ac:dyDescent="0.25">
      <c r="A1" s="1" t="s">
        <v>44</v>
      </c>
      <c r="H1" s="18" t="s">
        <v>0</v>
      </c>
    </row>
    <row r="2" spans="1:11" ht="15" customHeight="1" x14ac:dyDescent="0.25">
      <c r="A2" s="56" t="s">
        <v>45</v>
      </c>
      <c r="B2" s="56"/>
      <c r="C2" s="56"/>
      <c r="D2" s="56"/>
      <c r="E2" s="56"/>
      <c r="F2" s="56"/>
    </row>
    <row r="3" spans="1:11" x14ac:dyDescent="0.25">
      <c r="A3" s="56"/>
      <c r="B3" s="56"/>
      <c r="C3" s="56"/>
      <c r="D3" s="56"/>
      <c r="E3" s="56"/>
      <c r="F3" s="56"/>
      <c r="I3" t="s">
        <v>65</v>
      </c>
      <c r="J3" t="s">
        <v>66</v>
      </c>
    </row>
    <row r="4" spans="1:11" x14ac:dyDescent="0.25">
      <c r="A4" s="56"/>
      <c r="B4" s="56"/>
      <c r="C4" s="56"/>
      <c r="D4" s="56"/>
      <c r="E4" s="56"/>
      <c r="F4" s="56"/>
    </row>
    <row r="5" spans="1:11" x14ac:dyDescent="0.25">
      <c r="A5" s="14"/>
      <c r="B5" s="14"/>
      <c r="C5" s="14"/>
      <c r="D5" s="14"/>
      <c r="E5" s="14"/>
      <c r="F5" s="14"/>
      <c r="I5" t="s">
        <v>46</v>
      </c>
      <c r="J5">
        <v>496</v>
      </c>
    </row>
    <row r="6" spans="1:11" x14ac:dyDescent="0.25">
      <c r="I6" t="s">
        <v>30</v>
      </c>
      <c r="J6">
        <v>500</v>
      </c>
    </row>
    <row r="7" spans="1:11" x14ac:dyDescent="0.25">
      <c r="I7" t="s">
        <v>33</v>
      </c>
      <c r="J7">
        <v>5</v>
      </c>
    </row>
    <row r="8" spans="1:11" ht="15.75" thickBot="1" x14ac:dyDescent="0.3">
      <c r="I8" t="s">
        <v>32</v>
      </c>
      <c r="J8">
        <f>_xlfn.NORM.DIST(J5,J6,J7,TRUE)</f>
        <v>0.21185539858339661</v>
      </c>
    </row>
    <row r="9" spans="1:11" ht="16.5" thickBot="1" x14ac:dyDescent="0.3">
      <c r="J9" s="24">
        <f>J8-I1</f>
        <v>0.21185539858339661</v>
      </c>
    </row>
    <row r="10" spans="1:11" x14ac:dyDescent="0.25">
      <c r="A10" t="s">
        <v>46</v>
      </c>
      <c r="B10">
        <v>185</v>
      </c>
      <c r="C10" t="s">
        <v>48</v>
      </c>
      <c r="E10" t="s">
        <v>46</v>
      </c>
      <c r="F10">
        <v>1.25</v>
      </c>
    </row>
    <row r="11" spans="1:11" x14ac:dyDescent="0.25">
      <c r="A11" t="s">
        <v>30</v>
      </c>
      <c r="B11">
        <v>170</v>
      </c>
      <c r="C11" t="s">
        <v>49</v>
      </c>
      <c r="E11" t="s">
        <v>30</v>
      </c>
      <c r="F11">
        <v>0</v>
      </c>
      <c r="H11" s="55" t="s">
        <v>67</v>
      </c>
      <c r="I11" s="55"/>
      <c r="J11" s="55"/>
      <c r="K11" s="55"/>
    </row>
    <row r="12" spans="1:11" x14ac:dyDescent="0.25">
      <c r="A12" t="s">
        <v>33</v>
      </c>
      <c r="B12">
        <v>12</v>
      </c>
      <c r="C12" t="s">
        <v>49</v>
      </c>
      <c r="E12" t="s">
        <v>33</v>
      </c>
      <c r="F12">
        <v>1</v>
      </c>
      <c r="H12" s="55"/>
      <c r="I12" s="55"/>
      <c r="J12" s="55"/>
      <c r="K12" s="55"/>
    </row>
    <row r="13" spans="1:11" x14ac:dyDescent="0.25">
      <c r="A13" t="s">
        <v>32</v>
      </c>
      <c r="B13">
        <f>_xlfn.NORM.DIST(B10,B11,B12,TRUE)</f>
        <v>0.89435022633314476</v>
      </c>
      <c r="E13" t="s">
        <v>32</v>
      </c>
      <c r="F13">
        <f>_xlfn.NORM.DIST(F10,F11,F12,TRUE)</f>
        <v>0.89435022633314476</v>
      </c>
    </row>
    <row r="14" spans="1:11" ht="15.75" x14ac:dyDescent="0.25">
      <c r="B14" s="12">
        <f>B13-B8</f>
        <v>0.89435022633314476</v>
      </c>
      <c r="F14" s="12">
        <f>F13-F8</f>
        <v>0.89435022633314476</v>
      </c>
    </row>
    <row r="15" spans="1:11" x14ac:dyDescent="0.25">
      <c r="C15" s="15" t="s">
        <v>47</v>
      </c>
      <c r="D15" s="16">
        <f>(B10-B11)/B12</f>
        <v>1.25</v>
      </c>
    </row>
    <row r="17" spans="1:6" x14ac:dyDescent="0.25">
      <c r="A17" s="57" t="s">
        <v>50</v>
      </c>
      <c r="B17" s="57"/>
      <c r="C17" s="57"/>
      <c r="D17" s="57"/>
      <c r="E17" s="57"/>
      <c r="F17" s="57"/>
    </row>
    <row r="18" spans="1:6" x14ac:dyDescent="0.25">
      <c r="A18" s="57"/>
      <c r="B18" s="57"/>
      <c r="C18" s="57"/>
      <c r="D18" s="57"/>
      <c r="E18" s="57"/>
      <c r="F18" s="57"/>
    </row>
    <row r="19" spans="1:6" x14ac:dyDescent="0.25">
      <c r="A19" s="57"/>
      <c r="B19" s="57"/>
      <c r="C19" s="57"/>
      <c r="D19" s="57"/>
      <c r="E19" s="57"/>
      <c r="F19" s="57"/>
    </row>
    <row r="21" spans="1:6" x14ac:dyDescent="0.25">
      <c r="A21" t="s">
        <v>10</v>
      </c>
    </row>
    <row r="22" spans="1:6" x14ac:dyDescent="0.25">
      <c r="A22" s="17" t="s">
        <v>51</v>
      </c>
      <c r="B22" t="s">
        <v>52</v>
      </c>
    </row>
    <row r="23" spans="1:6" x14ac:dyDescent="0.25">
      <c r="A23" s="17" t="s">
        <v>51</v>
      </c>
      <c r="B23" t="s">
        <v>53</v>
      </c>
    </row>
    <row r="25" spans="1:6" x14ac:dyDescent="0.25">
      <c r="A25" t="s">
        <v>54</v>
      </c>
    </row>
    <row r="27" spans="1:6" ht="15.75" x14ac:dyDescent="0.25">
      <c r="C27" s="58" t="s">
        <v>55</v>
      </c>
      <c r="D27" s="58"/>
    </row>
    <row r="29" spans="1:6" x14ac:dyDescent="0.25">
      <c r="A29" t="s">
        <v>56</v>
      </c>
    </row>
    <row r="30" spans="1:6" ht="15.75" thickBot="1" x14ac:dyDescent="0.3"/>
    <row r="31" spans="1:6" ht="16.5" thickBot="1" x14ac:dyDescent="0.3">
      <c r="A31" s="21" t="s">
        <v>64</v>
      </c>
      <c r="B31" s="22"/>
      <c r="C31" s="22"/>
      <c r="D31" s="22"/>
      <c r="E31" s="22"/>
      <c r="F31" s="23"/>
    </row>
    <row r="33" spans="1:6" x14ac:dyDescent="0.25">
      <c r="B33" s="19" t="s">
        <v>6</v>
      </c>
      <c r="C33" s="20">
        <f>NORMSINV(0.8)</f>
        <v>0.84162123357291474</v>
      </c>
      <c r="D33" t="s">
        <v>59</v>
      </c>
    </row>
    <row r="35" spans="1:6" x14ac:dyDescent="0.25">
      <c r="A35" s="59" t="s">
        <v>6</v>
      </c>
      <c r="B35" s="10" t="s">
        <v>7</v>
      </c>
      <c r="C35" s="60" t="str">
        <f>"="</f>
        <v>=</v>
      </c>
      <c r="D35" s="10" t="s">
        <v>60</v>
      </c>
      <c r="E35" s="60" t="str">
        <f>"="</f>
        <v>=</v>
      </c>
      <c r="F35" s="61">
        <f>(180.08-170)/12</f>
        <v>0.84000000000000108</v>
      </c>
    </row>
    <row r="36" spans="1:6" x14ac:dyDescent="0.25">
      <c r="A36" s="59"/>
      <c r="B36" s="5" t="s">
        <v>8</v>
      </c>
      <c r="C36" s="60"/>
      <c r="D36" s="5">
        <v>12</v>
      </c>
      <c r="E36" s="60"/>
      <c r="F36" s="61"/>
    </row>
    <row r="38" spans="1:6" ht="15.75" x14ac:dyDescent="0.25">
      <c r="A38" s="1" t="s">
        <v>57</v>
      </c>
    </row>
    <row r="39" spans="1:6" x14ac:dyDescent="0.25">
      <c r="A39" t="s">
        <v>61</v>
      </c>
    </row>
    <row r="41" spans="1:6" ht="18.75" x14ac:dyDescent="0.3">
      <c r="A41" s="3" t="s">
        <v>58</v>
      </c>
      <c r="C41" s="2" t="s">
        <v>62</v>
      </c>
      <c r="E41" s="5" t="s">
        <v>51</v>
      </c>
      <c r="F41" s="1">
        <f>C33*12+170</f>
        <v>180.09945480287499</v>
      </c>
    </row>
    <row r="42" spans="1:6" ht="15.75" x14ac:dyDescent="0.25">
      <c r="D42" s="12"/>
    </row>
    <row r="43" spans="1:6" x14ac:dyDescent="0.25">
      <c r="A43" t="s">
        <v>63</v>
      </c>
      <c r="C43" t="s">
        <v>46</v>
      </c>
      <c r="D43">
        <f>F41</f>
        <v>180.09945480287499</v>
      </c>
    </row>
    <row r="44" spans="1:6" x14ac:dyDescent="0.25">
      <c r="C44" t="s">
        <v>30</v>
      </c>
      <c r="D44">
        <v>170</v>
      </c>
    </row>
    <row r="45" spans="1:6" x14ac:dyDescent="0.25">
      <c r="C45" t="s">
        <v>33</v>
      </c>
      <c r="D45">
        <v>12</v>
      </c>
    </row>
    <row r="46" spans="1:6" ht="15.75" thickBot="1" x14ac:dyDescent="0.3">
      <c r="C46" t="s">
        <v>32</v>
      </c>
      <c r="D46">
        <f>_xlfn.NORM.DIST(D43,D44,D45,TRUE)</f>
        <v>0.80000000000000049</v>
      </c>
    </row>
    <row r="47" spans="1:6" ht="16.5" thickBot="1" x14ac:dyDescent="0.3">
      <c r="D47" s="24">
        <f>D46-D41</f>
        <v>0.80000000000000049</v>
      </c>
    </row>
  </sheetData>
  <mergeCells count="8">
    <mergeCell ref="H11:K12"/>
    <mergeCell ref="A2:F4"/>
    <mergeCell ref="A17:F19"/>
    <mergeCell ref="C27:D27"/>
    <mergeCell ref="A35:A36"/>
    <mergeCell ref="C35:C36"/>
    <mergeCell ref="E35:E36"/>
    <mergeCell ref="F35:F3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workbookViewId="0">
      <selection activeCell="R11" sqref="R11"/>
    </sheetView>
  </sheetViews>
  <sheetFormatPr baseColWidth="10" defaultColWidth="9.140625" defaultRowHeight="15" x14ac:dyDescent="0.25"/>
  <cols>
    <col min="4" max="4" width="10.5703125" bestFit="1" customWidth="1"/>
    <col min="8" max="8" width="4.7109375" customWidth="1"/>
    <col min="10" max="13" width="4.7109375" customWidth="1"/>
    <col min="14" max="14" width="12" bestFit="1" customWidth="1"/>
    <col min="15" max="16" width="4.7109375" customWidth="1"/>
    <col min="17" max="17" width="12.7109375" customWidth="1"/>
  </cols>
  <sheetData>
    <row r="1" spans="1:17" ht="15.75" x14ac:dyDescent="0.25">
      <c r="A1" s="1" t="s">
        <v>0</v>
      </c>
      <c r="I1" s="1" t="s">
        <v>16</v>
      </c>
    </row>
    <row r="3" spans="1:17" ht="21" x14ac:dyDescent="0.35">
      <c r="A3" t="s">
        <v>1</v>
      </c>
      <c r="I3" s="66" t="s">
        <v>17</v>
      </c>
      <c r="J3" s="67" t="s">
        <v>18</v>
      </c>
      <c r="K3" s="8" t="s">
        <v>8</v>
      </c>
      <c r="L3" s="68" t="s">
        <v>20</v>
      </c>
      <c r="M3" s="59" t="str">
        <f>"="</f>
        <v>=</v>
      </c>
      <c r="N3" s="59" t="s">
        <v>21</v>
      </c>
      <c r="O3" s="6">
        <v>160</v>
      </c>
      <c r="P3" s="70" t="s">
        <v>23</v>
      </c>
      <c r="Q3" s="71" t="s">
        <v>24</v>
      </c>
    </row>
    <row r="4" spans="1:17" ht="21" x14ac:dyDescent="0.35">
      <c r="I4" s="66"/>
      <c r="J4" s="67"/>
      <c r="K4" s="9" t="s">
        <v>19</v>
      </c>
      <c r="L4" s="68"/>
      <c r="M4" s="59"/>
      <c r="N4" s="59"/>
      <c r="O4" t="s">
        <v>22</v>
      </c>
      <c r="P4" s="70"/>
      <c r="Q4" s="71"/>
    </row>
    <row r="5" spans="1:17" ht="21" x14ac:dyDescent="0.25">
      <c r="A5" s="3" t="s">
        <v>2</v>
      </c>
      <c r="B5" s="67" t="s">
        <v>3</v>
      </c>
      <c r="C5" s="67"/>
      <c r="D5" s="4" t="s">
        <v>4</v>
      </c>
    </row>
    <row r="6" spans="1:17" x14ac:dyDescent="0.25">
      <c r="I6" s="72" t="s">
        <v>25</v>
      </c>
      <c r="J6" s="72"/>
      <c r="K6" s="72"/>
      <c r="L6" s="72"/>
      <c r="M6" s="72"/>
      <c r="N6" s="72"/>
      <c r="O6" s="72"/>
      <c r="P6" s="72"/>
      <c r="Q6" s="72"/>
    </row>
    <row r="7" spans="1:17" x14ac:dyDescent="0.25">
      <c r="A7" s="69" t="s">
        <v>5</v>
      </c>
      <c r="B7" s="69"/>
      <c r="C7" s="69"/>
      <c r="D7" s="69"/>
      <c r="E7" s="69"/>
      <c r="F7" s="69"/>
      <c r="G7" s="69"/>
      <c r="I7" s="72"/>
      <c r="J7" s="72"/>
      <c r="K7" s="72"/>
      <c r="L7" s="72"/>
      <c r="M7" s="72"/>
      <c r="N7" s="72"/>
      <c r="O7" s="72"/>
      <c r="P7" s="72"/>
      <c r="Q7" s="72"/>
    </row>
    <row r="8" spans="1:17" x14ac:dyDescent="0.25">
      <c r="A8" s="69"/>
      <c r="B8" s="69"/>
      <c r="C8" s="69"/>
      <c r="D8" s="69"/>
      <c r="E8" s="69"/>
      <c r="F8" s="69"/>
      <c r="G8" s="69"/>
    </row>
    <row r="9" spans="1:17" x14ac:dyDescent="0.25">
      <c r="A9" s="69"/>
      <c r="B9" s="69"/>
      <c r="C9" s="69"/>
      <c r="D9" s="69"/>
      <c r="E9" s="69"/>
      <c r="F9" s="69"/>
      <c r="G9" s="69"/>
    </row>
    <row r="10" spans="1:17" x14ac:dyDescent="0.25">
      <c r="A10" s="69"/>
      <c r="B10" s="69"/>
      <c r="C10" s="69"/>
      <c r="D10" s="69"/>
      <c r="E10" s="69"/>
      <c r="F10" s="69"/>
      <c r="G10" s="69"/>
    </row>
    <row r="11" spans="1:17" x14ac:dyDescent="0.25">
      <c r="A11" s="69"/>
      <c r="B11" s="69"/>
      <c r="C11" s="69"/>
      <c r="D11" s="69"/>
      <c r="E11" s="69"/>
      <c r="F11" s="69"/>
      <c r="G11" s="69"/>
    </row>
    <row r="12" spans="1:17" x14ac:dyDescent="0.25">
      <c r="A12" s="69"/>
      <c r="B12" s="69"/>
      <c r="C12" s="69"/>
      <c r="D12" s="69"/>
      <c r="E12" s="69"/>
      <c r="F12" s="69"/>
      <c r="G12" s="69"/>
    </row>
    <row r="13" spans="1:17" x14ac:dyDescent="0.25">
      <c r="A13" s="7"/>
      <c r="B13" s="7"/>
      <c r="C13" s="7"/>
      <c r="D13" s="7"/>
      <c r="E13" s="7"/>
      <c r="F13" s="7"/>
      <c r="G13" s="7"/>
    </row>
    <row r="14" spans="1:17" ht="15.75" x14ac:dyDescent="0.25">
      <c r="A14" s="1" t="s">
        <v>15</v>
      </c>
      <c r="B14" s="7"/>
      <c r="C14" s="7"/>
      <c r="D14" s="7"/>
      <c r="E14" s="7"/>
      <c r="F14" s="7"/>
      <c r="G14" s="7"/>
    </row>
    <row r="15" spans="1:17" x14ac:dyDescent="0.25">
      <c r="I15" s="59" t="str">
        <f>"="</f>
        <v>=</v>
      </c>
      <c r="J15" s="62" t="s">
        <v>9</v>
      </c>
      <c r="K15" s="62"/>
      <c r="L15" s="62"/>
      <c r="M15" s="59" t="str">
        <f>"="</f>
        <v>=</v>
      </c>
      <c r="N15" s="64">
        <v>1.5</v>
      </c>
    </row>
    <row r="16" spans="1:17" x14ac:dyDescent="0.25">
      <c r="A16" s="59" t="s">
        <v>6</v>
      </c>
      <c r="B16" s="6" t="s">
        <v>7</v>
      </c>
      <c r="C16" s="60" t="str">
        <f>"="</f>
        <v>=</v>
      </c>
      <c r="D16" s="6" t="s">
        <v>9</v>
      </c>
      <c r="E16" s="60" t="str">
        <f>"="</f>
        <v>=</v>
      </c>
      <c r="F16" s="61">
        <v>0.15</v>
      </c>
      <c r="I16" s="59"/>
      <c r="J16" s="63">
        <v>16</v>
      </c>
      <c r="K16" s="63"/>
      <c r="L16" s="63"/>
      <c r="M16" s="59"/>
      <c r="N16" s="64"/>
    </row>
    <row r="17" spans="1:17" x14ac:dyDescent="0.25">
      <c r="A17" s="59"/>
      <c r="B17" s="5" t="s">
        <v>8</v>
      </c>
      <c r="C17" s="60"/>
      <c r="D17" s="5">
        <v>160</v>
      </c>
      <c r="E17" s="60"/>
      <c r="F17" s="61"/>
    </row>
    <row r="19" spans="1:17" x14ac:dyDescent="0.25">
      <c r="A19" t="s">
        <v>10</v>
      </c>
      <c r="I19" t="s">
        <v>10</v>
      </c>
    </row>
    <row r="21" spans="1:17" ht="18.75" x14ac:dyDescent="0.3">
      <c r="A21" s="2" t="s">
        <v>11</v>
      </c>
      <c r="I21" s="2" t="s">
        <v>26</v>
      </c>
    </row>
    <row r="23" spans="1:17" ht="15" customHeight="1" x14ac:dyDescent="0.25">
      <c r="A23" s="65" t="s">
        <v>12</v>
      </c>
      <c r="B23" s="65"/>
      <c r="C23" s="65"/>
      <c r="D23" s="65"/>
      <c r="E23" s="65"/>
      <c r="F23" s="65"/>
      <c r="G23" s="65"/>
      <c r="I23" s="65" t="s">
        <v>27</v>
      </c>
      <c r="J23" s="65"/>
      <c r="K23" s="65"/>
      <c r="L23" s="65"/>
      <c r="M23" s="65"/>
      <c r="N23" s="65"/>
      <c r="O23" s="65"/>
      <c r="P23" s="65"/>
      <c r="Q23" s="65"/>
    </row>
    <row r="24" spans="1:17" x14ac:dyDescent="0.25">
      <c r="A24" s="65"/>
      <c r="B24" s="65"/>
      <c r="C24" s="65"/>
      <c r="D24" s="65"/>
      <c r="E24" s="65"/>
      <c r="F24" s="65"/>
      <c r="G24" s="65"/>
      <c r="I24" s="65"/>
      <c r="J24" s="65"/>
      <c r="K24" s="65"/>
      <c r="L24" s="65"/>
      <c r="M24" s="65"/>
      <c r="N24" s="65"/>
      <c r="O24" s="65"/>
      <c r="P24" s="65"/>
      <c r="Q24" s="65"/>
    </row>
    <row r="25" spans="1:17" x14ac:dyDescent="0.25">
      <c r="A25" s="65"/>
      <c r="B25" s="65"/>
      <c r="C25" s="65"/>
      <c r="D25" s="65"/>
      <c r="E25" s="65"/>
      <c r="F25" s="65"/>
      <c r="G25" s="65"/>
    </row>
    <row r="26" spans="1:17" x14ac:dyDescent="0.25">
      <c r="A26" s="65"/>
      <c r="B26" s="65"/>
      <c r="C26" s="65"/>
      <c r="D26" s="65"/>
      <c r="E26" s="65"/>
      <c r="F26" s="65"/>
      <c r="G26" s="65"/>
      <c r="M26" s="17" t="s">
        <v>46</v>
      </c>
      <c r="N26">
        <v>1524</v>
      </c>
    </row>
    <row r="27" spans="1:17" x14ac:dyDescent="0.25">
      <c r="M27" s="17" t="s">
        <v>30</v>
      </c>
      <c r="N27">
        <v>1500</v>
      </c>
    </row>
    <row r="28" spans="1:17" x14ac:dyDescent="0.25">
      <c r="A28" t="s">
        <v>13</v>
      </c>
      <c r="M28" s="17" t="s">
        <v>33</v>
      </c>
      <c r="N28">
        <v>16</v>
      </c>
    </row>
    <row r="29" spans="1:17" ht="15.75" thickBot="1" x14ac:dyDescent="0.3">
      <c r="A29" t="s">
        <v>14</v>
      </c>
      <c r="M29" s="17" t="s">
        <v>32</v>
      </c>
      <c r="N29">
        <f>_xlfn.NORM.DIST(N26,N27,N28,TRUE)</f>
        <v>0.93319279873114191</v>
      </c>
    </row>
    <row r="30" spans="1:17" ht="16.5" thickBot="1" x14ac:dyDescent="0.3">
      <c r="N30" s="24">
        <f>1-N29</f>
        <v>6.6807201268858085E-2</v>
      </c>
    </row>
    <row r="31" spans="1:17" x14ac:dyDescent="0.25">
      <c r="C31" t="s">
        <v>46</v>
      </c>
      <c r="D31">
        <v>1524</v>
      </c>
    </row>
    <row r="32" spans="1:17" x14ac:dyDescent="0.25">
      <c r="C32" t="s">
        <v>30</v>
      </c>
      <c r="D32">
        <v>1500</v>
      </c>
      <c r="I32" s="18" t="s">
        <v>94</v>
      </c>
      <c r="M32" s="17" t="s">
        <v>46</v>
      </c>
      <c r="N32">
        <v>550</v>
      </c>
    </row>
    <row r="33" spans="3:14" x14ac:dyDescent="0.25">
      <c r="C33" t="s">
        <v>33</v>
      </c>
      <c r="D33">
        <v>160</v>
      </c>
      <c r="M33" s="17" t="s">
        <v>30</v>
      </c>
      <c r="N33">
        <v>600</v>
      </c>
    </row>
    <row r="34" spans="3:14" ht="15.75" thickBot="1" x14ac:dyDescent="0.3">
      <c r="C34" t="s">
        <v>32</v>
      </c>
      <c r="D34">
        <f>_xlfn.NORM.DIST(D31,D32,D33,TRUE)</f>
        <v>0.5596176923702425</v>
      </c>
      <c r="F34">
        <f>NORMSINV(D34)</f>
        <v>0.14999999999999997</v>
      </c>
      <c r="M34" s="17" t="s">
        <v>33</v>
      </c>
      <c r="N34">
        <f>100/SQRT(20)</f>
        <v>22.360679774997894</v>
      </c>
    </row>
    <row r="35" spans="3:14" ht="16.5" thickBot="1" x14ac:dyDescent="0.3">
      <c r="D35" s="24">
        <f>1-D34</f>
        <v>0.4403823076297575</v>
      </c>
      <c r="M35" s="17" t="s">
        <v>32</v>
      </c>
      <c r="N35">
        <f>_xlfn.NORM.DIST(N32,N33,N34,TRUE)</f>
        <v>1.2673659338734126E-2</v>
      </c>
    </row>
    <row r="36" spans="3:14" ht="16.5" thickBot="1" x14ac:dyDescent="0.3">
      <c r="N36" s="24">
        <f>N35</f>
        <v>1.2673659338734126E-2</v>
      </c>
    </row>
  </sheetData>
  <mergeCells count="21">
    <mergeCell ref="A23:G26"/>
    <mergeCell ref="I3:I4"/>
    <mergeCell ref="J3:J4"/>
    <mergeCell ref="L3:L4"/>
    <mergeCell ref="M3:M4"/>
    <mergeCell ref="I23:Q24"/>
    <mergeCell ref="B5:C5"/>
    <mergeCell ref="A7:G12"/>
    <mergeCell ref="A16:A17"/>
    <mergeCell ref="C16:C17"/>
    <mergeCell ref="E16:E17"/>
    <mergeCell ref="F16:F17"/>
    <mergeCell ref="N3:N4"/>
    <mergeCell ref="P3:P4"/>
    <mergeCell ref="Q3:Q4"/>
    <mergeCell ref="I6:Q7"/>
    <mergeCell ref="I15:I16"/>
    <mergeCell ref="J15:L15"/>
    <mergeCell ref="J16:L16"/>
    <mergeCell ref="M15:M16"/>
    <mergeCell ref="N15:N1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A4316-A617-4E0C-B3B3-53E424C3B075}">
  <dimension ref="A1:M38"/>
  <sheetViews>
    <sheetView workbookViewId="0">
      <selection activeCell="B7" sqref="B7"/>
    </sheetView>
  </sheetViews>
  <sheetFormatPr baseColWidth="10" defaultRowHeight="15" x14ac:dyDescent="0.25"/>
  <cols>
    <col min="1" max="2" width="4.7109375" customWidth="1"/>
    <col min="3" max="3" width="14.28515625" bestFit="1" customWidth="1"/>
    <col min="4" max="4" width="11.140625" bestFit="1" customWidth="1"/>
    <col min="5" max="5" width="4.7109375" customWidth="1"/>
    <col min="6" max="6" width="13.7109375" bestFit="1" customWidth="1"/>
    <col min="7" max="7" width="4.7109375" customWidth="1"/>
  </cols>
  <sheetData>
    <row r="1" spans="1:13" ht="15.75" x14ac:dyDescent="0.25">
      <c r="A1" s="1" t="s">
        <v>70</v>
      </c>
      <c r="H1" s="1" t="s">
        <v>95</v>
      </c>
    </row>
    <row r="2" spans="1:13" ht="31.5" x14ac:dyDescent="0.25">
      <c r="B2" s="25" t="s">
        <v>68</v>
      </c>
      <c r="C2" s="26">
        <f>F2*-1</f>
        <v>-1.9599639845400536</v>
      </c>
      <c r="E2" s="25" t="s">
        <v>69</v>
      </c>
      <c r="F2" s="26">
        <f>NORMSINV(0.975)</f>
        <v>1.9599639845400536</v>
      </c>
      <c r="H2" s="38" t="s">
        <v>96</v>
      </c>
    </row>
    <row r="3" spans="1:13" x14ac:dyDescent="0.25">
      <c r="E3" s="31">
        <f>ROUND(F2,2)</f>
        <v>1.96</v>
      </c>
    </row>
    <row r="4" spans="1:13" ht="24" x14ac:dyDescent="0.45">
      <c r="B4" s="27" t="s">
        <v>71</v>
      </c>
    </row>
    <row r="6" spans="1:13" ht="15.75" x14ac:dyDescent="0.25">
      <c r="A6" s="1" t="s">
        <v>72</v>
      </c>
    </row>
    <row r="7" spans="1:13" ht="20.25" x14ac:dyDescent="0.25">
      <c r="B7" s="28" t="s">
        <v>73</v>
      </c>
      <c r="C7" s="29">
        <f>F7*-1</f>
        <v>-1.6448536269514715</v>
      </c>
      <c r="D7" s="30"/>
      <c r="E7" s="28" t="s">
        <v>74</v>
      </c>
      <c r="F7" s="29">
        <f>NORMSINV(0.95)</f>
        <v>1.6448536269514715</v>
      </c>
    </row>
    <row r="8" spans="1:13" ht="20.25" x14ac:dyDescent="0.25">
      <c r="F8" s="31">
        <f>ROUND(F7,3)</f>
        <v>1.645</v>
      </c>
      <c r="H8" s="42" t="s">
        <v>97</v>
      </c>
      <c r="I8" s="43">
        <f>NORMSINV(0.95)</f>
        <v>1.6448536269514715</v>
      </c>
      <c r="K8" s="40" t="s">
        <v>98</v>
      </c>
      <c r="L8" s="43">
        <f>I8*(20/SQRT(250))</f>
        <v>2.0805935515022287</v>
      </c>
    </row>
    <row r="9" spans="1:13" x14ac:dyDescent="0.25">
      <c r="H9" s="40"/>
    </row>
    <row r="10" spans="1:13" ht="23.25" x14ac:dyDescent="0.35">
      <c r="A10" s="1" t="s">
        <v>0</v>
      </c>
      <c r="H10" s="42"/>
      <c r="I10" s="44" t="s">
        <v>99</v>
      </c>
    </row>
    <row r="11" spans="1:13" x14ac:dyDescent="0.25">
      <c r="A11" t="s">
        <v>75</v>
      </c>
    </row>
    <row r="12" spans="1:13" ht="24" x14ac:dyDescent="0.45">
      <c r="A12" t="s">
        <v>76</v>
      </c>
      <c r="H12" s="17"/>
      <c r="I12" s="27" t="s">
        <v>100</v>
      </c>
      <c r="L12" s="40">
        <f>90-L8</f>
        <v>87.919406448497767</v>
      </c>
      <c r="M12" s="40">
        <f>90+L8</f>
        <v>92.080593551502233</v>
      </c>
    </row>
    <row r="13" spans="1:13" x14ac:dyDescent="0.25">
      <c r="A13" t="s">
        <v>77</v>
      </c>
      <c r="H13" s="17"/>
    </row>
    <row r="14" spans="1:13" x14ac:dyDescent="0.25">
      <c r="H14" s="17" t="s">
        <v>101</v>
      </c>
    </row>
    <row r="15" spans="1:13" ht="18.75" customHeight="1" x14ac:dyDescent="0.25">
      <c r="B15" s="30" t="s">
        <v>78</v>
      </c>
      <c r="C15" s="3">
        <v>48000</v>
      </c>
      <c r="D15" s="3"/>
      <c r="E15" s="3"/>
      <c r="H15" s="55" t="s">
        <v>102</v>
      </c>
      <c r="I15" s="55"/>
      <c r="J15" s="55"/>
      <c r="K15" s="55"/>
      <c r="L15" s="55"/>
      <c r="M15" s="55"/>
    </row>
    <row r="16" spans="1:13" ht="18.75" x14ac:dyDescent="0.25">
      <c r="B16" s="30" t="s">
        <v>79</v>
      </c>
      <c r="C16" s="3">
        <v>3000</v>
      </c>
      <c r="D16" s="3"/>
      <c r="E16" s="3"/>
      <c r="H16" s="55"/>
      <c r="I16" s="55"/>
      <c r="J16" s="55"/>
      <c r="K16" s="55"/>
      <c r="L16" s="55"/>
      <c r="M16" s="55"/>
    </row>
    <row r="17" spans="1:13" ht="18.75" x14ac:dyDescent="0.25">
      <c r="B17" s="30" t="s">
        <v>80</v>
      </c>
      <c r="C17" s="32">
        <v>0.2</v>
      </c>
      <c r="H17" s="55"/>
      <c r="I17" s="55"/>
      <c r="J17" s="55"/>
      <c r="K17" s="55"/>
      <c r="L17" s="55"/>
      <c r="M17" s="55"/>
    </row>
    <row r="18" spans="1:13" ht="18.75" x14ac:dyDescent="0.25">
      <c r="B18" s="33" t="s">
        <v>47</v>
      </c>
      <c r="C18" s="3">
        <f>NORMSINV(0.9)</f>
        <v>1.2815515655446006</v>
      </c>
      <c r="D18" s="34" t="s">
        <v>81</v>
      </c>
      <c r="H18" s="45"/>
      <c r="I18" s="45"/>
      <c r="J18" s="45"/>
      <c r="K18" s="45"/>
      <c r="L18" s="45"/>
      <c r="M18" s="45"/>
    </row>
    <row r="20" spans="1:13" x14ac:dyDescent="0.25">
      <c r="A20" s="35" t="s">
        <v>82</v>
      </c>
    </row>
    <row r="21" spans="1:13" x14ac:dyDescent="0.25">
      <c r="A21" s="35" t="s">
        <v>83</v>
      </c>
    </row>
    <row r="22" spans="1:13" ht="15" customHeight="1" x14ac:dyDescent="0.25">
      <c r="A22" s="36" t="s">
        <v>84</v>
      </c>
      <c r="B22" s="36"/>
      <c r="C22" s="36"/>
      <c r="D22" s="36"/>
      <c r="E22" s="36"/>
    </row>
    <row r="23" spans="1:13" ht="15" customHeight="1" x14ac:dyDescent="0.25">
      <c r="A23" s="69" t="s">
        <v>85</v>
      </c>
      <c r="B23" s="69"/>
      <c r="C23" s="69"/>
      <c r="D23" s="69"/>
      <c r="E23" s="69"/>
      <c r="F23" s="69"/>
    </row>
    <row r="24" spans="1:13" x14ac:dyDescent="0.25">
      <c r="A24" s="69"/>
      <c r="B24" s="69"/>
      <c r="C24" s="69"/>
      <c r="D24" s="69"/>
      <c r="E24" s="69"/>
      <c r="F24" s="69"/>
    </row>
    <row r="26" spans="1:13" ht="18" x14ac:dyDescent="0.35">
      <c r="A26" s="59" t="s">
        <v>6</v>
      </c>
      <c r="B26" s="11" t="s">
        <v>7</v>
      </c>
      <c r="C26" s="60" t="str">
        <f>"="</f>
        <v>=</v>
      </c>
      <c r="D26" s="11" t="s">
        <v>87</v>
      </c>
      <c r="E26" s="60" t="str">
        <f>"="</f>
        <v>=</v>
      </c>
      <c r="F26" s="61">
        <f>ROUND(C18*-1,2)</f>
        <v>-1.28</v>
      </c>
    </row>
    <row r="27" spans="1:13" x14ac:dyDescent="0.25">
      <c r="A27" s="59"/>
      <c r="B27" s="5" t="s">
        <v>8</v>
      </c>
      <c r="C27" s="60"/>
      <c r="D27" s="5">
        <v>3000</v>
      </c>
      <c r="E27" s="60"/>
      <c r="F27" s="61"/>
    </row>
    <row r="29" spans="1:13" ht="18" x14ac:dyDescent="0.35">
      <c r="C29" s="60" t="str">
        <f>"="</f>
        <v>=</v>
      </c>
      <c r="D29" s="11" t="s">
        <v>88</v>
      </c>
      <c r="E29" s="60" t="str">
        <f>"="</f>
        <v>=</v>
      </c>
      <c r="F29" s="61">
        <f>ROUND(C18,2)</f>
        <v>1.28</v>
      </c>
    </row>
    <row r="30" spans="1:13" x14ac:dyDescent="0.25">
      <c r="C30" s="60"/>
      <c r="D30" s="5">
        <v>3000</v>
      </c>
      <c r="E30" s="60"/>
      <c r="F30" s="61"/>
    </row>
    <row r="34" spans="1:6" ht="15.75" x14ac:dyDescent="0.25">
      <c r="A34" t="s">
        <v>86</v>
      </c>
      <c r="D34" s="17" t="s">
        <v>90</v>
      </c>
      <c r="E34" s="5" t="str">
        <f>"="</f>
        <v>=</v>
      </c>
      <c r="F34" s="1">
        <f>F26*D27+48000</f>
        <v>44160</v>
      </c>
    </row>
    <row r="35" spans="1:6" ht="18" x14ac:dyDescent="0.35">
      <c r="D35" s="17" t="s">
        <v>89</v>
      </c>
      <c r="E35" s="5" t="str">
        <f>"="</f>
        <v>=</v>
      </c>
      <c r="F35" s="1">
        <f>F29*D27+48000</f>
        <v>51840</v>
      </c>
    </row>
    <row r="37" spans="1:6" ht="24" x14ac:dyDescent="0.25">
      <c r="A37" s="37" t="s">
        <v>91</v>
      </c>
      <c r="B37" s="3"/>
      <c r="C37" s="3"/>
      <c r="D37" s="38" t="s">
        <v>92</v>
      </c>
      <c r="E37" s="3"/>
      <c r="F37" s="3"/>
    </row>
    <row r="38" spans="1:6" ht="15.75" x14ac:dyDescent="0.25">
      <c r="A38" s="39" t="s">
        <v>93</v>
      </c>
    </row>
  </sheetData>
  <mergeCells count="9">
    <mergeCell ref="A23:F24"/>
    <mergeCell ref="H15:M17"/>
    <mergeCell ref="C29:C30"/>
    <mergeCell ref="E29:E30"/>
    <mergeCell ref="F29:F30"/>
    <mergeCell ref="A26:A27"/>
    <mergeCell ref="C26:C27"/>
    <mergeCell ref="E26:E27"/>
    <mergeCell ref="F26:F2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5E47-CCB6-4DE6-A0B3-ACBDAB1D29D8}">
  <dimension ref="A1:I43"/>
  <sheetViews>
    <sheetView tabSelected="1" workbookViewId="0">
      <selection activeCell="G5" sqref="G5"/>
    </sheetView>
  </sheetViews>
  <sheetFormatPr baseColWidth="10" defaultRowHeight="15" x14ac:dyDescent="0.25"/>
  <cols>
    <col min="1" max="1" width="14.85546875" bestFit="1" customWidth="1"/>
    <col min="2" max="2" width="12" style="5" bestFit="1" customWidth="1"/>
    <col min="3" max="5" width="12" bestFit="1" customWidth="1"/>
    <col min="6" max="6" width="4.7109375" customWidth="1"/>
    <col min="8" max="8" width="12" bestFit="1" customWidth="1"/>
  </cols>
  <sheetData>
    <row r="1" spans="1:9" ht="15.75" x14ac:dyDescent="0.25">
      <c r="A1" t="s">
        <v>103</v>
      </c>
      <c r="B1" s="5" t="s">
        <v>104</v>
      </c>
      <c r="G1" s="1" t="s">
        <v>127</v>
      </c>
    </row>
    <row r="2" spans="1:9" x14ac:dyDescent="0.25">
      <c r="A2" t="s">
        <v>105</v>
      </c>
      <c r="B2" s="5">
        <v>20</v>
      </c>
      <c r="G2" s="17" t="s">
        <v>108</v>
      </c>
      <c r="H2" s="53">
        <f>NORMSINV(0.975)</f>
        <v>1.9599639845400536</v>
      </c>
    </row>
    <row r="3" spans="1:9" x14ac:dyDescent="0.25">
      <c r="A3" t="s">
        <v>111</v>
      </c>
      <c r="B3" s="5">
        <v>500</v>
      </c>
      <c r="G3" t="s">
        <v>128</v>
      </c>
      <c r="H3">
        <v>0.95</v>
      </c>
    </row>
    <row r="4" spans="1:9" x14ac:dyDescent="0.25">
      <c r="A4" t="s">
        <v>106</v>
      </c>
      <c r="B4" s="46">
        <v>174</v>
      </c>
    </row>
    <row r="5" spans="1:9" x14ac:dyDescent="0.25">
      <c r="G5" s="74"/>
      <c r="H5" s="74"/>
      <c r="I5" s="74"/>
    </row>
    <row r="6" spans="1:9" x14ac:dyDescent="0.25">
      <c r="A6" t="s">
        <v>107</v>
      </c>
      <c r="G6" s="74"/>
      <c r="H6" s="74"/>
      <c r="I6" s="74"/>
    </row>
    <row r="7" spans="1:9" x14ac:dyDescent="0.25">
      <c r="A7" s="17" t="s">
        <v>108</v>
      </c>
      <c r="B7" s="5">
        <f>NORMSINV(0.975)</f>
        <v>1.9599639845400536</v>
      </c>
      <c r="D7" s="17" t="s">
        <v>98</v>
      </c>
      <c r="E7">
        <f>B7*(B2/SQRT(B3))</f>
        <v>1.7530450811531626</v>
      </c>
      <c r="G7" s="74"/>
      <c r="H7" s="74"/>
      <c r="I7" s="74"/>
    </row>
    <row r="8" spans="1:9" x14ac:dyDescent="0.25">
      <c r="G8" s="74"/>
      <c r="H8" s="74"/>
      <c r="I8" s="74"/>
    </row>
    <row r="9" spans="1:9" x14ac:dyDescent="0.25">
      <c r="B9" s="46" t="s">
        <v>109</v>
      </c>
      <c r="C9" s="31">
        <f>B4-E7</f>
        <v>172.24695491884682</v>
      </c>
      <c r="D9" s="31">
        <f>B4+E7</f>
        <v>175.75304508115318</v>
      </c>
      <c r="E9">
        <f>D9-C9</f>
        <v>3.5060901623063501</v>
      </c>
      <c r="G9" s="74"/>
      <c r="H9" s="74"/>
      <c r="I9" s="74"/>
    </row>
    <row r="10" spans="1:9" x14ac:dyDescent="0.25">
      <c r="G10" s="74"/>
      <c r="H10" s="74"/>
      <c r="I10" s="74"/>
    </row>
    <row r="12" spans="1:9" x14ac:dyDescent="0.25">
      <c r="A12" s="17">
        <v>2.5</v>
      </c>
      <c r="B12" s="5" t="str">
        <f>"="</f>
        <v>=</v>
      </c>
      <c r="C12" s="41">
        <v>1.7529999999999999</v>
      </c>
      <c r="D12" s="41">
        <v>20</v>
      </c>
    </row>
    <row r="13" spans="1:9" x14ac:dyDescent="0.25">
      <c r="C13" s="73" t="s">
        <v>110</v>
      </c>
      <c r="D13" s="73"/>
    </row>
    <row r="14" spans="1:9" x14ac:dyDescent="0.25">
      <c r="C14" s="5"/>
      <c r="D14" s="5"/>
    </row>
    <row r="15" spans="1:9" ht="15.75" x14ac:dyDescent="0.25">
      <c r="A15" s="1" t="s">
        <v>112</v>
      </c>
    </row>
    <row r="16" spans="1:9" x14ac:dyDescent="0.25">
      <c r="A16" s="17" t="s">
        <v>115</v>
      </c>
      <c r="B16" s="17" t="s">
        <v>108</v>
      </c>
      <c r="C16" s="46">
        <f>NORMSINV(0.95)</f>
        <v>1.6448536269514715</v>
      </c>
      <c r="D16" s="17"/>
    </row>
    <row r="17" spans="1:6" x14ac:dyDescent="0.25">
      <c r="A17" s="18" t="s">
        <v>116</v>
      </c>
      <c r="B17" s="49">
        <v>2.5</v>
      </c>
      <c r="C17" s="5" t="str">
        <f>"="</f>
        <v>=</v>
      </c>
      <c r="D17">
        <f>C16</f>
        <v>1.6448536269514715</v>
      </c>
      <c r="E17" s="41">
        <f>B2</f>
        <v>20</v>
      </c>
    </row>
    <row r="18" spans="1:6" x14ac:dyDescent="0.25">
      <c r="B18"/>
      <c r="C18" s="5"/>
      <c r="E18" s="5" t="s">
        <v>110</v>
      </c>
    </row>
    <row r="20" spans="1:6" x14ac:dyDescent="0.25">
      <c r="B20" s="5" t="s">
        <v>110</v>
      </c>
      <c r="C20" s="5" t="str">
        <f>"="</f>
        <v>=</v>
      </c>
      <c r="D20">
        <f>D17</f>
        <v>1.6448536269514715</v>
      </c>
      <c r="E20" s="48">
        <f>E17</f>
        <v>20</v>
      </c>
    </row>
    <row r="21" spans="1:6" x14ac:dyDescent="0.25">
      <c r="E21">
        <f>B17</f>
        <v>2.5</v>
      </c>
    </row>
    <row r="23" spans="1:6" x14ac:dyDescent="0.25">
      <c r="B23" s="5" t="s">
        <v>110</v>
      </c>
      <c r="C23" s="5" t="str">
        <f>"="</f>
        <v>=</v>
      </c>
      <c r="D23">
        <f>D20*(E20/E21)</f>
        <v>13.158829015611772</v>
      </c>
    </row>
    <row r="24" spans="1:6" ht="15.75" x14ac:dyDescent="0.25">
      <c r="B24" s="5" t="s">
        <v>111</v>
      </c>
      <c r="C24" s="5" t="str">
        <f>"="</f>
        <v>=</v>
      </c>
      <c r="D24">
        <f>D23^2</f>
        <v>173.15478106210628</v>
      </c>
      <c r="F24" s="39">
        <f>ROUNDUP(D24,0)</f>
        <v>174</v>
      </c>
    </row>
    <row r="26" spans="1:6" ht="15.75" x14ac:dyDescent="0.25">
      <c r="A26" s="1" t="s">
        <v>117</v>
      </c>
    </row>
    <row r="27" spans="1:6" x14ac:dyDescent="0.25">
      <c r="A27" t="s">
        <v>118</v>
      </c>
      <c r="B27" s="5">
        <v>10</v>
      </c>
      <c r="D27" t="s">
        <v>108</v>
      </c>
      <c r="E27">
        <f>NORMSINV(0.975)</f>
        <v>1.9599639845400536</v>
      </c>
    </row>
    <row r="28" spans="1:6" x14ac:dyDescent="0.25">
      <c r="A28" t="s">
        <v>119</v>
      </c>
      <c r="B28" s="5">
        <v>100</v>
      </c>
      <c r="D28" t="s">
        <v>98</v>
      </c>
      <c r="E28">
        <f>E27*(B27/SQRT(B28))</f>
        <v>1.9599639845400536</v>
      </c>
    </row>
    <row r="29" spans="1:6" ht="15.75" thickBot="1" x14ac:dyDescent="0.3">
      <c r="A29" t="s">
        <v>114</v>
      </c>
      <c r="B29" s="5">
        <v>95</v>
      </c>
    </row>
    <row r="30" spans="1:6" ht="15.75" thickBot="1" x14ac:dyDescent="0.3">
      <c r="A30" t="s">
        <v>120</v>
      </c>
      <c r="B30" s="5">
        <f>16000/B28</f>
        <v>160</v>
      </c>
      <c r="C30" s="50" t="s">
        <v>113</v>
      </c>
      <c r="D30" s="51">
        <f>B30-E28</f>
        <v>158.04003601545995</v>
      </c>
      <c r="E30" s="52">
        <f>B30+E28</f>
        <v>161.95996398454005</v>
      </c>
    </row>
    <row r="32" spans="1:6" ht="15.75" x14ac:dyDescent="0.25">
      <c r="A32" s="1" t="s">
        <v>117</v>
      </c>
    </row>
    <row r="33" spans="1:5" x14ac:dyDescent="0.25">
      <c r="A33" t="s">
        <v>111</v>
      </c>
      <c r="B33" s="5">
        <v>64</v>
      </c>
      <c r="D33" t="s">
        <v>121</v>
      </c>
    </row>
    <row r="34" spans="1:5" x14ac:dyDescent="0.25">
      <c r="A34" t="s">
        <v>116</v>
      </c>
      <c r="B34" s="5">
        <v>2.35</v>
      </c>
      <c r="D34" t="s">
        <v>122</v>
      </c>
    </row>
    <row r="35" spans="1:5" ht="15.75" thickBot="1" x14ac:dyDescent="0.3">
      <c r="A35" t="s">
        <v>33</v>
      </c>
      <c r="B35" s="5">
        <v>10</v>
      </c>
      <c r="D35" t="s">
        <v>123</v>
      </c>
    </row>
    <row r="36" spans="1:5" ht="15.75" thickBot="1" x14ac:dyDescent="0.3">
      <c r="A36" t="s">
        <v>108</v>
      </c>
      <c r="B36" s="47">
        <v>1.88</v>
      </c>
      <c r="C36">
        <f>_xlfn.NORM.S.DIST(B36,TRUE)</f>
        <v>0.96994596103880026</v>
      </c>
      <c r="D36" s="5">
        <f>1-C36</f>
        <v>3.0054038961199736E-2</v>
      </c>
      <c r="E36" s="54">
        <f>C36-D36</f>
        <v>0.93989192207760053</v>
      </c>
    </row>
    <row r="38" spans="1:5" ht="15.75" x14ac:dyDescent="0.25">
      <c r="A38" s="1" t="s">
        <v>124</v>
      </c>
    </row>
    <row r="39" spans="1:5" x14ac:dyDescent="0.25">
      <c r="A39" t="s">
        <v>125</v>
      </c>
      <c r="B39" s="5">
        <v>250</v>
      </c>
      <c r="D39" t="s">
        <v>46</v>
      </c>
      <c r="E39">
        <v>230</v>
      </c>
    </row>
    <row r="40" spans="1:5" x14ac:dyDescent="0.25">
      <c r="A40" t="s">
        <v>31</v>
      </c>
      <c r="B40" s="5">
        <v>75</v>
      </c>
      <c r="D40" t="s">
        <v>30</v>
      </c>
      <c r="E40">
        <v>250</v>
      </c>
    </row>
    <row r="41" spans="1:5" x14ac:dyDescent="0.25">
      <c r="A41" t="s">
        <v>126</v>
      </c>
      <c r="B41" s="5">
        <v>81</v>
      </c>
      <c r="D41" t="s">
        <v>33</v>
      </c>
      <c r="E41">
        <f>B40/SQRT(B41)</f>
        <v>8.3333333333333339</v>
      </c>
    </row>
    <row r="42" spans="1:5" ht="15.75" thickBot="1" x14ac:dyDescent="0.3">
      <c r="A42" t="s">
        <v>46</v>
      </c>
      <c r="B42" s="5">
        <v>230</v>
      </c>
      <c r="D42" t="s">
        <v>32</v>
      </c>
      <c r="E42">
        <f>_xlfn.NORM.DIST(E39,E40,E41,TRUE)</f>
        <v>8.1975359245961311E-3</v>
      </c>
    </row>
    <row r="43" spans="1:5" ht="16.5" thickBot="1" x14ac:dyDescent="0.3">
      <c r="E43" s="24">
        <f>1-E42</f>
        <v>0.99180246407540384</v>
      </c>
    </row>
  </sheetData>
  <mergeCells count="1">
    <mergeCell ref="C13:D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Príncipe</vt:lpstr>
      <vt:lpstr>Tipificar</vt:lpstr>
      <vt:lpstr>Inferencia</vt:lpstr>
      <vt:lpstr>Confianza</vt:lpstr>
      <vt:lpstr>Ejercicios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2022-11-15T22:51:42Z</dcterms:modified>
</cp:coreProperties>
</file>