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ivanov.ev/Work/Dashboard/fem/reports/"/>
    </mc:Choice>
  </mc:AlternateContent>
  <xr:revisionPtr revIDLastSave="0" documentId="13_ncr:1_{1C4630BD-2E94-1942-8D57-C41E7CE1BE53}" xr6:coauthVersionLast="47" xr6:coauthVersionMax="47" xr10:uidLastSave="{00000000-0000-0000-0000-000000000000}"/>
  <bookViews>
    <workbookView xWindow="0" yWindow="0" windowWidth="28800" windowHeight="18000" activeTab="2" xr2:uid="{C6F3E179-CBEC-D545-AFEA-479359945C60}"/>
  </bookViews>
  <sheets>
    <sheet name="meta" sheetId="3" r:id="rId1"/>
    <sheet name="map" sheetId="2" r:id="rId2"/>
    <sheet name="data" sheetId="1" r:id="rId3"/>
    <sheet name="data_from_file" sheetId="4" r:id="rId4"/>
    <sheet name="choose" sheetId="8" r:id="rId5"/>
    <sheet name="model" sheetId="7" r:id="rId6"/>
    <sheet name="version" sheetId="13" r:id="rId7"/>
  </sheets>
  <definedNames>
    <definedName name="_xlnm._FilterDatabase" localSheetId="2" hidden="1">data!$B$3:$C$9</definedName>
    <definedName name="ExternalData_1" localSheetId="3" hidden="1">data_from_file!$A$1:$G$1050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" i="7" l="1"/>
  <c r="F39" i="7"/>
  <c r="F18" i="7"/>
  <c r="F5" i="7"/>
  <c r="F6" i="7"/>
  <c r="F7" i="7"/>
  <c r="F8" i="7"/>
  <c r="F9" i="7"/>
  <c r="F10" i="7"/>
  <c r="F4" i="7"/>
  <c r="G3" i="7"/>
  <c r="G9" i="7" s="1"/>
  <c r="A4" i="2"/>
  <c r="G5" i="7" l="1"/>
  <c r="F14" i="7"/>
  <c r="G7" i="7"/>
  <c r="G13" i="7" s="1"/>
  <c r="G6" i="7"/>
  <c r="G8" i="7"/>
  <c r="F12" i="7"/>
  <c r="F23" i="7" s="1"/>
  <c r="F13" i="7"/>
  <c r="F31" i="7"/>
  <c r="H3" i="7"/>
  <c r="G18" i="7"/>
  <c r="G4" i="7"/>
  <c r="G10" i="7"/>
  <c r="A103" i="2"/>
  <c r="A31" i="2"/>
  <c r="A102" i="2"/>
  <c r="A104" i="2"/>
  <c r="A105" i="2"/>
  <c r="A106" i="2"/>
  <c r="A107" i="2"/>
  <c r="A108" i="2"/>
  <c r="A109" i="2"/>
  <c r="A110" i="2"/>
  <c r="F24" i="7" l="1"/>
  <c r="G14" i="7"/>
  <c r="G31" i="7"/>
  <c r="G12" i="7"/>
  <c r="I3" i="7"/>
  <c r="H8" i="7"/>
  <c r="H9" i="7"/>
  <c r="H10" i="7"/>
  <c r="H4" i="7"/>
  <c r="H18" i="7"/>
  <c r="H5" i="7"/>
  <c r="H6" i="7"/>
  <c r="H7" i="7"/>
  <c r="F17" i="7"/>
  <c r="C9" i="1"/>
  <c r="G17" i="7" l="1"/>
  <c r="G23" i="7"/>
  <c r="G24" i="7" s="1"/>
  <c r="H12" i="7"/>
  <c r="H14" i="7"/>
  <c r="H31" i="7"/>
  <c r="H13" i="7"/>
  <c r="J3" i="7"/>
  <c r="I7" i="7"/>
  <c r="I8" i="7"/>
  <c r="I9" i="7"/>
  <c r="I10" i="7"/>
  <c r="I4" i="7"/>
  <c r="I18" i="7"/>
  <c r="I5" i="7"/>
  <c r="I6" i="7"/>
  <c r="A23" i="2"/>
  <c r="H23" i="7" l="1"/>
  <c r="H24" i="7" s="1"/>
  <c r="I14" i="7"/>
  <c r="H17" i="7"/>
  <c r="I12" i="7"/>
  <c r="I23" i="7" s="1"/>
  <c r="I13" i="7"/>
  <c r="I31" i="7"/>
  <c r="K3" i="7"/>
  <c r="J6" i="7"/>
  <c r="J7" i="7"/>
  <c r="J8" i="7"/>
  <c r="J9" i="7"/>
  <c r="J18" i="7"/>
  <c r="J4" i="7"/>
  <c r="J5" i="7"/>
  <c r="J10" i="7"/>
  <c r="A27" i="2"/>
  <c r="I17" i="7" l="1"/>
  <c r="I24" i="7"/>
  <c r="J14" i="7"/>
  <c r="J13" i="7"/>
  <c r="J31" i="7"/>
  <c r="L3" i="7"/>
  <c r="K5" i="7"/>
  <c r="K6" i="7"/>
  <c r="K7" i="7"/>
  <c r="K8" i="7"/>
  <c r="K18" i="7"/>
  <c r="K10" i="7"/>
  <c r="K4" i="7"/>
  <c r="K9" i="7"/>
  <c r="J12" i="7"/>
  <c r="A19" i="2"/>
  <c r="J17" i="7" l="1"/>
  <c r="J23" i="7"/>
  <c r="K14" i="7"/>
  <c r="K13" i="7"/>
  <c r="K31" i="7"/>
  <c r="M3" i="7"/>
  <c r="L5" i="7"/>
  <c r="L6" i="7"/>
  <c r="L7" i="7"/>
  <c r="L18" i="7"/>
  <c r="L10" i="7"/>
  <c r="L8" i="7"/>
  <c r="L9" i="7"/>
  <c r="L4" i="7"/>
  <c r="K12" i="7"/>
  <c r="D35" i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K17" i="7" l="1"/>
  <c r="K23" i="7"/>
  <c r="J24" i="7"/>
  <c r="L31" i="7"/>
  <c r="F32" i="7" s="1"/>
  <c r="L13" i="7"/>
  <c r="L12" i="7"/>
  <c r="N3" i="7"/>
  <c r="M18" i="7"/>
  <c r="M5" i="7"/>
  <c r="M6" i="7"/>
  <c r="M9" i="7"/>
  <c r="M10" i="7"/>
  <c r="M4" i="7"/>
  <c r="M7" i="7"/>
  <c r="M8" i="7"/>
  <c r="L14" i="7"/>
  <c r="A21" i="1"/>
  <c r="A22" i="1"/>
  <c r="A23" i="1"/>
  <c r="A24" i="1"/>
  <c r="A25" i="1"/>
  <c r="A26" i="1"/>
  <c r="A20" i="1"/>
  <c r="C22" i="1"/>
  <c r="C20" i="1"/>
  <c r="C23" i="1"/>
  <c r="C25" i="1"/>
  <c r="C21" i="1"/>
  <c r="C24" i="1"/>
  <c r="C26" i="1"/>
  <c r="L23" i="7" l="1"/>
  <c r="M14" i="7"/>
  <c r="K24" i="7"/>
  <c r="O3" i="7"/>
  <c r="N18" i="7"/>
  <c r="N5" i="7"/>
  <c r="N8" i="7"/>
  <c r="N9" i="7"/>
  <c r="N6" i="7"/>
  <c r="N7" i="7"/>
  <c r="N10" i="7"/>
  <c r="N4" i="7"/>
  <c r="M31" i="7"/>
  <c r="M13" i="7"/>
  <c r="L17" i="7"/>
  <c r="M12" i="7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L24" i="7" l="1"/>
  <c r="M17" i="7"/>
  <c r="M23" i="7"/>
  <c r="N14" i="7"/>
  <c r="N31" i="7"/>
  <c r="N13" i="7"/>
  <c r="N12" i="7"/>
  <c r="N23" i="7" s="1"/>
  <c r="P3" i="7"/>
  <c r="O9" i="7"/>
  <c r="O10" i="7"/>
  <c r="O4" i="7"/>
  <c r="O18" i="7"/>
  <c r="O7" i="7"/>
  <c r="O8" i="7"/>
  <c r="O5" i="7"/>
  <c r="O6" i="7"/>
  <c r="B8" i="1"/>
  <c r="B7" i="1"/>
  <c r="B6" i="1"/>
  <c r="B5" i="1"/>
  <c r="M24" i="7" l="1"/>
  <c r="N17" i="7"/>
  <c r="O14" i="7"/>
  <c r="O12" i="7"/>
  <c r="O23" i="7" s="1"/>
  <c r="Q3" i="7"/>
  <c r="P8" i="7"/>
  <c r="P9" i="7"/>
  <c r="P10" i="7"/>
  <c r="P4" i="7"/>
  <c r="P18" i="7"/>
  <c r="P6" i="7"/>
  <c r="P7" i="7"/>
  <c r="P5" i="7"/>
  <c r="O31" i="7"/>
  <c r="O13" i="7"/>
  <c r="A18" i="1"/>
  <c r="A13" i="1"/>
  <c r="A14" i="1"/>
  <c r="A15" i="1"/>
  <c r="A16" i="1"/>
  <c r="A17" i="1"/>
  <c r="A12" i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D19" i="1"/>
  <c r="N24" i="7" l="1"/>
  <c r="O24" i="7" s="1"/>
  <c r="P14" i="7"/>
  <c r="P12" i="7"/>
  <c r="P23" i="7" s="1"/>
  <c r="R3" i="7"/>
  <c r="Q7" i="7"/>
  <c r="Q8" i="7"/>
  <c r="Q9" i="7"/>
  <c r="Q10" i="7"/>
  <c r="Q4" i="7"/>
  <c r="Q18" i="7"/>
  <c r="Q5" i="7"/>
  <c r="Q6" i="7"/>
  <c r="P31" i="7"/>
  <c r="P13" i="7"/>
  <c r="O17" i="7"/>
  <c r="E19" i="1"/>
  <c r="A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0" i="2"/>
  <c r="A21" i="2"/>
  <c r="A22" i="2"/>
  <c r="A24" i="2"/>
  <c r="A25" i="2"/>
  <c r="A26" i="2"/>
  <c r="A28" i="2"/>
  <c r="A29" i="2"/>
  <c r="A30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2" i="2"/>
  <c r="D25" i="1"/>
  <c r="D23" i="1"/>
  <c r="H12" i="1"/>
  <c r="D26" i="1"/>
  <c r="Q12" i="7" l="1"/>
  <c r="Q23" i="7" s="1"/>
  <c r="P24" i="7"/>
  <c r="Q14" i="7"/>
  <c r="Q13" i="7"/>
  <c r="Q31" i="7"/>
  <c r="S3" i="7"/>
  <c r="R6" i="7"/>
  <c r="R7" i="7"/>
  <c r="R8" i="7"/>
  <c r="R9" i="7"/>
  <c r="R18" i="7"/>
  <c r="R5" i="7"/>
  <c r="R10" i="7"/>
  <c r="R4" i="7"/>
  <c r="P17" i="7"/>
  <c r="F19" i="1"/>
  <c r="D11" i="1"/>
  <c r="E22" i="1"/>
  <c r="C12" i="1"/>
  <c r="C17" i="1"/>
  <c r="E21" i="1"/>
  <c r="D21" i="1"/>
  <c r="C15" i="1"/>
  <c r="E20" i="1"/>
  <c r="D24" i="1"/>
  <c r="C14" i="1"/>
  <c r="C18" i="1"/>
  <c r="C16" i="1"/>
  <c r="D22" i="1"/>
  <c r="C13" i="1"/>
  <c r="D16" i="1"/>
  <c r="E25" i="1"/>
  <c r="D18" i="1"/>
  <c r="D20" i="1"/>
  <c r="E24" i="1"/>
  <c r="E26" i="1"/>
  <c r="E23" i="1"/>
  <c r="D12" i="1"/>
  <c r="Q17" i="7" l="1"/>
  <c r="Q24" i="7"/>
  <c r="R12" i="7"/>
  <c r="R13" i="7"/>
  <c r="R31" i="7"/>
  <c r="R14" i="7"/>
  <c r="T3" i="7"/>
  <c r="S5" i="7"/>
  <c r="S6" i="7"/>
  <c r="S7" i="7"/>
  <c r="S8" i="7"/>
  <c r="S18" i="7"/>
  <c r="S9" i="7"/>
  <c r="S4" i="7"/>
  <c r="S10" i="7"/>
  <c r="C31" i="1"/>
  <c r="C30" i="1"/>
  <c r="C29" i="1"/>
  <c r="D32" i="1"/>
  <c r="C33" i="1"/>
  <c r="C34" i="1"/>
  <c r="D34" i="1"/>
  <c r="C32" i="1"/>
  <c r="D28" i="1"/>
  <c r="C28" i="1"/>
  <c r="G19" i="1"/>
  <c r="E11" i="1"/>
  <c r="D13" i="1"/>
  <c r="F22" i="1"/>
  <c r="D15" i="1"/>
  <c r="D14" i="1"/>
  <c r="F24" i="1"/>
  <c r="E12" i="1"/>
  <c r="F26" i="1"/>
  <c r="F21" i="1"/>
  <c r="D17" i="1"/>
  <c r="F20" i="1"/>
  <c r="F23" i="1"/>
  <c r="E16" i="1"/>
  <c r="E18" i="1"/>
  <c r="F25" i="1"/>
  <c r="R23" i="7" l="1"/>
  <c r="R24" i="7" s="1"/>
  <c r="R17" i="7"/>
  <c r="S14" i="7"/>
  <c r="S13" i="7"/>
  <c r="S31" i="7"/>
  <c r="S12" i="7"/>
  <c r="U3" i="7"/>
  <c r="T5" i="7"/>
  <c r="T6" i="7"/>
  <c r="T7" i="7"/>
  <c r="T4" i="7"/>
  <c r="T8" i="7"/>
  <c r="T18" i="7"/>
  <c r="T10" i="7"/>
  <c r="T9" i="7"/>
  <c r="C36" i="1"/>
  <c r="D33" i="1"/>
  <c r="D31" i="1"/>
  <c r="E34" i="1"/>
  <c r="E32" i="1"/>
  <c r="D29" i="1"/>
  <c r="D30" i="1"/>
  <c r="E28" i="1"/>
  <c r="H19" i="1"/>
  <c r="F11" i="1"/>
  <c r="F18" i="1"/>
  <c r="G25" i="1"/>
  <c r="F16" i="1"/>
  <c r="G20" i="1"/>
  <c r="F12" i="1"/>
  <c r="G23" i="1"/>
  <c r="S17" i="7" l="1"/>
  <c r="S23" i="7"/>
  <c r="S24" i="7" s="1"/>
  <c r="T14" i="7"/>
  <c r="T12" i="7"/>
  <c r="T23" i="7" s="1"/>
  <c r="T31" i="7"/>
  <c r="T13" i="7"/>
  <c r="V3" i="7"/>
  <c r="U18" i="7"/>
  <c r="U5" i="7"/>
  <c r="U6" i="7"/>
  <c r="U4" i="7"/>
  <c r="U7" i="7"/>
  <c r="U9" i="7"/>
  <c r="U10" i="7"/>
  <c r="U8" i="7"/>
  <c r="D36" i="1"/>
  <c r="F34" i="1"/>
  <c r="F32" i="1"/>
  <c r="F28" i="1"/>
  <c r="I19" i="1"/>
  <c r="G11" i="1"/>
  <c r="G24" i="1"/>
  <c r="G12" i="1"/>
  <c r="G26" i="1"/>
  <c r="H20" i="1"/>
  <c r="H21" i="1"/>
  <c r="G16" i="1"/>
  <c r="H24" i="1"/>
  <c r="H25" i="1"/>
  <c r="G22" i="1"/>
  <c r="H26" i="1"/>
  <c r="G21" i="1"/>
  <c r="G18" i="1"/>
  <c r="H23" i="1"/>
  <c r="T24" i="7" l="1"/>
  <c r="U14" i="7"/>
  <c r="T17" i="7"/>
  <c r="U12" i="7"/>
  <c r="U23" i="7" s="1"/>
  <c r="V18" i="7"/>
  <c r="V5" i="7"/>
  <c r="W3" i="7"/>
  <c r="V10" i="7"/>
  <c r="V6" i="7"/>
  <c r="V4" i="7"/>
  <c r="V8" i="7"/>
  <c r="V7" i="7"/>
  <c r="V9" i="7"/>
  <c r="U31" i="7"/>
  <c r="U13" i="7"/>
  <c r="G34" i="1"/>
  <c r="G32" i="1"/>
  <c r="G28" i="1"/>
  <c r="J19" i="1"/>
  <c r="H11" i="1"/>
  <c r="I26" i="1"/>
  <c r="I21" i="1"/>
  <c r="I23" i="1"/>
  <c r="I24" i="1"/>
  <c r="H16" i="1"/>
  <c r="H18" i="1"/>
  <c r="H22" i="1"/>
  <c r="I22" i="1"/>
  <c r="I25" i="1"/>
  <c r="I20" i="1"/>
  <c r="U24" i="7" l="1"/>
  <c r="V14" i="7"/>
  <c r="V12" i="7"/>
  <c r="V23" i="7" s="1"/>
  <c r="X3" i="7"/>
  <c r="W8" i="7"/>
  <c r="W9" i="7"/>
  <c r="W18" i="7"/>
  <c r="W10" i="7"/>
  <c r="W4" i="7"/>
  <c r="W7" i="7"/>
  <c r="W5" i="7"/>
  <c r="W6" i="7"/>
  <c r="V31" i="7"/>
  <c r="V13" i="7"/>
  <c r="U17" i="7"/>
  <c r="H34" i="1"/>
  <c r="H32" i="1"/>
  <c r="H28" i="1"/>
  <c r="K19" i="1"/>
  <c r="I11" i="1"/>
  <c r="J26" i="1"/>
  <c r="J25" i="1"/>
  <c r="J22" i="1"/>
  <c r="J23" i="1"/>
  <c r="J24" i="1"/>
  <c r="J21" i="1"/>
  <c r="J20" i="1"/>
  <c r="V24" i="7" l="1"/>
  <c r="W12" i="7"/>
  <c r="W14" i="7"/>
  <c r="X18" i="7"/>
  <c r="X8" i="7"/>
  <c r="X4" i="7"/>
  <c r="X7" i="7"/>
  <c r="Y3" i="7"/>
  <c r="X6" i="7"/>
  <c r="X9" i="7"/>
  <c r="X10" i="7"/>
  <c r="X5" i="7"/>
  <c r="V17" i="7"/>
  <c r="W31" i="7"/>
  <c r="W13" i="7"/>
  <c r="L19" i="1"/>
  <c r="J11" i="1"/>
  <c r="J16" i="1"/>
  <c r="K22" i="1"/>
  <c r="K24" i="1"/>
  <c r="J18" i="1"/>
  <c r="I16" i="1"/>
  <c r="K25" i="1"/>
  <c r="I18" i="1"/>
  <c r="K23" i="1"/>
  <c r="K26" i="1"/>
  <c r="W23" i="7" l="1"/>
  <c r="W24" i="7" s="1"/>
  <c r="Y18" i="7"/>
  <c r="Z3" i="7"/>
  <c r="Y6" i="7"/>
  <c r="Y9" i="7"/>
  <c r="Y7" i="7"/>
  <c r="Y10" i="7"/>
  <c r="Y4" i="7"/>
  <c r="Y5" i="7"/>
  <c r="Y8" i="7"/>
  <c r="X31" i="7"/>
  <c r="X13" i="7"/>
  <c r="X12" i="7"/>
  <c r="X14" i="7"/>
  <c r="W17" i="7"/>
  <c r="J34" i="1"/>
  <c r="I34" i="1"/>
  <c r="J32" i="1"/>
  <c r="I32" i="1"/>
  <c r="M19" i="1"/>
  <c r="K11" i="1"/>
  <c r="L21" i="1"/>
  <c r="L24" i="1"/>
  <c r="L20" i="1"/>
  <c r="L22" i="1"/>
  <c r="L26" i="1"/>
  <c r="L25" i="1"/>
  <c r="K18" i="1"/>
  <c r="K21" i="1"/>
  <c r="K20" i="1"/>
  <c r="K16" i="1"/>
  <c r="X23" i="7" l="1"/>
  <c r="X24" i="7" s="1"/>
  <c r="Y12" i="7"/>
  <c r="Y13" i="7"/>
  <c r="Y31" i="7"/>
  <c r="X17" i="7"/>
  <c r="Z18" i="7"/>
  <c r="Z9" i="7"/>
  <c r="Z4" i="7"/>
  <c r="Z7" i="7"/>
  <c r="Z10" i="7"/>
  <c r="Z5" i="7"/>
  <c r="Z8" i="7"/>
  <c r="AA3" i="7"/>
  <c r="Z6" i="7"/>
  <c r="Y14" i="7"/>
  <c r="K34" i="1"/>
  <c r="K32" i="1"/>
  <c r="N19" i="1"/>
  <c r="L11" i="1"/>
  <c r="L16" i="1"/>
  <c r="M22" i="1"/>
  <c r="M25" i="1"/>
  <c r="M20" i="1"/>
  <c r="L23" i="1"/>
  <c r="M24" i="1"/>
  <c r="M23" i="1"/>
  <c r="L18" i="1"/>
  <c r="M21" i="1"/>
  <c r="M26" i="1"/>
  <c r="Z14" i="7" l="1"/>
  <c r="Y23" i="7"/>
  <c r="Y24" i="7"/>
  <c r="Z12" i="7"/>
  <c r="Z23" i="7" s="1"/>
  <c r="Z13" i="7"/>
  <c r="Z31" i="7"/>
  <c r="AA18" i="7"/>
  <c r="AA5" i="7"/>
  <c r="AA8" i="7"/>
  <c r="AA9" i="7"/>
  <c r="AB3" i="7"/>
  <c r="AA6" i="7"/>
  <c r="AA4" i="7"/>
  <c r="AA7" i="7"/>
  <c r="AA10" i="7"/>
  <c r="Y17" i="7"/>
  <c r="L34" i="1"/>
  <c r="L32" i="1"/>
  <c r="O19" i="1"/>
  <c r="M11" i="1"/>
  <c r="N24" i="1"/>
  <c r="N25" i="1"/>
  <c r="M16" i="1"/>
  <c r="N23" i="1"/>
  <c r="N21" i="1"/>
  <c r="M18" i="1"/>
  <c r="N22" i="1"/>
  <c r="N26" i="1"/>
  <c r="N20" i="1"/>
  <c r="Z17" i="7" l="1"/>
  <c r="Z24" i="7"/>
  <c r="AA14" i="7"/>
  <c r="AB18" i="7"/>
  <c r="AB5" i="7"/>
  <c r="AB8" i="7"/>
  <c r="AB14" i="7" s="1"/>
  <c r="AB6" i="7"/>
  <c r="AB9" i="7"/>
  <c r="AC3" i="7"/>
  <c r="AB4" i="7"/>
  <c r="AB7" i="7"/>
  <c r="AB10" i="7"/>
  <c r="AA13" i="7"/>
  <c r="AA31" i="7"/>
  <c r="AA12" i="7"/>
  <c r="M32" i="1"/>
  <c r="M34" i="1"/>
  <c r="P19" i="1"/>
  <c r="N11" i="1"/>
  <c r="O25" i="1"/>
  <c r="O26" i="1"/>
  <c r="O22" i="1"/>
  <c r="O24" i="1"/>
  <c r="O23" i="1"/>
  <c r="N18" i="1"/>
  <c r="N16" i="1"/>
  <c r="O20" i="1"/>
  <c r="O21" i="1"/>
  <c r="AA17" i="7" l="1"/>
  <c r="AA23" i="7"/>
  <c r="AA24" i="7" s="1"/>
  <c r="AB31" i="7"/>
  <c r="AB13" i="7"/>
  <c r="AB12" i="7"/>
  <c r="AC18" i="7"/>
  <c r="AC7" i="7"/>
  <c r="AC10" i="7"/>
  <c r="AC5" i="7"/>
  <c r="AC8" i="7"/>
  <c r="AD3" i="7"/>
  <c r="AC6" i="7"/>
  <c r="AC9" i="7"/>
  <c r="AC4" i="7"/>
  <c r="N32" i="1"/>
  <c r="N34" i="1"/>
  <c r="Q19" i="1"/>
  <c r="O11" i="1"/>
  <c r="P24" i="1"/>
  <c r="P25" i="1"/>
  <c r="O18" i="1"/>
  <c r="O16" i="1"/>
  <c r="P20" i="1"/>
  <c r="P22" i="1"/>
  <c r="P23" i="1"/>
  <c r="P26" i="1"/>
  <c r="AB17" i="7" l="1"/>
  <c r="AB23" i="7"/>
  <c r="AB24" i="7"/>
  <c r="AC12" i="7"/>
  <c r="AC14" i="7"/>
  <c r="AC31" i="7"/>
  <c r="AC13" i="7"/>
  <c r="AD18" i="7"/>
  <c r="AD5" i="7"/>
  <c r="AE3" i="7"/>
  <c r="AD6" i="7"/>
  <c r="AD9" i="7"/>
  <c r="AD4" i="7"/>
  <c r="AD7" i="7"/>
  <c r="AD10" i="7"/>
  <c r="AD8" i="7"/>
  <c r="O34" i="1"/>
  <c r="O32" i="1"/>
  <c r="R19" i="1"/>
  <c r="P11" i="1"/>
  <c r="Q26" i="1"/>
  <c r="P16" i="1"/>
  <c r="Q20" i="1"/>
  <c r="Q21" i="1"/>
  <c r="P21" i="1"/>
  <c r="P18" i="1"/>
  <c r="Q22" i="1"/>
  <c r="Q25" i="1"/>
  <c r="Q23" i="1"/>
  <c r="AC23" i="7" l="1"/>
  <c r="AC24" i="7" s="1"/>
  <c r="AC17" i="7"/>
  <c r="AE18" i="7"/>
  <c r="AE7" i="7"/>
  <c r="AE10" i="7"/>
  <c r="AE5" i="7"/>
  <c r="AE8" i="7"/>
  <c r="AE6" i="7"/>
  <c r="AE9" i="7"/>
  <c r="AF3" i="7"/>
  <c r="AE4" i="7"/>
  <c r="AD14" i="7"/>
  <c r="AD31" i="7"/>
  <c r="AD13" i="7"/>
  <c r="AD12" i="7"/>
  <c r="AD23" i="7" s="1"/>
  <c r="P34" i="1"/>
  <c r="P32" i="1"/>
  <c r="S19" i="1"/>
  <c r="Q11" i="1"/>
  <c r="R22" i="1"/>
  <c r="Q24" i="1"/>
  <c r="R25" i="1"/>
  <c r="Q16" i="1"/>
  <c r="R21" i="1"/>
  <c r="Q18" i="1"/>
  <c r="R23" i="1"/>
  <c r="AD24" i="7" l="1"/>
  <c r="AD17" i="7"/>
  <c r="AE12" i="7"/>
  <c r="AF18" i="7"/>
  <c r="AF9" i="7"/>
  <c r="AF10" i="7"/>
  <c r="AF4" i="7"/>
  <c r="AF7" i="7"/>
  <c r="AF5" i="7"/>
  <c r="AF8" i="7"/>
  <c r="AG3" i="7"/>
  <c r="AF6" i="7"/>
  <c r="AE14" i="7"/>
  <c r="AE31" i="7"/>
  <c r="AE13" i="7"/>
  <c r="Q34" i="1"/>
  <c r="Q32" i="1"/>
  <c r="T19" i="1"/>
  <c r="R11" i="1"/>
  <c r="S24" i="1"/>
  <c r="R26" i="1"/>
  <c r="S26" i="1"/>
  <c r="R20" i="1"/>
  <c r="R24" i="1"/>
  <c r="S22" i="1"/>
  <c r="S20" i="1"/>
  <c r="S25" i="1"/>
  <c r="R18" i="1"/>
  <c r="S23" i="1"/>
  <c r="R16" i="1"/>
  <c r="AE17" i="7" l="1"/>
  <c r="AE23" i="7"/>
  <c r="AE24" i="7"/>
  <c r="AF31" i="7"/>
  <c r="AF13" i="7"/>
  <c r="AG18" i="7"/>
  <c r="AH3" i="7"/>
  <c r="AG6" i="7"/>
  <c r="AG9" i="7"/>
  <c r="AG7" i="7"/>
  <c r="AG10" i="7"/>
  <c r="AG4" i="7"/>
  <c r="AG5" i="7"/>
  <c r="AG8" i="7"/>
  <c r="AF14" i="7"/>
  <c r="AF12" i="7"/>
  <c r="R32" i="1"/>
  <c r="R34" i="1"/>
  <c r="U19" i="1"/>
  <c r="S11" i="1"/>
  <c r="T25" i="1"/>
  <c r="T23" i="1"/>
  <c r="S16" i="1"/>
  <c r="T26" i="1"/>
  <c r="S21" i="1"/>
  <c r="S18" i="1"/>
  <c r="S12" i="1"/>
  <c r="T24" i="1"/>
  <c r="T20" i="1"/>
  <c r="AF17" i="7" l="1"/>
  <c r="AF23" i="7"/>
  <c r="AF24" i="7"/>
  <c r="AG13" i="7"/>
  <c r="AG31" i="7"/>
  <c r="AH18" i="7"/>
  <c r="AH8" i="7"/>
  <c r="AI3" i="7"/>
  <c r="AH6" i="7"/>
  <c r="AH9" i="7"/>
  <c r="AH4" i="7"/>
  <c r="AH7" i="7"/>
  <c r="AH10" i="7"/>
  <c r="AH5" i="7"/>
  <c r="AG14" i="7"/>
  <c r="AG12" i="7"/>
  <c r="S32" i="1"/>
  <c r="S34" i="1"/>
  <c r="S28" i="1"/>
  <c r="V19" i="1"/>
  <c r="T11" i="1"/>
  <c r="U23" i="1"/>
  <c r="U26" i="1"/>
  <c r="U24" i="1"/>
  <c r="U20" i="1"/>
  <c r="U25" i="1"/>
  <c r="U21" i="1"/>
  <c r="U22" i="1"/>
  <c r="T22" i="1"/>
  <c r="T21" i="1"/>
  <c r="AG23" i="7" l="1"/>
  <c r="AH14" i="7"/>
  <c r="AG24" i="7"/>
  <c r="AG17" i="7"/>
  <c r="AH12" i="7"/>
  <c r="AH23" i="7" s="1"/>
  <c r="AI18" i="7"/>
  <c r="AI8" i="7"/>
  <c r="AI9" i="7"/>
  <c r="AJ3" i="7"/>
  <c r="AI6" i="7"/>
  <c r="AI4" i="7"/>
  <c r="AI7" i="7"/>
  <c r="AI10" i="7"/>
  <c r="AI5" i="7"/>
  <c r="AH13" i="7"/>
  <c r="AH31" i="7"/>
  <c r="W19" i="1"/>
  <c r="U11" i="1"/>
  <c r="V20" i="1"/>
  <c r="U16" i="1"/>
  <c r="V22" i="1"/>
  <c r="V24" i="1"/>
  <c r="V25" i="1"/>
  <c r="T18" i="1"/>
  <c r="V23" i="1"/>
  <c r="V26" i="1"/>
  <c r="V21" i="1"/>
  <c r="U12" i="1"/>
  <c r="U18" i="1"/>
  <c r="T16" i="1"/>
  <c r="T12" i="1"/>
  <c r="AI14" i="7" l="1"/>
  <c r="AH24" i="7"/>
  <c r="AI13" i="7"/>
  <c r="AI31" i="7"/>
  <c r="AI12" i="7"/>
  <c r="AJ18" i="7"/>
  <c r="AJ8" i="7"/>
  <c r="AJ6" i="7"/>
  <c r="AJ9" i="7"/>
  <c r="AK3" i="7"/>
  <c r="AJ4" i="7"/>
  <c r="AJ7" i="7"/>
  <c r="AJ10" i="7"/>
  <c r="AJ5" i="7"/>
  <c r="AH17" i="7"/>
  <c r="U34" i="1"/>
  <c r="U32" i="1"/>
  <c r="T34" i="1"/>
  <c r="T32" i="1"/>
  <c r="U28" i="1"/>
  <c r="T28" i="1"/>
  <c r="X19" i="1"/>
  <c r="V11" i="1"/>
  <c r="W26" i="1"/>
  <c r="W25" i="1"/>
  <c r="W21" i="1"/>
  <c r="W24" i="1"/>
  <c r="V18" i="1"/>
  <c r="W20" i="1"/>
  <c r="W23" i="1"/>
  <c r="V12" i="1"/>
  <c r="AI17" i="7" l="1"/>
  <c r="AI23" i="7"/>
  <c r="AI24" i="7"/>
  <c r="AJ14" i="7"/>
  <c r="AK18" i="7"/>
  <c r="AK8" i="7"/>
  <c r="AK14" i="7" s="1"/>
  <c r="AL3" i="7"/>
  <c r="AK6" i="7"/>
  <c r="AK9" i="7"/>
  <c r="AK4" i="7"/>
  <c r="AK7" i="7"/>
  <c r="AK10" i="7"/>
  <c r="AK5" i="7"/>
  <c r="AJ31" i="7"/>
  <c r="AJ13" i="7"/>
  <c r="AJ12" i="7"/>
  <c r="V34" i="1"/>
  <c r="V28" i="1"/>
  <c r="Y19" i="1"/>
  <c r="W11" i="1"/>
  <c r="X25" i="1"/>
  <c r="X23" i="1"/>
  <c r="X24" i="1"/>
  <c r="W22" i="1"/>
  <c r="X26" i="1"/>
  <c r="X21" i="1"/>
  <c r="W18" i="1"/>
  <c r="W12" i="1"/>
  <c r="V16" i="1"/>
  <c r="W16" i="1"/>
  <c r="AJ17" i="7" l="1"/>
  <c r="AJ23" i="7"/>
  <c r="AJ24" i="7"/>
  <c r="AK12" i="7"/>
  <c r="AK23" i="7" s="1"/>
  <c r="AK31" i="7"/>
  <c r="AK13" i="7"/>
  <c r="AK17" i="7"/>
  <c r="AL18" i="7"/>
  <c r="AM3" i="7"/>
  <c r="AL6" i="7"/>
  <c r="AL9" i="7"/>
  <c r="AL4" i="7"/>
  <c r="AL7" i="7"/>
  <c r="AL10" i="7"/>
  <c r="AL8" i="7"/>
  <c r="AL5" i="7"/>
  <c r="W34" i="1"/>
  <c r="V32" i="1"/>
  <c r="W32" i="1"/>
  <c r="W28" i="1"/>
  <c r="Z19" i="1"/>
  <c r="X11" i="1"/>
  <c r="Y21" i="1"/>
  <c r="X12" i="1"/>
  <c r="X20" i="1"/>
  <c r="Y25" i="1"/>
  <c r="X22" i="1"/>
  <c r="AK24" i="7" l="1"/>
  <c r="AL14" i="7"/>
  <c r="AL12" i="7"/>
  <c r="AL23" i="7" s="1"/>
  <c r="AM18" i="7"/>
  <c r="AM8" i="7"/>
  <c r="AM6" i="7"/>
  <c r="AM9" i="7"/>
  <c r="AN3" i="7"/>
  <c r="AM4" i="7"/>
  <c r="AM7" i="7"/>
  <c r="AM10" i="7"/>
  <c r="AM5" i="7"/>
  <c r="AL31" i="7"/>
  <c r="AL13" i="7"/>
  <c r="AL17" i="7" s="1"/>
  <c r="X28" i="1"/>
  <c r="AA19" i="1"/>
  <c r="Y11" i="1"/>
  <c r="X16" i="1"/>
  <c r="Z24" i="1"/>
  <c r="Z26" i="1"/>
  <c r="Y24" i="1"/>
  <c r="Y18" i="1"/>
  <c r="Z25" i="1"/>
  <c r="Y16" i="1"/>
  <c r="Z20" i="1"/>
  <c r="Z21" i="1"/>
  <c r="Y12" i="1"/>
  <c r="Z22" i="1"/>
  <c r="Y23" i="1"/>
  <c r="Z23" i="1"/>
  <c r="Y20" i="1"/>
  <c r="X18" i="1"/>
  <c r="Y26" i="1"/>
  <c r="Y22" i="1"/>
  <c r="AL24" i="7" l="1"/>
  <c r="AM31" i="7"/>
  <c r="AM13" i="7"/>
  <c r="AM12" i="7"/>
  <c r="AN18" i="7"/>
  <c r="AN5" i="7"/>
  <c r="AN8" i="7"/>
  <c r="AO3" i="7"/>
  <c r="AN6" i="7"/>
  <c r="AN9" i="7"/>
  <c r="AN10" i="7"/>
  <c r="AN4" i="7"/>
  <c r="AN7" i="7"/>
  <c r="AM14" i="7"/>
  <c r="Y32" i="1"/>
  <c r="X32" i="1"/>
  <c r="X34" i="1"/>
  <c r="Y34" i="1"/>
  <c r="Y28" i="1"/>
  <c r="AB19" i="1"/>
  <c r="Z11" i="1"/>
  <c r="Z18" i="1"/>
  <c r="AA23" i="1"/>
  <c r="AM23" i="7" l="1"/>
  <c r="AN14" i="7"/>
  <c r="AM24" i="7"/>
  <c r="AO18" i="7"/>
  <c r="AO5" i="7"/>
  <c r="AO8" i="7"/>
  <c r="AO6" i="7"/>
  <c r="AO9" i="7"/>
  <c r="AO7" i="7"/>
  <c r="AO10" i="7"/>
  <c r="AO4" i="7"/>
  <c r="AN31" i="7"/>
  <c r="AN13" i="7"/>
  <c r="AN12" i="7"/>
  <c r="AM17" i="7"/>
  <c r="Z34" i="1"/>
  <c r="AC19" i="1"/>
  <c r="AA11" i="1"/>
  <c r="AA21" i="1"/>
  <c r="AA12" i="1"/>
  <c r="AA16" i="1"/>
  <c r="AA24" i="1"/>
  <c r="AA20" i="1"/>
  <c r="AA25" i="1"/>
  <c r="Z12" i="1"/>
  <c r="AA26" i="1"/>
  <c r="AA22" i="1"/>
  <c r="Z16" i="1"/>
  <c r="AB20" i="1"/>
  <c r="AB21" i="1"/>
  <c r="AB22" i="1"/>
  <c r="AB24" i="1"/>
  <c r="AB25" i="1"/>
  <c r="AN17" i="7" l="1"/>
  <c r="AN23" i="7"/>
  <c r="AN24" i="7"/>
  <c r="AO12" i="7"/>
  <c r="AO13" i="7"/>
  <c r="AO31" i="7"/>
  <c r="AO14" i="7"/>
  <c r="AA32" i="1"/>
  <c r="Z32" i="1"/>
  <c r="Z28" i="1"/>
  <c r="AA28" i="1"/>
  <c r="AD19" i="1"/>
  <c r="AB11" i="1"/>
  <c r="AC26" i="1"/>
  <c r="AB18" i="1"/>
  <c r="AC25" i="1"/>
  <c r="AC24" i="1"/>
  <c r="AB23" i="1"/>
  <c r="AC22" i="1"/>
  <c r="AB26" i="1"/>
  <c r="AA18" i="1"/>
  <c r="AC21" i="1"/>
  <c r="AC23" i="1"/>
  <c r="AB16" i="1"/>
  <c r="AO23" i="7" l="1"/>
  <c r="AO24" i="7"/>
  <c r="F34" i="7" s="1"/>
  <c r="AO17" i="7"/>
  <c r="F20" i="7" s="1"/>
  <c r="AA34" i="1"/>
  <c r="AB34" i="1"/>
  <c r="AB32" i="1"/>
  <c r="AE19" i="1"/>
  <c r="AC11" i="1"/>
  <c r="AD20" i="1"/>
  <c r="AD22" i="1"/>
  <c r="AC16" i="1"/>
  <c r="AD21" i="1"/>
  <c r="AC20" i="1"/>
  <c r="AD25" i="1"/>
  <c r="AD24" i="1"/>
  <c r="AB12" i="1"/>
  <c r="AD23" i="1"/>
  <c r="K25" i="7" l="1"/>
  <c r="K22" i="7" s="1"/>
  <c r="S25" i="7"/>
  <c r="S22" i="7" s="1"/>
  <c r="AA25" i="7"/>
  <c r="AA22" i="7" s="1"/>
  <c r="AI25" i="7"/>
  <c r="AI22" i="7" s="1"/>
  <c r="G25" i="7"/>
  <c r="G22" i="7" s="1"/>
  <c r="O25" i="7"/>
  <c r="O22" i="7" s="1"/>
  <c r="AE25" i="7"/>
  <c r="AE22" i="7" s="1"/>
  <c r="AM25" i="7"/>
  <c r="AM22" i="7" s="1"/>
  <c r="H25" i="7"/>
  <c r="H22" i="7" s="1"/>
  <c r="P25" i="7"/>
  <c r="P22" i="7" s="1"/>
  <c r="X25" i="7"/>
  <c r="X22" i="7" s="1"/>
  <c r="AF25" i="7"/>
  <c r="AF22" i="7" s="1"/>
  <c r="AN25" i="7"/>
  <c r="AN22" i="7" s="1"/>
  <c r="R25" i="7"/>
  <c r="R22" i="7" s="1"/>
  <c r="F25" i="7"/>
  <c r="F22" i="7" s="1"/>
  <c r="L25" i="7"/>
  <c r="L22" i="7" s="1"/>
  <c r="T25" i="7"/>
  <c r="T22" i="7" s="1"/>
  <c r="AB25" i="7"/>
  <c r="AB22" i="7" s="1"/>
  <c r="AJ25" i="7"/>
  <c r="AJ22" i="7" s="1"/>
  <c r="M25" i="7"/>
  <c r="M22" i="7" s="1"/>
  <c r="U25" i="7"/>
  <c r="U22" i="7" s="1"/>
  <c r="AC25" i="7"/>
  <c r="AC22" i="7" s="1"/>
  <c r="AK25" i="7"/>
  <c r="AK22" i="7" s="1"/>
  <c r="N25" i="7"/>
  <c r="N22" i="7" s="1"/>
  <c r="V25" i="7"/>
  <c r="V22" i="7" s="1"/>
  <c r="AD25" i="7"/>
  <c r="AD22" i="7" s="1"/>
  <c r="AL25" i="7"/>
  <c r="AL22" i="7" s="1"/>
  <c r="J25" i="7"/>
  <c r="J22" i="7" s="1"/>
  <c r="AH25" i="7"/>
  <c r="AH22" i="7" s="1"/>
  <c r="W25" i="7"/>
  <c r="W22" i="7" s="1"/>
  <c r="I25" i="7"/>
  <c r="I22" i="7" s="1"/>
  <c r="Q25" i="7"/>
  <c r="Q22" i="7" s="1"/>
  <c r="Y25" i="7"/>
  <c r="Y22" i="7" s="1"/>
  <c r="AG25" i="7"/>
  <c r="AG22" i="7" s="1"/>
  <c r="AO25" i="7"/>
  <c r="AO22" i="7" s="1"/>
  <c r="Z25" i="7"/>
  <c r="Z22" i="7" s="1"/>
  <c r="AC32" i="1"/>
  <c r="AB28" i="1"/>
  <c r="AF19" i="1"/>
  <c r="AD11" i="1"/>
  <c r="AE21" i="1"/>
  <c r="AE24" i="1"/>
  <c r="AE22" i="1"/>
  <c r="AD26" i="1"/>
  <c r="AE25" i="1"/>
  <c r="AC18" i="1"/>
  <c r="AE20" i="1"/>
  <c r="AC12" i="1"/>
  <c r="AD12" i="1"/>
  <c r="AE23" i="1"/>
  <c r="F27" i="7" l="1"/>
  <c r="AC34" i="1"/>
  <c r="AD28" i="1"/>
  <c r="AC28" i="1"/>
  <c r="AG19" i="1"/>
  <c r="AE11" i="1"/>
  <c r="AF20" i="1"/>
  <c r="AF25" i="1"/>
  <c r="AF21" i="1"/>
  <c r="AE26" i="1"/>
  <c r="AF22" i="1"/>
  <c r="AD16" i="1"/>
  <c r="AF24" i="1"/>
  <c r="AF23" i="1"/>
  <c r="AD18" i="1"/>
  <c r="AE18" i="1"/>
  <c r="AE34" i="1" l="1"/>
  <c r="AD34" i="1"/>
  <c r="AD32" i="1"/>
  <c r="AH19" i="1"/>
  <c r="AF11" i="1"/>
  <c r="AG25" i="1"/>
  <c r="AE12" i="1"/>
  <c r="AF18" i="1"/>
  <c r="AF26" i="1"/>
  <c r="AG23" i="1"/>
  <c r="AF16" i="1"/>
  <c r="AG26" i="1"/>
  <c r="AE16" i="1"/>
  <c r="AG20" i="1"/>
  <c r="AG24" i="1"/>
  <c r="AF12" i="1"/>
  <c r="AE32" i="1" l="1"/>
  <c r="AF32" i="1"/>
  <c r="AF34" i="1"/>
  <c r="AF28" i="1"/>
  <c r="AE28" i="1"/>
  <c r="AI19" i="1"/>
  <c r="AG11" i="1"/>
  <c r="AG22" i="1"/>
  <c r="AH22" i="1"/>
  <c r="AG12" i="1"/>
  <c r="AH20" i="1"/>
  <c r="AH23" i="1"/>
  <c r="AH21" i="1"/>
  <c r="AG21" i="1"/>
  <c r="AH26" i="1"/>
  <c r="AG18" i="1"/>
  <c r="AH24" i="1"/>
  <c r="AG16" i="1"/>
  <c r="AG34" i="1" l="1"/>
  <c r="AG32" i="1"/>
  <c r="AG28" i="1"/>
  <c r="AJ19" i="1"/>
  <c r="AH11" i="1"/>
  <c r="AI25" i="1"/>
  <c r="AI24" i="1"/>
  <c r="AI23" i="1"/>
  <c r="AH25" i="1"/>
  <c r="AI21" i="1"/>
  <c r="AH16" i="1"/>
  <c r="AH12" i="1"/>
  <c r="AH18" i="1"/>
  <c r="AH32" i="1" l="1"/>
  <c r="AH34" i="1"/>
  <c r="AH28" i="1"/>
  <c r="AK19" i="1"/>
  <c r="AI11" i="1"/>
  <c r="AJ22" i="1"/>
  <c r="AJ26" i="1"/>
  <c r="AI16" i="1"/>
  <c r="AI12" i="1"/>
  <c r="AI26" i="1"/>
  <c r="AI20" i="1"/>
  <c r="AJ25" i="1"/>
  <c r="AJ20" i="1"/>
  <c r="AJ23" i="1"/>
  <c r="AI22" i="1"/>
  <c r="AJ24" i="1"/>
  <c r="AJ21" i="1"/>
  <c r="AI18" i="1"/>
  <c r="AI34" i="1" l="1"/>
  <c r="AI32" i="1"/>
  <c r="AI28" i="1"/>
  <c r="AL19" i="1"/>
  <c r="AJ11" i="1"/>
  <c r="AK23" i="1"/>
  <c r="AK22" i="1"/>
  <c r="AJ12" i="1"/>
  <c r="AK21" i="1"/>
  <c r="AK26" i="1"/>
  <c r="AK25" i="1"/>
  <c r="AJ28" i="1" l="1"/>
  <c r="AK11" i="1"/>
  <c r="AK12" i="1"/>
  <c r="AL21" i="1"/>
  <c r="AK24" i="1"/>
  <c r="AL25" i="1"/>
  <c r="AK20" i="1"/>
  <c r="AJ16" i="1"/>
  <c r="AJ18" i="1"/>
  <c r="AK16" i="1"/>
  <c r="AL20" i="1"/>
  <c r="AL26" i="1"/>
  <c r="AK32" i="1" l="1"/>
  <c r="AJ34" i="1"/>
  <c r="AJ32" i="1"/>
  <c r="AK28" i="1"/>
  <c r="AL11" i="1"/>
  <c r="AL18" i="1"/>
  <c r="AL12" i="1"/>
  <c r="AK18" i="1"/>
  <c r="AL16" i="1"/>
  <c r="AL23" i="1"/>
  <c r="AL24" i="1"/>
  <c r="AL22" i="1"/>
  <c r="AK34" i="1" l="1"/>
  <c r="AL34" i="1"/>
  <c r="AL32" i="1"/>
  <c r="AL28" i="1"/>
  <c r="F14" i="1"/>
  <c r="G14" i="1"/>
  <c r="E14" i="1"/>
  <c r="H14" i="1"/>
  <c r="G30" i="1" l="1"/>
  <c r="H30" i="1"/>
  <c r="F30" i="1"/>
  <c r="E30" i="1"/>
  <c r="S14" i="1"/>
  <c r="S30" i="1" l="1"/>
  <c r="T14" i="1"/>
  <c r="T30" i="1" l="1"/>
  <c r="V14" i="1"/>
  <c r="U14" i="1"/>
  <c r="V30" i="1" l="1"/>
  <c r="U30" i="1"/>
  <c r="W14" i="1"/>
  <c r="W30" i="1" l="1"/>
  <c r="N15" i="1"/>
  <c r="P15" i="1"/>
  <c r="R15" i="1"/>
  <c r="G13" i="1"/>
  <c r="R17" i="1"/>
  <c r="K15" i="1"/>
  <c r="Q17" i="1"/>
  <c r="E13" i="1"/>
  <c r="Q15" i="1"/>
  <c r="M15" i="1"/>
  <c r="P17" i="1"/>
  <c r="L15" i="1"/>
  <c r="I15" i="1"/>
  <c r="H13" i="1"/>
  <c r="H15" i="1"/>
  <c r="O15" i="1"/>
  <c r="H29" i="1" l="1"/>
  <c r="Q33" i="1"/>
  <c r="E29" i="1"/>
  <c r="N31" i="1"/>
  <c r="R33" i="1"/>
  <c r="P31" i="1"/>
  <c r="K31" i="1"/>
  <c r="R31" i="1"/>
  <c r="M31" i="1"/>
  <c r="H31" i="1"/>
  <c r="G29" i="1"/>
  <c r="Q31" i="1"/>
  <c r="L31" i="1"/>
  <c r="P33" i="1"/>
  <c r="O31" i="1"/>
  <c r="I31" i="1"/>
  <c r="S17" i="1"/>
  <c r="Y14" i="1"/>
  <c r="F13" i="1"/>
  <c r="S13" i="1"/>
  <c r="S15" i="1"/>
  <c r="X14" i="1"/>
  <c r="S29" i="1" l="1"/>
  <c r="X30" i="1"/>
  <c r="S31" i="1"/>
  <c r="S33" i="1"/>
  <c r="F29" i="1"/>
  <c r="Y30" i="1"/>
  <c r="Z14" i="1"/>
  <c r="T17" i="1"/>
  <c r="T13" i="1"/>
  <c r="T15" i="1"/>
  <c r="S36" i="1" l="1"/>
  <c r="Z30" i="1"/>
  <c r="T31" i="1"/>
  <c r="T33" i="1"/>
  <c r="T29" i="1"/>
  <c r="U17" i="1"/>
  <c r="AA14" i="1"/>
  <c r="U15" i="1"/>
  <c r="U13" i="1"/>
  <c r="T36" i="1" l="1"/>
  <c r="U31" i="1"/>
  <c r="U33" i="1"/>
  <c r="AA30" i="1"/>
  <c r="U29" i="1"/>
  <c r="U36" i="1" s="1"/>
  <c r="V13" i="1"/>
  <c r="AB14" i="1"/>
  <c r="V17" i="1"/>
  <c r="V15" i="1"/>
  <c r="AB30" i="1" l="1"/>
  <c r="V31" i="1"/>
  <c r="V29" i="1"/>
  <c r="V33" i="1"/>
  <c r="W13" i="1"/>
  <c r="AC14" i="1"/>
  <c r="W17" i="1"/>
  <c r="W15" i="1"/>
  <c r="V36" i="1" l="1"/>
  <c r="W33" i="1"/>
  <c r="W29" i="1"/>
  <c r="W31" i="1"/>
  <c r="AC30" i="1"/>
  <c r="AD14" i="1"/>
  <c r="X15" i="1"/>
  <c r="X13" i="1"/>
  <c r="X17" i="1"/>
  <c r="W36" i="1" l="1"/>
  <c r="X31" i="1"/>
  <c r="AD30" i="1"/>
  <c r="X33" i="1"/>
  <c r="X29" i="1"/>
  <c r="Y13" i="1"/>
  <c r="Y15" i="1"/>
  <c r="AE14" i="1"/>
  <c r="Y17" i="1"/>
  <c r="X36" i="1" l="1"/>
  <c r="Y31" i="1"/>
  <c r="Y29" i="1"/>
  <c r="Y33" i="1"/>
  <c r="AE30" i="1"/>
  <c r="Z17" i="1"/>
  <c r="AF14" i="1"/>
  <c r="Z13" i="1"/>
  <c r="Z15" i="1"/>
  <c r="Y36" i="1" l="1"/>
  <c r="Z29" i="1"/>
  <c r="Z33" i="1"/>
  <c r="Z31" i="1"/>
  <c r="AF30" i="1"/>
  <c r="AA13" i="1"/>
  <c r="AA15" i="1"/>
  <c r="AG14" i="1"/>
  <c r="AA17" i="1"/>
  <c r="Z36" i="1" l="1"/>
  <c r="AA29" i="1"/>
  <c r="AA33" i="1"/>
  <c r="AA31" i="1"/>
  <c r="AG30" i="1"/>
  <c r="AB17" i="1"/>
  <c r="AB13" i="1"/>
  <c r="AB15" i="1"/>
  <c r="AH14" i="1"/>
  <c r="AA36" i="1" l="1"/>
  <c r="AB31" i="1"/>
  <c r="AB33" i="1"/>
  <c r="AB29" i="1"/>
  <c r="AH30" i="1"/>
  <c r="AC13" i="1"/>
  <c r="AC15" i="1"/>
  <c r="AI14" i="1"/>
  <c r="AC17" i="1"/>
  <c r="AB36" i="1" l="1"/>
  <c r="AC29" i="1"/>
  <c r="AC31" i="1"/>
  <c r="AC33" i="1"/>
  <c r="AI30" i="1"/>
  <c r="AD17" i="1"/>
  <c r="AJ14" i="1"/>
  <c r="AD15" i="1"/>
  <c r="AD13" i="1"/>
  <c r="AC36" i="1" l="1"/>
  <c r="AD29" i="1"/>
  <c r="AD31" i="1"/>
  <c r="AD33" i="1"/>
  <c r="AJ30" i="1"/>
  <c r="AE17" i="1"/>
  <c r="AK14" i="1"/>
  <c r="AE15" i="1"/>
  <c r="AE13" i="1"/>
  <c r="AD36" i="1" l="1"/>
  <c r="AE29" i="1"/>
  <c r="AE31" i="1"/>
  <c r="AE33" i="1"/>
  <c r="AK30" i="1"/>
  <c r="AF15" i="1"/>
  <c r="AF17" i="1"/>
  <c r="AF13" i="1"/>
  <c r="AE36" i="1" l="1"/>
  <c r="AF31" i="1"/>
  <c r="AF33" i="1"/>
  <c r="AF29" i="1"/>
  <c r="AL14" i="1"/>
  <c r="AG13" i="1"/>
  <c r="AG17" i="1"/>
  <c r="AG15" i="1"/>
  <c r="AF36" i="1" l="1"/>
  <c r="AL30" i="1"/>
  <c r="AG29" i="1"/>
  <c r="AG31" i="1"/>
  <c r="AG33" i="1"/>
  <c r="AH17" i="1"/>
  <c r="AH13" i="1"/>
  <c r="AH15" i="1"/>
  <c r="AG36" i="1" l="1"/>
  <c r="AH29" i="1"/>
  <c r="AH33" i="1"/>
  <c r="AH31" i="1"/>
  <c r="AI17" i="1"/>
  <c r="AI13" i="1"/>
  <c r="AI15" i="1"/>
  <c r="AH36" i="1" l="1"/>
  <c r="AI31" i="1"/>
  <c r="AI29" i="1"/>
  <c r="AI33" i="1"/>
  <c r="AJ15" i="1"/>
  <c r="AJ17" i="1"/>
  <c r="AJ13" i="1"/>
  <c r="AI36" i="1" l="1"/>
  <c r="AJ33" i="1"/>
  <c r="AJ29" i="1"/>
  <c r="AJ31" i="1"/>
  <c r="AK15" i="1"/>
  <c r="AK17" i="1"/>
  <c r="AK13" i="1"/>
  <c r="AJ36" i="1" l="1"/>
  <c r="AK33" i="1"/>
  <c r="AK29" i="1"/>
  <c r="AK31" i="1"/>
  <c r="AL13" i="1"/>
  <c r="AL15" i="1"/>
  <c r="AL17" i="1"/>
  <c r="AK36" i="1" l="1"/>
  <c r="AL29" i="1"/>
  <c r="AL33" i="1"/>
  <c r="AL31" i="1"/>
  <c r="G17" i="1"/>
  <c r="G15" i="1"/>
  <c r="E15" i="1"/>
  <c r="F15" i="1"/>
  <c r="E17" i="1"/>
  <c r="AL36" i="1" l="1"/>
  <c r="F31" i="1"/>
  <c r="G31" i="1"/>
  <c r="E31" i="1"/>
  <c r="E33" i="1"/>
  <c r="G33" i="1"/>
  <c r="E36" i="1" l="1"/>
  <c r="G36" i="1"/>
  <c r="J15" i="1"/>
  <c r="J31" i="1" l="1"/>
  <c r="P12" i="1"/>
  <c r="L13" i="1"/>
  <c r="O17" i="1"/>
  <c r="R13" i="1"/>
  <c r="I14" i="1"/>
  <c r="N13" i="1"/>
  <c r="N12" i="1"/>
  <c r="K13" i="1"/>
  <c r="O14" i="1"/>
  <c r="K14" i="1"/>
  <c r="J14" i="1"/>
  <c r="Q13" i="1"/>
  <c r="L12" i="1"/>
  <c r="Q14" i="1"/>
  <c r="I12" i="1"/>
  <c r="R14" i="1"/>
  <c r="O13" i="1"/>
  <c r="I13" i="1"/>
  <c r="R12" i="1"/>
  <c r="L17" i="1"/>
  <c r="M13" i="1"/>
  <c r="M17" i="1"/>
  <c r="N17" i="1"/>
  <c r="N14" i="1"/>
  <c r="Q12" i="1"/>
  <c r="P14" i="1"/>
  <c r="J13" i="1"/>
  <c r="K12" i="1"/>
  <c r="P13" i="1"/>
  <c r="M14" i="1"/>
  <c r="O12" i="1"/>
  <c r="M12" i="1"/>
  <c r="J12" i="1"/>
  <c r="L14" i="1"/>
  <c r="K17" i="1"/>
  <c r="R30" i="1" l="1"/>
  <c r="O29" i="1"/>
  <c r="M28" i="1"/>
  <c r="K33" i="1"/>
  <c r="N33" i="1"/>
  <c r="I28" i="1"/>
  <c r="J28" i="1"/>
  <c r="Q28" i="1"/>
  <c r="K30" i="1"/>
  <c r="P29" i="1"/>
  <c r="O33" i="1"/>
  <c r="R28" i="1"/>
  <c r="L28" i="1"/>
  <c r="M33" i="1"/>
  <c r="O28" i="1"/>
  <c r="M30" i="1"/>
  <c r="K28" i="1"/>
  <c r="I29" i="1"/>
  <c r="N28" i="1"/>
  <c r="L30" i="1"/>
  <c r="N30" i="1"/>
  <c r="O30" i="1"/>
  <c r="J29" i="1"/>
  <c r="K29" i="1"/>
  <c r="I30" i="1"/>
  <c r="M29" i="1"/>
  <c r="Q29" i="1"/>
  <c r="P30" i="1"/>
  <c r="L29" i="1"/>
  <c r="P28" i="1"/>
  <c r="J30" i="1"/>
  <c r="R29" i="1"/>
  <c r="N29" i="1"/>
  <c r="Q30" i="1"/>
  <c r="L33" i="1"/>
  <c r="J17" i="1"/>
  <c r="I17" i="1"/>
  <c r="H17" i="1"/>
  <c r="L36" i="1" l="1"/>
  <c r="P36" i="1"/>
  <c r="Q36" i="1"/>
  <c r="H33" i="1"/>
  <c r="H36" i="1" s="1"/>
  <c r="J33" i="1"/>
  <c r="J36" i="1" s="1"/>
  <c r="I33" i="1"/>
  <c r="I36" i="1" s="1"/>
  <c r="R36" i="1"/>
  <c r="O36" i="1"/>
  <c r="M36" i="1"/>
  <c r="N36" i="1"/>
  <c r="K36" i="1"/>
  <c r="F17" i="1"/>
  <c r="F33" i="1" l="1"/>
  <c r="F3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7CEB33-ACEB-744C-AA33-77A84106FBEB}" keepAlive="1" name="Query - programmes" description="Connection to the 'programmes' query in the workbook." type="5" refreshedVersion="8" background="1" saveData="1">
    <dbPr connection="Provider=Microsoft.Mashup.OleDb.1;Data Source=$Workbook$;Location=programmes;Extended Properties=&quot;&quot;" command="SELECT * FROM [programmes]"/>
  </connection>
</connections>
</file>

<file path=xl/sharedStrings.xml><?xml version="1.0" encoding="utf-8"?>
<sst xmlns="http://schemas.openxmlformats.org/spreadsheetml/2006/main" count="5787" uniqueCount="281">
  <si>
    <t>file name</t>
  </si>
  <si>
    <t>sheet name</t>
  </si>
  <si>
    <t>columns</t>
  </si>
  <si>
    <t xml:space="preserve">Прямые </t>
  </si>
  <si>
    <t>Косвенные</t>
  </si>
  <si>
    <t>Капитальные затраты (CAPEX):</t>
  </si>
  <si>
    <t>Операционные затраты (OPEX):капитализируемые</t>
  </si>
  <si>
    <t>Операционные затраты (OPEX):</t>
  </si>
  <si>
    <t>Сервис</t>
  </si>
  <si>
    <t>КГ.xlsb</t>
  </si>
  <si>
    <t>РП КГ</t>
  </si>
  <si>
    <t>Setting</t>
  </si>
  <si>
    <t>B</t>
  </si>
  <si>
    <t>unit</t>
  </si>
  <si>
    <t>тыс. руб.</t>
  </si>
  <si>
    <t>млн руб.</t>
  </si>
  <si>
    <t>npv</t>
  </si>
  <si>
    <t>umv</t>
  </si>
  <si>
    <t>dmv</t>
  </si>
  <si>
    <t>capex</t>
  </si>
  <si>
    <t>opex_capital</t>
  </si>
  <si>
    <t>opex</t>
  </si>
  <si>
    <t>service</t>
  </si>
  <si>
    <t>name</t>
  </si>
  <si>
    <t>replace</t>
  </si>
  <si>
    <t>file</t>
  </si>
  <si>
    <t>key</t>
  </si>
  <si>
    <t>Экосистема.xlsb</t>
  </si>
  <si>
    <t>ТРИЭ</t>
  </si>
  <si>
    <t>File 1</t>
  </si>
  <si>
    <t>column start</t>
  </si>
  <si>
    <t>row start</t>
  </si>
  <si>
    <t>File 2</t>
  </si>
  <si>
    <t>analysis</t>
  </si>
  <si>
    <t>A</t>
  </si>
  <si>
    <t>КГ</t>
  </si>
  <si>
    <t>ИМА.xlsx</t>
  </si>
  <si>
    <t>ИПА.xlsx</t>
  </si>
  <si>
    <t>D</t>
  </si>
  <si>
    <t>ТОРО.xlsx</t>
  </si>
  <si>
    <t>Суммарный положительный эффект по проекту</t>
  </si>
  <si>
    <t>Экономика ТОРО</t>
  </si>
  <si>
    <t>programme</t>
  </si>
  <si>
    <t>sheet</t>
  </si>
  <si>
    <t>сolumn letter</t>
  </si>
  <si>
    <t>row number</t>
  </si>
  <si>
    <t>Pro-Р new.xlsb</t>
  </si>
  <si>
    <t>ДТР.xlsb</t>
  </si>
  <si>
    <t>АБ3.xlsb</t>
  </si>
  <si>
    <t>АБ4.xlsx</t>
  </si>
  <si>
    <t>АБ1.xlsb</t>
  </si>
  <si>
    <t>СГ.xlsm</t>
  </si>
  <si>
    <t>ГБ.xlsm</t>
  </si>
  <si>
    <t>ЦЭк.xlsx</t>
  </si>
  <si>
    <t>АБ2.xlsm</t>
  </si>
  <si>
    <t>ОСИД.xlsx</t>
  </si>
  <si>
    <t>АБ5.xlsx</t>
  </si>
  <si>
    <t>УПД.xlsx</t>
  </si>
  <si>
    <t>Экономика ОСиД (Косв эф)</t>
  </si>
  <si>
    <t>Суммарный положительный эффект по продукту ОСиД</t>
  </si>
  <si>
    <t>2 Экономика Сервисный прод. ИМА</t>
  </si>
  <si>
    <t>РП_Программа</t>
  </si>
  <si>
    <t>АБ1</t>
  </si>
  <si>
    <t>РП_ЦЭ</t>
  </si>
  <si>
    <t>ЦЭ.xlsm</t>
  </si>
  <si>
    <t>Сводный лист</t>
  </si>
  <si>
    <t>Итого по программе - прямой эффект (NPV)</t>
  </si>
  <si>
    <t>Итого по программе - трудноизмеримый эффект (DMV)</t>
  </si>
  <si>
    <t>Итого по программе - косвенный эффект (UMV)</t>
  </si>
  <si>
    <t>Capex</t>
  </si>
  <si>
    <t>Opex</t>
  </si>
  <si>
    <t>Opex (сервис)</t>
  </si>
  <si>
    <t>Pro-Р</t>
  </si>
  <si>
    <t>АБ2</t>
  </si>
  <si>
    <t>АБ3</t>
  </si>
  <si>
    <t>АБ4</t>
  </si>
  <si>
    <t>АБ5</t>
  </si>
  <si>
    <t>ГБ</t>
  </si>
  <si>
    <t>ДТР</t>
  </si>
  <si>
    <t>ИМА</t>
  </si>
  <si>
    <t>ИПА</t>
  </si>
  <si>
    <t>ОСИД</t>
  </si>
  <si>
    <t>СГ</t>
  </si>
  <si>
    <t>ТОРО</t>
  </si>
  <si>
    <t>УПД</t>
  </si>
  <si>
    <t>ЦЭ</t>
  </si>
  <si>
    <t>ЦЭк</t>
  </si>
  <si>
    <t>Экосистема</t>
  </si>
  <si>
    <t xml:space="preserve">Экономика 4 пр. АБ </t>
  </si>
  <si>
    <t>РП_ГБ</t>
  </si>
  <si>
    <t>Расчет эффективности</t>
  </si>
  <si>
    <t>NPV</t>
  </si>
  <si>
    <t>UMV</t>
  </si>
  <si>
    <t>DMV</t>
  </si>
  <si>
    <t>CAPEX</t>
  </si>
  <si>
    <t>OPEX</t>
  </si>
  <si>
    <t>Экономика пр. СП ИПА АБ</t>
  </si>
  <si>
    <t>File</t>
  </si>
  <si>
    <t>delta</t>
  </si>
  <si>
    <t>Резюме Пр2</t>
  </si>
  <si>
    <t>Суммарный положительный эффект по продукту</t>
  </si>
  <si>
    <t>Total delta</t>
  </si>
  <si>
    <t>Прямой экономический эффект всего, в т.ч.:</t>
  </si>
  <si>
    <t>Косвенный экономический эффект, в т.ч.:</t>
  </si>
  <si>
    <t>Операционные затраты (OPEX): в т.ч. сервисная поддержка</t>
  </si>
  <si>
    <t>УпД_Резюме</t>
  </si>
  <si>
    <t>УВП</t>
  </si>
  <si>
    <t>ЦИО</t>
  </si>
  <si>
    <t>РП</t>
  </si>
  <si>
    <t>УВП.xlsm</t>
  </si>
  <si>
    <t xml:space="preserve">прямые </t>
  </si>
  <si>
    <t>косвенные</t>
  </si>
  <si>
    <t>нет оэм</t>
  </si>
  <si>
    <t>Антон посмотрит в пн</t>
  </si>
  <si>
    <t>programmes_report_12092022.xlsx</t>
  </si>
  <si>
    <t>Экономика Программа 5 (UMV)</t>
  </si>
  <si>
    <t>Суммарный положительный эффект по программе</t>
  </si>
  <si>
    <t>ни ответа, ни привета</t>
  </si>
  <si>
    <t>Вадим в отпуске</t>
  </si>
  <si>
    <t>нет ответа</t>
  </si>
  <si>
    <t>analyst</t>
  </si>
  <si>
    <t>programme file</t>
  </si>
  <si>
    <t>Мунирова</t>
  </si>
  <si>
    <t>Конопатова</t>
  </si>
  <si>
    <t>Рогожина</t>
  </si>
  <si>
    <t>Cеменова</t>
  </si>
  <si>
    <t>Павлов</t>
  </si>
  <si>
    <t>Cушков</t>
  </si>
  <si>
    <t>Cеменов</t>
  </si>
  <si>
    <t>Вятченников</t>
  </si>
  <si>
    <t>Мержоев</t>
  </si>
  <si>
    <t>Иванов</t>
  </si>
  <si>
    <t>Бушной</t>
  </si>
  <si>
    <t>Любый</t>
  </si>
  <si>
    <t>Путинцева</t>
  </si>
  <si>
    <t>Горячих</t>
  </si>
  <si>
    <t>Уточнить у Андрея по поводу капитализируемого opex</t>
  </si>
  <si>
    <t>немного не сошлось по npv</t>
  </si>
  <si>
    <t>Написал Пархомову и Горячих</t>
  </si>
  <si>
    <t>typecf</t>
  </si>
  <si>
    <t>subtypecf</t>
  </si>
  <si>
    <t>year</t>
  </si>
  <si>
    <t>mod_typecf</t>
  </si>
  <si>
    <t>value</t>
  </si>
  <si>
    <t>Pro-Рcapex</t>
  </si>
  <si>
    <t>costs</t>
  </si>
  <si>
    <t>Pro-Рdmv</t>
  </si>
  <si>
    <t>Pro-Рnpv</t>
  </si>
  <si>
    <t>Оптимизация затрат</t>
  </si>
  <si>
    <t>Pro-Рopex</t>
  </si>
  <si>
    <t>Pro-Рservice</t>
  </si>
  <si>
    <t>Pro-Рumv</t>
  </si>
  <si>
    <t>Трудозатраты</t>
  </si>
  <si>
    <t>АБ1capex</t>
  </si>
  <si>
    <t>АБ1dmv</t>
  </si>
  <si>
    <t>Прочее</t>
  </si>
  <si>
    <t>Сокращение расходов на оплату труда</t>
  </si>
  <si>
    <t>АБ1opex</t>
  </si>
  <si>
    <t>АБ1opex_capital</t>
  </si>
  <si>
    <t>АБ1tax</t>
  </si>
  <si>
    <t>tax</t>
  </si>
  <si>
    <t>АБ1umv</t>
  </si>
  <si>
    <t>АБ2capex</t>
  </si>
  <si>
    <t>АБ2npv</t>
  </si>
  <si>
    <t>АБ2opex</t>
  </si>
  <si>
    <t>АБ2umv</t>
  </si>
  <si>
    <t>АБ3capex</t>
  </si>
  <si>
    <t>АБ3dmv</t>
  </si>
  <si>
    <t>Сокращение CAPEX</t>
  </si>
  <si>
    <t>АБ3opex_capital</t>
  </si>
  <si>
    <t>АБ3tax</t>
  </si>
  <si>
    <t>АБ3umv</t>
  </si>
  <si>
    <t>АБ4capex</t>
  </si>
  <si>
    <t>АБ4npv</t>
  </si>
  <si>
    <t>Дополнительный доход</t>
  </si>
  <si>
    <t>АБ4opex</t>
  </si>
  <si>
    <t>АБ4tax</t>
  </si>
  <si>
    <t>АБ4umv</t>
  </si>
  <si>
    <t>АБ5capex</t>
  </si>
  <si>
    <t>АБ5npv</t>
  </si>
  <si>
    <t>Сокращение OPEX</t>
  </si>
  <si>
    <t>АБ5opex_capital</t>
  </si>
  <si>
    <t>АБ5service</t>
  </si>
  <si>
    <t>АБ5tax</t>
  </si>
  <si>
    <t>АБ5umv</t>
  </si>
  <si>
    <t>Изменение денежного потока от увеличения добычи/реализации УВ</t>
  </si>
  <si>
    <t>ГБcapex</t>
  </si>
  <si>
    <t>ГБnpv</t>
  </si>
  <si>
    <t>ГБopex</t>
  </si>
  <si>
    <t>ГБopex_capital</t>
  </si>
  <si>
    <t>ГБservice</t>
  </si>
  <si>
    <t>ГБtax</t>
  </si>
  <si>
    <t>ГБumv</t>
  </si>
  <si>
    <t>ДТРcapex</t>
  </si>
  <si>
    <t>ДТРdmv</t>
  </si>
  <si>
    <t>ДТРopex</t>
  </si>
  <si>
    <t>ДТРopex_capital</t>
  </si>
  <si>
    <t>ДТРservice</t>
  </si>
  <si>
    <t>ДТРumv</t>
  </si>
  <si>
    <t>ИМАcapex</t>
  </si>
  <si>
    <t>ИМАopex_capital</t>
  </si>
  <si>
    <t>ИМАservice</t>
  </si>
  <si>
    <t>ИМАtax</t>
  </si>
  <si>
    <t>ИМАumv</t>
  </si>
  <si>
    <t>ИПАcapex</t>
  </si>
  <si>
    <t>ИПАopex</t>
  </si>
  <si>
    <t>ИПАservice</t>
  </si>
  <si>
    <t>ИПАtax</t>
  </si>
  <si>
    <t>ИПАumv</t>
  </si>
  <si>
    <t>КГcapex</t>
  </si>
  <si>
    <t>КГdmv</t>
  </si>
  <si>
    <t>Митигация рисков</t>
  </si>
  <si>
    <t>КГnpv</t>
  </si>
  <si>
    <t>Повышение доходов от оказания услуг либо продажи продукции (за исключением нефти, газа и нефтепродуктов)</t>
  </si>
  <si>
    <t>КГopex</t>
  </si>
  <si>
    <t>КГopex_capital</t>
  </si>
  <si>
    <t>КГservice</t>
  </si>
  <si>
    <t>КГtax</t>
  </si>
  <si>
    <t>КГumv</t>
  </si>
  <si>
    <t>ОСИДcapex</t>
  </si>
  <si>
    <t>ОСИДopex</t>
  </si>
  <si>
    <t>ОСИДservice</t>
  </si>
  <si>
    <t>ОСИДtax</t>
  </si>
  <si>
    <t>ОСИДumv</t>
  </si>
  <si>
    <t>СГcapex</t>
  </si>
  <si>
    <t>СГnpv</t>
  </si>
  <si>
    <t>СГopex</t>
  </si>
  <si>
    <t>СГopex_capital</t>
  </si>
  <si>
    <t>СГservice</t>
  </si>
  <si>
    <t>СГtax</t>
  </si>
  <si>
    <t>СГumv</t>
  </si>
  <si>
    <t>ТОРОcapex</t>
  </si>
  <si>
    <t>ТОРОopex</t>
  </si>
  <si>
    <t>ТОРОservice</t>
  </si>
  <si>
    <t>ТОРОtax</t>
  </si>
  <si>
    <t>ТОРОumv</t>
  </si>
  <si>
    <t>УВПcapex</t>
  </si>
  <si>
    <t>УВПopex</t>
  </si>
  <si>
    <t>УВПopex_capital</t>
  </si>
  <si>
    <t>УВПumv</t>
  </si>
  <si>
    <t>УПДcapex</t>
  </si>
  <si>
    <t>УПДopex</t>
  </si>
  <si>
    <t>УПДumv</t>
  </si>
  <si>
    <t>ЦЭcapex</t>
  </si>
  <si>
    <t>ЦЭnpv</t>
  </si>
  <si>
    <t>ЦЭopex</t>
  </si>
  <si>
    <t>ЦЭopex_capital</t>
  </si>
  <si>
    <t>ЦЭservice</t>
  </si>
  <si>
    <t>ЦЭtax</t>
  </si>
  <si>
    <t>ЦЭкcapex</t>
  </si>
  <si>
    <t>ЦЭкdmv</t>
  </si>
  <si>
    <t>ЦЭкopex</t>
  </si>
  <si>
    <t>ЦЭкumv</t>
  </si>
  <si>
    <t>Экосистемаcapex</t>
  </si>
  <si>
    <t>Экосистемаdmv</t>
  </si>
  <si>
    <t>Экосистемаnpv</t>
  </si>
  <si>
    <t>Ранняя добыча / ранняя нефть</t>
  </si>
  <si>
    <t>Экосистемаopex</t>
  </si>
  <si>
    <t>Экосистемаopex_capital</t>
  </si>
  <si>
    <t>Экосистемаservice</t>
  </si>
  <si>
    <t>Экосистемаtax</t>
  </si>
  <si>
    <t>Экосистемаumv</t>
  </si>
  <si>
    <t>opex capital</t>
  </si>
  <si>
    <t>effect</t>
  </si>
  <si>
    <t>find_start</t>
  </si>
  <si>
    <t>start</t>
  </si>
  <si>
    <t>cf</t>
  </si>
  <si>
    <t>horizon</t>
  </si>
  <si>
    <t>start discount</t>
  </si>
  <si>
    <t>df</t>
  </si>
  <si>
    <t>disc rate</t>
  </si>
  <si>
    <t>emv</t>
  </si>
  <si>
    <t>pvi</t>
  </si>
  <si>
    <t>pi</t>
  </si>
  <si>
    <t>ocf</t>
  </si>
  <si>
    <t>aocf</t>
  </si>
  <si>
    <t>year_min_aocf</t>
  </si>
  <si>
    <t>pvi_ocf</t>
  </si>
  <si>
    <t>считаем</t>
  </si>
  <si>
    <t>disc year</t>
  </si>
  <si>
    <t>нужно посчитать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</si>
</sst>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\ _R_U_B_-;\-* #,##0.00\ _R_U_B_-;_-* &quot;-&quot;??\ _R_U_B_-;_-@_-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>
      <alignment vertical="center"/>
    </xf>
    <xf numFmtId="0" fontId="9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64" fontId="2" fillId="0" borderId="1" xfId="1" applyNumberFormat="1" applyFont="1" applyBorder="1" applyAlignment="1">
      <alignment horizontal="center" vertical="top"/>
    </xf>
    <xf numFmtId="164" fontId="2" fillId="0" borderId="0" xfId="1" applyNumberFormat="1" applyFont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/>
    <xf numFmtId="43" fontId="0" fillId="2" borderId="0" xfId="1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4" fillId="0" borderId="0" xfId="0" applyFont="1"/>
    <xf numFmtId="0" fontId="2" fillId="0" borderId="1" xfId="1" applyNumberFormat="1" applyFont="1" applyBorder="1" applyAlignment="1">
      <alignment horizontal="center" vertical="top"/>
    </xf>
    <xf numFmtId="0" fontId="0" fillId="3" borderId="0" xfId="0" applyFill="1" applyAlignment="1">
      <alignment horizontal="left"/>
    </xf>
    <xf numFmtId="43" fontId="0" fillId="3" borderId="0" xfId="1" applyFont="1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 applyAlignment="1">
      <alignment horizontal="left"/>
    </xf>
    <xf numFmtId="43" fontId="0" fillId="4" borderId="0" xfId="1" applyFont="1" applyFill="1"/>
    <xf numFmtId="164" fontId="0" fillId="4" borderId="0" xfId="1" applyNumberFormat="1" applyFont="1" applyFill="1"/>
    <xf numFmtId="0" fontId="0" fillId="4" borderId="0" xfId="0" applyFill="1"/>
    <xf numFmtId="0" fontId="0" fillId="5" borderId="0" xfId="0" applyFill="1" applyAlignment="1">
      <alignment horizontal="left"/>
    </xf>
    <xf numFmtId="43" fontId="0" fillId="5" borderId="0" xfId="1" applyFont="1" applyFill="1"/>
    <xf numFmtId="164" fontId="0" fillId="5" borderId="0" xfId="1" applyNumberFormat="1" applyFont="1" applyFill="1" applyAlignment="1">
      <alignment horizontal="center"/>
    </xf>
    <xf numFmtId="0" fontId="0" fillId="5" borderId="0" xfId="0" applyFill="1"/>
    <xf numFmtId="0" fontId="7" fillId="0" borderId="0" xfId="0" applyFont="1"/>
    <xf numFmtId="0" fontId="8" fillId="0" borderId="0" xfId="0" applyFont="1"/>
    <xf numFmtId="164" fontId="6" fillId="3" borderId="0" xfId="0" applyNumberFormat="1" applyFont="1" applyFill="1"/>
    <xf numFmtId="0" fontId="0" fillId="2" borderId="1" xfId="0" applyFill="1" applyBorder="1" applyAlignment="1">
      <alignment horizontal="center"/>
    </xf>
    <xf numFmtId="0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0" fontId="6" fillId="0" borderId="0" xfId="0" applyFont="1"/>
    <xf numFmtId="43" fontId="0" fillId="0" borderId="0" xfId="1" applyNumberFormat="1" applyFont="1"/>
    <xf numFmtId="0" fontId="0" fillId="5" borderId="2" xfId="0" applyNumberFormat="1" applyFont="1" applyFill="1" applyBorder="1"/>
    <xf numFmtId="9" fontId="0" fillId="0" borderId="0" xfId="7" applyFont="1"/>
  </cellXfs>
  <cellStyles count="8">
    <cellStyle name="Comma" xfId="1" builtinId="3"/>
    <cellStyle name="Normal" xfId="0" builtinId="0"/>
    <cellStyle name="Percent" xfId="7" builtinId="5"/>
    <cellStyle name="Обычный 11" xfId="5" xr:uid="{A179645F-2D6A-C144-9663-3280F6F61D88}"/>
    <cellStyle name="Обычный 15" xfId="6" xr:uid="{436D86B9-D032-AB4E-83D7-58E3E1F1A5A7}"/>
    <cellStyle name="Обычный 2" xfId="2" xr:uid="{1552680A-01FC-F040-B835-497F5742FCBB}"/>
    <cellStyle name="Обычный 2 5" xfId="3" xr:uid="{36BB707B-1B23-5144-AFA9-153FE18CEE0C}"/>
    <cellStyle name="Обычный_Шаблон паспорта проекта_1" xfId="4" xr:uid="{2EE2981D-863D-5646-BD5B-7C20D63C0716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51F47B0-A579-0846-9DEC-C690499EA1F5}" autoFormatId="16" applyNumberFormats="0" applyBorderFormats="0" applyFontFormats="0" applyPatternFormats="0" applyAlignmentFormats="0" applyWidthHeightFormats="0">
  <queryTableRefresh preserveSortFilterLayout="0" nextId="8">
    <queryTableFields count="7">
      <queryTableField id="1" name="key" tableColumnId="1"/>
      <queryTableField id="2" name="programme" tableColumnId="2"/>
      <queryTableField id="3" name="typecf" tableColumnId="3"/>
      <queryTableField id="4" name="subtypecf" tableColumnId="4"/>
      <queryTableField id="5" name="year" tableColumnId="5"/>
      <queryTableField id="6" name="mod_typecf" tableColumnId="6"/>
      <queryTableField id="7" name="valu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29635-A2E0-EE4F-B69A-5E20E0A988DF}" name="programmes" displayName="programmes" ref="A1:G1050" tableType="queryTable" totalsRowShown="0">
  <tableColumns count="7">
    <tableColumn id="1" xr3:uid="{A7BFF289-95F8-CF46-AC86-1AA80CD30417}" uniqueName="1" name="key" queryTableFieldId="1" dataDxfId="4"/>
    <tableColumn id="2" xr3:uid="{F25CCAD0-ACB0-164E-B3BE-331F8AEEAB45}" uniqueName="2" name="programme" queryTableFieldId="2" dataDxfId="3"/>
    <tableColumn id="3" xr3:uid="{DD254D89-C026-3041-B3F4-842042440BBB}" uniqueName="3" name="typecf" queryTableFieldId="3" dataDxfId="2"/>
    <tableColumn id="4" xr3:uid="{1DBA7C9A-F34E-6E41-BE51-4AD0F7C1C06B}" uniqueName="4" name="subtypecf" queryTableFieldId="4" dataDxfId="1"/>
    <tableColumn id="5" xr3:uid="{9725F239-E10E-3346-B572-3475BC7A766C}" uniqueName="5" name="year" queryTableFieldId="5"/>
    <tableColumn id="6" xr3:uid="{4EEBDC19-AE4C-0142-8E88-80D7E03EDBCB}" uniqueName="6" name="mod_typecf" queryTableFieldId="6" dataDxfId="0"/>
    <tableColumn id="7" xr3:uid="{A62197BF-E1EC-5A4A-A0BA-1E315DA014E8}" uniqueName="7" name="valu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5A85D-8C59-814F-A26C-1B863B1EE1BD}">
  <sheetPr codeName="Sheet3">
    <tabColor theme="2" tint="-9.9978637043366805E-2"/>
  </sheetPr>
  <dimension ref="A1:H21"/>
  <sheetViews>
    <sheetView zoomScale="112" workbookViewId="0">
      <selection activeCell="F2" sqref="F2:F21"/>
    </sheetView>
  </sheetViews>
  <sheetFormatPr baseColWidth="10" defaultRowHeight="16"/>
  <cols>
    <col min="1" max="1" width="15.83203125" customWidth="1"/>
    <col min="2" max="2" width="34.1640625" customWidth="1"/>
    <col min="3" max="3" width="15" style="6" customWidth="1"/>
    <col min="4" max="4" width="12.1640625" style="6" customWidth="1"/>
    <col min="5" max="5" width="10.83203125" style="6"/>
    <col min="7" max="7" width="13.83203125" customWidth="1"/>
    <col min="8" max="8" width="10.83203125" style="9"/>
  </cols>
  <sheetData>
    <row r="1" spans="1:8">
      <c r="A1" s="1" t="s">
        <v>121</v>
      </c>
      <c r="B1" s="1" t="s">
        <v>43</v>
      </c>
      <c r="C1" s="1" t="s">
        <v>44</v>
      </c>
      <c r="D1" s="1" t="s">
        <v>45</v>
      </c>
      <c r="E1" s="1" t="s">
        <v>13</v>
      </c>
      <c r="F1" s="1" t="s">
        <v>42</v>
      </c>
      <c r="G1" s="1" t="s">
        <v>120</v>
      </c>
    </row>
    <row r="2" spans="1:8">
      <c r="A2" s="25" t="s">
        <v>27</v>
      </c>
      <c r="B2" t="s">
        <v>61</v>
      </c>
      <c r="C2" s="6" t="s">
        <v>12</v>
      </c>
      <c r="D2" s="6">
        <v>17</v>
      </c>
      <c r="E2" s="6" t="s">
        <v>14</v>
      </c>
      <c r="F2" t="s">
        <v>87</v>
      </c>
      <c r="G2" s="6" t="s">
        <v>122</v>
      </c>
    </row>
    <row r="3" spans="1:8">
      <c r="A3" s="25" t="s">
        <v>64</v>
      </c>
      <c r="B3" t="s">
        <v>63</v>
      </c>
      <c r="C3" s="6" t="s">
        <v>12</v>
      </c>
      <c r="D3" s="6">
        <v>17</v>
      </c>
      <c r="E3" s="6" t="s">
        <v>14</v>
      </c>
      <c r="F3" t="s">
        <v>85</v>
      </c>
      <c r="G3" s="6" t="s">
        <v>123</v>
      </c>
    </row>
    <row r="4" spans="1:8">
      <c r="A4" s="11" t="s">
        <v>46</v>
      </c>
      <c r="B4" t="s">
        <v>65</v>
      </c>
      <c r="C4" s="6" t="s">
        <v>38</v>
      </c>
      <c r="D4" s="6">
        <v>1</v>
      </c>
      <c r="E4" s="6" t="s">
        <v>14</v>
      </c>
      <c r="F4" t="s">
        <v>72</v>
      </c>
      <c r="G4" s="6" t="s">
        <v>124</v>
      </c>
      <c r="H4" s="9" t="s">
        <v>117</v>
      </c>
    </row>
    <row r="5" spans="1:8">
      <c r="A5" s="25" t="s">
        <v>9</v>
      </c>
      <c r="B5" t="s">
        <v>10</v>
      </c>
      <c r="C5" s="6" t="s">
        <v>12</v>
      </c>
      <c r="D5" s="6">
        <v>17</v>
      </c>
      <c r="E5" s="6" t="s">
        <v>14</v>
      </c>
      <c r="F5" t="s">
        <v>35</v>
      </c>
      <c r="G5" s="6" t="s">
        <v>125</v>
      </c>
      <c r="H5" s="9" t="s">
        <v>137</v>
      </c>
    </row>
    <row r="6" spans="1:8">
      <c r="A6" s="25" t="s">
        <v>47</v>
      </c>
      <c r="B6" t="s">
        <v>61</v>
      </c>
      <c r="C6" s="6" t="s">
        <v>12</v>
      </c>
      <c r="D6" s="6">
        <v>17</v>
      </c>
      <c r="E6" s="6" t="s">
        <v>14</v>
      </c>
      <c r="F6" t="s">
        <v>78</v>
      </c>
      <c r="G6" s="6" t="s">
        <v>126</v>
      </c>
    </row>
    <row r="7" spans="1:8">
      <c r="A7" s="25" t="s">
        <v>48</v>
      </c>
      <c r="B7" t="s">
        <v>61</v>
      </c>
      <c r="C7" s="6" t="s">
        <v>12</v>
      </c>
      <c r="D7" s="6">
        <v>17</v>
      </c>
      <c r="E7" s="6" t="s">
        <v>14</v>
      </c>
      <c r="F7" t="s">
        <v>74</v>
      </c>
      <c r="G7" s="6" t="s">
        <v>127</v>
      </c>
      <c r="H7" s="9" t="s">
        <v>136</v>
      </c>
    </row>
    <row r="8" spans="1:8">
      <c r="A8" s="25" t="s">
        <v>36</v>
      </c>
      <c r="B8" t="s">
        <v>60</v>
      </c>
      <c r="C8" s="6" t="s">
        <v>38</v>
      </c>
      <c r="D8" s="6">
        <v>5</v>
      </c>
      <c r="E8" s="6" t="s">
        <v>14</v>
      </c>
      <c r="F8" t="s">
        <v>79</v>
      </c>
      <c r="G8" s="6" t="s">
        <v>128</v>
      </c>
      <c r="H8" s="9" t="s">
        <v>113</v>
      </c>
    </row>
    <row r="9" spans="1:8">
      <c r="A9" s="11" t="s">
        <v>49</v>
      </c>
      <c r="B9" t="s">
        <v>88</v>
      </c>
      <c r="C9" s="6" t="s">
        <v>38</v>
      </c>
      <c r="D9" s="6">
        <v>5</v>
      </c>
      <c r="E9" s="6" t="s">
        <v>14</v>
      </c>
      <c r="F9" t="s">
        <v>75</v>
      </c>
      <c r="G9" s="6" t="s">
        <v>129</v>
      </c>
      <c r="H9" s="9" t="s">
        <v>118</v>
      </c>
    </row>
    <row r="10" spans="1:8">
      <c r="A10" s="26" t="s">
        <v>50</v>
      </c>
      <c r="B10" t="s">
        <v>61</v>
      </c>
      <c r="C10" s="6" t="s">
        <v>12</v>
      </c>
      <c r="D10" s="6">
        <v>15</v>
      </c>
      <c r="E10" s="6" t="s">
        <v>14</v>
      </c>
      <c r="F10" t="s">
        <v>62</v>
      </c>
      <c r="G10" s="6" t="s">
        <v>130</v>
      </c>
      <c r="H10" s="9" t="s">
        <v>119</v>
      </c>
    </row>
    <row r="11" spans="1:8">
      <c r="A11" s="25" t="s">
        <v>51</v>
      </c>
      <c r="B11" t="s">
        <v>61</v>
      </c>
      <c r="C11" s="6" t="s">
        <v>12</v>
      </c>
      <c r="D11" s="6">
        <v>17</v>
      </c>
      <c r="E11" s="6" t="s">
        <v>14</v>
      </c>
      <c r="F11" t="s">
        <v>82</v>
      </c>
      <c r="G11" s="6" t="s">
        <v>123</v>
      </c>
    </row>
    <row r="12" spans="1:8">
      <c r="A12" s="25" t="s">
        <v>52</v>
      </c>
      <c r="B12" t="s">
        <v>89</v>
      </c>
      <c r="C12" s="6" t="s">
        <v>12</v>
      </c>
      <c r="D12" s="6">
        <v>17</v>
      </c>
      <c r="E12" s="6" t="s">
        <v>14</v>
      </c>
      <c r="F12" t="s">
        <v>77</v>
      </c>
      <c r="G12" s="6" t="s">
        <v>123</v>
      </c>
    </row>
    <row r="13" spans="1:8">
      <c r="A13" s="25" t="s">
        <v>53</v>
      </c>
      <c r="B13" t="s">
        <v>90</v>
      </c>
      <c r="C13" s="6" t="s">
        <v>12</v>
      </c>
      <c r="D13" s="6">
        <v>32</v>
      </c>
      <c r="E13" s="6" t="s">
        <v>15</v>
      </c>
      <c r="F13" t="s">
        <v>86</v>
      </c>
      <c r="G13" s="6" t="s">
        <v>131</v>
      </c>
    </row>
    <row r="14" spans="1:8">
      <c r="A14" s="11" t="s">
        <v>54</v>
      </c>
      <c r="B14" t="s">
        <v>99</v>
      </c>
      <c r="C14" s="6" t="s">
        <v>38</v>
      </c>
      <c r="D14" s="6">
        <v>5</v>
      </c>
      <c r="E14" s="6" t="s">
        <v>14</v>
      </c>
      <c r="F14" t="s">
        <v>73</v>
      </c>
      <c r="G14" s="6" t="s">
        <v>135</v>
      </c>
      <c r="H14" s="9" t="s">
        <v>138</v>
      </c>
    </row>
    <row r="15" spans="1:8">
      <c r="A15" s="25" t="s">
        <v>37</v>
      </c>
      <c r="B15" t="s">
        <v>96</v>
      </c>
      <c r="C15" s="6" t="s">
        <v>38</v>
      </c>
      <c r="D15" s="6">
        <v>5</v>
      </c>
      <c r="E15" s="6" t="s">
        <v>14</v>
      </c>
      <c r="F15" t="s">
        <v>80</v>
      </c>
      <c r="G15" s="6" t="s">
        <v>122</v>
      </c>
    </row>
    <row r="16" spans="1:8">
      <c r="A16" s="25" t="s">
        <v>55</v>
      </c>
      <c r="B16" t="s">
        <v>58</v>
      </c>
      <c r="C16" s="6" t="s">
        <v>38</v>
      </c>
      <c r="D16" s="6">
        <v>5</v>
      </c>
      <c r="E16" s="6" t="s">
        <v>14</v>
      </c>
      <c r="F16" t="s">
        <v>81</v>
      </c>
      <c r="G16" s="6" t="s">
        <v>122</v>
      </c>
    </row>
    <row r="17" spans="1:7">
      <c r="A17" s="25" t="s">
        <v>39</v>
      </c>
      <c r="B17" t="s">
        <v>41</v>
      </c>
      <c r="C17" s="6" t="s">
        <v>38</v>
      </c>
      <c r="D17" s="6">
        <v>5</v>
      </c>
      <c r="E17" s="6" t="s">
        <v>14</v>
      </c>
      <c r="F17" t="s">
        <v>83</v>
      </c>
      <c r="G17" s="6" t="s">
        <v>122</v>
      </c>
    </row>
    <row r="18" spans="1:7">
      <c r="A18" s="25" t="s">
        <v>56</v>
      </c>
      <c r="B18" t="s">
        <v>115</v>
      </c>
      <c r="C18" s="6" t="s">
        <v>38</v>
      </c>
      <c r="D18" s="6">
        <v>5</v>
      </c>
      <c r="E18" s="6" t="s">
        <v>14</v>
      </c>
      <c r="F18" t="s">
        <v>76</v>
      </c>
      <c r="G18" s="6" t="s">
        <v>128</v>
      </c>
    </row>
    <row r="19" spans="1:7">
      <c r="A19" s="25" t="s">
        <v>57</v>
      </c>
      <c r="B19" t="s">
        <v>105</v>
      </c>
      <c r="C19" s="6" t="s">
        <v>12</v>
      </c>
      <c r="D19" s="6">
        <v>9</v>
      </c>
      <c r="E19" s="6" t="s">
        <v>14</v>
      </c>
      <c r="F19" t="s">
        <v>84</v>
      </c>
      <c r="G19" s="6" t="s">
        <v>134</v>
      </c>
    </row>
    <row r="20" spans="1:7">
      <c r="A20" s="25" t="s">
        <v>109</v>
      </c>
      <c r="B20" t="s">
        <v>108</v>
      </c>
      <c r="C20" s="6" t="s">
        <v>12</v>
      </c>
      <c r="D20" s="6">
        <v>17</v>
      </c>
      <c r="E20" s="6" t="s">
        <v>14</v>
      </c>
      <c r="F20" t="s">
        <v>106</v>
      </c>
      <c r="G20" s="6" t="s">
        <v>132</v>
      </c>
    </row>
    <row r="21" spans="1:7">
      <c r="A21" s="11" t="s">
        <v>112</v>
      </c>
      <c r="E21" s="6" t="s">
        <v>14</v>
      </c>
      <c r="F21" t="s">
        <v>107</v>
      </c>
      <c r="G21" s="6" t="s">
        <v>133</v>
      </c>
    </row>
  </sheetData>
  <dataValidations count="1">
    <dataValidation type="list" allowBlank="1" showInputMessage="1" showErrorMessage="1" sqref="E2:E21" xr:uid="{A648F9D3-16B4-0A44-85BA-CE74DD47296B}">
      <formula1>"тыс. руб., млн руб."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230F-DA0B-434E-990E-47407E887FC6}">
  <sheetPr codeName="Sheet2">
    <tabColor theme="2" tint="-9.9978637043366805E-2"/>
  </sheetPr>
  <dimension ref="A1:D301"/>
  <sheetViews>
    <sheetView workbookViewId="0">
      <selection activeCell="E25" sqref="E25"/>
    </sheetView>
  </sheetViews>
  <sheetFormatPr baseColWidth="10" defaultRowHeight="16" outlineLevelCol="1"/>
  <cols>
    <col min="1" max="1" width="26.83203125" customWidth="1" outlineLevel="1"/>
    <col min="2" max="2" width="22.83203125" customWidth="1"/>
    <col min="3" max="3" width="50.83203125" bestFit="1" customWidth="1"/>
    <col min="4" max="4" width="12.83203125" bestFit="1" customWidth="1"/>
    <col min="6" max="6" width="10.1640625" customWidth="1"/>
    <col min="7" max="7" width="15" customWidth="1"/>
  </cols>
  <sheetData>
    <row r="1" spans="1:4">
      <c r="A1" s="1" t="s">
        <v>26</v>
      </c>
      <c r="B1" s="1" t="s">
        <v>25</v>
      </c>
      <c r="C1" s="1" t="s">
        <v>23</v>
      </c>
      <c r="D1" s="1" t="s">
        <v>24</v>
      </c>
    </row>
    <row r="2" spans="1:4">
      <c r="A2" s="7" t="str">
        <f>B2&amp;D2</f>
        <v>КГ.xlsbnpv</v>
      </c>
      <c r="B2" s="8" t="s">
        <v>9</v>
      </c>
      <c r="C2" s="8" t="s">
        <v>3</v>
      </c>
      <c r="D2" s="8" t="s">
        <v>16</v>
      </c>
    </row>
    <row r="3" spans="1:4">
      <c r="A3" s="7" t="str">
        <f t="shared" ref="A3:A64" si="0">B3&amp;D3</f>
        <v>КГ.xlsbumv</v>
      </c>
      <c r="B3" s="8" t="s">
        <v>9</v>
      </c>
      <c r="C3" s="8" t="s">
        <v>4</v>
      </c>
      <c r="D3" s="8" t="s">
        <v>17</v>
      </c>
    </row>
    <row r="4" spans="1:4">
      <c r="A4" s="7" t="str">
        <f t="shared" si="0"/>
        <v>КГ.xlsbdmv</v>
      </c>
      <c r="B4" s="8" t="s">
        <v>9</v>
      </c>
      <c r="C4" s="8" t="s">
        <v>28</v>
      </c>
      <c r="D4" s="8" t="s">
        <v>18</v>
      </c>
    </row>
    <row r="5" spans="1:4">
      <c r="A5" s="7" t="str">
        <f t="shared" si="0"/>
        <v>КГ.xlsbcapex</v>
      </c>
      <c r="B5" s="8" t="s">
        <v>9</v>
      </c>
      <c r="C5" s="8" t="s">
        <v>5</v>
      </c>
      <c r="D5" s="8" t="s">
        <v>19</v>
      </c>
    </row>
    <row r="6" spans="1:4">
      <c r="A6" s="7" t="str">
        <f t="shared" si="0"/>
        <v>КГ.xlsbopex_capital</v>
      </c>
      <c r="B6" s="8" t="s">
        <v>9</v>
      </c>
      <c r="C6" s="8" t="s">
        <v>6</v>
      </c>
      <c r="D6" s="8" t="s">
        <v>20</v>
      </c>
    </row>
    <row r="7" spans="1:4">
      <c r="A7" s="7" t="str">
        <f t="shared" si="0"/>
        <v>КГ.xlsbopex</v>
      </c>
      <c r="B7" s="8" t="s">
        <v>9</v>
      </c>
      <c r="C7" s="8" t="s">
        <v>7</v>
      </c>
      <c r="D7" s="8" t="s">
        <v>21</v>
      </c>
    </row>
    <row r="8" spans="1:4">
      <c r="A8" s="7" t="str">
        <f t="shared" si="0"/>
        <v>КГ.xlsbservice</v>
      </c>
      <c r="B8" s="8" t="s">
        <v>9</v>
      </c>
      <c r="C8" s="8" t="s">
        <v>8</v>
      </c>
      <c r="D8" s="8" t="s">
        <v>22</v>
      </c>
    </row>
    <row r="9" spans="1:4">
      <c r="A9" s="7" t="str">
        <f t="shared" si="0"/>
        <v>Экосистема.xlsbnpv</v>
      </c>
      <c r="B9" s="8" t="s">
        <v>27</v>
      </c>
      <c r="C9" s="8" t="s">
        <v>3</v>
      </c>
      <c r="D9" s="8" t="s">
        <v>16</v>
      </c>
    </row>
    <row r="10" spans="1:4">
      <c r="A10" s="7" t="str">
        <f t="shared" si="0"/>
        <v>Экосистема.xlsbumv</v>
      </c>
      <c r="B10" s="8" t="s">
        <v>27</v>
      </c>
      <c r="C10" s="8" t="s">
        <v>4</v>
      </c>
      <c r="D10" s="8" t="s">
        <v>17</v>
      </c>
    </row>
    <row r="11" spans="1:4">
      <c r="A11" s="7" t="str">
        <f t="shared" si="0"/>
        <v>Экосистема.xlsbdmv</v>
      </c>
      <c r="B11" s="8" t="s">
        <v>27</v>
      </c>
      <c r="C11" s="8" t="s">
        <v>28</v>
      </c>
      <c r="D11" s="8" t="s">
        <v>18</v>
      </c>
    </row>
    <row r="12" spans="1:4">
      <c r="A12" s="7" t="str">
        <f t="shared" si="0"/>
        <v>Экосистема.xlsbcapex</v>
      </c>
      <c r="B12" s="8" t="s">
        <v>27</v>
      </c>
      <c r="C12" s="8" t="s">
        <v>5</v>
      </c>
      <c r="D12" s="8" t="s">
        <v>19</v>
      </c>
    </row>
    <row r="13" spans="1:4">
      <c r="A13" s="7" t="str">
        <f t="shared" si="0"/>
        <v>Экосистема.xlsbopex_capital</v>
      </c>
      <c r="B13" s="8" t="s">
        <v>27</v>
      </c>
      <c r="C13" s="8" t="s">
        <v>6</v>
      </c>
      <c r="D13" s="8" t="s">
        <v>20</v>
      </c>
    </row>
    <row r="14" spans="1:4">
      <c r="A14" s="7" t="str">
        <f t="shared" si="0"/>
        <v>Экосистема.xlsbopex</v>
      </c>
      <c r="B14" s="8" t="s">
        <v>27</v>
      </c>
      <c r="C14" s="8" t="s">
        <v>7</v>
      </c>
      <c r="D14" s="8" t="s">
        <v>21</v>
      </c>
    </row>
    <row r="15" spans="1:4">
      <c r="A15" s="7" t="str">
        <f t="shared" si="0"/>
        <v>Экосистема.xlsbservice</v>
      </c>
      <c r="B15" s="8" t="s">
        <v>27</v>
      </c>
      <c r="C15" s="8" t="s">
        <v>8</v>
      </c>
      <c r="D15" s="8" t="s">
        <v>22</v>
      </c>
    </row>
    <row r="16" spans="1:4">
      <c r="A16" s="7" t="str">
        <f t="shared" si="0"/>
        <v>ИПА.xlsxumv</v>
      </c>
      <c r="B16" s="8" t="s">
        <v>37</v>
      </c>
      <c r="C16" s="8" t="s">
        <v>100</v>
      </c>
      <c r="D16" s="8" t="s">
        <v>17</v>
      </c>
    </row>
    <row r="17" spans="1:4">
      <c r="A17" s="7" t="str">
        <f t="shared" si="0"/>
        <v>ИПА.xlsxcapex</v>
      </c>
      <c r="B17" s="8" t="s">
        <v>37</v>
      </c>
      <c r="C17" s="8" t="s">
        <v>19</v>
      </c>
      <c r="D17" s="8" t="s">
        <v>19</v>
      </c>
    </row>
    <row r="18" spans="1:4">
      <c r="A18" s="7" t="str">
        <f t="shared" si="0"/>
        <v>ИПА.xlsxopex</v>
      </c>
      <c r="B18" s="8" t="s">
        <v>37</v>
      </c>
      <c r="C18" s="8" t="s">
        <v>21</v>
      </c>
      <c r="D18" s="8" t="s">
        <v>21</v>
      </c>
    </row>
    <row r="19" spans="1:4">
      <c r="A19" s="7" t="str">
        <f t="shared" si="0"/>
        <v>ИПА.xlsxservice</v>
      </c>
      <c r="B19" s="8" t="s">
        <v>37</v>
      </c>
      <c r="C19" s="8" t="s">
        <v>22</v>
      </c>
      <c r="D19" s="8" t="s">
        <v>22</v>
      </c>
    </row>
    <row r="20" spans="1:4">
      <c r="A20" s="7" t="str">
        <f t="shared" si="0"/>
        <v>ТОРО.xlsxumv</v>
      </c>
      <c r="B20" s="8" t="s">
        <v>39</v>
      </c>
      <c r="C20" s="8" t="s">
        <v>40</v>
      </c>
      <c r="D20" s="8" t="s">
        <v>17</v>
      </c>
    </row>
    <row r="21" spans="1:4">
      <c r="A21" s="7" t="str">
        <f t="shared" si="0"/>
        <v>ТОРО.xlsxcapex</v>
      </c>
      <c r="B21" s="8" t="s">
        <v>39</v>
      </c>
      <c r="C21" s="8" t="s">
        <v>19</v>
      </c>
      <c r="D21" s="8" t="s">
        <v>19</v>
      </c>
    </row>
    <row r="22" spans="1:4">
      <c r="A22" s="7" t="str">
        <f t="shared" si="0"/>
        <v>ТОРО.xlsxopex</v>
      </c>
      <c r="B22" s="8" t="s">
        <v>39</v>
      </c>
      <c r="C22" s="8" t="s">
        <v>21</v>
      </c>
      <c r="D22" s="8" t="s">
        <v>21</v>
      </c>
    </row>
    <row r="23" spans="1:4">
      <c r="A23" s="7" t="str">
        <f t="shared" si="0"/>
        <v>ТОРО.xlsxservice</v>
      </c>
      <c r="B23" s="8" t="s">
        <v>39</v>
      </c>
      <c r="C23" s="8" t="s">
        <v>22</v>
      </c>
      <c r="D23" s="8" t="s">
        <v>22</v>
      </c>
    </row>
    <row r="24" spans="1:4">
      <c r="A24" s="7" t="str">
        <f t="shared" si="0"/>
        <v>ОСИД.xlsxumv</v>
      </c>
      <c r="B24" s="8" t="s">
        <v>55</v>
      </c>
      <c r="C24" s="8" t="s">
        <v>59</v>
      </c>
      <c r="D24" s="8" t="s">
        <v>17</v>
      </c>
    </row>
    <row r="25" spans="1:4">
      <c r="A25" s="7" t="str">
        <f t="shared" ref="A25:A31" si="1">B25&amp;D25</f>
        <v>ОСИД.xlsxcapex</v>
      </c>
      <c r="B25" s="8" t="s">
        <v>55</v>
      </c>
      <c r="C25" s="8" t="s">
        <v>19</v>
      </c>
      <c r="D25" s="8" t="s">
        <v>19</v>
      </c>
    </row>
    <row r="26" spans="1:4">
      <c r="A26" s="7" t="str">
        <f t="shared" si="1"/>
        <v>ОСИД.xlsxopex</v>
      </c>
      <c r="B26" s="8" t="s">
        <v>55</v>
      </c>
      <c r="C26" s="8" t="s">
        <v>21</v>
      </c>
      <c r="D26" s="8" t="s">
        <v>21</v>
      </c>
    </row>
    <row r="27" spans="1:4">
      <c r="A27" s="7" t="str">
        <f t="shared" si="1"/>
        <v>ОСИД.xlsxservice</v>
      </c>
      <c r="B27" s="8" t="s">
        <v>55</v>
      </c>
      <c r="C27" s="8" t="s">
        <v>22</v>
      </c>
      <c r="D27" s="8" t="s">
        <v>22</v>
      </c>
    </row>
    <row r="28" spans="1:4">
      <c r="A28" s="7" t="str">
        <f t="shared" si="1"/>
        <v>ИМА.xlsxumv</v>
      </c>
      <c r="B28" s="8" t="s">
        <v>36</v>
      </c>
      <c r="C28" s="8" t="s">
        <v>40</v>
      </c>
      <c r="D28" s="8" t="s">
        <v>17</v>
      </c>
    </row>
    <row r="29" spans="1:4">
      <c r="A29" s="7" t="str">
        <f t="shared" si="1"/>
        <v>ИМА.xlsxcapex</v>
      </c>
      <c r="B29" s="8" t="s">
        <v>36</v>
      </c>
      <c r="C29" s="8" t="s">
        <v>19</v>
      </c>
      <c r="D29" s="8" t="s">
        <v>19</v>
      </c>
    </row>
    <row r="30" spans="1:4">
      <c r="A30" s="7" t="str">
        <f t="shared" si="1"/>
        <v>ИМА.xlsxopex</v>
      </c>
      <c r="B30" s="8" t="s">
        <v>36</v>
      </c>
      <c r="C30" s="8" t="s">
        <v>21</v>
      </c>
      <c r="D30" s="8" t="s">
        <v>21</v>
      </c>
    </row>
    <row r="31" spans="1:4">
      <c r="A31" s="7" t="str">
        <f t="shared" si="1"/>
        <v>ИМА.xlsxservice</v>
      </c>
      <c r="B31" s="8" t="s">
        <v>36</v>
      </c>
      <c r="C31" s="8" t="s">
        <v>22</v>
      </c>
      <c r="D31" s="8" t="s">
        <v>22</v>
      </c>
    </row>
    <row r="32" spans="1:4">
      <c r="A32" s="7" t="str">
        <f t="shared" si="0"/>
        <v>КГ.xlsbnpv</v>
      </c>
      <c r="B32" s="8" t="s">
        <v>9</v>
      </c>
      <c r="C32" s="8" t="s">
        <v>3</v>
      </c>
      <c r="D32" s="8" t="s">
        <v>16</v>
      </c>
    </row>
    <row r="33" spans="1:4">
      <c r="A33" s="7" t="str">
        <f t="shared" si="0"/>
        <v>КГ.xlsbumv</v>
      </c>
      <c r="B33" s="8" t="s">
        <v>9</v>
      </c>
      <c r="C33" s="8" t="s">
        <v>4</v>
      </c>
      <c r="D33" s="8" t="s">
        <v>17</v>
      </c>
    </row>
    <row r="34" spans="1:4">
      <c r="A34" s="7" t="str">
        <f t="shared" si="0"/>
        <v>КГ.xlsbcapex</v>
      </c>
      <c r="B34" s="8" t="s">
        <v>9</v>
      </c>
      <c r="C34" s="8" t="s">
        <v>5</v>
      </c>
      <c r="D34" s="8" t="s">
        <v>19</v>
      </c>
    </row>
    <row r="35" spans="1:4">
      <c r="A35" s="7" t="str">
        <f t="shared" si="0"/>
        <v>КГ.xlsbopex_capital</v>
      </c>
      <c r="B35" s="8" t="s">
        <v>9</v>
      </c>
      <c r="C35" s="8" t="s">
        <v>6</v>
      </c>
      <c r="D35" s="8" t="s">
        <v>20</v>
      </c>
    </row>
    <row r="36" spans="1:4">
      <c r="A36" s="7" t="str">
        <f t="shared" si="0"/>
        <v>КГ.xlsbopex</v>
      </c>
      <c r="B36" s="8" t="s">
        <v>9</v>
      </c>
      <c r="C36" s="8" t="s">
        <v>7</v>
      </c>
      <c r="D36" s="8" t="s">
        <v>21</v>
      </c>
    </row>
    <row r="37" spans="1:4">
      <c r="A37" s="7" t="str">
        <f t="shared" si="0"/>
        <v>КГ.xlsbservice</v>
      </c>
      <c r="B37" s="8" t="s">
        <v>9</v>
      </c>
      <c r="C37" s="8" t="s">
        <v>8</v>
      </c>
      <c r="D37" s="8" t="s">
        <v>22</v>
      </c>
    </row>
    <row r="38" spans="1:4">
      <c r="A38" s="7" t="str">
        <f t="shared" si="0"/>
        <v>АБ1.xlsbnpv</v>
      </c>
      <c r="B38" s="8" t="s">
        <v>50</v>
      </c>
      <c r="C38" s="8" t="s">
        <v>3</v>
      </c>
      <c r="D38" s="8" t="s">
        <v>16</v>
      </c>
    </row>
    <row r="39" spans="1:4">
      <c r="A39" s="7" t="str">
        <f t="shared" si="0"/>
        <v>АБ1.xlsbumv</v>
      </c>
      <c r="B39" s="8" t="s">
        <v>50</v>
      </c>
      <c r="C39" s="8" t="s">
        <v>4</v>
      </c>
      <c r="D39" s="8" t="s">
        <v>17</v>
      </c>
    </row>
    <row r="40" spans="1:4">
      <c r="A40" s="7" t="str">
        <f t="shared" si="0"/>
        <v>АБ1.xlsbdmv</v>
      </c>
      <c r="B40" s="8" t="s">
        <v>50</v>
      </c>
      <c r="C40" s="8" t="s">
        <v>28</v>
      </c>
      <c r="D40" s="8" t="s">
        <v>18</v>
      </c>
    </row>
    <row r="41" spans="1:4">
      <c r="A41" s="7" t="str">
        <f t="shared" si="0"/>
        <v>АБ1.xlsbcapex</v>
      </c>
      <c r="B41" s="8" t="s">
        <v>50</v>
      </c>
      <c r="C41" s="8" t="s">
        <v>5</v>
      </c>
      <c r="D41" s="8" t="s">
        <v>19</v>
      </c>
    </row>
    <row r="42" spans="1:4">
      <c r="A42" s="7" t="str">
        <f t="shared" si="0"/>
        <v>АБ1.xlsbopex_capital</v>
      </c>
      <c r="B42" s="8" t="s">
        <v>50</v>
      </c>
      <c r="C42" s="8" t="s">
        <v>6</v>
      </c>
      <c r="D42" s="8" t="s">
        <v>20</v>
      </c>
    </row>
    <row r="43" spans="1:4">
      <c r="A43" s="7" t="str">
        <f t="shared" si="0"/>
        <v>АБ1.xlsbopex</v>
      </c>
      <c r="B43" s="8" t="s">
        <v>50</v>
      </c>
      <c r="C43" s="8" t="s">
        <v>7</v>
      </c>
      <c r="D43" s="8" t="s">
        <v>21</v>
      </c>
    </row>
    <row r="44" spans="1:4">
      <c r="A44" s="7" t="str">
        <f t="shared" si="0"/>
        <v>АБ1.xlsbservice</v>
      </c>
      <c r="B44" s="8" t="s">
        <v>50</v>
      </c>
      <c r="C44" s="8" t="s">
        <v>8</v>
      </c>
      <c r="D44" s="8" t="s">
        <v>22</v>
      </c>
    </row>
    <row r="45" spans="1:4">
      <c r="A45" s="7" t="str">
        <f t="shared" si="0"/>
        <v>Pro-Р new.xlsbnpv</v>
      </c>
      <c r="B45" s="8" t="s">
        <v>46</v>
      </c>
      <c r="C45" s="8" t="s">
        <v>66</v>
      </c>
      <c r="D45" s="8" t="s">
        <v>16</v>
      </c>
    </row>
    <row r="46" spans="1:4">
      <c r="A46" s="7" t="str">
        <f t="shared" si="0"/>
        <v>Pro-Р new.xlsbdmv</v>
      </c>
      <c r="B46" s="8" t="s">
        <v>46</v>
      </c>
      <c r="C46" s="8" t="s">
        <v>67</v>
      </c>
      <c r="D46" s="8" t="s">
        <v>18</v>
      </c>
    </row>
    <row r="47" spans="1:4">
      <c r="A47" s="7" t="str">
        <f t="shared" si="0"/>
        <v>Pro-Р new.xlsbumv</v>
      </c>
      <c r="B47" s="8" t="s">
        <v>46</v>
      </c>
      <c r="C47" s="8" t="s">
        <v>68</v>
      </c>
      <c r="D47" s="8" t="s">
        <v>17</v>
      </c>
    </row>
    <row r="48" spans="1:4">
      <c r="A48" s="7" t="str">
        <f t="shared" si="0"/>
        <v>Pro-Р new.xlsbcapex</v>
      </c>
      <c r="B48" s="8" t="s">
        <v>46</v>
      </c>
      <c r="C48" s="8" t="s">
        <v>69</v>
      </c>
      <c r="D48" s="8" t="s">
        <v>19</v>
      </c>
    </row>
    <row r="49" spans="1:4">
      <c r="A49" s="7" t="str">
        <f t="shared" si="0"/>
        <v>Pro-Р new.xlsbopex</v>
      </c>
      <c r="B49" s="8" t="s">
        <v>46</v>
      </c>
      <c r="C49" s="8" t="s">
        <v>70</v>
      </c>
      <c r="D49" s="8" t="s">
        <v>21</v>
      </c>
    </row>
    <row r="50" spans="1:4">
      <c r="A50" s="7" t="str">
        <f t="shared" si="0"/>
        <v>Pro-Р new.xlsbservice</v>
      </c>
      <c r="B50" s="8" t="s">
        <v>46</v>
      </c>
      <c r="C50" s="8" t="s">
        <v>71</v>
      </c>
      <c r="D50" s="8" t="s">
        <v>22</v>
      </c>
    </row>
    <row r="51" spans="1:4">
      <c r="A51" s="7" t="str">
        <f t="shared" si="0"/>
        <v>ДТР.xlsbnpv</v>
      </c>
      <c r="B51" s="8" t="s">
        <v>47</v>
      </c>
      <c r="C51" s="8" t="s">
        <v>3</v>
      </c>
      <c r="D51" s="8" t="s">
        <v>16</v>
      </c>
    </row>
    <row r="52" spans="1:4">
      <c r="A52" s="7" t="str">
        <f t="shared" si="0"/>
        <v>ДТР.xlsbumv</v>
      </c>
      <c r="B52" s="8" t="s">
        <v>47</v>
      </c>
      <c r="C52" s="8" t="s">
        <v>4</v>
      </c>
      <c r="D52" s="8" t="s">
        <v>17</v>
      </c>
    </row>
    <row r="53" spans="1:4">
      <c r="A53" s="7" t="str">
        <f t="shared" si="0"/>
        <v>ДТР.xlsbdmv</v>
      </c>
      <c r="B53" s="8" t="s">
        <v>47</v>
      </c>
      <c r="C53" s="8" t="s">
        <v>28</v>
      </c>
      <c r="D53" s="8" t="s">
        <v>18</v>
      </c>
    </row>
    <row r="54" spans="1:4">
      <c r="A54" s="7" t="str">
        <f t="shared" si="0"/>
        <v>ДТР.xlsbcapex</v>
      </c>
      <c r="B54" s="8" t="s">
        <v>47</v>
      </c>
      <c r="C54" s="8" t="s">
        <v>5</v>
      </c>
      <c r="D54" s="8" t="s">
        <v>19</v>
      </c>
    </row>
    <row r="55" spans="1:4">
      <c r="A55" s="7" t="str">
        <f t="shared" si="0"/>
        <v>ДТР.xlsbopex_capital</v>
      </c>
      <c r="B55" s="8" t="s">
        <v>47</v>
      </c>
      <c r="C55" s="8" t="s">
        <v>6</v>
      </c>
      <c r="D55" s="8" t="s">
        <v>20</v>
      </c>
    </row>
    <row r="56" spans="1:4">
      <c r="A56" s="7" t="str">
        <f t="shared" si="0"/>
        <v>ДТР.xlsbopex</v>
      </c>
      <c r="B56" s="8" t="s">
        <v>47</v>
      </c>
      <c r="C56" s="8" t="s">
        <v>7</v>
      </c>
      <c r="D56" s="8" t="s">
        <v>21</v>
      </c>
    </row>
    <row r="57" spans="1:4">
      <c r="A57" s="7" t="str">
        <f t="shared" si="0"/>
        <v>ДТР.xlsbservice</v>
      </c>
      <c r="B57" s="8" t="s">
        <v>47</v>
      </c>
      <c r="C57" s="8" t="s">
        <v>8</v>
      </c>
      <c r="D57" s="8" t="s">
        <v>22</v>
      </c>
    </row>
    <row r="58" spans="1:4">
      <c r="A58" s="7" t="str">
        <f t="shared" si="0"/>
        <v>АБ3.xlsbnpv</v>
      </c>
      <c r="B58" s="8" t="s">
        <v>48</v>
      </c>
      <c r="C58" s="8" t="s">
        <v>3</v>
      </c>
      <c r="D58" s="8" t="s">
        <v>16</v>
      </c>
    </row>
    <row r="59" spans="1:4">
      <c r="A59" s="7" t="str">
        <f t="shared" si="0"/>
        <v>АБ3.xlsbumv</v>
      </c>
      <c r="B59" s="8" t="s">
        <v>48</v>
      </c>
      <c r="C59" s="8" t="s">
        <v>4</v>
      </c>
      <c r="D59" s="8" t="s">
        <v>17</v>
      </c>
    </row>
    <row r="60" spans="1:4">
      <c r="A60" s="7" t="str">
        <f t="shared" si="0"/>
        <v>АБ3.xlsbdmv</v>
      </c>
      <c r="B60" s="8" t="s">
        <v>48</v>
      </c>
      <c r="C60" s="8" t="s">
        <v>28</v>
      </c>
      <c r="D60" s="8" t="s">
        <v>18</v>
      </c>
    </row>
    <row r="61" spans="1:4">
      <c r="A61" s="7" t="str">
        <f t="shared" si="0"/>
        <v>АБ3.xlsbcapex</v>
      </c>
      <c r="B61" s="8" t="s">
        <v>48</v>
      </c>
      <c r="C61" s="8" t="s">
        <v>5</v>
      </c>
      <c r="D61" s="8" t="s">
        <v>19</v>
      </c>
    </row>
    <row r="62" spans="1:4">
      <c r="A62" s="7" t="str">
        <f t="shared" si="0"/>
        <v>АБ3.xlsbopex_capital</v>
      </c>
      <c r="B62" s="8" t="s">
        <v>48</v>
      </c>
      <c r="C62" s="8" t="s">
        <v>6</v>
      </c>
      <c r="D62" s="8" t="s">
        <v>20</v>
      </c>
    </row>
    <row r="63" spans="1:4">
      <c r="A63" s="7" t="str">
        <f t="shared" si="0"/>
        <v>АБ3.xlsbopex</v>
      </c>
      <c r="B63" s="8" t="s">
        <v>48</v>
      </c>
      <c r="C63" s="8" t="s">
        <v>7</v>
      </c>
      <c r="D63" s="8" t="s">
        <v>21</v>
      </c>
    </row>
    <row r="64" spans="1:4">
      <c r="A64" s="7" t="str">
        <f t="shared" si="0"/>
        <v>АБ3.xlsbservice</v>
      </c>
      <c r="B64" s="8" t="s">
        <v>48</v>
      </c>
      <c r="C64" s="8" t="s">
        <v>8</v>
      </c>
      <c r="D64" s="8" t="s">
        <v>22</v>
      </c>
    </row>
    <row r="65" spans="1:4">
      <c r="A65" s="7" t="str">
        <f t="shared" ref="A65:A75" si="2">B65&amp;D65</f>
        <v>АБ4.xlsxumv</v>
      </c>
      <c r="B65" s="8" t="s">
        <v>49</v>
      </c>
      <c r="C65" s="8" t="s">
        <v>17</v>
      </c>
      <c r="D65" s="8" t="s">
        <v>17</v>
      </c>
    </row>
    <row r="66" spans="1:4">
      <c r="A66" s="7" t="str">
        <f t="shared" si="2"/>
        <v>АБ4.xlsxnpv</v>
      </c>
      <c r="B66" s="8" t="s">
        <v>49</v>
      </c>
      <c r="C66" s="8" t="s">
        <v>16</v>
      </c>
      <c r="D66" s="8" t="s">
        <v>16</v>
      </c>
    </row>
    <row r="67" spans="1:4">
      <c r="A67" s="7" t="str">
        <f t="shared" si="2"/>
        <v>АБ4.xlsxcapex</v>
      </c>
      <c r="B67" s="8" t="s">
        <v>49</v>
      </c>
      <c r="C67" s="8" t="s">
        <v>19</v>
      </c>
      <c r="D67" s="8" t="s">
        <v>19</v>
      </c>
    </row>
    <row r="68" spans="1:4">
      <c r="A68" s="7" t="str">
        <f t="shared" si="2"/>
        <v>АБ4.xlsxopex</v>
      </c>
      <c r="B68" s="8" t="s">
        <v>49</v>
      </c>
      <c r="C68" s="8" t="s">
        <v>21</v>
      </c>
      <c r="D68" s="8" t="s">
        <v>21</v>
      </c>
    </row>
    <row r="69" spans="1:4">
      <c r="A69" s="7" t="str">
        <f t="shared" si="2"/>
        <v>СГ.xlsmnpv</v>
      </c>
      <c r="B69" s="8" t="s">
        <v>51</v>
      </c>
      <c r="C69" s="8" t="s">
        <v>3</v>
      </c>
      <c r="D69" s="8" t="s">
        <v>16</v>
      </c>
    </row>
    <row r="70" spans="1:4">
      <c r="A70" s="7" t="str">
        <f t="shared" si="2"/>
        <v>СГ.xlsmumv</v>
      </c>
      <c r="B70" s="8" t="s">
        <v>51</v>
      </c>
      <c r="C70" s="8" t="s">
        <v>4</v>
      </c>
      <c r="D70" s="8" t="s">
        <v>17</v>
      </c>
    </row>
    <row r="71" spans="1:4">
      <c r="A71" s="7" t="str">
        <f t="shared" si="2"/>
        <v>СГ.xlsmdmv</v>
      </c>
      <c r="B71" s="8" t="s">
        <v>51</v>
      </c>
      <c r="C71" s="8" t="s">
        <v>28</v>
      </c>
      <c r="D71" s="8" t="s">
        <v>18</v>
      </c>
    </row>
    <row r="72" spans="1:4">
      <c r="A72" s="7" t="str">
        <f t="shared" si="2"/>
        <v>СГ.xlsmcapex</v>
      </c>
      <c r="B72" s="8" t="s">
        <v>51</v>
      </c>
      <c r="C72" s="8" t="s">
        <v>5</v>
      </c>
      <c r="D72" s="8" t="s">
        <v>19</v>
      </c>
    </row>
    <row r="73" spans="1:4">
      <c r="A73" s="7" t="str">
        <f t="shared" si="2"/>
        <v>СГ.xlsmopex_capital</v>
      </c>
      <c r="B73" s="8" t="s">
        <v>51</v>
      </c>
      <c r="C73" s="8" t="s">
        <v>6</v>
      </c>
      <c r="D73" s="8" t="s">
        <v>20</v>
      </c>
    </row>
    <row r="74" spans="1:4">
      <c r="A74" s="7" t="str">
        <f t="shared" si="2"/>
        <v>СГ.xlsmopex</v>
      </c>
      <c r="B74" s="8" t="s">
        <v>51</v>
      </c>
      <c r="C74" s="8" t="s">
        <v>7</v>
      </c>
      <c r="D74" s="8" t="s">
        <v>21</v>
      </c>
    </row>
    <row r="75" spans="1:4">
      <c r="A75" s="7" t="str">
        <f t="shared" si="2"/>
        <v>СГ.xlsmservice</v>
      </c>
      <c r="B75" s="8" t="s">
        <v>51</v>
      </c>
      <c r="C75" s="8" t="s">
        <v>8</v>
      </c>
      <c r="D75" s="8" t="s">
        <v>22</v>
      </c>
    </row>
    <row r="76" spans="1:4">
      <c r="A76" s="7" t="str">
        <f t="shared" ref="A76:A110" si="3">B76&amp;D76</f>
        <v>ГБ.xlsmnpv</v>
      </c>
      <c r="B76" s="8" t="s">
        <v>52</v>
      </c>
      <c r="C76" s="8" t="s">
        <v>3</v>
      </c>
      <c r="D76" s="8" t="s">
        <v>16</v>
      </c>
    </row>
    <row r="77" spans="1:4">
      <c r="A77" s="7" t="str">
        <f t="shared" si="3"/>
        <v>ГБ.xlsmumv</v>
      </c>
      <c r="B77" s="8" t="s">
        <v>52</v>
      </c>
      <c r="C77" s="8" t="s">
        <v>4</v>
      </c>
      <c r="D77" s="8" t="s">
        <v>17</v>
      </c>
    </row>
    <row r="78" spans="1:4">
      <c r="A78" s="7" t="str">
        <f t="shared" si="3"/>
        <v>ГБ.xlsmcapex</v>
      </c>
      <c r="B78" s="8" t="s">
        <v>52</v>
      </c>
      <c r="C78" s="8" t="s">
        <v>5</v>
      </c>
      <c r="D78" s="8" t="s">
        <v>19</v>
      </c>
    </row>
    <row r="79" spans="1:4">
      <c r="A79" s="7" t="str">
        <f t="shared" si="3"/>
        <v>ГБ.xlsmopex_capital</v>
      </c>
      <c r="B79" s="8" t="s">
        <v>52</v>
      </c>
      <c r="C79" s="8" t="s">
        <v>6</v>
      </c>
      <c r="D79" s="8" t="s">
        <v>20</v>
      </c>
    </row>
    <row r="80" spans="1:4">
      <c r="A80" s="7" t="str">
        <f t="shared" si="3"/>
        <v>ГБ.xlsmopex</v>
      </c>
      <c r="B80" s="8" t="s">
        <v>52</v>
      </c>
      <c r="C80" s="8" t="s">
        <v>7</v>
      </c>
      <c r="D80" s="8" t="s">
        <v>21</v>
      </c>
    </row>
    <row r="81" spans="1:4">
      <c r="A81" s="7" t="str">
        <f t="shared" si="3"/>
        <v>ЦЭк.xlsxnpv</v>
      </c>
      <c r="B81" s="8" t="s">
        <v>53</v>
      </c>
      <c r="C81" s="8" t="s">
        <v>91</v>
      </c>
      <c r="D81" s="8" t="s">
        <v>16</v>
      </c>
    </row>
    <row r="82" spans="1:4">
      <c r="A82" s="7" t="str">
        <f t="shared" si="3"/>
        <v>ЦЭк.xlsxumv</v>
      </c>
      <c r="B82" s="8" t="s">
        <v>53</v>
      </c>
      <c r="C82" s="8" t="s">
        <v>92</v>
      </c>
      <c r="D82" s="8" t="s">
        <v>17</v>
      </c>
    </row>
    <row r="83" spans="1:4">
      <c r="A83" s="7" t="str">
        <f t="shared" si="3"/>
        <v>ЦЭк.xlsxdmv</v>
      </c>
      <c r="B83" s="8" t="s">
        <v>53</v>
      </c>
      <c r="C83" s="8" t="s">
        <v>93</v>
      </c>
      <c r="D83" s="8" t="s">
        <v>18</v>
      </c>
    </row>
    <row r="84" spans="1:4">
      <c r="A84" s="7" t="str">
        <f t="shared" si="3"/>
        <v>ЦЭк.xlsxcapex</v>
      </c>
      <c r="B84" s="8" t="s">
        <v>53</v>
      </c>
      <c r="C84" s="8" t="s">
        <v>94</v>
      </c>
      <c r="D84" s="8" t="s">
        <v>19</v>
      </c>
    </row>
    <row r="85" spans="1:4">
      <c r="A85" s="7" t="str">
        <f t="shared" si="3"/>
        <v>ЦЭк.xlsxopex</v>
      </c>
      <c r="B85" s="8" t="s">
        <v>53</v>
      </c>
      <c r="C85" s="8" t="s">
        <v>95</v>
      </c>
      <c r="D85" s="8" t="s">
        <v>21</v>
      </c>
    </row>
    <row r="86" spans="1:4">
      <c r="A86" s="7" t="str">
        <f t="shared" si="3"/>
        <v>ЦЭ.xlsmnpv</v>
      </c>
      <c r="B86" s="8" t="s">
        <v>64</v>
      </c>
      <c r="C86" s="8" t="s">
        <v>3</v>
      </c>
      <c r="D86" s="8" t="s">
        <v>16</v>
      </c>
    </row>
    <row r="87" spans="1:4">
      <c r="A87" s="7" t="str">
        <f t="shared" si="3"/>
        <v>ЦЭ.xlsmumv</v>
      </c>
      <c r="B87" s="8" t="s">
        <v>64</v>
      </c>
      <c r="C87" s="8" t="s">
        <v>4</v>
      </c>
      <c r="D87" s="8" t="s">
        <v>17</v>
      </c>
    </row>
    <row r="88" spans="1:4">
      <c r="A88" s="7" t="str">
        <f t="shared" si="3"/>
        <v>ЦЭ.xlsmcapex</v>
      </c>
      <c r="B88" s="8" t="s">
        <v>64</v>
      </c>
      <c r="C88" s="8" t="s">
        <v>5</v>
      </c>
      <c r="D88" s="8" t="s">
        <v>19</v>
      </c>
    </row>
    <row r="89" spans="1:4">
      <c r="A89" s="7" t="str">
        <f t="shared" si="3"/>
        <v>ЦЭ.xlsmopex_capital</v>
      </c>
      <c r="B89" s="8" t="s">
        <v>64</v>
      </c>
      <c r="C89" s="8" t="s">
        <v>6</v>
      </c>
      <c r="D89" s="8" t="s">
        <v>20</v>
      </c>
    </row>
    <row r="90" spans="1:4">
      <c r="A90" s="7" t="str">
        <f t="shared" si="3"/>
        <v>ЦЭ.xlsmopex</v>
      </c>
      <c r="B90" s="8" t="s">
        <v>64</v>
      </c>
      <c r="C90" s="8" t="s">
        <v>7</v>
      </c>
      <c r="D90" s="8" t="s">
        <v>21</v>
      </c>
    </row>
    <row r="91" spans="1:4">
      <c r="A91" s="7" t="str">
        <f t="shared" si="3"/>
        <v>УПД.xlsxnpv</v>
      </c>
      <c r="B91" s="8" t="s">
        <v>57</v>
      </c>
      <c r="C91" s="8" t="s">
        <v>102</v>
      </c>
      <c r="D91" s="8" t="s">
        <v>16</v>
      </c>
    </row>
    <row r="92" spans="1:4">
      <c r="A92" s="7" t="str">
        <f t="shared" si="3"/>
        <v>УПД.xlsxumv</v>
      </c>
      <c r="B92" s="8" t="s">
        <v>57</v>
      </c>
      <c r="C92" s="8" t="s">
        <v>103</v>
      </c>
      <c r="D92" s="8" t="s">
        <v>17</v>
      </c>
    </row>
    <row r="93" spans="1:4">
      <c r="A93" s="7" t="str">
        <f t="shared" si="3"/>
        <v>УПД.xlsxcapex</v>
      </c>
      <c r="B93" s="8" t="s">
        <v>57</v>
      </c>
      <c r="C93" s="8" t="s">
        <v>5</v>
      </c>
      <c r="D93" s="8" t="s">
        <v>19</v>
      </c>
    </row>
    <row r="94" spans="1:4">
      <c r="A94" s="7" t="str">
        <f t="shared" si="3"/>
        <v>УПД.xlsxopex</v>
      </c>
      <c r="B94" s="8" t="s">
        <v>57</v>
      </c>
      <c r="C94" s="8" t="s">
        <v>104</v>
      </c>
      <c r="D94" s="8" t="s">
        <v>21</v>
      </c>
    </row>
    <row r="95" spans="1:4">
      <c r="A95" s="7" t="str">
        <f t="shared" si="3"/>
        <v>УВП.xlsmnpv</v>
      </c>
      <c r="B95" s="8" t="s">
        <v>109</v>
      </c>
      <c r="C95" s="8" t="s">
        <v>110</v>
      </c>
      <c r="D95" s="8" t="s">
        <v>16</v>
      </c>
    </row>
    <row r="96" spans="1:4">
      <c r="A96" s="7" t="str">
        <f t="shared" si="3"/>
        <v>УВП.xlsmumv</v>
      </c>
      <c r="B96" s="8" t="s">
        <v>109</v>
      </c>
      <c r="C96" s="8" t="s">
        <v>111</v>
      </c>
      <c r="D96" s="8" t="s">
        <v>17</v>
      </c>
    </row>
    <row r="97" spans="1:4">
      <c r="A97" s="7" t="str">
        <f t="shared" si="3"/>
        <v>УВП.xlsmcapex</v>
      </c>
      <c r="B97" s="8" t="s">
        <v>109</v>
      </c>
      <c r="C97" s="8" t="s">
        <v>5</v>
      </c>
      <c r="D97" s="8" t="s">
        <v>19</v>
      </c>
    </row>
    <row r="98" spans="1:4">
      <c r="A98" s="7" t="str">
        <f t="shared" si="3"/>
        <v>УВП.xlsmopex_capital</v>
      </c>
      <c r="B98" s="8" t="s">
        <v>109</v>
      </c>
      <c r="C98" s="8" t="s">
        <v>6</v>
      </c>
      <c r="D98" s="8" t="s">
        <v>20</v>
      </c>
    </row>
    <row r="99" spans="1:4">
      <c r="A99" s="7" t="str">
        <f t="shared" si="3"/>
        <v>УВП.xlsmopex</v>
      </c>
      <c r="B99" s="8" t="s">
        <v>109</v>
      </c>
      <c r="C99" s="8" t="s">
        <v>7</v>
      </c>
      <c r="D99" s="8" t="s">
        <v>21</v>
      </c>
    </row>
    <row r="100" spans="1:4">
      <c r="A100" s="7" t="str">
        <f t="shared" si="3"/>
        <v>АБ5.xlsxumv</v>
      </c>
      <c r="B100" s="8" t="s">
        <v>56</v>
      </c>
      <c r="C100" s="8" t="s">
        <v>116</v>
      </c>
      <c r="D100" s="8" t="s">
        <v>17</v>
      </c>
    </row>
    <row r="101" spans="1:4">
      <c r="A101" s="7" t="str">
        <f>B101&amp;D101</f>
        <v>АБ5.xlsxcapex</v>
      </c>
      <c r="B101" s="8" t="s">
        <v>56</v>
      </c>
      <c r="C101" s="8" t="s">
        <v>19</v>
      </c>
      <c r="D101" s="8" t="s">
        <v>19</v>
      </c>
    </row>
    <row r="102" spans="1:4">
      <c r="A102" s="7" t="str">
        <f t="shared" si="3"/>
        <v>АБ5.xlsxopex</v>
      </c>
      <c r="B102" s="8" t="s">
        <v>56</v>
      </c>
      <c r="C102" s="8" t="s">
        <v>21</v>
      </c>
      <c r="D102" s="8" t="s">
        <v>21</v>
      </c>
    </row>
    <row r="103" spans="1:4">
      <c r="A103" s="7" t="str">
        <f t="shared" si="3"/>
        <v>АБ5.xlsxservice</v>
      </c>
      <c r="B103" s="8" t="s">
        <v>56</v>
      </c>
      <c r="C103" s="8" t="s">
        <v>22</v>
      </c>
      <c r="D103" s="8" t="s">
        <v>22</v>
      </c>
    </row>
    <row r="104" spans="1:4">
      <c r="A104" s="7" t="str">
        <f t="shared" si="3"/>
        <v>АБ2.xlsmumv</v>
      </c>
      <c r="B104" s="8" t="s">
        <v>54</v>
      </c>
      <c r="C104" s="8" t="s">
        <v>17</v>
      </c>
      <c r="D104" s="8" t="s">
        <v>17</v>
      </c>
    </row>
    <row r="105" spans="1:4">
      <c r="A105" s="7" t="str">
        <f t="shared" si="3"/>
        <v>АБ2.xlsmservice</v>
      </c>
      <c r="B105" s="8" t="s">
        <v>54</v>
      </c>
      <c r="C105" s="8" t="s">
        <v>22</v>
      </c>
      <c r="D105" s="8" t="s">
        <v>22</v>
      </c>
    </row>
    <row r="106" spans="1:4">
      <c r="A106" s="7" t="str">
        <f t="shared" si="3"/>
        <v>АБ2.xlsmcapex</v>
      </c>
      <c r="B106" s="8" t="s">
        <v>54</v>
      </c>
      <c r="C106" s="8" t="s">
        <v>19</v>
      </c>
      <c r="D106" s="8" t="s">
        <v>19</v>
      </c>
    </row>
    <row r="107" spans="1:4">
      <c r="A107" s="7" t="str">
        <f t="shared" si="3"/>
        <v>АБ2.xlsmopex</v>
      </c>
      <c r="B107" s="8" t="s">
        <v>54</v>
      </c>
      <c r="C107" s="8" t="s">
        <v>21</v>
      </c>
      <c r="D107" s="8" t="s">
        <v>21</v>
      </c>
    </row>
    <row r="108" spans="1:4">
      <c r="A108" s="7" t="str">
        <f t="shared" si="3"/>
        <v/>
      </c>
    </row>
    <row r="109" spans="1:4">
      <c r="A109" s="7" t="str">
        <f t="shared" si="3"/>
        <v/>
      </c>
    </row>
    <row r="110" spans="1:4">
      <c r="A110" s="7" t="str">
        <f t="shared" si="3"/>
        <v/>
      </c>
    </row>
    <row r="111" spans="1:4">
      <c r="A111" s="7"/>
    </row>
    <row r="112" spans="1:4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A4BDC5-28A1-214A-883B-D04E9B1AC75C}">
          <x14:formula1>
            <xm:f>meta!$A$2:$A$24</xm:f>
          </x14:formula1>
          <xm:sqref>B2:B107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D980-0E1A-0044-BE80-D74A59A40D82}">
  <sheetPr codeName="Sheet1">
    <tabColor theme="2" tint="-9.9978637043366805E-2"/>
  </sheetPr>
  <dimension ref="A1:AL46"/>
  <sheetViews>
    <sheetView showGridLines="0" tabSelected="1" zoomScale="89" zoomScaleNormal="90" workbookViewId="0">
      <selection activeCell="M4" sqref="M4"/>
    </sheetView>
  </sheetViews>
  <sheetFormatPr baseColWidth="10" defaultColWidth="0" defaultRowHeight="16" zeroHeight="1"/>
  <cols>
    <col min="1" max="1" width="23.1640625" customWidth="1"/>
    <col min="2" max="2" width="12.83203125" bestFit="1" customWidth="1"/>
    <col min="3" max="3" width="11.83203125" customWidth="1"/>
    <col min="4" max="4" width="11" customWidth="1"/>
    <col min="5" max="6" width="11" bestFit="1" customWidth="1"/>
    <col min="7" max="9" width="11.5" bestFit="1" customWidth="1"/>
    <col min="10" max="17" width="13" bestFit="1" customWidth="1"/>
    <col min="18" max="38" width="11" bestFit="1" customWidth="1"/>
    <col min="39" max="16384" width="10.83203125" hidden="1"/>
  </cols>
  <sheetData>
    <row r="1" spans="1:38">
      <c r="A1" s="1" t="s">
        <v>11</v>
      </c>
    </row>
    <row r="2" spans="1:38">
      <c r="F2" s="2"/>
    </row>
    <row r="3" spans="1:38">
      <c r="B3" s="2" t="s">
        <v>29</v>
      </c>
      <c r="C3" s="2" t="s">
        <v>32</v>
      </c>
    </row>
    <row r="4" spans="1:38">
      <c r="A4" t="s">
        <v>0</v>
      </c>
      <c r="B4" s="28" t="s">
        <v>9</v>
      </c>
      <c r="C4" s="3" t="s">
        <v>114</v>
      </c>
    </row>
    <row r="5" spans="1:38">
      <c r="A5" t="s">
        <v>1</v>
      </c>
      <c r="B5" s="6" t="str">
        <f>VLOOKUP($B$4,meta!$A$1:$E$25,2,FALSE)</f>
        <v>РП КГ</v>
      </c>
      <c r="C5" s="6" t="s">
        <v>33</v>
      </c>
    </row>
    <row r="6" spans="1:38">
      <c r="A6" t="s">
        <v>30</v>
      </c>
      <c r="B6" s="6" t="str">
        <f>VLOOKUP($B$4,meta!$A$1:$E$25,3,FALSE)</f>
        <v>B</v>
      </c>
      <c r="C6" s="6" t="s">
        <v>34</v>
      </c>
    </row>
    <row r="7" spans="1:38">
      <c r="A7" t="s">
        <v>31</v>
      </c>
      <c r="B7" s="6">
        <f>VLOOKUP($B$4,meta!$A$1:$E$25,4,FALSE)</f>
        <v>17</v>
      </c>
      <c r="C7" s="6">
        <v>1</v>
      </c>
    </row>
    <row r="8" spans="1:38">
      <c r="A8" t="s">
        <v>13</v>
      </c>
      <c r="B8" s="6" t="str">
        <f>VLOOKUP($B$4,meta!$A$1:$E$25,5,FALSE)</f>
        <v>тыс. руб.</v>
      </c>
      <c r="C8" s="6" t="s">
        <v>15</v>
      </c>
    </row>
    <row r="9" spans="1:38">
      <c r="A9" t="s">
        <v>42</v>
      </c>
      <c r="B9" s="6"/>
      <c r="C9" s="6" t="str">
        <f>VLOOKUP(B4,meta!A1:F25,6,FALSE)</f>
        <v>КГ</v>
      </c>
    </row>
    <row r="10" spans="1:38">
      <c r="C10" s="9"/>
      <c r="D10" s="6"/>
      <c r="J10" s="5"/>
    </row>
    <row r="11" spans="1:38">
      <c r="A11" s="1" t="s">
        <v>97</v>
      </c>
      <c r="B11" s="1" t="s">
        <v>2</v>
      </c>
      <c r="C11" s="12">
        <v>2015</v>
      </c>
      <c r="D11" s="12">
        <f>C11+1</f>
        <v>2016</v>
      </c>
      <c r="E11" s="12">
        <f t="shared" ref="E11:AL11" si="0">D11+1</f>
        <v>2017</v>
      </c>
      <c r="F11" s="12">
        <f>E11+1</f>
        <v>2018</v>
      </c>
      <c r="G11" s="12">
        <f t="shared" si="0"/>
        <v>2019</v>
      </c>
      <c r="H11" s="12">
        <f t="shared" si="0"/>
        <v>2020</v>
      </c>
      <c r="I11" s="12">
        <f t="shared" si="0"/>
        <v>2021</v>
      </c>
      <c r="J11" s="12">
        <f t="shared" si="0"/>
        <v>2022</v>
      </c>
      <c r="K11" s="12">
        <f t="shared" si="0"/>
        <v>2023</v>
      </c>
      <c r="L11" s="12">
        <f t="shared" si="0"/>
        <v>2024</v>
      </c>
      <c r="M11" s="12">
        <f t="shared" si="0"/>
        <v>2025</v>
      </c>
      <c r="N11" s="12">
        <f t="shared" si="0"/>
        <v>2026</v>
      </c>
      <c r="O11" s="12">
        <f t="shared" si="0"/>
        <v>2027</v>
      </c>
      <c r="P11" s="12">
        <f t="shared" si="0"/>
        <v>2028</v>
      </c>
      <c r="Q11" s="12">
        <f t="shared" si="0"/>
        <v>2029</v>
      </c>
      <c r="R11" s="12">
        <f t="shared" si="0"/>
        <v>2030</v>
      </c>
      <c r="S11" s="12">
        <f t="shared" si="0"/>
        <v>2031</v>
      </c>
      <c r="T11" s="12">
        <f t="shared" si="0"/>
        <v>2032</v>
      </c>
      <c r="U11" s="12">
        <f t="shared" si="0"/>
        <v>2033</v>
      </c>
      <c r="V11" s="12">
        <f t="shared" si="0"/>
        <v>2034</v>
      </c>
      <c r="W11" s="12">
        <f t="shared" si="0"/>
        <v>2035</v>
      </c>
      <c r="X11" s="12">
        <f t="shared" si="0"/>
        <v>2036</v>
      </c>
      <c r="Y11" s="12">
        <f t="shared" si="0"/>
        <v>2037</v>
      </c>
      <c r="Z11" s="12">
        <f t="shared" si="0"/>
        <v>2038</v>
      </c>
      <c r="AA11" s="12">
        <f t="shared" si="0"/>
        <v>2039</v>
      </c>
      <c r="AB11" s="12">
        <f t="shared" si="0"/>
        <v>2040</v>
      </c>
      <c r="AC11" s="12">
        <f t="shared" si="0"/>
        <v>2041</v>
      </c>
      <c r="AD11" s="12">
        <f t="shared" si="0"/>
        <v>2042</v>
      </c>
      <c r="AE11" s="12">
        <f t="shared" si="0"/>
        <v>2043</v>
      </c>
      <c r="AF11" s="12">
        <f t="shared" si="0"/>
        <v>2044</v>
      </c>
      <c r="AG11" s="12">
        <f t="shared" si="0"/>
        <v>2045</v>
      </c>
      <c r="AH11" s="12">
        <f t="shared" si="0"/>
        <v>2046</v>
      </c>
      <c r="AI11" s="12">
        <f t="shared" si="0"/>
        <v>2047</v>
      </c>
      <c r="AJ11" s="12">
        <f t="shared" si="0"/>
        <v>2048</v>
      </c>
      <c r="AK11" s="12">
        <f t="shared" si="0"/>
        <v>2049</v>
      </c>
      <c r="AL11" s="12">
        <f t="shared" si="0"/>
        <v>2050</v>
      </c>
    </row>
    <row r="12" spans="1:38" s="24" customFormat="1">
      <c r="A12" s="21" t="str">
        <f t="shared" ref="A12:A18" si="1">$B$4&amp;"|"&amp;$B$5</f>
        <v>КГ.xlsb|РП КГ</v>
      </c>
      <c r="B12" s="22" t="s">
        <v>16</v>
      </c>
      <c r="C12" s="23">
        <f ca="1">VLOOKUP(VLOOKUP($B$4&amp;$B12,map!$A:$C,3,FALSE),INDIRECT("'"&amp;"["&amp;$B$4&amp;"]"&amp;$B$5&amp;"'"&amp;"!"&amp;$B$6&amp;$B$7&amp;":"&amp;"BZ1000"),MATCH(C$11,INDIRECT("'"&amp;"["&amp;$B$4&amp;"]"&amp;$B$5&amp;"'"&amp;"!"&amp;$B$6&amp;$B$7&amp;":"&amp;"BZ"&amp;$B$7),0),FALSE)*IF($B$8="тыс. руб.",0.001,1)</f>
        <v>0</v>
      </c>
      <c r="D12" s="23">
        <f ca="1">VLOOKUP(VLOOKUP($B$4&amp;$B12,map!$A:$C,3,FALSE),INDIRECT("'"&amp;"["&amp;$B$4&amp;"]"&amp;$B$5&amp;"'"&amp;"!"&amp;$B$6&amp;$B$7&amp;":"&amp;"BZ1000"),MATCH(D$11,INDIRECT("'"&amp;"["&amp;$B$4&amp;"]"&amp;$B$5&amp;"'"&amp;"!"&amp;$B$6&amp;$B$7&amp;":"&amp;"BZ"&amp;$B$7),0),FALSE)*IF($B$8="тыс. руб.",0.001,1)</f>
        <v>0</v>
      </c>
      <c r="E12" s="23">
        <f ca="1">VLOOKUP(VLOOKUP($B$4&amp;$B12,map!$A:$C,3,FALSE),INDIRECT("'"&amp;"["&amp;$B$4&amp;"]"&amp;$B$5&amp;"'"&amp;"!"&amp;$B$6&amp;$B$7&amp;":"&amp;"BZ1000"),MATCH(E$11,INDIRECT("'"&amp;"["&amp;$B$4&amp;"]"&amp;$B$5&amp;"'"&amp;"!"&amp;$B$6&amp;$B$7&amp;":"&amp;"BZ"&amp;$B$7),0),FALSE)*IF($B$8="тыс. руб.",0.001,1)</f>
        <v>0</v>
      </c>
      <c r="F12" s="23">
        <f ca="1">VLOOKUP(VLOOKUP($B$4&amp;$B12,map!$A:$C,3,FALSE),INDIRECT("'"&amp;"["&amp;$B$4&amp;"]"&amp;$B$5&amp;"'"&amp;"!"&amp;$B$6&amp;$B$7&amp;":"&amp;"BZ1000"),MATCH(F$11,INDIRECT("'"&amp;"["&amp;$B$4&amp;"]"&amp;$B$5&amp;"'"&amp;"!"&amp;$B$6&amp;$B$7&amp;":"&amp;"BZ"&amp;$B$7),0),FALSE)*IF($B$8="тыс. руб.",0.001,1)</f>
        <v>0</v>
      </c>
      <c r="G12" s="23">
        <f ca="1">VLOOKUP(VLOOKUP($B$4&amp;$B12,map!$A:$C,3,FALSE),INDIRECT("'"&amp;"["&amp;$B$4&amp;"]"&amp;$B$5&amp;"'"&amp;"!"&amp;$B$6&amp;$B$7&amp;":"&amp;"BZ1000"),MATCH(G$11,INDIRECT("'"&amp;"["&amp;$B$4&amp;"]"&amp;$B$5&amp;"'"&amp;"!"&amp;$B$6&amp;$B$7&amp;":"&amp;"BZ"&amp;$B$7),0),FALSE)*IF($B$8="тыс. руб.",0.001,1)</f>
        <v>10.65598921326</v>
      </c>
      <c r="H12" s="23">
        <f ca="1">VLOOKUP(VLOOKUP($B$4&amp;$B12,map!$A:$C,3,FALSE),INDIRECT("'"&amp;"["&amp;$B$4&amp;"]"&amp;$B$5&amp;"'"&amp;"!"&amp;$B$6&amp;$B$7&amp;":"&amp;"BZ1000"),MATCH(H$11,INDIRECT("'"&amp;"["&amp;$B$4&amp;"]"&amp;$B$5&amp;"'"&amp;"!"&amp;$B$6&amp;$B$7&amp;":"&amp;"BZ"&amp;$B$7),0),FALSE)*IF($B$8="тыс. руб.",0.001,1)</f>
        <v>50.708462191667998</v>
      </c>
      <c r="I12" s="23">
        <f ca="1">VLOOKUP(VLOOKUP($B$4&amp;$B12,map!$A:$C,3,FALSE),INDIRECT("'"&amp;"["&amp;$B$4&amp;"]"&amp;$B$5&amp;"'"&amp;"!"&amp;$B$6&amp;$B$7&amp;":"&amp;"BZ1000"),MATCH(I$11,INDIRECT("'"&amp;"["&amp;$B$4&amp;"]"&amp;$B$5&amp;"'"&amp;"!"&amp;$B$6&amp;$B$7&amp;":"&amp;"BZ"&amp;$B$7),0),FALSE)*IF($B$8="тыс. руб.",0.001,1)</f>
        <v>69.525691472930006</v>
      </c>
      <c r="J12" s="23">
        <f ca="1">VLOOKUP(VLOOKUP($B$4&amp;$B12,map!$A:$C,3,FALSE),INDIRECT("'"&amp;"["&amp;$B$4&amp;"]"&amp;$B$5&amp;"'"&amp;"!"&amp;$B$6&amp;$B$7&amp;":"&amp;"BZ1000"),MATCH(J$11,INDIRECT("'"&amp;"["&amp;$B$4&amp;"]"&amp;$B$5&amp;"'"&amp;"!"&amp;$B$6&amp;$B$7&amp;":"&amp;"BZ"&amp;$B$7),0),FALSE)*IF($B$8="тыс. руб.",0.001,1)</f>
        <v>21.257360077999998</v>
      </c>
      <c r="K12" s="23">
        <f ca="1">VLOOKUP(VLOOKUP($B$4&amp;$B12,map!$A:$C,3,FALSE),INDIRECT("'"&amp;"["&amp;$B$4&amp;"]"&amp;$B$5&amp;"'"&amp;"!"&amp;$B$6&amp;$B$7&amp;":"&amp;"BZ1000"),MATCH(K$11,INDIRECT("'"&amp;"["&amp;$B$4&amp;"]"&amp;$B$5&amp;"'"&amp;"!"&amp;$B$6&amp;$B$7&amp;":"&amp;"BZ"&amp;$B$7),0),FALSE)*IF($B$8="тыс. руб.",0.001,1)</f>
        <v>648.42004925552931</v>
      </c>
      <c r="L12" s="23">
        <f ca="1">VLOOKUP(VLOOKUP($B$4&amp;$B12,map!$A:$C,3,FALSE),INDIRECT("'"&amp;"["&amp;$B$4&amp;"]"&amp;$B$5&amp;"'"&amp;"!"&amp;$B$6&amp;$B$7&amp;":"&amp;"BZ1000"),MATCH(L$11,INDIRECT("'"&amp;"["&amp;$B$4&amp;"]"&amp;$B$5&amp;"'"&amp;"!"&amp;$B$6&amp;$B$7&amp;":"&amp;"BZ"&amp;$B$7),0),FALSE)*IF($B$8="тыс. руб.",0.001,1)</f>
        <v>303.21349409952927</v>
      </c>
      <c r="M12" s="23">
        <f ca="1">VLOOKUP(VLOOKUP($B$4&amp;$B12,map!$A:$C,3,FALSE),INDIRECT("'"&amp;"["&amp;$B$4&amp;"]"&amp;$B$5&amp;"'"&amp;"!"&amp;$B$6&amp;$B$7&amp;":"&amp;"BZ1000"),MATCH(M$11,INDIRECT("'"&amp;"["&amp;$B$4&amp;"]"&amp;$B$5&amp;"'"&amp;"!"&amp;$B$6&amp;$B$7&amp;":"&amp;"BZ"&amp;$B$7),0),FALSE)*IF($B$8="тыс. руб.",0.001,1)</f>
        <v>457.15111628952928</v>
      </c>
      <c r="N12" s="23">
        <f ca="1">VLOOKUP(VLOOKUP($B$4&amp;$B12,map!$A:$C,3,FALSE),INDIRECT("'"&amp;"["&amp;$B$4&amp;"]"&amp;$B$5&amp;"'"&amp;"!"&amp;$B$6&amp;$B$7&amp;":"&amp;"BZ1000"),MATCH(N$11,INDIRECT("'"&amp;"["&amp;$B$4&amp;"]"&amp;$B$5&amp;"'"&amp;"!"&amp;$B$6&amp;$B$7&amp;":"&amp;"BZ"&amp;$B$7),0),FALSE)*IF($B$8="тыс. руб.",0.001,1)</f>
        <v>454.30611628952926</v>
      </c>
      <c r="O12" s="23">
        <f ca="1">VLOOKUP(VLOOKUP($B$4&amp;$B12,map!$A:$C,3,FALSE),INDIRECT("'"&amp;"["&amp;$B$4&amp;"]"&amp;$B$5&amp;"'"&amp;"!"&amp;$B$6&amp;$B$7&amp;":"&amp;"BZ1000"),MATCH(O$11,INDIRECT("'"&amp;"["&amp;$B$4&amp;"]"&amp;$B$5&amp;"'"&amp;"!"&amp;$B$6&amp;$B$7&amp;":"&amp;"BZ"&amp;$B$7),0),FALSE)*IF($B$8="тыс. руб.",0.001,1)</f>
        <v>457.86111628952926</v>
      </c>
      <c r="P12" s="23">
        <f ca="1">VLOOKUP(VLOOKUP($B$4&amp;$B12,map!$A:$C,3,FALSE),INDIRECT("'"&amp;"["&amp;$B$4&amp;"]"&amp;$B$5&amp;"'"&amp;"!"&amp;$B$6&amp;$B$7&amp;":"&amp;"BZ1000"),MATCH(P$11,INDIRECT("'"&amp;"["&amp;$B$4&amp;"]"&amp;$B$5&amp;"'"&amp;"!"&amp;$B$6&amp;$B$7&amp;":"&amp;"BZ"&amp;$B$7),0),FALSE)*IF($B$8="тыс. руб.",0.001,1)</f>
        <v>459.63861628952924</v>
      </c>
      <c r="Q12" s="23">
        <f ca="1">VLOOKUP(VLOOKUP($B$4&amp;$B12,map!$A:$C,3,FALSE),INDIRECT("'"&amp;"["&amp;$B$4&amp;"]"&amp;$B$5&amp;"'"&amp;"!"&amp;$B$6&amp;$B$7&amp;":"&amp;"BZ1000"),MATCH(Q$11,INDIRECT("'"&amp;"["&amp;$B$4&amp;"]"&amp;$B$5&amp;"'"&amp;"!"&amp;$B$6&amp;$B$7&amp;":"&amp;"BZ"&amp;$B$7),0),FALSE)*IF($B$8="тыс. руб.",0.001,1)</f>
        <v>461.41611628952927</v>
      </c>
      <c r="R12" s="23">
        <f ca="1">VLOOKUP(VLOOKUP($B$4&amp;$B12,map!$A:$C,3,FALSE),INDIRECT("'"&amp;"["&amp;$B$4&amp;"]"&amp;$B$5&amp;"'"&amp;"!"&amp;$B$6&amp;$B$7&amp;":"&amp;"BZ1000"),MATCH(R$11,INDIRECT("'"&amp;"["&amp;$B$4&amp;"]"&amp;$B$5&amp;"'"&amp;"!"&amp;$B$6&amp;$B$7&amp;":"&amp;"BZ"&amp;$B$7),0),FALSE)*IF($B$8="тыс. руб.",0.001,1)</f>
        <v>0</v>
      </c>
      <c r="S12" s="23" t="e">
        <f ca="1">VLOOKUP(VLOOKUP($B$4&amp;$B12,map!$A:$C,3,FALSE),INDIRECT("'"&amp;"["&amp;$B$4&amp;"]"&amp;$B$5&amp;"'"&amp;"!"&amp;$B$6&amp;$B$7&amp;":"&amp;"BZ1000"),MATCH(S$11,INDIRECT("'"&amp;"["&amp;$B$4&amp;"]"&amp;$B$5&amp;"'"&amp;"!"&amp;$B$6&amp;$B$7&amp;":"&amp;"BZ"&amp;$B$7),0),FALSE)*IF($B$8="тыс. руб.",0.001,1)</f>
        <v>#N/A</v>
      </c>
      <c r="T12" s="23" t="e">
        <f ca="1">VLOOKUP(VLOOKUP($B$4&amp;$B12,map!$A:$C,3,FALSE),INDIRECT("'"&amp;"["&amp;$B$4&amp;"]"&amp;$B$5&amp;"'"&amp;"!"&amp;$B$6&amp;$B$7&amp;":"&amp;"BZ1000"),MATCH(T$11,INDIRECT("'"&amp;"["&amp;$B$4&amp;"]"&amp;$B$5&amp;"'"&amp;"!"&amp;$B$6&amp;$B$7&amp;":"&amp;"BZ"&amp;$B$7),0),FALSE)*IF($B$8="тыс. руб.",0.001,1)</f>
        <v>#N/A</v>
      </c>
      <c r="U12" s="23" t="e">
        <f ca="1">VLOOKUP(VLOOKUP($B$4&amp;$B12,map!$A:$C,3,FALSE),INDIRECT("'"&amp;"["&amp;$B$4&amp;"]"&amp;$B$5&amp;"'"&amp;"!"&amp;$B$6&amp;$B$7&amp;":"&amp;"BZ1000"),MATCH(U$11,INDIRECT("'"&amp;"["&amp;$B$4&amp;"]"&amp;$B$5&amp;"'"&amp;"!"&amp;$B$6&amp;$B$7&amp;":"&amp;"BZ"&amp;$B$7),0),FALSE)*IF($B$8="тыс. руб.",0.001,1)</f>
        <v>#N/A</v>
      </c>
      <c r="V12" s="23" t="e">
        <f ca="1">VLOOKUP(VLOOKUP($B$4&amp;$B12,map!$A:$C,3,FALSE),INDIRECT("'"&amp;"["&amp;$B$4&amp;"]"&amp;$B$5&amp;"'"&amp;"!"&amp;$B$6&amp;$B$7&amp;":"&amp;"BZ1000"),MATCH(V$11,INDIRECT("'"&amp;"["&amp;$B$4&amp;"]"&amp;$B$5&amp;"'"&amp;"!"&amp;$B$6&amp;$B$7&amp;":"&amp;"BZ"&amp;$B$7),0),FALSE)*IF($B$8="тыс. руб.",0.001,1)</f>
        <v>#N/A</v>
      </c>
      <c r="W12" s="23" t="e">
        <f ca="1">VLOOKUP(VLOOKUP($B$4&amp;$B12,map!$A:$C,3,FALSE),INDIRECT("'"&amp;"["&amp;$B$4&amp;"]"&amp;$B$5&amp;"'"&amp;"!"&amp;$B$6&amp;$B$7&amp;":"&amp;"BZ1000"),MATCH(W$11,INDIRECT("'"&amp;"["&amp;$B$4&amp;"]"&amp;$B$5&amp;"'"&amp;"!"&amp;$B$6&amp;$B$7&amp;":"&amp;"BZ"&amp;$B$7),0),FALSE)*IF($B$8="тыс. руб.",0.001,1)</f>
        <v>#N/A</v>
      </c>
      <c r="X12" s="23" t="e">
        <f ca="1">VLOOKUP(VLOOKUP($B$4&amp;$B12,map!$A:$C,3,FALSE),INDIRECT("'"&amp;"["&amp;$B$4&amp;"]"&amp;$B$5&amp;"'"&amp;"!"&amp;$B$6&amp;$B$7&amp;":"&amp;"BZ1000"),MATCH(X$11,INDIRECT("'"&amp;"["&amp;$B$4&amp;"]"&amp;$B$5&amp;"'"&amp;"!"&amp;$B$6&amp;$B$7&amp;":"&amp;"BZ"&amp;$B$7),0),FALSE)*IF($B$8="тыс. руб.",0.001,1)</f>
        <v>#N/A</v>
      </c>
      <c r="Y12" s="23" t="e">
        <f ca="1">VLOOKUP(VLOOKUP($B$4&amp;$B12,map!$A:$C,3,FALSE),INDIRECT("'"&amp;"["&amp;$B$4&amp;"]"&amp;$B$5&amp;"'"&amp;"!"&amp;$B$6&amp;$B$7&amp;":"&amp;"BZ1000"),MATCH(Y$11,INDIRECT("'"&amp;"["&amp;$B$4&amp;"]"&amp;$B$5&amp;"'"&amp;"!"&amp;$B$6&amp;$B$7&amp;":"&amp;"BZ"&amp;$B$7),0),FALSE)*IF($B$8="тыс. руб.",0.001,1)</f>
        <v>#N/A</v>
      </c>
      <c r="Z12" s="23" t="e">
        <f ca="1">VLOOKUP(VLOOKUP($B$4&amp;$B12,map!$A:$C,3,FALSE),INDIRECT("'"&amp;"["&amp;$B$4&amp;"]"&amp;$B$5&amp;"'"&amp;"!"&amp;$B$6&amp;$B$7&amp;":"&amp;"BZ1000"),MATCH(Z$11,INDIRECT("'"&amp;"["&amp;$B$4&amp;"]"&amp;$B$5&amp;"'"&amp;"!"&amp;$B$6&amp;$B$7&amp;":"&amp;"BZ"&amp;$B$7),0),FALSE)*IF($B$8="тыс. руб.",0.001,1)</f>
        <v>#N/A</v>
      </c>
      <c r="AA12" s="23" t="e">
        <f ca="1">VLOOKUP(VLOOKUP($B$4&amp;$B12,map!$A:$C,3,FALSE),INDIRECT("'"&amp;"["&amp;$B$4&amp;"]"&amp;$B$5&amp;"'"&amp;"!"&amp;$B$6&amp;$B$7&amp;":"&amp;"BZ1000"),MATCH(AA$11,INDIRECT("'"&amp;"["&amp;$B$4&amp;"]"&amp;$B$5&amp;"'"&amp;"!"&amp;$B$6&amp;$B$7&amp;":"&amp;"BZ"&amp;$B$7),0),FALSE)*IF($B$8="тыс. руб.",0.001,1)</f>
        <v>#N/A</v>
      </c>
      <c r="AB12" s="23" t="e">
        <f ca="1">VLOOKUP(VLOOKUP($B$4&amp;$B12,map!$A:$C,3,FALSE),INDIRECT("'"&amp;"["&amp;$B$4&amp;"]"&amp;$B$5&amp;"'"&amp;"!"&amp;$B$6&amp;$B$7&amp;":"&amp;"BZ1000"),MATCH(AB$11,INDIRECT("'"&amp;"["&amp;$B$4&amp;"]"&amp;$B$5&amp;"'"&amp;"!"&amp;$B$6&amp;$B$7&amp;":"&amp;"BZ"&amp;$B$7),0),FALSE)*IF($B$8="тыс. руб.",0.001,1)</f>
        <v>#N/A</v>
      </c>
      <c r="AC12" s="23" t="e">
        <f ca="1">VLOOKUP(VLOOKUP($B$4&amp;$B12,map!$A:$C,3,FALSE),INDIRECT("'"&amp;"["&amp;$B$4&amp;"]"&amp;$B$5&amp;"'"&amp;"!"&amp;$B$6&amp;$B$7&amp;":"&amp;"BZ1000"),MATCH(AC$11,INDIRECT("'"&amp;"["&amp;$B$4&amp;"]"&amp;$B$5&amp;"'"&amp;"!"&amp;$B$6&amp;$B$7&amp;":"&amp;"BZ"&amp;$B$7),0),FALSE)*IF($B$8="тыс. руб.",0.001,1)</f>
        <v>#N/A</v>
      </c>
      <c r="AD12" s="23" t="e">
        <f ca="1">VLOOKUP(VLOOKUP($B$4&amp;$B12,map!$A:$C,3,FALSE),INDIRECT("'"&amp;"["&amp;$B$4&amp;"]"&amp;$B$5&amp;"'"&amp;"!"&amp;$B$6&amp;$B$7&amp;":"&amp;"BZ1000"),MATCH(AD$11,INDIRECT("'"&amp;"["&amp;$B$4&amp;"]"&amp;$B$5&amp;"'"&amp;"!"&amp;$B$6&amp;$B$7&amp;":"&amp;"BZ"&amp;$B$7),0),FALSE)*IF($B$8="тыс. руб.",0.001,1)</f>
        <v>#N/A</v>
      </c>
      <c r="AE12" s="23" t="e">
        <f ca="1">VLOOKUP(VLOOKUP($B$4&amp;$B12,map!$A:$C,3,FALSE),INDIRECT("'"&amp;"["&amp;$B$4&amp;"]"&amp;$B$5&amp;"'"&amp;"!"&amp;$B$6&amp;$B$7&amp;":"&amp;"BZ1000"),MATCH(AE$11,INDIRECT("'"&amp;"["&amp;$B$4&amp;"]"&amp;$B$5&amp;"'"&amp;"!"&amp;$B$6&amp;$B$7&amp;":"&amp;"BZ"&amp;$B$7),0),FALSE)*IF($B$8="тыс. руб.",0.001,1)</f>
        <v>#N/A</v>
      </c>
      <c r="AF12" s="23" t="e">
        <f ca="1">VLOOKUP(VLOOKUP($B$4&amp;$B12,map!$A:$C,3,FALSE),INDIRECT("'"&amp;"["&amp;$B$4&amp;"]"&amp;$B$5&amp;"'"&amp;"!"&amp;$B$6&amp;$B$7&amp;":"&amp;"BZ1000"),MATCH(AF$11,INDIRECT("'"&amp;"["&amp;$B$4&amp;"]"&amp;$B$5&amp;"'"&amp;"!"&amp;$B$6&amp;$B$7&amp;":"&amp;"BZ"&amp;$B$7),0),FALSE)*IF($B$8="тыс. руб.",0.001,1)</f>
        <v>#N/A</v>
      </c>
      <c r="AG12" s="23" t="e">
        <f ca="1">VLOOKUP(VLOOKUP($B$4&amp;$B12,map!$A:$C,3,FALSE),INDIRECT("'"&amp;"["&amp;$B$4&amp;"]"&amp;$B$5&amp;"'"&amp;"!"&amp;$B$6&amp;$B$7&amp;":"&amp;"BZ1000"),MATCH(AG$11,INDIRECT("'"&amp;"["&amp;$B$4&amp;"]"&amp;$B$5&amp;"'"&amp;"!"&amp;$B$6&amp;$B$7&amp;":"&amp;"BZ"&amp;$B$7),0),FALSE)*IF($B$8="тыс. руб.",0.001,1)</f>
        <v>#N/A</v>
      </c>
      <c r="AH12" s="23" t="e">
        <f ca="1">VLOOKUP(VLOOKUP($B$4&amp;$B12,map!$A:$C,3,FALSE),INDIRECT("'"&amp;"["&amp;$B$4&amp;"]"&amp;$B$5&amp;"'"&amp;"!"&amp;$B$6&amp;$B$7&amp;":"&amp;"BZ1000"),MATCH(AH$11,INDIRECT("'"&amp;"["&amp;$B$4&amp;"]"&amp;$B$5&amp;"'"&amp;"!"&amp;$B$6&amp;$B$7&amp;":"&amp;"BZ"&amp;$B$7),0),FALSE)*IF($B$8="тыс. руб.",0.001,1)</f>
        <v>#N/A</v>
      </c>
      <c r="AI12" s="23" t="e">
        <f ca="1">VLOOKUP(VLOOKUP($B$4&amp;$B12,map!$A:$C,3,FALSE),INDIRECT("'"&amp;"["&amp;$B$4&amp;"]"&amp;$B$5&amp;"'"&amp;"!"&amp;$B$6&amp;$B$7&amp;":"&amp;"BZ1000"),MATCH(AI$11,INDIRECT("'"&amp;"["&amp;$B$4&amp;"]"&amp;$B$5&amp;"'"&amp;"!"&amp;$B$6&amp;$B$7&amp;":"&amp;"BZ"&amp;$B$7),0),FALSE)*IF($B$8="тыс. руб.",0.001,1)</f>
        <v>#N/A</v>
      </c>
      <c r="AJ12" s="23" t="e">
        <f ca="1">VLOOKUP(VLOOKUP($B$4&amp;$B12,map!$A:$C,3,FALSE),INDIRECT("'"&amp;"["&amp;$B$4&amp;"]"&amp;$B$5&amp;"'"&amp;"!"&amp;$B$6&amp;$B$7&amp;":"&amp;"BZ1000"),MATCH(AJ$11,INDIRECT("'"&amp;"["&amp;$B$4&amp;"]"&amp;$B$5&amp;"'"&amp;"!"&amp;$B$6&amp;$B$7&amp;":"&amp;"BZ"&amp;$B$7),0),FALSE)*IF($B$8="тыс. руб.",0.001,1)</f>
        <v>#N/A</v>
      </c>
      <c r="AK12" s="23" t="e">
        <f ca="1">VLOOKUP(VLOOKUP($B$4&amp;$B12,map!$A:$C,3,FALSE),INDIRECT("'"&amp;"["&amp;$B$4&amp;"]"&amp;$B$5&amp;"'"&amp;"!"&amp;$B$6&amp;$B$7&amp;":"&amp;"BZ1000"),MATCH(AK$11,INDIRECT("'"&amp;"["&amp;$B$4&amp;"]"&amp;$B$5&amp;"'"&amp;"!"&amp;$B$6&amp;$B$7&amp;":"&amp;"BZ"&amp;$B$7),0),FALSE)*IF($B$8="тыс. руб.",0.001,1)</f>
        <v>#N/A</v>
      </c>
      <c r="AL12" s="23" t="e">
        <f ca="1">VLOOKUP(VLOOKUP($B$4&amp;$B12,map!$A:$C,3,FALSE),INDIRECT("'"&amp;"["&amp;$B$4&amp;"]"&amp;$B$5&amp;"'"&amp;"!"&amp;$B$6&amp;$B$7&amp;":"&amp;"BZ1000"),MATCH(AL$11,INDIRECT("'"&amp;"["&amp;$B$4&amp;"]"&amp;$B$5&amp;"'"&amp;"!"&amp;$B$6&amp;$B$7&amp;":"&amp;"BZ"&amp;$B$7),0),FALSE)*IF($B$8="тыс. руб.",0.001,1)</f>
        <v>#N/A</v>
      </c>
    </row>
    <row r="13" spans="1:38" s="24" customFormat="1">
      <c r="A13" s="21" t="str">
        <f t="shared" si="1"/>
        <v>КГ.xlsb|РП КГ</v>
      </c>
      <c r="B13" s="22" t="s">
        <v>17</v>
      </c>
      <c r="C13" s="23">
        <f ca="1">VLOOKUP(VLOOKUP($B$4&amp;$B13,map!$A:$C,3,FALSE),INDIRECT("'"&amp;"["&amp;$B$4&amp;"]"&amp;$B$5&amp;"'"&amp;"!"&amp;$B$6&amp;$B$7&amp;":"&amp;"BZ1000"),MATCH(C$11,INDIRECT("'"&amp;"["&amp;$B$4&amp;"]"&amp;$B$5&amp;"'"&amp;"!"&amp;$B$6&amp;$B$7&amp;":"&amp;"BZ"&amp;$B$7),0),FALSE)*IF($B$8="тыс. руб.",0.001,1)</f>
        <v>0</v>
      </c>
      <c r="D13" s="23">
        <f ca="1">VLOOKUP(VLOOKUP($B$4&amp;$B13,map!$A:$C,3,FALSE),INDIRECT("'"&amp;"["&amp;$B$4&amp;"]"&amp;$B$5&amp;"'"&amp;"!"&amp;$B$6&amp;$B$7&amp;":"&amp;"BZ1000"),MATCH(D$11,INDIRECT("'"&amp;"["&amp;$B$4&amp;"]"&amp;$B$5&amp;"'"&amp;"!"&amp;$B$6&amp;$B$7&amp;":"&amp;"BZ"&amp;$B$7),0),FALSE)*IF($B$8="тыс. руб.",0.001,1)</f>
        <v>0</v>
      </c>
      <c r="E13" s="23">
        <f ca="1">VLOOKUP(VLOOKUP($B$4&amp;$B13,map!$A:$C,3,FALSE),INDIRECT("'"&amp;"["&amp;$B$4&amp;"]"&amp;$B$5&amp;"'"&amp;"!"&amp;$B$6&amp;$B$7&amp;":"&amp;"BZ1000"),MATCH(E$11,INDIRECT("'"&amp;"["&amp;$B$4&amp;"]"&amp;$B$5&amp;"'"&amp;"!"&amp;$B$6&amp;$B$7&amp;":"&amp;"BZ"&amp;$B$7),0),FALSE)*IF($B$8="тыс. руб.",0.001,1)</f>
        <v>0</v>
      </c>
      <c r="F13" s="23">
        <f ca="1">VLOOKUP(VLOOKUP($B$4&amp;$B13,map!$A:$C,3,FALSE),INDIRECT("'"&amp;"["&amp;$B$4&amp;"]"&amp;$B$5&amp;"'"&amp;"!"&amp;$B$6&amp;$B$7&amp;":"&amp;"BZ1000"),MATCH(F$11,INDIRECT("'"&amp;"["&amp;$B$4&amp;"]"&amp;$B$5&amp;"'"&amp;"!"&amp;$B$6&amp;$B$7&amp;":"&amp;"BZ"&amp;$B$7),0),FALSE)*IF($B$8="тыс. руб.",0.001,1)</f>
        <v>0</v>
      </c>
      <c r="G13" s="23">
        <f ca="1">VLOOKUP(VLOOKUP($B$4&amp;$B13,map!$A:$C,3,FALSE),INDIRECT("'"&amp;"["&amp;$B$4&amp;"]"&amp;$B$5&amp;"'"&amp;"!"&amp;$B$6&amp;$B$7&amp;":"&amp;"BZ1000"),MATCH(G$11,INDIRECT("'"&amp;"["&amp;$B$4&amp;"]"&amp;$B$5&amp;"'"&amp;"!"&amp;$B$6&amp;$B$7&amp;":"&amp;"BZ"&amp;$B$7),0),FALSE)*IF($B$8="тыс. руб.",0.001,1)</f>
        <v>6.2200025000000023</v>
      </c>
      <c r="H13" s="23">
        <f ca="1">VLOOKUP(VLOOKUP($B$4&amp;$B13,map!$A:$C,3,FALSE),INDIRECT("'"&amp;"["&amp;$B$4&amp;"]"&amp;$B$5&amp;"'"&amp;"!"&amp;$B$6&amp;$B$7&amp;":"&amp;"BZ1000"),MATCH(H$11,INDIRECT("'"&amp;"["&amp;$B$4&amp;"]"&amp;$B$5&amp;"'"&amp;"!"&amp;$B$6&amp;$B$7&amp;":"&amp;"BZ"&amp;$B$7),0),FALSE)*IF($B$8="тыс. руб.",0.001,1)</f>
        <v>22.592529500000001</v>
      </c>
      <c r="I13" s="23">
        <f ca="1">VLOOKUP(VLOOKUP($B$4&amp;$B13,map!$A:$C,3,FALSE),INDIRECT("'"&amp;"["&amp;$B$4&amp;"]"&amp;$B$5&amp;"'"&amp;"!"&amp;$B$6&amp;$B$7&amp;":"&amp;"BZ1000"),MATCH(I$11,INDIRECT("'"&amp;"["&amp;$B$4&amp;"]"&amp;$B$5&amp;"'"&amp;"!"&amp;$B$6&amp;$B$7&amp;":"&amp;"BZ"&amp;$B$7),0),FALSE)*IF($B$8="тыс. руб.",0.001,1)</f>
        <v>189.44561926977261</v>
      </c>
      <c r="J13" s="23">
        <f ca="1">VLOOKUP(VLOOKUP($B$4&amp;$B13,map!$A:$C,3,FALSE),INDIRECT("'"&amp;"["&amp;$B$4&amp;"]"&amp;$B$5&amp;"'"&amp;"!"&amp;$B$6&amp;$B$7&amp;":"&amp;"BZ1000"),MATCH(J$11,INDIRECT("'"&amp;"["&amp;$B$4&amp;"]"&amp;$B$5&amp;"'"&amp;"!"&amp;$B$6&amp;$B$7&amp;":"&amp;"BZ"&amp;$B$7),0),FALSE)*IF($B$8="тыс. руб.",0.001,1)</f>
        <v>219.55511288683863</v>
      </c>
      <c r="K13" s="23">
        <f ca="1">VLOOKUP(VLOOKUP($B$4&amp;$B13,map!$A:$C,3,FALSE),INDIRECT("'"&amp;"["&amp;$B$4&amp;"]"&amp;$B$5&amp;"'"&amp;"!"&amp;$B$6&amp;$B$7&amp;":"&amp;"BZ1000"),MATCH(K$11,INDIRECT("'"&amp;"["&amp;$B$4&amp;"]"&amp;$B$5&amp;"'"&amp;"!"&amp;$B$6&amp;$B$7&amp;":"&amp;"BZ"&amp;$B$7),0),FALSE)*IF($B$8="тыс. руб.",0.001,1)</f>
        <v>1063.8980194929709</v>
      </c>
      <c r="L13" s="23">
        <f ca="1">VLOOKUP(VLOOKUP($B$4&amp;$B13,map!$A:$C,3,FALSE),INDIRECT("'"&amp;"["&amp;$B$4&amp;"]"&amp;$B$5&amp;"'"&amp;"!"&amp;$B$6&amp;$B$7&amp;":"&amp;"BZ1000"),MATCH(L$11,INDIRECT("'"&amp;"["&amp;$B$4&amp;"]"&amp;$B$5&amp;"'"&amp;"!"&amp;$B$6&amp;$B$7&amp;":"&amp;"BZ"&amp;$B$7),0),FALSE)*IF($B$8="тыс. руб.",0.001,1)</f>
        <v>1408.881080195727</v>
      </c>
      <c r="M13" s="23">
        <f ca="1">VLOOKUP(VLOOKUP($B$4&amp;$B13,map!$A:$C,3,FALSE),INDIRECT("'"&amp;"["&amp;$B$4&amp;"]"&amp;$B$5&amp;"'"&amp;"!"&amp;$B$6&amp;$B$7&amp;":"&amp;"BZ1000"),MATCH(M$11,INDIRECT("'"&amp;"["&amp;$B$4&amp;"]"&amp;$B$5&amp;"'"&amp;"!"&amp;$B$6&amp;$B$7&amp;":"&amp;"BZ"&amp;$B$7),0),FALSE)*IF($B$8="тыс. руб.",0.001,1)</f>
        <v>1884.2581414919455</v>
      </c>
      <c r="N13" s="23">
        <f ca="1">VLOOKUP(VLOOKUP($B$4&amp;$B13,map!$A:$C,3,FALSE),INDIRECT("'"&amp;"["&amp;$B$4&amp;"]"&amp;$B$5&amp;"'"&amp;"!"&amp;$B$6&amp;$B$7&amp;":"&amp;"BZ1000"),MATCH(N$11,INDIRECT("'"&amp;"["&amp;$B$4&amp;"]"&amp;$B$5&amp;"'"&amp;"!"&amp;$B$6&amp;$B$7&amp;":"&amp;"BZ"&amp;$B$7),0),FALSE)*IF($B$8="тыс. руб.",0.001,1)</f>
        <v>1901.3185840982649</v>
      </c>
      <c r="O13" s="23">
        <f ca="1">VLOOKUP(VLOOKUP($B$4&amp;$B13,map!$A:$C,3,FALSE),INDIRECT("'"&amp;"["&amp;$B$4&amp;"]"&amp;$B$5&amp;"'"&amp;"!"&amp;$B$6&amp;$B$7&amp;":"&amp;"BZ1000"),MATCH(O$11,INDIRECT("'"&amp;"["&amp;$B$4&amp;"]"&amp;$B$5&amp;"'"&amp;"!"&amp;$B$6&amp;$B$7&amp;":"&amp;"BZ"&amp;$B$7),0),FALSE)*IF($B$8="тыс. руб.",0.001,1)</f>
        <v>1889.7023174315982</v>
      </c>
      <c r="P13" s="23">
        <f ca="1">VLOOKUP(VLOOKUP($B$4&amp;$B13,map!$A:$C,3,FALSE),INDIRECT("'"&amp;"["&amp;$B$4&amp;"]"&amp;$B$5&amp;"'"&amp;"!"&amp;$B$6&amp;$B$7&amp;":"&amp;"BZ1000"),MATCH(P$11,INDIRECT("'"&amp;"["&amp;$B$4&amp;"]"&amp;$B$5&amp;"'"&amp;"!"&amp;$B$6&amp;$B$7&amp;":"&amp;"BZ"&amp;$B$7),0),FALSE)*IF($B$8="тыс. руб.",0.001,1)</f>
        <v>1997.8637421415142</v>
      </c>
      <c r="Q13" s="23">
        <f ca="1">VLOOKUP(VLOOKUP($B$4&amp;$B13,map!$A:$C,3,FALSE),INDIRECT("'"&amp;"["&amp;$B$4&amp;"]"&amp;$B$5&amp;"'"&amp;"!"&amp;$B$6&amp;$B$7&amp;":"&amp;"BZ1000"),MATCH(Q$11,INDIRECT("'"&amp;"["&amp;$B$4&amp;"]"&amp;$B$5&amp;"'"&amp;"!"&amp;$B$6&amp;$B$7&amp;":"&amp;"BZ"&amp;$B$7),0),FALSE)*IF($B$8="тыс. руб.",0.001,1)</f>
        <v>1889.7023174315982</v>
      </c>
      <c r="R13" s="23">
        <f ca="1">VLOOKUP(VLOOKUP($B$4&amp;$B13,map!$A:$C,3,FALSE),INDIRECT("'"&amp;"["&amp;$B$4&amp;"]"&amp;$B$5&amp;"'"&amp;"!"&amp;$B$6&amp;$B$7&amp;":"&amp;"BZ1000"),MATCH(R$11,INDIRECT("'"&amp;"["&amp;$B$4&amp;"]"&amp;$B$5&amp;"'"&amp;"!"&amp;$B$6&amp;$B$7&amp;":"&amp;"BZ"&amp;$B$7),0),FALSE)*IF($B$8="тыс. руб.",0.001,1)</f>
        <v>0</v>
      </c>
      <c r="S13" s="23" t="e">
        <f ca="1">VLOOKUP(VLOOKUP($B$4&amp;$B13,map!$A:$C,3,FALSE),INDIRECT("'"&amp;"["&amp;$B$4&amp;"]"&amp;$B$5&amp;"'"&amp;"!"&amp;$B$6&amp;$B$7&amp;":"&amp;"BZ1000"),MATCH(S$11,INDIRECT("'"&amp;"["&amp;$B$4&amp;"]"&amp;$B$5&amp;"'"&amp;"!"&amp;$B$6&amp;$B$7&amp;":"&amp;"BZ"&amp;$B$7),0),FALSE)*IF($B$8="тыс. руб.",0.001,1)</f>
        <v>#N/A</v>
      </c>
      <c r="T13" s="23" t="e">
        <f ca="1">VLOOKUP(VLOOKUP($B$4&amp;$B13,map!$A:$C,3,FALSE),INDIRECT("'"&amp;"["&amp;$B$4&amp;"]"&amp;$B$5&amp;"'"&amp;"!"&amp;$B$6&amp;$B$7&amp;":"&amp;"BZ1000"),MATCH(T$11,INDIRECT("'"&amp;"["&amp;$B$4&amp;"]"&amp;$B$5&amp;"'"&amp;"!"&amp;$B$6&amp;$B$7&amp;":"&amp;"BZ"&amp;$B$7),0),FALSE)*IF($B$8="тыс. руб.",0.001,1)</f>
        <v>#N/A</v>
      </c>
      <c r="U13" s="23" t="e">
        <f ca="1">VLOOKUP(VLOOKUP($B$4&amp;$B13,map!$A:$C,3,FALSE),INDIRECT("'"&amp;"["&amp;$B$4&amp;"]"&amp;$B$5&amp;"'"&amp;"!"&amp;$B$6&amp;$B$7&amp;":"&amp;"BZ1000"),MATCH(U$11,INDIRECT("'"&amp;"["&amp;$B$4&amp;"]"&amp;$B$5&amp;"'"&amp;"!"&amp;$B$6&amp;$B$7&amp;":"&amp;"BZ"&amp;$B$7),0),FALSE)*IF($B$8="тыс. руб.",0.001,1)</f>
        <v>#N/A</v>
      </c>
      <c r="V13" s="23" t="e">
        <f ca="1">VLOOKUP(VLOOKUP($B$4&amp;$B13,map!$A:$C,3,FALSE),INDIRECT("'"&amp;"["&amp;$B$4&amp;"]"&amp;$B$5&amp;"'"&amp;"!"&amp;$B$6&amp;$B$7&amp;":"&amp;"BZ1000"),MATCH(V$11,INDIRECT("'"&amp;"["&amp;$B$4&amp;"]"&amp;$B$5&amp;"'"&amp;"!"&amp;$B$6&amp;$B$7&amp;":"&amp;"BZ"&amp;$B$7),0),FALSE)*IF($B$8="тыс. руб.",0.001,1)</f>
        <v>#N/A</v>
      </c>
      <c r="W13" s="23" t="e">
        <f ca="1">VLOOKUP(VLOOKUP($B$4&amp;$B13,map!$A:$C,3,FALSE),INDIRECT("'"&amp;"["&amp;$B$4&amp;"]"&amp;$B$5&amp;"'"&amp;"!"&amp;$B$6&amp;$B$7&amp;":"&amp;"BZ1000"),MATCH(W$11,INDIRECT("'"&amp;"["&amp;$B$4&amp;"]"&amp;$B$5&amp;"'"&amp;"!"&amp;$B$6&amp;$B$7&amp;":"&amp;"BZ"&amp;$B$7),0),FALSE)*IF($B$8="тыс. руб.",0.001,1)</f>
        <v>#N/A</v>
      </c>
      <c r="X13" s="23" t="e">
        <f ca="1">VLOOKUP(VLOOKUP($B$4&amp;$B13,map!$A:$C,3,FALSE),INDIRECT("'"&amp;"["&amp;$B$4&amp;"]"&amp;$B$5&amp;"'"&amp;"!"&amp;$B$6&amp;$B$7&amp;":"&amp;"BZ1000"),MATCH(X$11,INDIRECT("'"&amp;"["&amp;$B$4&amp;"]"&amp;$B$5&amp;"'"&amp;"!"&amp;$B$6&amp;$B$7&amp;":"&amp;"BZ"&amp;$B$7),0),FALSE)*IF($B$8="тыс. руб.",0.001,1)</f>
        <v>#N/A</v>
      </c>
      <c r="Y13" s="23" t="e">
        <f ca="1">VLOOKUP(VLOOKUP($B$4&amp;$B13,map!$A:$C,3,FALSE),INDIRECT("'"&amp;"["&amp;$B$4&amp;"]"&amp;$B$5&amp;"'"&amp;"!"&amp;$B$6&amp;$B$7&amp;":"&amp;"BZ1000"),MATCH(Y$11,INDIRECT("'"&amp;"["&amp;$B$4&amp;"]"&amp;$B$5&amp;"'"&amp;"!"&amp;$B$6&amp;$B$7&amp;":"&amp;"BZ"&amp;$B$7),0),FALSE)*IF($B$8="тыс. руб.",0.001,1)</f>
        <v>#N/A</v>
      </c>
      <c r="Z13" s="23" t="e">
        <f ca="1">VLOOKUP(VLOOKUP($B$4&amp;$B13,map!$A:$C,3,FALSE),INDIRECT("'"&amp;"["&amp;$B$4&amp;"]"&amp;$B$5&amp;"'"&amp;"!"&amp;$B$6&amp;$B$7&amp;":"&amp;"BZ1000"),MATCH(Z$11,INDIRECT("'"&amp;"["&amp;$B$4&amp;"]"&amp;$B$5&amp;"'"&amp;"!"&amp;$B$6&amp;$B$7&amp;":"&amp;"BZ"&amp;$B$7),0),FALSE)*IF($B$8="тыс. руб.",0.001,1)</f>
        <v>#N/A</v>
      </c>
      <c r="AA13" s="23" t="e">
        <f ca="1">VLOOKUP(VLOOKUP($B$4&amp;$B13,map!$A:$C,3,FALSE),INDIRECT("'"&amp;"["&amp;$B$4&amp;"]"&amp;$B$5&amp;"'"&amp;"!"&amp;$B$6&amp;$B$7&amp;":"&amp;"BZ1000"),MATCH(AA$11,INDIRECT("'"&amp;"["&amp;$B$4&amp;"]"&amp;$B$5&amp;"'"&amp;"!"&amp;$B$6&amp;$B$7&amp;":"&amp;"BZ"&amp;$B$7),0),FALSE)*IF($B$8="тыс. руб.",0.001,1)</f>
        <v>#N/A</v>
      </c>
      <c r="AB13" s="23" t="e">
        <f ca="1">VLOOKUP(VLOOKUP($B$4&amp;$B13,map!$A:$C,3,FALSE),INDIRECT("'"&amp;"["&amp;$B$4&amp;"]"&amp;$B$5&amp;"'"&amp;"!"&amp;$B$6&amp;$B$7&amp;":"&amp;"BZ1000"),MATCH(AB$11,INDIRECT("'"&amp;"["&amp;$B$4&amp;"]"&amp;$B$5&amp;"'"&amp;"!"&amp;$B$6&amp;$B$7&amp;":"&amp;"BZ"&amp;$B$7),0),FALSE)*IF($B$8="тыс. руб.",0.001,1)</f>
        <v>#N/A</v>
      </c>
      <c r="AC13" s="23" t="e">
        <f ca="1">VLOOKUP(VLOOKUP($B$4&amp;$B13,map!$A:$C,3,FALSE),INDIRECT("'"&amp;"["&amp;$B$4&amp;"]"&amp;$B$5&amp;"'"&amp;"!"&amp;$B$6&amp;$B$7&amp;":"&amp;"BZ1000"),MATCH(AC$11,INDIRECT("'"&amp;"["&amp;$B$4&amp;"]"&amp;$B$5&amp;"'"&amp;"!"&amp;$B$6&amp;$B$7&amp;":"&amp;"BZ"&amp;$B$7),0),FALSE)*IF($B$8="тыс. руб.",0.001,1)</f>
        <v>#N/A</v>
      </c>
      <c r="AD13" s="23" t="e">
        <f ca="1">VLOOKUP(VLOOKUP($B$4&amp;$B13,map!$A:$C,3,FALSE),INDIRECT("'"&amp;"["&amp;$B$4&amp;"]"&amp;$B$5&amp;"'"&amp;"!"&amp;$B$6&amp;$B$7&amp;":"&amp;"BZ1000"),MATCH(AD$11,INDIRECT("'"&amp;"["&amp;$B$4&amp;"]"&amp;$B$5&amp;"'"&amp;"!"&amp;$B$6&amp;$B$7&amp;":"&amp;"BZ"&amp;$B$7),0),FALSE)*IF($B$8="тыс. руб.",0.001,1)</f>
        <v>#N/A</v>
      </c>
      <c r="AE13" s="23" t="e">
        <f ca="1">VLOOKUP(VLOOKUP($B$4&amp;$B13,map!$A:$C,3,FALSE),INDIRECT("'"&amp;"["&amp;$B$4&amp;"]"&amp;$B$5&amp;"'"&amp;"!"&amp;$B$6&amp;$B$7&amp;":"&amp;"BZ1000"),MATCH(AE$11,INDIRECT("'"&amp;"["&amp;$B$4&amp;"]"&amp;$B$5&amp;"'"&amp;"!"&amp;$B$6&amp;$B$7&amp;":"&amp;"BZ"&amp;$B$7),0),FALSE)*IF($B$8="тыс. руб.",0.001,1)</f>
        <v>#N/A</v>
      </c>
      <c r="AF13" s="23" t="e">
        <f ca="1">VLOOKUP(VLOOKUP($B$4&amp;$B13,map!$A:$C,3,FALSE),INDIRECT("'"&amp;"["&amp;$B$4&amp;"]"&amp;$B$5&amp;"'"&amp;"!"&amp;$B$6&amp;$B$7&amp;":"&amp;"BZ1000"),MATCH(AF$11,INDIRECT("'"&amp;"["&amp;$B$4&amp;"]"&amp;$B$5&amp;"'"&amp;"!"&amp;$B$6&amp;$B$7&amp;":"&amp;"BZ"&amp;$B$7),0),FALSE)*IF($B$8="тыс. руб.",0.001,1)</f>
        <v>#N/A</v>
      </c>
      <c r="AG13" s="23" t="e">
        <f ca="1">VLOOKUP(VLOOKUP($B$4&amp;$B13,map!$A:$C,3,FALSE),INDIRECT("'"&amp;"["&amp;$B$4&amp;"]"&amp;$B$5&amp;"'"&amp;"!"&amp;$B$6&amp;$B$7&amp;":"&amp;"BZ1000"),MATCH(AG$11,INDIRECT("'"&amp;"["&amp;$B$4&amp;"]"&amp;$B$5&amp;"'"&amp;"!"&amp;$B$6&amp;$B$7&amp;":"&amp;"BZ"&amp;$B$7),0),FALSE)*IF($B$8="тыс. руб.",0.001,1)</f>
        <v>#N/A</v>
      </c>
      <c r="AH13" s="23" t="e">
        <f ca="1">VLOOKUP(VLOOKUP($B$4&amp;$B13,map!$A:$C,3,FALSE),INDIRECT("'"&amp;"["&amp;$B$4&amp;"]"&amp;$B$5&amp;"'"&amp;"!"&amp;$B$6&amp;$B$7&amp;":"&amp;"BZ1000"),MATCH(AH$11,INDIRECT("'"&amp;"["&amp;$B$4&amp;"]"&amp;$B$5&amp;"'"&amp;"!"&amp;$B$6&amp;$B$7&amp;":"&amp;"BZ"&amp;$B$7),0),FALSE)*IF($B$8="тыс. руб.",0.001,1)</f>
        <v>#N/A</v>
      </c>
      <c r="AI13" s="23" t="e">
        <f ca="1">VLOOKUP(VLOOKUP($B$4&amp;$B13,map!$A:$C,3,FALSE),INDIRECT("'"&amp;"["&amp;$B$4&amp;"]"&amp;$B$5&amp;"'"&amp;"!"&amp;$B$6&amp;$B$7&amp;":"&amp;"BZ1000"),MATCH(AI$11,INDIRECT("'"&amp;"["&amp;$B$4&amp;"]"&amp;$B$5&amp;"'"&amp;"!"&amp;$B$6&amp;$B$7&amp;":"&amp;"BZ"&amp;$B$7),0),FALSE)*IF($B$8="тыс. руб.",0.001,1)</f>
        <v>#N/A</v>
      </c>
      <c r="AJ13" s="23" t="e">
        <f ca="1">VLOOKUP(VLOOKUP($B$4&amp;$B13,map!$A:$C,3,FALSE),INDIRECT("'"&amp;"["&amp;$B$4&amp;"]"&amp;$B$5&amp;"'"&amp;"!"&amp;$B$6&amp;$B$7&amp;":"&amp;"BZ1000"),MATCH(AJ$11,INDIRECT("'"&amp;"["&amp;$B$4&amp;"]"&amp;$B$5&amp;"'"&amp;"!"&amp;$B$6&amp;$B$7&amp;":"&amp;"BZ"&amp;$B$7),0),FALSE)*IF($B$8="тыс. руб.",0.001,1)</f>
        <v>#N/A</v>
      </c>
      <c r="AK13" s="23" t="e">
        <f ca="1">VLOOKUP(VLOOKUP($B$4&amp;$B13,map!$A:$C,3,FALSE),INDIRECT("'"&amp;"["&amp;$B$4&amp;"]"&amp;$B$5&amp;"'"&amp;"!"&amp;$B$6&amp;$B$7&amp;":"&amp;"BZ1000"),MATCH(AK$11,INDIRECT("'"&amp;"["&amp;$B$4&amp;"]"&amp;$B$5&amp;"'"&amp;"!"&amp;$B$6&amp;$B$7&amp;":"&amp;"BZ"&amp;$B$7),0),FALSE)*IF($B$8="тыс. руб.",0.001,1)</f>
        <v>#N/A</v>
      </c>
      <c r="AL13" s="23" t="e">
        <f ca="1">VLOOKUP(VLOOKUP($B$4&amp;$B13,map!$A:$C,3,FALSE),INDIRECT("'"&amp;"["&amp;$B$4&amp;"]"&amp;$B$5&amp;"'"&amp;"!"&amp;$B$6&amp;$B$7&amp;":"&amp;"BZ1000"),MATCH(AL$11,INDIRECT("'"&amp;"["&amp;$B$4&amp;"]"&amp;$B$5&amp;"'"&amp;"!"&amp;$B$6&amp;$B$7&amp;":"&amp;"BZ"&amp;$B$7),0),FALSE)*IF($B$8="тыс. руб.",0.001,1)</f>
        <v>#N/A</v>
      </c>
    </row>
    <row r="14" spans="1:38" s="24" customFormat="1">
      <c r="A14" s="21" t="str">
        <f t="shared" si="1"/>
        <v>КГ.xlsb|РП КГ</v>
      </c>
      <c r="B14" s="22" t="s">
        <v>18</v>
      </c>
      <c r="C14" s="23">
        <f ca="1">VLOOKUP(VLOOKUP($B$4&amp;$B14,map!$A:$C,3,FALSE),INDIRECT("'"&amp;"["&amp;$B$4&amp;"]"&amp;$B$5&amp;"'"&amp;"!"&amp;$B$6&amp;$B$7&amp;":"&amp;"BZ1000"),MATCH(C$11,INDIRECT("'"&amp;"["&amp;$B$4&amp;"]"&amp;$B$5&amp;"'"&amp;"!"&amp;$B$6&amp;$B$7&amp;":"&amp;"BZ"&amp;$B$7),0),FALSE)*IF($B$8="тыс. руб.",0.001,1)</f>
        <v>0</v>
      </c>
      <c r="D14" s="23">
        <f ca="1">VLOOKUP(VLOOKUP($B$4&amp;$B14,map!$A:$C,3,FALSE),INDIRECT("'"&amp;"["&amp;$B$4&amp;"]"&amp;$B$5&amp;"'"&amp;"!"&amp;$B$6&amp;$B$7&amp;":"&amp;"BZ1000"),MATCH(D$11,INDIRECT("'"&amp;"["&amp;$B$4&amp;"]"&amp;$B$5&amp;"'"&amp;"!"&amp;$B$6&amp;$B$7&amp;":"&amp;"BZ"&amp;$B$7),0),FALSE)*IF($B$8="тыс. руб.",0.001,1)</f>
        <v>0</v>
      </c>
      <c r="E14" s="23">
        <f ca="1">VLOOKUP(VLOOKUP($B$4&amp;$B14,map!$A:$C,3,FALSE),INDIRECT("'"&amp;"["&amp;$B$4&amp;"]"&amp;$B$5&amp;"'"&amp;"!"&amp;$B$6&amp;$B$7&amp;":"&amp;"BZ1000"),MATCH(E$11,INDIRECT("'"&amp;"["&amp;$B$4&amp;"]"&amp;$B$5&amp;"'"&amp;"!"&amp;$B$6&amp;$B$7&amp;":"&amp;"BZ"&amp;$B$7),0),FALSE)*IF($B$8="тыс. руб.",0.001,1)</f>
        <v>0</v>
      </c>
      <c r="F14" s="23">
        <f ca="1">VLOOKUP(VLOOKUP($B$4&amp;$B14,map!$A:$C,3,FALSE),INDIRECT("'"&amp;"["&amp;$B$4&amp;"]"&amp;$B$5&amp;"'"&amp;"!"&amp;$B$6&amp;$B$7&amp;":"&amp;"BZ1000"),MATCH(F$11,INDIRECT("'"&amp;"["&amp;$B$4&amp;"]"&amp;$B$5&amp;"'"&amp;"!"&amp;$B$6&amp;$B$7&amp;":"&amp;"BZ"&amp;$B$7),0),FALSE)*IF($B$8="тыс. руб.",0.001,1)</f>
        <v>0</v>
      </c>
      <c r="G14" s="23">
        <f ca="1">VLOOKUP(VLOOKUP($B$4&amp;$B14,map!$A:$C,3,FALSE),INDIRECT("'"&amp;"["&amp;$B$4&amp;"]"&amp;$B$5&amp;"'"&amp;"!"&amp;$B$6&amp;$B$7&amp;":"&amp;"BZ1000"),MATCH(G$11,INDIRECT("'"&amp;"["&amp;$B$4&amp;"]"&amp;$B$5&amp;"'"&amp;"!"&amp;$B$6&amp;$B$7&amp;":"&amp;"BZ"&amp;$B$7),0),FALSE)*IF($B$8="тыс. руб.",0.001,1)</f>
        <v>0</v>
      </c>
      <c r="H14" s="23">
        <f ca="1">VLOOKUP(VLOOKUP($B$4&amp;$B14,map!$A:$C,3,FALSE),INDIRECT("'"&amp;"["&amp;$B$4&amp;"]"&amp;$B$5&amp;"'"&amp;"!"&amp;$B$6&amp;$B$7&amp;":"&amp;"BZ1000"),MATCH(H$11,INDIRECT("'"&amp;"["&amp;$B$4&amp;"]"&amp;$B$5&amp;"'"&amp;"!"&amp;$B$6&amp;$B$7&amp;":"&amp;"BZ"&amp;$B$7),0),FALSE)*IF($B$8="тыс. руб.",0.001,1)</f>
        <v>0</v>
      </c>
      <c r="I14" s="23">
        <f ca="1">VLOOKUP(VLOOKUP($B$4&amp;$B14,map!$A:$C,3,FALSE),INDIRECT("'"&amp;"["&amp;$B$4&amp;"]"&amp;$B$5&amp;"'"&amp;"!"&amp;$B$6&amp;$B$7&amp;":"&amp;"BZ1000"),MATCH(I$11,INDIRECT("'"&amp;"["&amp;$B$4&amp;"]"&amp;$B$5&amp;"'"&amp;"!"&amp;$B$6&amp;$B$7&amp;":"&amp;"BZ"&amp;$B$7),0),FALSE)*IF($B$8="тыс. руб.",0.001,1)</f>
        <v>632.76586964261583</v>
      </c>
      <c r="J14" s="23">
        <f ca="1">VLOOKUP(VLOOKUP($B$4&amp;$B14,map!$A:$C,3,FALSE),INDIRECT("'"&amp;"["&amp;$B$4&amp;"]"&amp;$B$5&amp;"'"&amp;"!"&amp;$B$6&amp;$B$7&amp;":"&amp;"BZ1000"),MATCH(J$11,INDIRECT("'"&amp;"["&amp;$B$4&amp;"]"&amp;$B$5&amp;"'"&amp;"!"&amp;$B$6&amp;$B$7&amp;":"&amp;"BZ"&amp;$B$7),0),FALSE)*IF($B$8="тыс. руб.",0.001,1)</f>
        <v>277.31164609879761</v>
      </c>
      <c r="K14" s="23">
        <f ca="1">VLOOKUP(VLOOKUP($B$4&amp;$B14,map!$A:$C,3,FALSE),INDIRECT("'"&amp;"["&amp;$B$4&amp;"]"&amp;$B$5&amp;"'"&amp;"!"&amp;$B$6&amp;$B$7&amp;":"&amp;"BZ1000"),MATCH(K$11,INDIRECT("'"&amp;"["&amp;$B$4&amp;"]"&amp;$B$5&amp;"'"&amp;"!"&amp;$B$6&amp;$B$7&amp;":"&amp;"BZ"&amp;$B$7),0),FALSE)*IF($B$8="тыс. руб.",0.001,1)</f>
        <v>1809.1179532143808</v>
      </c>
      <c r="L14" s="23">
        <f ca="1">VLOOKUP(VLOOKUP($B$4&amp;$B14,map!$A:$C,3,FALSE),INDIRECT("'"&amp;"["&amp;$B$4&amp;"]"&amp;$B$5&amp;"'"&amp;"!"&amp;$B$6&amp;$B$7&amp;":"&amp;"BZ1000"),MATCH(L$11,INDIRECT("'"&amp;"["&amp;$B$4&amp;"]"&amp;$B$5&amp;"'"&amp;"!"&amp;$B$6&amp;$B$7&amp;":"&amp;"BZ"&amp;$B$7),0),FALSE)*IF($B$8="тыс. руб.",0.001,1)</f>
        <v>1948.668828674729</v>
      </c>
      <c r="M14" s="23">
        <f ca="1">VLOOKUP(VLOOKUP($B$4&amp;$B14,map!$A:$C,3,FALSE),INDIRECT("'"&amp;"["&amp;$B$4&amp;"]"&amp;$B$5&amp;"'"&amp;"!"&amp;$B$6&amp;$B$7&amp;":"&amp;"BZ1000"),MATCH(M$11,INDIRECT("'"&amp;"["&amp;$B$4&amp;"]"&amp;$B$5&amp;"'"&amp;"!"&amp;$B$6&amp;$B$7&amp;":"&amp;"BZ"&amp;$B$7),0),FALSE)*IF($B$8="тыс. руб.",0.001,1)</f>
        <v>2071.1084541350765</v>
      </c>
      <c r="N14" s="23">
        <f ca="1">VLOOKUP(VLOOKUP($B$4&amp;$B14,map!$A:$C,3,FALSE),INDIRECT("'"&amp;"["&amp;$B$4&amp;"]"&amp;$B$5&amp;"'"&amp;"!"&amp;$B$6&amp;$B$7&amp;":"&amp;"BZ1000"),MATCH(N$11,INDIRECT("'"&amp;"["&amp;$B$4&amp;"]"&amp;$B$5&amp;"'"&amp;"!"&amp;$B$6&amp;$B$7&amp;":"&amp;"BZ"&amp;$B$7),0),FALSE)*IF($B$8="тыс. руб.",0.001,1)</f>
        <v>1458.9103268333354</v>
      </c>
      <c r="O14" s="23">
        <f ca="1">VLOOKUP(VLOOKUP($B$4&amp;$B14,map!$A:$C,3,FALSE),INDIRECT("'"&amp;"["&amp;$B$4&amp;"]"&amp;$B$5&amp;"'"&amp;"!"&amp;$B$6&amp;$B$7&amp;":"&amp;"BZ1000"),MATCH(O$11,INDIRECT("'"&amp;"["&amp;$B$4&amp;"]"&amp;$B$5&amp;"'"&amp;"!"&amp;$B$6&amp;$B$7&amp;":"&amp;"BZ"&amp;$B$7),0),FALSE)*IF($B$8="тыс. руб.",0.001,1)</f>
        <v>1458.9103268333354</v>
      </c>
      <c r="P14" s="23">
        <f ca="1">VLOOKUP(VLOOKUP($B$4&amp;$B14,map!$A:$C,3,FALSE),INDIRECT("'"&amp;"["&amp;$B$4&amp;"]"&amp;$B$5&amp;"'"&amp;"!"&amp;$B$6&amp;$B$7&amp;":"&amp;"BZ1000"),MATCH(P$11,INDIRECT("'"&amp;"["&amp;$B$4&amp;"]"&amp;$B$5&amp;"'"&amp;"!"&amp;$B$6&amp;$B$7&amp;":"&amp;"BZ"&amp;$B$7),0),FALSE)*IF($B$8="тыс. руб.",0.001,1)</f>
        <v>1458.9103268333354</v>
      </c>
      <c r="Q14" s="23">
        <f ca="1">VLOOKUP(VLOOKUP($B$4&amp;$B14,map!$A:$C,3,FALSE),INDIRECT("'"&amp;"["&amp;$B$4&amp;"]"&amp;$B$5&amp;"'"&amp;"!"&amp;$B$6&amp;$B$7&amp;":"&amp;"BZ1000"),MATCH(Q$11,INDIRECT("'"&amp;"["&amp;$B$4&amp;"]"&amp;$B$5&amp;"'"&amp;"!"&amp;$B$6&amp;$B$7&amp;":"&amp;"BZ"&amp;$B$7),0),FALSE)*IF($B$8="тыс. руб.",0.001,1)</f>
        <v>1458.9103268333354</v>
      </c>
      <c r="R14" s="23">
        <f ca="1">VLOOKUP(VLOOKUP($B$4&amp;$B14,map!$A:$C,3,FALSE),INDIRECT("'"&amp;"["&amp;$B$4&amp;"]"&amp;$B$5&amp;"'"&amp;"!"&amp;$B$6&amp;$B$7&amp;":"&amp;"BZ1000"),MATCH(R$11,INDIRECT("'"&amp;"["&amp;$B$4&amp;"]"&amp;$B$5&amp;"'"&amp;"!"&amp;$B$6&amp;$B$7&amp;":"&amp;"BZ"&amp;$B$7),0),FALSE)*IF($B$8="тыс. руб.",0.001,1)</f>
        <v>0</v>
      </c>
      <c r="S14" s="23" t="e">
        <f ca="1">VLOOKUP(VLOOKUP($B$4&amp;$B14,map!$A:$C,3,FALSE),INDIRECT("'"&amp;"["&amp;$B$4&amp;"]"&amp;$B$5&amp;"'"&amp;"!"&amp;$B$6&amp;$B$7&amp;":"&amp;"BZ1000"),MATCH(S$11,INDIRECT("'"&amp;"["&amp;$B$4&amp;"]"&amp;$B$5&amp;"'"&amp;"!"&amp;$B$6&amp;$B$7&amp;":"&amp;"BZ"&amp;$B$7),0),FALSE)*IF($B$8="тыс. руб.",0.001,1)</f>
        <v>#N/A</v>
      </c>
      <c r="T14" s="23" t="e">
        <f ca="1">VLOOKUP(VLOOKUP($B$4&amp;$B14,map!$A:$C,3,FALSE),INDIRECT("'"&amp;"["&amp;$B$4&amp;"]"&amp;$B$5&amp;"'"&amp;"!"&amp;$B$6&amp;$B$7&amp;":"&amp;"BZ1000"),MATCH(T$11,INDIRECT("'"&amp;"["&amp;$B$4&amp;"]"&amp;$B$5&amp;"'"&amp;"!"&amp;$B$6&amp;$B$7&amp;":"&amp;"BZ"&amp;$B$7),0),FALSE)*IF($B$8="тыс. руб.",0.001,1)</f>
        <v>#N/A</v>
      </c>
      <c r="U14" s="23" t="e">
        <f ca="1">VLOOKUP(VLOOKUP($B$4&amp;$B14,map!$A:$C,3,FALSE),INDIRECT("'"&amp;"["&amp;$B$4&amp;"]"&amp;$B$5&amp;"'"&amp;"!"&amp;$B$6&amp;$B$7&amp;":"&amp;"BZ1000"),MATCH(U$11,INDIRECT("'"&amp;"["&amp;$B$4&amp;"]"&amp;$B$5&amp;"'"&amp;"!"&amp;$B$6&amp;$B$7&amp;":"&amp;"BZ"&amp;$B$7),0),FALSE)*IF($B$8="тыс. руб.",0.001,1)</f>
        <v>#N/A</v>
      </c>
      <c r="V14" s="23" t="e">
        <f ca="1">VLOOKUP(VLOOKUP($B$4&amp;$B14,map!$A:$C,3,FALSE),INDIRECT("'"&amp;"["&amp;$B$4&amp;"]"&amp;$B$5&amp;"'"&amp;"!"&amp;$B$6&amp;$B$7&amp;":"&amp;"BZ1000"),MATCH(V$11,INDIRECT("'"&amp;"["&amp;$B$4&amp;"]"&amp;$B$5&amp;"'"&amp;"!"&amp;$B$6&amp;$B$7&amp;":"&amp;"BZ"&amp;$B$7),0),FALSE)*IF($B$8="тыс. руб.",0.001,1)</f>
        <v>#N/A</v>
      </c>
      <c r="W14" s="23" t="e">
        <f ca="1">VLOOKUP(VLOOKUP($B$4&amp;$B14,map!$A:$C,3,FALSE),INDIRECT("'"&amp;"["&amp;$B$4&amp;"]"&amp;$B$5&amp;"'"&amp;"!"&amp;$B$6&amp;$B$7&amp;":"&amp;"BZ1000"),MATCH(W$11,INDIRECT("'"&amp;"["&amp;$B$4&amp;"]"&amp;$B$5&amp;"'"&amp;"!"&amp;$B$6&amp;$B$7&amp;":"&amp;"BZ"&amp;$B$7),0),FALSE)*IF($B$8="тыс. руб.",0.001,1)</f>
        <v>#N/A</v>
      </c>
      <c r="X14" s="23" t="e">
        <f ca="1">VLOOKUP(VLOOKUP($B$4&amp;$B14,map!$A:$C,3,FALSE),INDIRECT("'"&amp;"["&amp;$B$4&amp;"]"&amp;$B$5&amp;"'"&amp;"!"&amp;$B$6&amp;$B$7&amp;":"&amp;"BZ1000"),MATCH(X$11,INDIRECT("'"&amp;"["&amp;$B$4&amp;"]"&amp;$B$5&amp;"'"&amp;"!"&amp;$B$6&amp;$B$7&amp;":"&amp;"BZ"&amp;$B$7),0),FALSE)*IF($B$8="тыс. руб.",0.001,1)</f>
        <v>#N/A</v>
      </c>
      <c r="Y14" s="23" t="e">
        <f ca="1">VLOOKUP(VLOOKUP($B$4&amp;$B14,map!$A:$C,3,FALSE),INDIRECT("'"&amp;"["&amp;$B$4&amp;"]"&amp;$B$5&amp;"'"&amp;"!"&amp;$B$6&amp;$B$7&amp;":"&amp;"BZ1000"),MATCH(Y$11,INDIRECT("'"&amp;"["&amp;$B$4&amp;"]"&amp;$B$5&amp;"'"&amp;"!"&amp;$B$6&amp;$B$7&amp;":"&amp;"BZ"&amp;$B$7),0),FALSE)*IF($B$8="тыс. руб.",0.001,1)</f>
        <v>#N/A</v>
      </c>
      <c r="Z14" s="23" t="e">
        <f ca="1">VLOOKUP(VLOOKUP($B$4&amp;$B14,map!$A:$C,3,FALSE),INDIRECT("'"&amp;"["&amp;$B$4&amp;"]"&amp;$B$5&amp;"'"&amp;"!"&amp;$B$6&amp;$B$7&amp;":"&amp;"BZ1000"),MATCH(Z$11,INDIRECT("'"&amp;"["&amp;$B$4&amp;"]"&amp;$B$5&amp;"'"&amp;"!"&amp;$B$6&amp;$B$7&amp;":"&amp;"BZ"&amp;$B$7),0),FALSE)*IF($B$8="тыс. руб.",0.001,1)</f>
        <v>#N/A</v>
      </c>
      <c r="AA14" s="23" t="e">
        <f ca="1">VLOOKUP(VLOOKUP($B$4&amp;$B14,map!$A:$C,3,FALSE),INDIRECT("'"&amp;"["&amp;$B$4&amp;"]"&amp;$B$5&amp;"'"&amp;"!"&amp;$B$6&amp;$B$7&amp;":"&amp;"BZ1000"),MATCH(AA$11,INDIRECT("'"&amp;"["&amp;$B$4&amp;"]"&amp;$B$5&amp;"'"&amp;"!"&amp;$B$6&amp;$B$7&amp;":"&amp;"BZ"&amp;$B$7),0),FALSE)*IF($B$8="тыс. руб.",0.001,1)</f>
        <v>#N/A</v>
      </c>
      <c r="AB14" s="23" t="e">
        <f ca="1">VLOOKUP(VLOOKUP($B$4&amp;$B14,map!$A:$C,3,FALSE),INDIRECT("'"&amp;"["&amp;$B$4&amp;"]"&amp;$B$5&amp;"'"&amp;"!"&amp;$B$6&amp;$B$7&amp;":"&amp;"BZ1000"),MATCH(AB$11,INDIRECT("'"&amp;"["&amp;$B$4&amp;"]"&amp;$B$5&amp;"'"&amp;"!"&amp;$B$6&amp;$B$7&amp;":"&amp;"BZ"&amp;$B$7),0),FALSE)*IF($B$8="тыс. руб.",0.001,1)</f>
        <v>#N/A</v>
      </c>
      <c r="AC14" s="23" t="e">
        <f ca="1">VLOOKUP(VLOOKUP($B$4&amp;$B14,map!$A:$C,3,FALSE),INDIRECT("'"&amp;"["&amp;$B$4&amp;"]"&amp;$B$5&amp;"'"&amp;"!"&amp;$B$6&amp;$B$7&amp;":"&amp;"BZ1000"),MATCH(AC$11,INDIRECT("'"&amp;"["&amp;$B$4&amp;"]"&amp;$B$5&amp;"'"&amp;"!"&amp;$B$6&amp;$B$7&amp;":"&amp;"BZ"&amp;$B$7),0),FALSE)*IF($B$8="тыс. руб.",0.001,1)</f>
        <v>#N/A</v>
      </c>
      <c r="AD14" s="23" t="e">
        <f ca="1">VLOOKUP(VLOOKUP($B$4&amp;$B14,map!$A:$C,3,FALSE),INDIRECT("'"&amp;"["&amp;$B$4&amp;"]"&amp;$B$5&amp;"'"&amp;"!"&amp;$B$6&amp;$B$7&amp;":"&amp;"BZ1000"),MATCH(AD$11,INDIRECT("'"&amp;"["&amp;$B$4&amp;"]"&amp;$B$5&amp;"'"&amp;"!"&amp;$B$6&amp;$B$7&amp;":"&amp;"BZ"&amp;$B$7),0),FALSE)*IF($B$8="тыс. руб.",0.001,1)</f>
        <v>#N/A</v>
      </c>
      <c r="AE14" s="23" t="e">
        <f ca="1">VLOOKUP(VLOOKUP($B$4&amp;$B14,map!$A:$C,3,FALSE),INDIRECT("'"&amp;"["&amp;$B$4&amp;"]"&amp;$B$5&amp;"'"&amp;"!"&amp;$B$6&amp;$B$7&amp;":"&amp;"BZ1000"),MATCH(AE$11,INDIRECT("'"&amp;"["&amp;$B$4&amp;"]"&amp;$B$5&amp;"'"&amp;"!"&amp;$B$6&amp;$B$7&amp;":"&amp;"BZ"&amp;$B$7),0),FALSE)*IF($B$8="тыс. руб.",0.001,1)</f>
        <v>#N/A</v>
      </c>
      <c r="AF14" s="23" t="e">
        <f ca="1">VLOOKUP(VLOOKUP($B$4&amp;$B14,map!$A:$C,3,FALSE),INDIRECT("'"&amp;"["&amp;$B$4&amp;"]"&amp;$B$5&amp;"'"&amp;"!"&amp;$B$6&amp;$B$7&amp;":"&amp;"BZ1000"),MATCH(AF$11,INDIRECT("'"&amp;"["&amp;$B$4&amp;"]"&amp;$B$5&amp;"'"&amp;"!"&amp;$B$6&amp;$B$7&amp;":"&amp;"BZ"&amp;$B$7),0),FALSE)*IF($B$8="тыс. руб.",0.001,1)</f>
        <v>#N/A</v>
      </c>
      <c r="AG14" s="23" t="e">
        <f ca="1">VLOOKUP(VLOOKUP($B$4&amp;$B14,map!$A:$C,3,FALSE),INDIRECT("'"&amp;"["&amp;$B$4&amp;"]"&amp;$B$5&amp;"'"&amp;"!"&amp;$B$6&amp;$B$7&amp;":"&amp;"BZ1000"),MATCH(AG$11,INDIRECT("'"&amp;"["&amp;$B$4&amp;"]"&amp;$B$5&amp;"'"&amp;"!"&amp;$B$6&amp;$B$7&amp;":"&amp;"BZ"&amp;$B$7),0),FALSE)*IF($B$8="тыс. руб.",0.001,1)</f>
        <v>#N/A</v>
      </c>
      <c r="AH14" s="23" t="e">
        <f ca="1">VLOOKUP(VLOOKUP($B$4&amp;$B14,map!$A:$C,3,FALSE),INDIRECT("'"&amp;"["&amp;$B$4&amp;"]"&amp;$B$5&amp;"'"&amp;"!"&amp;$B$6&amp;$B$7&amp;":"&amp;"BZ1000"),MATCH(AH$11,INDIRECT("'"&amp;"["&amp;$B$4&amp;"]"&amp;$B$5&amp;"'"&amp;"!"&amp;$B$6&amp;$B$7&amp;":"&amp;"BZ"&amp;$B$7),0),FALSE)*IF($B$8="тыс. руб.",0.001,1)</f>
        <v>#N/A</v>
      </c>
      <c r="AI14" s="23" t="e">
        <f ca="1">VLOOKUP(VLOOKUP($B$4&amp;$B14,map!$A:$C,3,FALSE),INDIRECT("'"&amp;"["&amp;$B$4&amp;"]"&amp;$B$5&amp;"'"&amp;"!"&amp;$B$6&amp;$B$7&amp;":"&amp;"BZ1000"),MATCH(AI$11,INDIRECT("'"&amp;"["&amp;$B$4&amp;"]"&amp;$B$5&amp;"'"&amp;"!"&amp;$B$6&amp;$B$7&amp;":"&amp;"BZ"&amp;$B$7),0),FALSE)*IF($B$8="тыс. руб.",0.001,1)</f>
        <v>#N/A</v>
      </c>
      <c r="AJ14" s="23" t="e">
        <f ca="1">VLOOKUP(VLOOKUP($B$4&amp;$B14,map!$A:$C,3,FALSE),INDIRECT("'"&amp;"["&amp;$B$4&amp;"]"&amp;$B$5&amp;"'"&amp;"!"&amp;$B$6&amp;$B$7&amp;":"&amp;"BZ1000"),MATCH(AJ$11,INDIRECT("'"&amp;"["&amp;$B$4&amp;"]"&amp;$B$5&amp;"'"&amp;"!"&amp;$B$6&amp;$B$7&amp;":"&amp;"BZ"&amp;$B$7),0),FALSE)*IF($B$8="тыс. руб.",0.001,1)</f>
        <v>#N/A</v>
      </c>
      <c r="AK14" s="23" t="e">
        <f ca="1">VLOOKUP(VLOOKUP($B$4&amp;$B14,map!$A:$C,3,FALSE),INDIRECT("'"&amp;"["&amp;$B$4&amp;"]"&amp;$B$5&amp;"'"&amp;"!"&amp;$B$6&amp;$B$7&amp;":"&amp;"BZ1000"),MATCH(AK$11,INDIRECT("'"&amp;"["&amp;$B$4&amp;"]"&amp;$B$5&amp;"'"&amp;"!"&amp;$B$6&amp;$B$7&amp;":"&amp;"BZ"&amp;$B$7),0),FALSE)*IF($B$8="тыс. руб.",0.001,1)</f>
        <v>#N/A</v>
      </c>
      <c r="AL14" s="23" t="e">
        <f ca="1">VLOOKUP(VLOOKUP($B$4&amp;$B14,map!$A:$C,3,FALSE),INDIRECT("'"&amp;"["&amp;$B$4&amp;"]"&amp;$B$5&amp;"'"&amp;"!"&amp;$B$6&amp;$B$7&amp;":"&amp;"BZ1000"),MATCH(AL$11,INDIRECT("'"&amp;"["&amp;$B$4&amp;"]"&amp;$B$5&amp;"'"&amp;"!"&amp;$B$6&amp;$B$7&amp;":"&amp;"BZ"&amp;$B$7),0),FALSE)*IF($B$8="тыс. руб.",0.001,1)</f>
        <v>#N/A</v>
      </c>
    </row>
    <row r="15" spans="1:38" s="24" customFormat="1">
      <c r="A15" s="21" t="str">
        <f t="shared" si="1"/>
        <v>КГ.xlsb|РП КГ</v>
      </c>
      <c r="B15" s="22" t="s">
        <v>19</v>
      </c>
      <c r="C15" s="23">
        <f ca="1">VLOOKUP(VLOOKUP($B$4&amp;$B15,map!$A:$C,3,FALSE),INDIRECT("'"&amp;"["&amp;$B$4&amp;"]"&amp;$B$5&amp;"'"&amp;"!"&amp;$B$6&amp;$B$7&amp;":"&amp;"BZ1000"),MATCH(C$11,INDIRECT("'"&amp;"["&amp;$B$4&amp;"]"&amp;$B$5&amp;"'"&amp;"!"&amp;$B$6&amp;$B$7&amp;":"&amp;"BZ"&amp;$B$7),0),FALSE)*IF($B$8="тыс. руб.",0.001,1)</f>
        <v>0</v>
      </c>
      <c r="D15" s="23">
        <f ca="1">VLOOKUP(VLOOKUP($B$4&amp;$B15,map!$A:$C,3,FALSE),INDIRECT("'"&amp;"["&amp;$B$4&amp;"]"&amp;$B$5&amp;"'"&amp;"!"&amp;$B$6&amp;$B$7&amp;":"&amp;"BZ1000"),MATCH(D$11,INDIRECT("'"&amp;"["&amp;$B$4&amp;"]"&amp;$B$5&amp;"'"&amp;"!"&amp;$B$6&amp;$B$7&amp;":"&amp;"BZ"&amp;$B$7),0),FALSE)*IF($B$8="тыс. руб.",0.001,1)</f>
        <v>1.4348040000000002</v>
      </c>
      <c r="E15" s="23">
        <f ca="1">VLOOKUP(VLOOKUP($B$4&amp;$B15,map!$A:$C,3,FALSE),INDIRECT("'"&amp;"["&amp;$B$4&amp;"]"&amp;$B$5&amp;"'"&amp;"!"&amp;$B$6&amp;$B$7&amp;":"&amp;"BZ1000"),MATCH(E$11,INDIRECT("'"&amp;"["&amp;$B$4&amp;"]"&amp;$B$5&amp;"'"&amp;"!"&amp;$B$6&amp;$B$7&amp;":"&amp;"BZ"&amp;$B$7),0),FALSE)*IF($B$8="тыс. руб.",0.001,1)</f>
        <v>53.912484800000009</v>
      </c>
      <c r="F15" s="23">
        <f ca="1">VLOOKUP(VLOOKUP($B$4&amp;$B15,map!$A:$C,3,FALSE),INDIRECT("'"&amp;"["&amp;$B$4&amp;"]"&amp;$B$5&amp;"'"&amp;"!"&amp;$B$6&amp;$B$7&amp;":"&amp;"BZ1000"),MATCH(F$11,INDIRECT("'"&amp;"["&amp;$B$4&amp;"]"&amp;$B$5&amp;"'"&amp;"!"&amp;$B$6&amp;$B$7&amp;":"&amp;"BZ"&amp;$B$7),0),FALSE)*IF($B$8="тыс. руб.",0.001,1)</f>
        <v>64.382025060000004</v>
      </c>
      <c r="G15" s="23">
        <f ca="1">VLOOKUP(VLOOKUP($B$4&amp;$B15,map!$A:$C,3,FALSE),INDIRECT("'"&amp;"["&amp;$B$4&amp;"]"&amp;$B$5&amp;"'"&amp;"!"&amp;$B$6&amp;$B$7&amp;":"&amp;"BZ1000"),MATCH(G$11,INDIRECT("'"&amp;"["&amp;$B$4&amp;"]"&amp;$B$5&amp;"'"&amp;"!"&amp;$B$6&amp;$B$7&amp;":"&amp;"BZ"&amp;$B$7),0),FALSE)*IF($B$8="тыс. руб.",0.001,1)</f>
        <v>286.36774717999987</v>
      </c>
      <c r="H15" s="23">
        <f ca="1">VLOOKUP(VLOOKUP($B$4&amp;$B15,map!$A:$C,3,FALSE),INDIRECT("'"&amp;"["&amp;$B$4&amp;"]"&amp;$B$5&amp;"'"&amp;"!"&amp;$B$6&amp;$B$7&amp;":"&amp;"BZ1000"),MATCH(H$11,INDIRECT("'"&amp;"["&amp;$B$4&amp;"]"&amp;$B$5&amp;"'"&amp;"!"&amp;$B$6&amp;$B$7&amp;":"&amp;"BZ"&amp;$B$7),0),FALSE)*IF($B$8="тыс. руб.",0.001,1)</f>
        <v>729.0106000699999</v>
      </c>
      <c r="I15" s="23">
        <f ca="1">VLOOKUP(VLOOKUP($B$4&amp;$B15,map!$A:$C,3,FALSE),INDIRECT("'"&amp;"["&amp;$B$4&amp;"]"&amp;$B$5&amp;"'"&amp;"!"&amp;$B$6&amp;$B$7&amp;":"&amp;"BZ1000"),MATCH(I$11,INDIRECT("'"&amp;"["&amp;$B$4&amp;"]"&amp;$B$5&amp;"'"&amp;"!"&amp;$B$6&amp;$B$7&amp;":"&amp;"BZ"&amp;$B$7),0),FALSE)*IF($B$8="тыс. руб.",0.001,1)</f>
        <v>669.07574003000013</v>
      </c>
      <c r="J15" s="23">
        <f ca="1">VLOOKUP(VLOOKUP($B$4&amp;$B15,map!$A:$C,3,FALSE),INDIRECT("'"&amp;"["&amp;$B$4&amp;"]"&amp;$B$5&amp;"'"&amp;"!"&amp;$B$6&amp;$B$7&amp;":"&amp;"BZ1000"),MATCH(J$11,INDIRECT("'"&amp;"["&amp;$B$4&amp;"]"&amp;$B$5&amp;"'"&amp;"!"&amp;$B$6&amp;$B$7&amp;":"&amp;"BZ"&amp;$B$7),0),FALSE)*IF($B$8="тыс. руб.",0.001,1)</f>
        <v>1275.7999999999997</v>
      </c>
      <c r="K15" s="23">
        <f ca="1">VLOOKUP(VLOOKUP($B$4&amp;$B15,map!$A:$C,3,FALSE),INDIRECT("'"&amp;"["&amp;$B$4&amp;"]"&amp;$B$5&amp;"'"&amp;"!"&amp;$B$6&amp;$B$7&amp;":"&amp;"BZ1000"),MATCH(K$11,INDIRECT("'"&amp;"["&amp;$B$4&amp;"]"&amp;$B$5&amp;"'"&amp;"!"&amp;$B$6&amp;$B$7&amp;":"&amp;"BZ"&amp;$B$7),0),FALSE)*IF($B$8="тыс. руб.",0.001,1)</f>
        <v>645.91999999999996</v>
      </c>
      <c r="L15" s="23">
        <f ca="1">VLOOKUP(VLOOKUP($B$4&amp;$B15,map!$A:$C,3,FALSE),INDIRECT("'"&amp;"["&amp;$B$4&amp;"]"&amp;$B$5&amp;"'"&amp;"!"&amp;$B$6&amp;$B$7&amp;":"&amp;"BZ1000"),MATCH(L$11,INDIRECT("'"&amp;"["&amp;$B$4&amp;"]"&amp;$B$5&amp;"'"&amp;"!"&amp;$B$6&amp;$B$7&amp;":"&amp;"BZ"&amp;$B$7),0),FALSE)*IF($B$8="тыс. руб.",0.001,1)</f>
        <v>586.05000000001269</v>
      </c>
      <c r="M15" s="23">
        <f ca="1">VLOOKUP(VLOOKUP($B$4&amp;$B15,map!$A:$C,3,FALSE),INDIRECT("'"&amp;"["&amp;$B$4&amp;"]"&amp;$B$5&amp;"'"&amp;"!"&amp;$B$6&amp;$B$7&amp;":"&amp;"BZ1000"),MATCH(M$11,INDIRECT("'"&amp;"["&amp;$B$4&amp;"]"&amp;$B$5&amp;"'"&amp;"!"&amp;$B$6&amp;$B$7&amp;":"&amp;"BZ"&amp;$B$7),0),FALSE)*IF($B$8="тыс. руб.",0.001,1)</f>
        <v>0</v>
      </c>
      <c r="N15" s="23">
        <f ca="1">VLOOKUP(VLOOKUP($B$4&amp;$B15,map!$A:$C,3,FALSE),INDIRECT("'"&amp;"["&amp;$B$4&amp;"]"&amp;$B$5&amp;"'"&amp;"!"&amp;$B$6&amp;$B$7&amp;":"&amp;"BZ1000"),MATCH(N$11,INDIRECT("'"&amp;"["&amp;$B$4&amp;"]"&amp;$B$5&amp;"'"&amp;"!"&amp;$B$6&amp;$B$7&amp;":"&amp;"BZ"&amp;$B$7),0),FALSE)*IF($B$8="тыс. руб.",0.001,1)</f>
        <v>205.19319092075463</v>
      </c>
      <c r="O15" s="23">
        <f ca="1">VLOOKUP(VLOOKUP($B$4&amp;$B15,map!$A:$C,3,FALSE),INDIRECT("'"&amp;"["&amp;$B$4&amp;"]"&amp;$B$5&amp;"'"&amp;"!"&amp;$B$6&amp;$B$7&amp;":"&amp;"BZ1000"),MATCH(O$11,INDIRECT("'"&amp;"["&amp;$B$4&amp;"]"&amp;$B$5&amp;"'"&amp;"!"&amp;$B$6&amp;$B$7&amp;":"&amp;"BZ"&amp;$B$7),0),FALSE)*IF($B$8="тыс. руб.",0.001,1)</f>
        <v>205.19319092075463</v>
      </c>
      <c r="P15" s="23">
        <f ca="1">VLOOKUP(VLOOKUP($B$4&amp;$B15,map!$A:$C,3,FALSE),INDIRECT("'"&amp;"["&amp;$B$4&amp;"]"&amp;$B$5&amp;"'"&amp;"!"&amp;$B$6&amp;$B$7&amp;":"&amp;"BZ1000"),MATCH(P$11,INDIRECT("'"&amp;"["&amp;$B$4&amp;"]"&amp;$B$5&amp;"'"&amp;"!"&amp;$B$6&amp;$B$7&amp;":"&amp;"BZ"&amp;$B$7),0),FALSE)*IF($B$8="тыс. руб.",0.001,1)</f>
        <v>222.17680604160992</v>
      </c>
      <c r="Q15" s="23">
        <f ca="1">VLOOKUP(VLOOKUP($B$4&amp;$B15,map!$A:$C,3,FALSE),INDIRECT("'"&amp;"["&amp;$B$4&amp;"]"&amp;$B$5&amp;"'"&amp;"!"&amp;$B$6&amp;$B$7&amp;":"&amp;"BZ1000"),MATCH(Q$11,INDIRECT("'"&amp;"["&amp;$B$4&amp;"]"&amp;$B$5&amp;"'"&amp;"!"&amp;$B$6&amp;$B$7&amp;":"&amp;"BZ"&amp;$B$7),0),FALSE)*IF($B$8="тыс. руб.",0.001,1)</f>
        <v>222.17680604160992</v>
      </c>
      <c r="R15" s="23">
        <f ca="1">VLOOKUP(VLOOKUP($B$4&amp;$B15,map!$A:$C,3,FALSE),INDIRECT("'"&amp;"["&amp;$B$4&amp;"]"&amp;$B$5&amp;"'"&amp;"!"&amp;$B$6&amp;$B$7&amp;":"&amp;"BZ1000"),MATCH(R$11,INDIRECT("'"&amp;"["&amp;$B$4&amp;"]"&amp;$B$5&amp;"'"&amp;"!"&amp;$B$6&amp;$B$7&amp;":"&amp;"BZ"&amp;$B$7),0),FALSE)*IF($B$8="тыс. руб.",0.001,1)</f>
        <v>0</v>
      </c>
      <c r="S15" s="23" t="e">
        <f ca="1">VLOOKUP(VLOOKUP($B$4&amp;$B15,map!$A:$C,3,FALSE),INDIRECT("'"&amp;"["&amp;$B$4&amp;"]"&amp;$B$5&amp;"'"&amp;"!"&amp;$B$6&amp;$B$7&amp;":"&amp;"BZ1000"),MATCH(S$11,INDIRECT("'"&amp;"["&amp;$B$4&amp;"]"&amp;$B$5&amp;"'"&amp;"!"&amp;$B$6&amp;$B$7&amp;":"&amp;"BZ"&amp;$B$7),0),FALSE)*IF($B$8="тыс. руб.",0.001,1)</f>
        <v>#N/A</v>
      </c>
      <c r="T15" s="23" t="e">
        <f ca="1">VLOOKUP(VLOOKUP($B$4&amp;$B15,map!$A:$C,3,FALSE),INDIRECT("'"&amp;"["&amp;$B$4&amp;"]"&amp;$B$5&amp;"'"&amp;"!"&amp;$B$6&amp;$B$7&amp;":"&amp;"BZ1000"),MATCH(T$11,INDIRECT("'"&amp;"["&amp;$B$4&amp;"]"&amp;$B$5&amp;"'"&amp;"!"&amp;$B$6&amp;$B$7&amp;":"&amp;"BZ"&amp;$B$7),0),FALSE)*IF($B$8="тыс. руб.",0.001,1)</f>
        <v>#N/A</v>
      </c>
      <c r="U15" s="23" t="e">
        <f ca="1">VLOOKUP(VLOOKUP($B$4&amp;$B15,map!$A:$C,3,FALSE),INDIRECT("'"&amp;"["&amp;$B$4&amp;"]"&amp;$B$5&amp;"'"&amp;"!"&amp;$B$6&amp;$B$7&amp;":"&amp;"BZ1000"),MATCH(U$11,INDIRECT("'"&amp;"["&amp;$B$4&amp;"]"&amp;$B$5&amp;"'"&amp;"!"&amp;$B$6&amp;$B$7&amp;":"&amp;"BZ"&amp;$B$7),0),FALSE)*IF($B$8="тыс. руб.",0.001,1)</f>
        <v>#N/A</v>
      </c>
      <c r="V15" s="23" t="e">
        <f ca="1">VLOOKUP(VLOOKUP($B$4&amp;$B15,map!$A:$C,3,FALSE),INDIRECT("'"&amp;"["&amp;$B$4&amp;"]"&amp;$B$5&amp;"'"&amp;"!"&amp;$B$6&amp;$B$7&amp;":"&amp;"BZ1000"),MATCH(V$11,INDIRECT("'"&amp;"["&amp;$B$4&amp;"]"&amp;$B$5&amp;"'"&amp;"!"&amp;$B$6&amp;$B$7&amp;":"&amp;"BZ"&amp;$B$7),0),FALSE)*IF($B$8="тыс. руб.",0.001,1)</f>
        <v>#N/A</v>
      </c>
      <c r="W15" s="23" t="e">
        <f ca="1">VLOOKUP(VLOOKUP($B$4&amp;$B15,map!$A:$C,3,FALSE),INDIRECT("'"&amp;"["&amp;$B$4&amp;"]"&amp;$B$5&amp;"'"&amp;"!"&amp;$B$6&amp;$B$7&amp;":"&amp;"BZ1000"),MATCH(W$11,INDIRECT("'"&amp;"["&amp;$B$4&amp;"]"&amp;$B$5&amp;"'"&amp;"!"&amp;$B$6&amp;$B$7&amp;":"&amp;"BZ"&amp;$B$7),0),FALSE)*IF($B$8="тыс. руб.",0.001,1)</f>
        <v>#N/A</v>
      </c>
      <c r="X15" s="23" t="e">
        <f ca="1">VLOOKUP(VLOOKUP($B$4&amp;$B15,map!$A:$C,3,FALSE),INDIRECT("'"&amp;"["&amp;$B$4&amp;"]"&amp;$B$5&amp;"'"&amp;"!"&amp;$B$6&amp;$B$7&amp;":"&amp;"BZ1000"),MATCH(X$11,INDIRECT("'"&amp;"["&amp;$B$4&amp;"]"&amp;$B$5&amp;"'"&amp;"!"&amp;$B$6&amp;$B$7&amp;":"&amp;"BZ"&amp;$B$7),0),FALSE)*IF($B$8="тыс. руб.",0.001,1)</f>
        <v>#N/A</v>
      </c>
      <c r="Y15" s="23" t="e">
        <f ca="1">VLOOKUP(VLOOKUP($B$4&amp;$B15,map!$A:$C,3,FALSE),INDIRECT("'"&amp;"["&amp;$B$4&amp;"]"&amp;$B$5&amp;"'"&amp;"!"&amp;$B$6&amp;$B$7&amp;":"&amp;"BZ1000"),MATCH(Y$11,INDIRECT("'"&amp;"["&amp;$B$4&amp;"]"&amp;$B$5&amp;"'"&amp;"!"&amp;$B$6&amp;$B$7&amp;":"&amp;"BZ"&amp;$B$7),0),FALSE)*IF($B$8="тыс. руб.",0.001,1)</f>
        <v>#N/A</v>
      </c>
      <c r="Z15" s="23" t="e">
        <f ca="1">VLOOKUP(VLOOKUP($B$4&amp;$B15,map!$A:$C,3,FALSE),INDIRECT("'"&amp;"["&amp;$B$4&amp;"]"&amp;$B$5&amp;"'"&amp;"!"&amp;$B$6&amp;$B$7&amp;":"&amp;"BZ1000"),MATCH(Z$11,INDIRECT("'"&amp;"["&amp;$B$4&amp;"]"&amp;$B$5&amp;"'"&amp;"!"&amp;$B$6&amp;$B$7&amp;":"&amp;"BZ"&amp;$B$7),0),FALSE)*IF($B$8="тыс. руб.",0.001,1)</f>
        <v>#N/A</v>
      </c>
      <c r="AA15" s="23" t="e">
        <f ca="1">VLOOKUP(VLOOKUP($B$4&amp;$B15,map!$A:$C,3,FALSE),INDIRECT("'"&amp;"["&amp;$B$4&amp;"]"&amp;$B$5&amp;"'"&amp;"!"&amp;$B$6&amp;$B$7&amp;":"&amp;"BZ1000"),MATCH(AA$11,INDIRECT("'"&amp;"["&amp;$B$4&amp;"]"&amp;$B$5&amp;"'"&amp;"!"&amp;$B$6&amp;$B$7&amp;":"&amp;"BZ"&amp;$B$7),0),FALSE)*IF($B$8="тыс. руб.",0.001,1)</f>
        <v>#N/A</v>
      </c>
      <c r="AB15" s="23" t="e">
        <f ca="1">VLOOKUP(VLOOKUP($B$4&amp;$B15,map!$A:$C,3,FALSE),INDIRECT("'"&amp;"["&amp;$B$4&amp;"]"&amp;$B$5&amp;"'"&amp;"!"&amp;$B$6&amp;$B$7&amp;":"&amp;"BZ1000"),MATCH(AB$11,INDIRECT("'"&amp;"["&amp;$B$4&amp;"]"&amp;$B$5&amp;"'"&amp;"!"&amp;$B$6&amp;$B$7&amp;":"&amp;"BZ"&amp;$B$7),0),FALSE)*IF($B$8="тыс. руб.",0.001,1)</f>
        <v>#N/A</v>
      </c>
      <c r="AC15" s="23" t="e">
        <f ca="1">VLOOKUP(VLOOKUP($B$4&amp;$B15,map!$A:$C,3,FALSE),INDIRECT("'"&amp;"["&amp;$B$4&amp;"]"&amp;$B$5&amp;"'"&amp;"!"&amp;$B$6&amp;$B$7&amp;":"&amp;"BZ1000"),MATCH(AC$11,INDIRECT("'"&amp;"["&amp;$B$4&amp;"]"&amp;$B$5&amp;"'"&amp;"!"&amp;$B$6&amp;$B$7&amp;":"&amp;"BZ"&amp;$B$7),0),FALSE)*IF($B$8="тыс. руб.",0.001,1)</f>
        <v>#N/A</v>
      </c>
      <c r="AD15" s="23" t="e">
        <f ca="1">VLOOKUP(VLOOKUP($B$4&amp;$B15,map!$A:$C,3,FALSE),INDIRECT("'"&amp;"["&amp;$B$4&amp;"]"&amp;$B$5&amp;"'"&amp;"!"&amp;$B$6&amp;$B$7&amp;":"&amp;"BZ1000"),MATCH(AD$11,INDIRECT("'"&amp;"["&amp;$B$4&amp;"]"&amp;$B$5&amp;"'"&amp;"!"&amp;$B$6&amp;$B$7&amp;":"&amp;"BZ"&amp;$B$7),0),FALSE)*IF($B$8="тыс. руб.",0.001,1)</f>
        <v>#N/A</v>
      </c>
      <c r="AE15" s="23" t="e">
        <f ca="1">VLOOKUP(VLOOKUP($B$4&amp;$B15,map!$A:$C,3,FALSE),INDIRECT("'"&amp;"["&amp;$B$4&amp;"]"&amp;$B$5&amp;"'"&amp;"!"&amp;$B$6&amp;$B$7&amp;":"&amp;"BZ1000"),MATCH(AE$11,INDIRECT("'"&amp;"["&amp;$B$4&amp;"]"&amp;$B$5&amp;"'"&amp;"!"&amp;$B$6&amp;$B$7&amp;":"&amp;"BZ"&amp;$B$7),0),FALSE)*IF($B$8="тыс. руб.",0.001,1)</f>
        <v>#N/A</v>
      </c>
      <c r="AF15" s="23" t="e">
        <f ca="1">VLOOKUP(VLOOKUP($B$4&amp;$B15,map!$A:$C,3,FALSE),INDIRECT("'"&amp;"["&amp;$B$4&amp;"]"&amp;$B$5&amp;"'"&amp;"!"&amp;$B$6&amp;$B$7&amp;":"&amp;"BZ1000"),MATCH(AF$11,INDIRECT("'"&amp;"["&amp;$B$4&amp;"]"&amp;$B$5&amp;"'"&amp;"!"&amp;$B$6&amp;$B$7&amp;":"&amp;"BZ"&amp;$B$7),0),FALSE)*IF($B$8="тыс. руб.",0.001,1)</f>
        <v>#N/A</v>
      </c>
      <c r="AG15" s="23" t="e">
        <f ca="1">VLOOKUP(VLOOKUP($B$4&amp;$B15,map!$A:$C,3,FALSE),INDIRECT("'"&amp;"["&amp;$B$4&amp;"]"&amp;$B$5&amp;"'"&amp;"!"&amp;$B$6&amp;$B$7&amp;":"&amp;"BZ1000"),MATCH(AG$11,INDIRECT("'"&amp;"["&amp;$B$4&amp;"]"&amp;$B$5&amp;"'"&amp;"!"&amp;$B$6&amp;$B$7&amp;":"&amp;"BZ"&amp;$B$7),0),FALSE)*IF($B$8="тыс. руб.",0.001,1)</f>
        <v>#N/A</v>
      </c>
      <c r="AH15" s="23" t="e">
        <f ca="1">VLOOKUP(VLOOKUP($B$4&amp;$B15,map!$A:$C,3,FALSE),INDIRECT("'"&amp;"["&amp;$B$4&amp;"]"&amp;$B$5&amp;"'"&amp;"!"&amp;$B$6&amp;$B$7&amp;":"&amp;"BZ1000"),MATCH(AH$11,INDIRECT("'"&amp;"["&amp;$B$4&amp;"]"&amp;$B$5&amp;"'"&amp;"!"&amp;$B$6&amp;$B$7&amp;":"&amp;"BZ"&amp;$B$7),0),FALSE)*IF($B$8="тыс. руб.",0.001,1)</f>
        <v>#N/A</v>
      </c>
      <c r="AI15" s="23" t="e">
        <f ca="1">VLOOKUP(VLOOKUP($B$4&amp;$B15,map!$A:$C,3,FALSE),INDIRECT("'"&amp;"["&amp;$B$4&amp;"]"&amp;$B$5&amp;"'"&amp;"!"&amp;$B$6&amp;$B$7&amp;":"&amp;"BZ1000"),MATCH(AI$11,INDIRECT("'"&amp;"["&amp;$B$4&amp;"]"&amp;$B$5&amp;"'"&amp;"!"&amp;$B$6&amp;$B$7&amp;":"&amp;"BZ"&amp;$B$7),0),FALSE)*IF($B$8="тыс. руб.",0.001,1)</f>
        <v>#N/A</v>
      </c>
      <c r="AJ15" s="23" t="e">
        <f ca="1">VLOOKUP(VLOOKUP($B$4&amp;$B15,map!$A:$C,3,FALSE),INDIRECT("'"&amp;"["&amp;$B$4&amp;"]"&amp;$B$5&amp;"'"&amp;"!"&amp;$B$6&amp;$B$7&amp;":"&amp;"BZ1000"),MATCH(AJ$11,INDIRECT("'"&amp;"["&amp;$B$4&amp;"]"&amp;$B$5&amp;"'"&amp;"!"&amp;$B$6&amp;$B$7&amp;":"&amp;"BZ"&amp;$B$7),0),FALSE)*IF($B$8="тыс. руб.",0.001,1)</f>
        <v>#N/A</v>
      </c>
      <c r="AK15" s="23" t="e">
        <f ca="1">VLOOKUP(VLOOKUP($B$4&amp;$B15,map!$A:$C,3,FALSE),INDIRECT("'"&amp;"["&amp;$B$4&amp;"]"&amp;$B$5&amp;"'"&amp;"!"&amp;$B$6&amp;$B$7&amp;":"&amp;"BZ1000"),MATCH(AK$11,INDIRECT("'"&amp;"["&amp;$B$4&amp;"]"&amp;$B$5&amp;"'"&amp;"!"&amp;$B$6&amp;$B$7&amp;":"&amp;"BZ"&amp;$B$7),0),FALSE)*IF($B$8="тыс. руб.",0.001,1)</f>
        <v>#N/A</v>
      </c>
      <c r="AL15" s="23" t="e">
        <f ca="1">VLOOKUP(VLOOKUP($B$4&amp;$B15,map!$A:$C,3,FALSE),INDIRECT("'"&amp;"["&amp;$B$4&amp;"]"&amp;$B$5&amp;"'"&amp;"!"&amp;$B$6&amp;$B$7&amp;":"&amp;"BZ1000"),MATCH(AL$11,INDIRECT("'"&amp;"["&amp;$B$4&amp;"]"&amp;$B$5&amp;"'"&amp;"!"&amp;$B$6&amp;$B$7&amp;":"&amp;"BZ"&amp;$B$7),0),FALSE)*IF($B$8="тыс. руб.",0.001,1)</f>
        <v>#N/A</v>
      </c>
    </row>
    <row r="16" spans="1:38" s="24" customFormat="1">
      <c r="A16" s="21" t="str">
        <f t="shared" si="1"/>
        <v>КГ.xlsb|РП КГ</v>
      </c>
      <c r="B16" s="22" t="s">
        <v>20</v>
      </c>
      <c r="C16" s="23">
        <f ca="1">VLOOKUP(VLOOKUP($B$4&amp;$B16,map!$A:$C,3,FALSE),INDIRECT("'"&amp;"["&amp;$B$4&amp;"]"&amp;$B$5&amp;"'"&amp;"!"&amp;$B$6&amp;$B$7&amp;":"&amp;"BZ1000"),MATCH(C$11,INDIRECT("'"&amp;"["&amp;$B$4&amp;"]"&amp;$B$5&amp;"'"&amp;"!"&amp;$B$6&amp;$B$7&amp;":"&amp;"BZ"&amp;$B$7),0),FALSE)*IF($B$8="тыс. руб.",0.001,1)</f>
        <v>0.23500000000000001</v>
      </c>
      <c r="D16" s="23">
        <f ca="1">VLOOKUP(VLOOKUP($B$4&amp;$B16,map!$A:$C,3,FALSE),INDIRECT("'"&amp;"["&amp;$B$4&amp;"]"&amp;$B$5&amp;"'"&amp;"!"&amp;$B$6&amp;$B$7&amp;":"&amp;"BZ1000"),MATCH(D$11,INDIRECT("'"&amp;"["&amp;$B$4&amp;"]"&amp;$B$5&amp;"'"&amp;"!"&amp;$B$6&amp;$B$7&amp;":"&amp;"BZ"&amp;$B$7),0),FALSE)*IF($B$8="тыс. руб.",0.001,1)</f>
        <v>3.5759055700000006</v>
      </c>
      <c r="E16" s="23">
        <f ca="1">VLOOKUP(VLOOKUP($B$4&amp;$B16,map!$A:$C,3,FALSE),INDIRECT("'"&amp;"["&amp;$B$4&amp;"]"&amp;$B$5&amp;"'"&amp;"!"&amp;$B$6&amp;$B$7&amp;":"&amp;"BZ1000"),MATCH(E$11,INDIRECT("'"&amp;"["&amp;$B$4&amp;"]"&amp;$B$5&amp;"'"&amp;"!"&amp;$B$6&amp;$B$7&amp;":"&amp;"BZ"&amp;$B$7),0),FALSE)*IF($B$8="тыс. руб.",0.001,1)</f>
        <v>1.6712281800000002</v>
      </c>
      <c r="F16" s="23">
        <f ca="1">VLOOKUP(VLOOKUP($B$4&amp;$B16,map!$A:$C,3,FALSE),INDIRECT("'"&amp;"["&amp;$B$4&amp;"]"&amp;$B$5&amp;"'"&amp;"!"&amp;$B$6&amp;$B$7&amp;":"&amp;"BZ1000"),MATCH(F$11,INDIRECT("'"&amp;"["&amp;$B$4&amp;"]"&amp;$B$5&amp;"'"&amp;"!"&amp;$B$6&amp;$B$7&amp;":"&amp;"BZ"&amp;$B$7),0),FALSE)*IF($B$8="тыс. руб.",0.001,1)</f>
        <v>0.95109949000000005</v>
      </c>
      <c r="G16" s="23">
        <f ca="1">VLOOKUP(VLOOKUP($B$4&amp;$B16,map!$A:$C,3,FALSE),INDIRECT("'"&amp;"["&amp;$B$4&amp;"]"&amp;$B$5&amp;"'"&amp;"!"&amp;$B$6&amp;$B$7&amp;":"&amp;"BZ1000"),MATCH(G$11,INDIRECT("'"&amp;"["&amp;$B$4&amp;"]"&amp;$B$5&amp;"'"&amp;"!"&amp;$B$6&amp;$B$7&amp;":"&amp;"BZ"&amp;$B$7),0),FALSE)*IF($B$8="тыс. руб.",0.001,1)</f>
        <v>25.034671100000001</v>
      </c>
      <c r="H16" s="23">
        <f ca="1">VLOOKUP(VLOOKUP($B$4&amp;$B16,map!$A:$C,3,FALSE),INDIRECT("'"&amp;"["&amp;$B$4&amp;"]"&amp;$B$5&amp;"'"&amp;"!"&amp;$B$6&amp;$B$7&amp;":"&amp;"BZ1000"),MATCH(H$11,INDIRECT("'"&amp;"["&amp;$B$4&amp;"]"&amp;$B$5&amp;"'"&amp;"!"&amp;$B$6&amp;$B$7&amp;":"&amp;"BZ"&amp;$B$7),0),FALSE)*IF($B$8="тыс. руб.",0.001,1)</f>
        <v>51.849427590000005</v>
      </c>
      <c r="I16" s="23">
        <f ca="1">VLOOKUP(VLOOKUP($B$4&amp;$B16,map!$A:$C,3,FALSE),INDIRECT("'"&amp;"["&amp;$B$4&amp;"]"&amp;$B$5&amp;"'"&amp;"!"&amp;$B$6&amp;$B$7&amp;":"&amp;"BZ1000"),MATCH(I$11,INDIRECT("'"&amp;"["&amp;$B$4&amp;"]"&amp;$B$5&amp;"'"&amp;"!"&amp;$B$6&amp;$B$7&amp;":"&amp;"BZ"&amp;$B$7),0),FALSE)*IF($B$8="тыс. руб.",0.001,1)</f>
        <v>66.05915847</v>
      </c>
      <c r="J16" s="23">
        <f ca="1">VLOOKUP(VLOOKUP($B$4&amp;$B16,map!$A:$C,3,FALSE),INDIRECT("'"&amp;"["&amp;$B$4&amp;"]"&amp;$B$5&amp;"'"&amp;"!"&amp;$B$6&amp;$B$7&amp;":"&amp;"BZ1000"),MATCH(J$11,INDIRECT("'"&amp;"["&amp;$B$4&amp;"]"&amp;$B$5&amp;"'"&amp;"!"&amp;$B$6&amp;$B$7&amp;":"&amp;"BZ"&amp;$B$7),0),FALSE)*IF($B$8="тыс. руб.",0.001,1)</f>
        <v>102.30178341048801</v>
      </c>
      <c r="K16" s="23">
        <f ca="1">VLOOKUP(VLOOKUP($B$4&amp;$B16,map!$A:$C,3,FALSE),INDIRECT("'"&amp;"["&amp;$B$4&amp;"]"&amp;$B$5&amp;"'"&amp;"!"&amp;$B$6&amp;$B$7&amp;":"&amp;"BZ1000"),MATCH(K$11,INDIRECT("'"&amp;"["&amp;$B$4&amp;"]"&amp;$B$5&amp;"'"&amp;"!"&amp;$B$6&amp;$B$7&amp;":"&amp;"BZ"&amp;$B$7),0),FALSE)*IF($B$8="тыс. руб.",0.001,1)</f>
        <v>99.704845050343607</v>
      </c>
      <c r="L16" s="23">
        <f ca="1">VLOOKUP(VLOOKUP($B$4&amp;$B16,map!$A:$C,3,FALSE),INDIRECT("'"&amp;"["&amp;$B$4&amp;"]"&amp;$B$5&amp;"'"&amp;"!"&amp;$B$6&amp;$B$7&amp;":"&amp;"BZ1000"),MATCH(L$11,INDIRECT("'"&amp;"["&amp;$B$4&amp;"]"&amp;$B$5&amp;"'"&amp;"!"&amp;$B$6&amp;$B$7&amp;":"&amp;"BZ"&amp;$B$7),0),FALSE)*IF($B$8="тыс. руб.",0.001,1)</f>
        <v>93.174601477181625</v>
      </c>
      <c r="M16" s="23">
        <f ca="1">VLOOKUP(VLOOKUP($B$4&amp;$B16,map!$A:$C,3,FALSE),INDIRECT("'"&amp;"["&amp;$B$4&amp;"]"&amp;$B$5&amp;"'"&amp;"!"&amp;$B$6&amp;$B$7&amp;":"&amp;"BZ1000"),MATCH(M$11,INDIRECT("'"&amp;"["&amp;$B$4&amp;"]"&amp;$B$5&amp;"'"&amp;"!"&amp;$B$6&amp;$B$7&amp;":"&amp;"BZ"&amp;$B$7),0),FALSE)*IF($B$8="тыс. руб.",0.001,1)</f>
        <v>0</v>
      </c>
      <c r="N16" s="23">
        <f ca="1">VLOOKUP(VLOOKUP($B$4&amp;$B16,map!$A:$C,3,FALSE),INDIRECT("'"&amp;"["&amp;$B$4&amp;"]"&amp;$B$5&amp;"'"&amp;"!"&amp;$B$6&amp;$B$7&amp;":"&amp;"BZ1000"),MATCH(N$11,INDIRECT("'"&amp;"["&amp;$B$4&amp;"]"&amp;$B$5&amp;"'"&amp;"!"&amp;$B$6&amp;$B$7&amp;":"&amp;"BZ"&amp;$B$7),0),FALSE)*IF($B$8="тыс. руб.",0.001,1)</f>
        <v>0</v>
      </c>
      <c r="O16" s="23">
        <f ca="1">VLOOKUP(VLOOKUP($B$4&amp;$B16,map!$A:$C,3,FALSE),INDIRECT("'"&amp;"["&amp;$B$4&amp;"]"&amp;$B$5&amp;"'"&amp;"!"&amp;$B$6&amp;$B$7&amp;":"&amp;"BZ1000"),MATCH(O$11,INDIRECT("'"&amp;"["&amp;$B$4&amp;"]"&amp;$B$5&amp;"'"&amp;"!"&amp;$B$6&amp;$B$7&amp;":"&amp;"BZ"&amp;$B$7),0),FALSE)*IF($B$8="тыс. руб.",0.001,1)</f>
        <v>0</v>
      </c>
      <c r="P16" s="23">
        <f ca="1">VLOOKUP(VLOOKUP($B$4&amp;$B16,map!$A:$C,3,FALSE),INDIRECT("'"&amp;"["&amp;$B$4&amp;"]"&amp;$B$5&amp;"'"&amp;"!"&amp;$B$6&amp;$B$7&amp;":"&amp;"BZ1000"),MATCH(P$11,INDIRECT("'"&amp;"["&amp;$B$4&amp;"]"&amp;$B$5&amp;"'"&amp;"!"&amp;$B$6&amp;$B$7&amp;":"&amp;"BZ"&amp;$B$7),0),FALSE)*IF($B$8="тыс. руб.",0.001,1)</f>
        <v>0</v>
      </c>
      <c r="Q16" s="23">
        <f ca="1">VLOOKUP(VLOOKUP($B$4&amp;$B16,map!$A:$C,3,FALSE),INDIRECT("'"&amp;"["&amp;$B$4&amp;"]"&amp;$B$5&amp;"'"&amp;"!"&amp;$B$6&amp;$B$7&amp;":"&amp;"BZ1000"),MATCH(Q$11,INDIRECT("'"&amp;"["&amp;$B$4&amp;"]"&amp;$B$5&amp;"'"&amp;"!"&amp;$B$6&amp;$B$7&amp;":"&amp;"BZ"&amp;$B$7),0),FALSE)*IF($B$8="тыс. руб.",0.001,1)</f>
        <v>0</v>
      </c>
      <c r="R16" s="23">
        <f ca="1">VLOOKUP(VLOOKUP($B$4&amp;$B16,map!$A:$C,3,FALSE),INDIRECT("'"&amp;"["&amp;$B$4&amp;"]"&amp;$B$5&amp;"'"&amp;"!"&amp;$B$6&amp;$B$7&amp;":"&amp;"BZ1000"),MATCH(R$11,INDIRECT("'"&amp;"["&amp;$B$4&amp;"]"&amp;$B$5&amp;"'"&amp;"!"&amp;$B$6&amp;$B$7&amp;":"&amp;"BZ"&amp;$B$7),0),FALSE)*IF($B$8="тыс. руб.",0.001,1)</f>
        <v>0</v>
      </c>
      <c r="S16" s="23" t="e">
        <f ca="1">VLOOKUP(VLOOKUP($B$4&amp;$B16,map!$A:$C,3,FALSE),INDIRECT("'"&amp;"["&amp;$B$4&amp;"]"&amp;$B$5&amp;"'"&amp;"!"&amp;$B$6&amp;$B$7&amp;":"&amp;"BZ1000"),MATCH(S$11,INDIRECT("'"&amp;"["&amp;$B$4&amp;"]"&amp;$B$5&amp;"'"&amp;"!"&amp;$B$6&amp;$B$7&amp;":"&amp;"BZ"&amp;$B$7),0),FALSE)*IF($B$8="тыс. руб.",0.001,1)</f>
        <v>#N/A</v>
      </c>
      <c r="T16" s="23" t="e">
        <f ca="1">VLOOKUP(VLOOKUP($B$4&amp;$B16,map!$A:$C,3,FALSE),INDIRECT("'"&amp;"["&amp;$B$4&amp;"]"&amp;$B$5&amp;"'"&amp;"!"&amp;$B$6&amp;$B$7&amp;":"&amp;"BZ1000"),MATCH(T$11,INDIRECT("'"&amp;"["&amp;$B$4&amp;"]"&amp;$B$5&amp;"'"&amp;"!"&amp;$B$6&amp;$B$7&amp;":"&amp;"BZ"&amp;$B$7),0),FALSE)*IF($B$8="тыс. руб.",0.001,1)</f>
        <v>#N/A</v>
      </c>
      <c r="U16" s="23" t="e">
        <f ca="1">VLOOKUP(VLOOKUP($B$4&amp;$B16,map!$A:$C,3,FALSE),INDIRECT("'"&amp;"["&amp;$B$4&amp;"]"&amp;$B$5&amp;"'"&amp;"!"&amp;$B$6&amp;$B$7&amp;":"&amp;"BZ1000"),MATCH(U$11,INDIRECT("'"&amp;"["&amp;$B$4&amp;"]"&amp;$B$5&amp;"'"&amp;"!"&amp;$B$6&amp;$B$7&amp;":"&amp;"BZ"&amp;$B$7),0),FALSE)*IF($B$8="тыс. руб.",0.001,1)</f>
        <v>#N/A</v>
      </c>
      <c r="V16" s="23" t="e">
        <f ca="1">VLOOKUP(VLOOKUP($B$4&amp;$B16,map!$A:$C,3,FALSE),INDIRECT("'"&amp;"["&amp;$B$4&amp;"]"&amp;$B$5&amp;"'"&amp;"!"&amp;$B$6&amp;$B$7&amp;":"&amp;"BZ1000"),MATCH(V$11,INDIRECT("'"&amp;"["&amp;$B$4&amp;"]"&amp;$B$5&amp;"'"&amp;"!"&amp;$B$6&amp;$B$7&amp;":"&amp;"BZ"&amp;$B$7),0),FALSE)*IF($B$8="тыс. руб.",0.001,1)</f>
        <v>#N/A</v>
      </c>
      <c r="W16" s="23" t="e">
        <f ca="1">VLOOKUP(VLOOKUP($B$4&amp;$B16,map!$A:$C,3,FALSE),INDIRECT("'"&amp;"["&amp;$B$4&amp;"]"&amp;$B$5&amp;"'"&amp;"!"&amp;$B$6&amp;$B$7&amp;":"&amp;"BZ1000"),MATCH(W$11,INDIRECT("'"&amp;"["&amp;$B$4&amp;"]"&amp;$B$5&amp;"'"&amp;"!"&amp;$B$6&amp;$B$7&amp;":"&amp;"BZ"&amp;$B$7),0),FALSE)*IF($B$8="тыс. руб.",0.001,1)</f>
        <v>#N/A</v>
      </c>
      <c r="X16" s="23" t="e">
        <f ca="1">VLOOKUP(VLOOKUP($B$4&amp;$B16,map!$A:$C,3,FALSE),INDIRECT("'"&amp;"["&amp;$B$4&amp;"]"&amp;$B$5&amp;"'"&amp;"!"&amp;$B$6&amp;$B$7&amp;":"&amp;"BZ1000"),MATCH(X$11,INDIRECT("'"&amp;"["&amp;$B$4&amp;"]"&amp;$B$5&amp;"'"&amp;"!"&amp;$B$6&amp;$B$7&amp;":"&amp;"BZ"&amp;$B$7),0),FALSE)*IF($B$8="тыс. руб.",0.001,1)</f>
        <v>#N/A</v>
      </c>
      <c r="Y16" s="23" t="e">
        <f ca="1">VLOOKUP(VLOOKUP($B$4&amp;$B16,map!$A:$C,3,FALSE),INDIRECT("'"&amp;"["&amp;$B$4&amp;"]"&amp;$B$5&amp;"'"&amp;"!"&amp;$B$6&amp;$B$7&amp;":"&amp;"BZ1000"),MATCH(Y$11,INDIRECT("'"&amp;"["&amp;$B$4&amp;"]"&amp;$B$5&amp;"'"&amp;"!"&amp;$B$6&amp;$B$7&amp;":"&amp;"BZ"&amp;$B$7),0),FALSE)*IF($B$8="тыс. руб.",0.001,1)</f>
        <v>#N/A</v>
      </c>
      <c r="Z16" s="23" t="e">
        <f ca="1">VLOOKUP(VLOOKUP($B$4&amp;$B16,map!$A:$C,3,FALSE),INDIRECT("'"&amp;"["&amp;$B$4&amp;"]"&amp;$B$5&amp;"'"&amp;"!"&amp;$B$6&amp;$B$7&amp;":"&amp;"BZ1000"),MATCH(Z$11,INDIRECT("'"&amp;"["&amp;$B$4&amp;"]"&amp;$B$5&amp;"'"&amp;"!"&amp;$B$6&amp;$B$7&amp;":"&amp;"BZ"&amp;$B$7),0),FALSE)*IF($B$8="тыс. руб.",0.001,1)</f>
        <v>#N/A</v>
      </c>
      <c r="AA16" s="23" t="e">
        <f ca="1">VLOOKUP(VLOOKUP($B$4&amp;$B16,map!$A:$C,3,FALSE),INDIRECT("'"&amp;"["&amp;$B$4&amp;"]"&amp;$B$5&amp;"'"&amp;"!"&amp;$B$6&amp;$B$7&amp;":"&amp;"BZ1000"),MATCH(AA$11,INDIRECT("'"&amp;"["&amp;$B$4&amp;"]"&amp;$B$5&amp;"'"&amp;"!"&amp;$B$6&amp;$B$7&amp;":"&amp;"BZ"&amp;$B$7),0),FALSE)*IF($B$8="тыс. руб.",0.001,1)</f>
        <v>#N/A</v>
      </c>
      <c r="AB16" s="23" t="e">
        <f ca="1">VLOOKUP(VLOOKUP($B$4&amp;$B16,map!$A:$C,3,FALSE),INDIRECT("'"&amp;"["&amp;$B$4&amp;"]"&amp;$B$5&amp;"'"&amp;"!"&amp;$B$6&amp;$B$7&amp;":"&amp;"BZ1000"),MATCH(AB$11,INDIRECT("'"&amp;"["&amp;$B$4&amp;"]"&amp;$B$5&amp;"'"&amp;"!"&amp;$B$6&amp;$B$7&amp;":"&amp;"BZ"&amp;$B$7),0),FALSE)*IF($B$8="тыс. руб.",0.001,1)</f>
        <v>#N/A</v>
      </c>
      <c r="AC16" s="23" t="e">
        <f ca="1">VLOOKUP(VLOOKUP($B$4&amp;$B16,map!$A:$C,3,FALSE),INDIRECT("'"&amp;"["&amp;$B$4&amp;"]"&amp;$B$5&amp;"'"&amp;"!"&amp;$B$6&amp;$B$7&amp;":"&amp;"BZ1000"),MATCH(AC$11,INDIRECT("'"&amp;"["&amp;$B$4&amp;"]"&amp;$B$5&amp;"'"&amp;"!"&amp;$B$6&amp;$B$7&amp;":"&amp;"BZ"&amp;$B$7),0),FALSE)*IF($B$8="тыс. руб.",0.001,1)</f>
        <v>#N/A</v>
      </c>
      <c r="AD16" s="23" t="e">
        <f ca="1">VLOOKUP(VLOOKUP($B$4&amp;$B16,map!$A:$C,3,FALSE),INDIRECT("'"&amp;"["&amp;$B$4&amp;"]"&amp;$B$5&amp;"'"&amp;"!"&amp;$B$6&amp;$B$7&amp;":"&amp;"BZ1000"),MATCH(AD$11,INDIRECT("'"&amp;"["&amp;$B$4&amp;"]"&amp;$B$5&amp;"'"&amp;"!"&amp;$B$6&amp;$B$7&amp;":"&amp;"BZ"&amp;$B$7),0),FALSE)*IF($B$8="тыс. руб.",0.001,1)</f>
        <v>#N/A</v>
      </c>
      <c r="AE16" s="23" t="e">
        <f ca="1">VLOOKUP(VLOOKUP($B$4&amp;$B16,map!$A:$C,3,FALSE),INDIRECT("'"&amp;"["&amp;$B$4&amp;"]"&amp;$B$5&amp;"'"&amp;"!"&amp;$B$6&amp;$B$7&amp;":"&amp;"BZ1000"),MATCH(AE$11,INDIRECT("'"&amp;"["&amp;$B$4&amp;"]"&amp;$B$5&amp;"'"&amp;"!"&amp;$B$6&amp;$B$7&amp;":"&amp;"BZ"&amp;$B$7),0),FALSE)*IF($B$8="тыс. руб.",0.001,1)</f>
        <v>#N/A</v>
      </c>
      <c r="AF16" s="23" t="e">
        <f ca="1">VLOOKUP(VLOOKUP($B$4&amp;$B16,map!$A:$C,3,FALSE),INDIRECT("'"&amp;"["&amp;$B$4&amp;"]"&amp;$B$5&amp;"'"&amp;"!"&amp;$B$6&amp;$B$7&amp;":"&amp;"BZ1000"),MATCH(AF$11,INDIRECT("'"&amp;"["&amp;$B$4&amp;"]"&amp;$B$5&amp;"'"&amp;"!"&amp;$B$6&amp;$B$7&amp;":"&amp;"BZ"&amp;$B$7),0),FALSE)*IF($B$8="тыс. руб.",0.001,1)</f>
        <v>#N/A</v>
      </c>
      <c r="AG16" s="23" t="e">
        <f ca="1">VLOOKUP(VLOOKUP($B$4&amp;$B16,map!$A:$C,3,FALSE),INDIRECT("'"&amp;"["&amp;$B$4&amp;"]"&amp;$B$5&amp;"'"&amp;"!"&amp;$B$6&amp;$B$7&amp;":"&amp;"BZ1000"),MATCH(AG$11,INDIRECT("'"&amp;"["&amp;$B$4&amp;"]"&amp;$B$5&amp;"'"&amp;"!"&amp;$B$6&amp;$B$7&amp;":"&amp;"BZ"&amp;$B$7),0),FALSE)*IF($B$8="тыс. руб.",0.001,1)</f>
        <v>#N/A</v>
      </c>
      <c r="AH16" s="23" t="e">
        <f ca="1">VLOOKUP(VLOOKUP($B$4&amp;$B16,map!$A:$C,3,FALSE),INDIRECT("'"&amp;"["&amp;$B$4&amp;"]"&amp;$B$5&amp;"'"&amp;"!"&amp;$B$6&amp;$B$7&amp;":"&amp;"BZ1000"),MATCH(AH$11,INDIRECT("'"&amp;"["&amp;$B$4&amp;"]"&amp;$B$5&amp;"'"&amp;"!"&amp;$B$6&amp;$B$7&amp;":"&amp;"BZ"&amp;$B$7),0),FALSE)*IF($B$8="тыс. руб.",0.001,1)</f>
        <v>#N/A</v>
      </c>
      <c r="AI16" s="23" t="e">
        <f ca="1">VLOOKUP(VLOOKUP($B$4&amp;$B16,map!$A:$C,3,FALSE),INDIRECT("'"&amp;"["&amp;$B$4&amp;"]"&amp;$B$5&amp;"'"&amp;"!"&amp;$B$6&amp;$B$7&amp;":"&amp;"BZ1000"),MATCH(AI$11,INDIRECT("'"&amp;"["&amp;$B$4&amp;"]"&amp;$B$5&amp;"'"&amp;"!"&amp;$B$6&amp;$B$7&amp;":"&amp;"BZ"&amp;$B$7),0),FALSE)*IF($B$8="тыс. руб.",0.001,1)</f>
        <v>#N/A</v>
      </c>
      <c r="AJ16" s="23" t="e">
        <f ca="1">VLOOKUP(VLOOKUP($B$4&amp;$B16,map!$A:$C,3,FALSE),INDIRECT("'"&amp;"["&amp;$B$4&amp;"]"&amp;$B$5&amp;"'"&amp;"!"&amp;$B$6&amp;$B$7&amp;":"&amp;"BZ1000"),MATCH(AJ$11,INDIRECT("'"&amp;"["&amp;$B$4&amp;"]"&amp;$B$5&amp;"'"&amp;"!"&amp;$B$6&amp;$B$7&amp;":"&amp;"BZ"&amp;$B$7),0),FALSE)*IF($B$8="тыс. руб.",0.001,1)</f>
        <v>#N/A</v>
      </c>
      <c r="AK16" s="23" t="e">
        <f ca="1">VLOOKUP(VLOOKUP($B$4&amp;$B16,map!$A:$C,3,FALSE),INDIRECT("'"&amp;"["&amp;$B$4&amp;"]"&amp;$B$5&amp;"'"&amp;"!"&amp;$B$6&amp;$B$7&amp;":"&amp;"BZ1000"),MATCH(AK$11,INDIRECT("'"&amp;"["&amp;$B$4&amp;"]"&amp;$B$5&amp;"'"&amp;"!"&amp;$B$6&amp;$B$7&amp;":"&amp;"BZ"&amp;$B$7),0),FALSE)*IF($B$8="тыс. руб.",0.001,1)</f>
        <v>#N/A</v>
      </c>
      <c r="AL16" s="23" t="e">
        <f ca="1">VLOOKUP(VLOOKUP($B$4&amp;$B16,map!$A:$C,3,FALSE),INDIRECT("'"&amp;"["&amp;$B$4&amp;"]"&amp;$B$5&amp;"'"&amp;"!"&amp;$B$6&amp;$B$7&amp;":"&amp;"BZ1000"),MATCH(AL$11,INDIRECT("'"&amp;"["&amp;$B$4&amp;"]"&amp;$B$5&amp;"'"&amp;"!"&amp;$B$6&amp;$B$7&amp;":"&amp;"BZ"&amp;$B$7),0),FALSE)*IF($B$8="тыс. руб.",0.001,1)</f>
        <v>#N/A</v>
      </c>
    </row>
    <row r="17" spans="1:38" s="24" customFormat="1">
      <c r="A17" s="21" t="str">
        <f t="shared" si="1"/>
        <v>КГ.xlsb|РП КГ</v>
      </c>
      <c r="B17" s="22" t="s">
        <v>21</v>
      </c>
      <c r="C17" s="23">
        <f ca="1">VLOOKUP(VLOOKUP($B$4&amp;$B17,map!$A:$C,3,FALSE),INDIRECT("'"&amp;"["&amp;$B$4&amp;"]"&amp;$B$5&amp;"'"&amp;"!"&amp;$B$6&amp;$B$7&amp;":"&amp;"BZ1000"),MATCH(C$11,INDIRECT("'"&amp;"["&amp;$B$4&amp;"]"&amp;$B$5&amp;"'"&amp;"!"&amp;$B$6&amp;$B$7&amp;":"&amp;"BZ"&amp;$B$7),0),FALSE)*IF($B$8="тыс. руб.",0.001,1)</f>
        <v>0</v>
      </c>
      <c r="D17" s="23">
        <f ca="1">VLOOKUP(VLOOKUP($B$4&amp;$B17,map!$A:$C,3,FALSE),INDIRECT("'"&amp;"["&amp;$B$4&amp;"]"&amp;$B$5&amp;"'"&amp;"!"&amp;$B$6&amp;$B$7&amp;":"&amp;"BZ1000"),MATCH(D$11,INDIRECT("'"&amp;"["&amp;$B$4&amp;"]"&amp;$B$5&amp;"'"&amp;"!"&amp;$B$6&amp;$B$7&amp;":"&amp;"BZ"&amp;$B$7),0),FALSE)*IF($B$8="тыс. руб.",0.001,1)</f>
        <v>0</v>
      </c>
      <c r="E17" s="23">
        <f ca="1">VLOOKUP(VLOOKUP($B$4&amp;$B17,map!$A:$C,3,FALSE),INDIRECT("'"&amp;"["&amp;$B$4&amp;"]"&amp;$B$5&amp;"'"&amp;"!"&amp;$B$6&amp;$B$7&amp;":"&amp;"BZ1000"),MATCH(E$11,INDIRECT("'"&amp;"["&amp;$B$4&amp;"]"&amp;$B$5&amp;"'"&amp;"!"&amp;$B$6&amp;$B$7&amp;":"&amp;"BZ"&amp;$B$7),0),FALSE)*IF($B$8="тыс. руб.",0.001,1)</f>
        <v>0.94428885000000018</v>
      </c>
      <c r="F17" s="23">
        <f ca="1">VLOOKUP(VLOOKUP($B$4&amp;$B17,map!$A:$C,3,FALSE),INDIRECT("'"&amp;"["&amp;$B$4&amp;"]"&amp;$B$5&amp;"'"&amp;"!"&amp;$B$6&amp;$B$7&amp;":"&amp;"BZ1000"),MATCH(F$11,INDIRECT("'"&amp;"["&amp;$B$4&amp;"]"&amp;$B$5&amp;"'"&amp;"!"&amp;$B$6&amp;$B$7&amp;":"&amp;"BZ"&amp;$B$7),0),FALSE)*IF($B$8="тыс. руб.",0.001,1)</f>
        <v>0</v>
      </c>
      <c r="G17" s="23">
        <f ca="1">VLOOKUP(VLOOKUP($B$4&amp;$B17,map!$A:$C,3,FALSE),INDIRECT("'"&amp;"["&amp;$B$4&amp;"]"&amp;$B$5&amp;"'"&amp;"!"&amp;$B$6&amp;$B$7&amp;":"&amp;"BZ1000"),MATCH(G$11,INDIRECT("'"&amp;"["&amp;$B$4&amp;"]"&amp;$B$5&amp;"'"&amp;"!"&amp;$B$6&amp;$B$7&amp;":"&amp;"BZ"&amp;$B$7),0),FALSE)*IF($B$8="тыс. руб.",0.001,1)</f>
        <v>3.1402737899999997</v>
      </c>
      <c r="H17" s="23">
        <f ca="1">VLOOKUP(VLOOKUP($B$4&amp;$B17,map!$A:$C,3,FALSE),INDIRECT("'"&amp;"["&amp;$B$4&amp;"]"&amp;$B$5&amp;"'"&amp;"!"&amp;$B$6&amp;$B$7&amp;":"&amp;"BZ1000"),MATCH(H$11,INDIRECT("'"&amp;"["&amp;$B$4&amp;"]"&amp;$B$5&amp;"'"&amp;"!"&amp;$B$6&amp;$B$7&amp;":"&amp;"BZ"&amp;$B$7),0),FALSE)*IF($B$8="тыс. руб.",0.001,1)</f>
        <v>0</v>
      </c>
      <c r="I17" s="23">
        <f ca="1">VLOOKUP(VLOOKUP($B$4&amp;$B17,map!$A:$C,3,FALSE),INDIRECT("'"&amp;"["&amp;$B$4&amp;"]"&amp;$B$5&amp;"'"&amp;"!"&amp;$B$6&amp;$B$7&amp;":"&amp;"BZ1000"),MATCH(I$11,INDIRECT("'"&amp;"["&amp;$B$4&amp;"]"&amp;$B$5&amp;"'"&amp;"!"&amp;$B$6&amp;$B$7&amp;":"&amp;"BZ"&amp;$B$7),0),FALSE)*IF($B$8="тыс. руб.",0.001,1)</f>
        <v>0</v>
      </c>
      <c r="J17" s="23">
        <f ca="1">VLOOKUP(VLOOKUP($B$4&amp;$B17,map!$A:$C,3,FALSE),INDIRECT("'"&amp;"["&amp;$B$4&amp;"]"&amp;$B$5&amp;"'"&amp;"!"&amp;$B$6&amp;$B$7&amp;":"&amp;"BZ1000"),MATCH(J$11,INDIRECT("'"&amp;"["&amp;$B$4&amp;"]"&amp;$B$5&amp;"'"&amp;"!"&amp;$B$6&amp;$B$7&amp;":"&amp;"BZ"&amp;$B$7),0),FALSE)*IF($B$8="тыс. руб.",0.001,1)</f>
        <v>4.6982165895120271</v>
      </c>
      <c r="K17" s="23">
        <f ca="1">VLOOKUP(VLOOKUP($B$4&amp;$B17,map!$A:$C,3,FALSE),INDIRECT("'"&amp;"["&amp;$B$4&amp;"]"&amp;$B$5&amp;"'"&amp;"!"&amp;$B$6&amp;$B$7&amp;":"&amp;"BZ1000"),MATCH(K$11,INDIRECT("'"&amp;"["&amp;$B$4&amp;"]"&amp;$B$5&amp;"'"&amp;"!"&amp;$B$6&amp;$B$7&amp;":"&amp;"BZ"&amp;$B$7),0),FALSE)*IF($B$8="тыс. руб.",0.001,1)</f>
        <v>0.87515494965634355</v>
      </c>
      <c r="L17" s="23">
        <f ca="1">VLOOKUP(VLOOKUP($B$4&amp;$B17,map!$A:$C,3,FALSE),INDIRECT("'"&amp;"["&amp;$B$4&amp;"]"&amp;$B$5&amp;"'"&amp;"!"&amp;$B$6&amp;$B$7&amp;":"&amp;"BZ1000"),MATCH(L$11,INDIRECT("'"&amp;"["&amp;$B$4&amp;"]"&amp;$B$5&amp;"'"&amp;"!"&amp;$B$6&amp;$B$7&amp;":"&amp;"BZ"&amp;$B$7),0),FALSE)*IF($B$8="тыс. руб.",0.001,1)</f>
        <v>0.91539852281848277</v>
      </c>
      <c r="M17" s="23">
        <f ca="1">VLOOKUP(VLOOKUP($B$4&amp;$B17,map!$A:$C,3,FALSE),INDIRECT("'"&amp;"["&amp;$B$4&amp;"]"&amp;$B$5&amp;"'"&amp;"!"&amp;$B$6&amp;$B$7&amp;":"&amp;"BZ1000"),MATCH(M$11,INDIRECT("'"&amp;"["&amp;$B$4&amp;"]"&amp;$B$5&amp;"'"&amp;"!"&amp;$B$6&amp;$B$7&amp;":"&amp;"BZ"&amp;$B$7),0),FALSE)*IF($B$8="тыс. руб.",0.001,1)</f>
        <v>0</v>
      </c>
      <c r="N17" s="23">
        <f ca="1">VLOOKUP(VLOOKUP($B$4&amp;$B17,map!$A:$C,3,FALSE),INDIRECT("'"&amp;"["&amp;$B$4&amp;"]"&amp;$B$5&amp;"'"&amp;"!"&amp;$B$6&amp;$B$7&amp;":"&amp;"BZ1000"),MATCH(N$11,INDIRECT("'"&amp;"["&amp;$B$4&amp;"]"&amp;$B$5&amp;"'"&amp;"!"&amp;$B$6&amp;$B$7&amp;":"&amp;"BZ"&amp;$B$7),0),FALSE)*IF($B$8="тыс. руб.",0.001,1)</f>
        <v>0</v>
      </c>
      <c r="O17" s="23">
        <f ca="1">VLOOKUP(VLOOKUP($B$4&amp;$B17,map!$A:$C,3,FALSE),INDIRECT("'"&amp;"["&amp;$B$4&amp;"]"&amp;$B$5&amp;"'"&amp;"!"&amp;$B$6&amp;$B$7&amp;":"&amp;"BZ1000"),MATCH(O$11,INDIRECT("'"&amp;"["&amp;$B$4&amp;"]"&amp;$B$5&amp;"'"&amp;"!"&amp;$B$6&amp;$B$7&amp;":"&amp;"BZ"&amp;$B$7),0),FALSE)*IF($B$8="тыс. руб.",0.001,1)</f>
        <v>0</v>
      </c>
      <c r="P17" s="23">
        <f ca="1">VLOOKUP(VLOOKUP($B$4&amp;$B17,map!$A:$C,3,FALSE),INDIRECT("'"&amp;"["&amp;$B$4&amp;"]"&amp;$B$5&amp;"'"&amp;"!"&amp;$B$6&amp;$B$7&amp;":"&amp;"BZ1000"),MATCH(P$11,INDIRECT("'"&amp;"["&amp;$B$4&amp;"]"&amp;$B$5&amp;"'"&amp;"!"&amp;$B$6&amp;$B$7&amp;":"&amp;"BZ"&amp;$B$7),0),FALSE)*IF($B$8="тыс. руб.",0.001,1)</f>
        <v>0</v>
      </c>
      <c r="Q17" s="23">
        <f ca="1">VLOOKUP(VLOOKUP($B$4&amp;$B17,map!$A:$C,3,FALSE),INDIRECT("'"&amp;"["&amp;$B$4&amp;"]"&amp;$B$5&amp;"'"&amp;"!"&amp;$B$6&amp;$B$7&amp;":"&amp;"BZ1000"),MATCH(Q$11,INDIRECT("'"&amp;"["&amp;$B$4&amp;"]"&amp;$B$5&amp;"'"&amp;"!"&amp;$B$6&amp;$B$7&amp;":"&amp;"BZ"&amp;$B$7),0),FALSE)*IF($B$8="тыс. руб.",0.001,1)</f>
        <v>0</v>
      </c>
      <c r="R17" s="23">
        <f ca="1">VLOOKUP(VLOOKUP($B$4&amp;$B17,map!$A:$C,3,FALSE),INDIRECT("'"&amp;"["&amp;$B$4&amp;"]"&amp;$B$5&amp;"'"&amp;"!"&amp;$B$6&amp;$B$7&amp;":"&amp;"BZ1000"),MATCH(R$11,INDIRECT("'"&amp;"["&amp;$B$4&amp;"]"&amp;$B$5&amp;"'"&amp;"!"&amp;$B$6&amp;$B$7&amp;":"&amp;"BZ"&amp;$B$7),0),FALSE)*IF($B$8="тыс. руб.",0.001,1)</f>
        <v>0</v>
      </c>
      <c r="S17" s="23" t="e">
        <f ca="1">VLOOKUP(VLOOKUP($B$4&amp;$B17,map!$A:$C,3,FALSE),INDIRECT("'"&amp;"["&amp;$B$4&amp;"]"&amp;$B$5&amp;"'"&amp;"!"&amp;$B$6&amp;$B$7&amp;":"&amp;"BZ1000"),MATCH(S$11,INDIRECT("'"&amp;"["&amp;$B$4&amp;"]"&amp;$B$5&amp;"'"&amp;"!"&amp;$B$6&amp;$B$7&amp;":"&amp;"BZ"&amp;$B$7),0),FALSE)*IF($B$8="тыс. руб.",0.001,1)</f>
        <v>#N/A</v>
      </c>
      <c r="T17" s="23" t="e">
        <f ca="1">VLOOKUP(VLOOKUP($B$4&amp;$B17,map!$A:$C,3,FALSE),INDIRECT("'"&amp;"["&amp;$B$4&amp;"]"&amp;$B$5&amp;"'"&amp;"!"&amp;$B$6&amp;$B$7&amp;":"&amp;"BZ1000"),MATCH(T$11,INDIRECT("'"&amp;"["&amp;$B$4&amp;"]"&amp;$B$5&amp;"'"&amp;"!"&amp;$B$6&amp;$B$7&amp;":"&amp;"BZ"&amp;$B$7),0),FALSE)*IF($B$8="тыс. руб.",0.001,1)</f>
        <v>#N/A</v>
      </c>
      <c r="U17" s="23" t="e">
        <f ca="1">VLOOKUP(VLOOKUP($B$4&amp;$B17,map!$A:$C,3,FALSE),INDIRECT("'"&amp;"["&amp;$B$4&amp;"]"&amp;$B$5&amp;"'"&amp;"!"&amp;$B$6&amp;$B$7&amp;":"&amp;"BZ1000"),MATCH(U$11,INDIRECT("'"&amp;"["&amp;$B$4&amp;"]"&amp;$B$5&amp;"'"&amp;"!"&amp;$B$6&amp;$B$7&amp;":"&amp;"BZ"&amp;$B$7),0),FALSE)*IF($B$8="тыс. руб.",0.001,1)</f>
        <v>#N/A</v>
      </c>
      <c r="V17" s="23" t="e">
        <f ca="1">VLOOKUP(VLOOKUP($B$4&amp;$B17,map!$A:$C,3,FALSE),INDIRECT("'"&amp;"["&amp;$B$4&amp;"]"&amp;$B$5&amp;"'"&amp;"!"&amp;$B$6&amp;$B$7&amp;":"&amp;"BZ1000"),MATCH(V$11,INDIRECT("'"&amp;"["&amp;$B$4&amp;"]"&amp;$B$5&amp;"'"&amp;"!"&amp;$B$6&amp;$B$7&amp;":"&amp;"BZ"&amp;$B$7),0),FALSE)*IF($B$8="тыс. руб.",0.001,1)</f>
        <v>#N/A</v>
      </c>
      <c r="W17" s="23" t="e">
        <f ca="1">VLOOKUP(VLOOKUP($B$4&amp;$B17,map!$A:$C,3,FALSE),INDIRECT("'"&amp;"["&amp;$B$4&amp;"]"&amp;$B$5&amp;"'"&amp;"!"&amp;$B$6&amp;$B$7&amp;":"&amp;"BZ1000"),MATCH(W$11,INDIRECT("'"&amp;"["&amp;$B$4&amp;"]"&amp;$B$5&amp;"'"&amp;"!"&amp;$B$6&amp;$B$7&amp;":"&amp;"BZ"&amp;$B$7),0),FALSE)*IF($B$8="тыс. руб.",0.001,1)</f>
        <v>#N/A</v>
      </c>
      <c r="X17" s="23" t="e">
        <f ca="1">VLOOKUP(VLOOKUP($B$4&amp;$B17,map!$A:$C,3,FALSE),INDIRECT("'"&amp;"["&amp;$B$4&amp;"]"&amp;$B$5&amp;"'"&amp;"!"&amp;$B$6&amp;$B$7&amp;":"&amp;"BZ1000"),MATCH(X$11,INDIRECT("'"&amp;"["&amp;$B$4&amp;"]"&amp;$B$5&amp;"'"&amp;"!"&amp;$B$6&amp;$B$7&amp;":"&amp;"BZ"&amp;$B$7),0),FALSE)*IF($B$8="тыс. руб.",0.001,1)</f>
        <v>#N/A</v>
      </c>
      <c r="Y17" s="23" t="e">
        <f ca="1">VLOOKUP(VLOOKUP($B$4&amp;$B17,map!$A:$C,3,FALSE),INDIRECT("'"&amp;"["&amp;$B$4&amp;"]"&amp;$B$5&amp;"'"&amp;"!"&amp;$B$6&amp;$B$7&amp;":"&amp;"BZ1000"),MATCH(Y$11,INDIRECT("'"&amp;"["&amp;$B$4&amp;"]"&amp;$B$5&amp;"'"&amp;"!"&amp;$B$6&amp;$B$7&amp;":"&amp;"BZ"&amp;$B$7),0),FALSE)*IF($B$8="тыс. руб.",0.001,1)</f>
        <v>#N/A</v>
      </c>
      <c r="Z17" s="23" t="e">
        <f ca="1">VLOOKUP(VLOOKUP($B$4&amp;$B17,map!$A:$C,3,FALSE),INDIRECT("'"&amp;"["&amp;$B$4&amp;"]"&amp;$B$5&amp;"'"&amp;"!"&amp;$B$6&amp;$B$7&amp;":"&amp;"BZ1000"),MATCH(Z$11,INDIRECT("'"&amp;"["&amp;$B$4&amp;"]"&amp;$B$5&amp;"'"&amp;"!"&amp;$B$6&amp;$B$7&amp;":"&amp;"BZ"&amp;$B$7),0),FALSE)*IF($B$8="тыс. руб.",0.001,1)</f>
        <v>#N/A</v>
      </c>
      <c r="AA17" s="23" t="e">
        <f ca="1">VLOOKUP(VLOOKUP($B$4&amp;$B17,map!$A:$C,3,FALSE),INDIRECT("'"&amp;"["&amp;$B$4&amp;"]"&amp;$B$5&amp;"'"&amp;"!"&amp;$B$6&amp;$B$7&amp;":"&amp;"BZ1000"),MATCH(AA$11,INDIRECT("'"&amp;"["&amp;$B$4&amp;"]"&amp;$B$5&amp;"'"&amp;"!"&amp;$B$6&amp;$B$7&amp;":"&amp;"BZ"&amp;$B$7),0),FALSE)*IF($B$8="тыс. руб.",0.001,1)</f>
        <v>#N/A</v>
      </c>
      <c r="AB17" s="23" t="e">
        <f ca="1">VLOOKUP(VLOOKUP($B$4&amp;$B17,map!$A:$C,3,FALSE),INDIRECT("'"&amp;"["&amp;$B$4&amp;"]"&amp;$B$5&amp;"'"&amp;"!"&amp;$B$6&amp;$B$7&amp;":"&amp;"BZ1000"),MATCH(AB$11,INDIRECT("'"&amp;"["&amp;$B$4&amp;"]"&amp;$B$5&amp;"'"&amp;"!"&amp;$B$6&amp;$B$7&amp;":"&amp;"BZ"&amp;$B$7),0),FALSE)*IF($B$8="тыс. руб.",0.001,1)</f>
        <v>#N/A</v>
      </c>
      <c r="AC17" s="23" t="e">
        <f ca="1">VLOOKUP(VLOOKUP($B$4&amp;$B17,map!$A:$C,3,FALSE),INDIRECT("'"&amp;"["&amp;$B$4&amp;"]"&amp;$B$5&amp;"'"&amp;"!"&amp;$B$6&amp;$B$7&amp;":"&amp;"BZ1000"),MATCH(AC$11,INDIRECT("'"&amp;"["&amp;$B$4&amp;"]"&amp;$B$5&amp;"'"&amp;"!"&amp;$B$6&amp;$B$7&amp;":"&amp;"BZ"&amp;$B$7),0),FALSE)*IF($B$8="тыс. руб.",0.001,1)</f>
        <v>#N/A</v>
      </c>
      <c r="AD17" s="23" t="e">
        <f ca="1">VLOOKUP(VLOOKUP($B$4&amp;$B17,map!$A:$C,3,FALSE),INDIRECT("'"&amp;"["&amp;$B$4&amp;"]"&amp;$B$5&amp;"'"&amp;"!"&amp;$B$6&amp;$B$7&amp;":"&amp;"BZ1000"),MATCH(AD$11,INDIRECT("'"&amp;"["&amp;$B$4&amp;"]"&amp;$B$5&amp;"'"&amp;"!"&amp;$B$6&amp;$B$7&amp;":"&amp;"BZ"&amp;$B$7),0),FALSE)*IF($B$8="тыс. руб.",0.001,1)</f>
        <v>#N/A</v>
      </c>
      <c r="AE17" s="23" t="e">
        <f ca="1">VLOOKUP(VLOOKUP($B$4&amp;$B17,map!$A:$C,3,FALSE),INDIRECT("'"&amp;"["&amp;$B$4&amp;"]"&amp;$B$5&amp;"'"&amp;"!"&amp;$B$6&amp;$B$7&amp;":"&amp;"BZ1000"),MATCH(AE$11,INDIRECT("'"&amp;"["&amp;$B$4&amp;"]"&amp;$B$5&amp;"'"&amp;"!"&amp;$B$6&amp;$B$7&amp;":"&amp;"BZ"&amp;$B$7),0),FALSE)*IF($B$8="тыс. руб.",0.001,1)</f>
        <v>#N/A</v>
      </c>
      <c r="AF17" s="23" t="e">
        <f ca="1">VLOOKUP(VLOOKUP($B$4&amp;$B17,map!$A:$C,3,FALSE),INDIRECT("'"&amp;"["&amp;$B$4&amp;"]"&amp;$B$5&amp;"'"&amp;"!"&amp;$B$6&amp;$B$7&amp;":"&amp;"BZ1000"),MATCH(AF$11,INDIRECT("'"&amp;"["&amp;$B$4&amp;"]"&amp;$B$5&amp;"'"&amp;"!"&amp;$B$6&amp;$B$7&amp;":"&amp;"BZ"&amp;$B$7),0),FALSE)*IF($B$8="тыс. руб.",0.001,1)</f>
        <v>#N/A</v>
      </c>
      <c r="AG17" s="23" t="e">
        <f ca="1">VLOOKUP(VLOOKUP($B$4&amp;$B17,map!$A:$C,3,FALSE),INDIRECT("'"&amp;"["&amp;$B$4&amp;"]"&amp;$B$5&amp;"'"&amp;"!"&amp;$B$6&amp;$B$7&amp;":"&amp;"BZ1000"),MATCH(AG$11,INDIRECT("'"&amp;"["&amp;$B$4&amp;"]"&amp;$B$5&amp;"'"&amp;"!"&amp;$B$6&amp;$B$7&amp;":"&amp;"BZ"&amp;$B$7),0),FALSE)*IF($B$8="тыс. руб.",0.001,1)</f>
        <v>#N/A</v>
      </c>
      <c r="AH17" s="23" t="e">
        <f ca="1">VLOOKUP(VLOOKUP($B$4&amp;$B17,map!$A:$C,3,FALSE),INDIRECT("'"&amp;"["&amp;$B$4&amp;"]"&amp;$B$5&amp;"'"&amp;"!"&amp;$B$6&amp;$B$7&amp;":"&amp;"BZ1000"),MATCH(AH$11,INDIRECT("'"&amp;"["&amp;$B$4&amp;"]"&amp;$B$5&amp;"'"&amp;"!"&amp;$B$6&amp;$B$7&amp;":"&amp;"BZ"&amp;$B$7),0),FALSE)*IF($B$8="тыс. руб.",0.001,1)</f>
        <v>#N/A</v>
      </c>
      <c r="AI17" s="23" t="e">
        <f ca="1">VLOOKUP(VLOOKUP($B$4&amp;$B17,map!$A:$C,3,FALSE),INDIRECT("'"&amp;"["&amp;$B$4&amp;"]"&amp;$B$5&amp;"'"&amp;"!"&amp;$B$6&amp;$B$7&amp;":"&amp;"BZ1000"),MATCH(AI$11,INDIRECT("'"&amp;"["&amp;$B$4&amp;"]"&amp;$B$5&amp;"'"&amp;"!"&amp;$B$6&amp;$B$7&amp;":"&amp;"BZ"&amp;$B$7),0),FALSE)*IF($B$8="тыс. руб.",0.001,1)</f>
        <v>#N/A</v>
      </c>
      <c r="AJ17" s="23" t="e">
        <f ca="1">VLOOKUP(VLOOKUP($B$4&amp;$B17,map!$A:$C,3,FALSE),INDIRECT("'"&amp;"["&amp;$B$4&amp;"]"&amp;$B$5&amp;"'"&amp;"!"&amp;$B$6&amp;$B$7&amp;":"&amp;"BZ1000"),MATCH(AJ$11,INDIRECT("'"&amp;"["&amp;$B$4&amp;"]"&amp;$B$5&amp;"'"&amp;"!"&amp;$B$6&amp;$B$7&amp;":"&amp;"BZ"&amp;$B$7),0),FALSE)*IF($B$8="тыс. руб.",0.001,1)</f>
        <v>#N/A</v>
      </c>
      <c r="AK17" s="23" t="e">
        <f ca="1">VLOOKUP(VLOOKUP($B$4&amp;$B17,map!$A:$C,3,FALSE),INDIRECT("'"&amp;"["&amp;$B$4&amp;"]"&amp;$B$5&amp;"'"&amp;"!"&amp;$B$6&amp;$B$7&amp;":"&amp;"BZ1000"),MATCH(AK$11,INDIRECT("'"&amp;"["&amp;$B$4&amp;"]"&amp;$B$5&amp;"'"&amp;"!"&amp;$B$6&amp;$B$7&amp;":"&amp;"BZ"&amp;$B$7),0),FALSE)*IF($B$8="тыс. руб.",0.001,1)</f>
        <v>#N/A</v>
      </c>
      <c r="AL17" s="23" t="e">
        <f ca="1">VLOOKUP(VLOOKUP($B$4&amp;$B17,map!$A:$C,3,FALSE),INDIRECT("'"&amp;"["&amp;$B$4&amp;"]"&amp;$B$5&amp;"'"&amp;"!"&amp;$B$6&amp;$B$7&amp;":"&amp;"BZ1000"),MATCH(AL$11,INDIRECT("'"&amp;"["&amp;$B$4&amp;"]"&amp;$B$5&amp;"'"&amp;"!"&amp;$B$6&amp;$B$7&amp;":"&amp;"BZ"&amp;$B$7),0),FALSE)*IF($B$8="тыс. руб.",0.001,1)</f>
        <v>#N/A</v>
      </c>
    </row>
    <row r="18" spans="1:38" s="24" customFormat="1">
      <c r="A18" s="21" t="str">
        <f t="shared" si="1"/>
        <v>КГ.xlsb|РП КГ</v>
      </c>
      <c r="B18" s="22" t="s">
        <v>22</v>
      </c>
      <c r="C18" s="23">
        <f ca="1">VLOOKUP(VLOOKUP($B$4&amp;$B18,map!$A:$C,3,FALSE),INDIRECT("'"&amp;"["&amp;$B$4&amp;"]"&amp;$B$5&amp;"'"&amp;"!"&amp;$B$6&amp;$B$7&amp;":"&amp;"BZ1000"),MATCH(C$11,INDIRECT("'"&amp;"["&amp;$B$4&amp;"]"&amp;$B$5&amp;"'"&amp;"!"&amp;$B$6&amp;$B$7&amp;":"&amp;"BZ"&amp;$B$7),0),FALSE)*IF($B$8="тыс. руб.",0.001,1)</f>
        <v>0</v>
      </c>
      <c r="D18" s="23">
        <f ca="1">VLOOKUP(VLOOKUP($B$4&amp;$B18,map!$A:$C,3,FALSE),INDIRECT("'"&amp;"["&amp;$B$4&amp;"]"&amp;$B$5&amp;"'"&amp;"!"&amp;$B$6&amp;$B$7&amp;":"&amp;"BZ1000"),MATCH(D$11,INDIRECT("'"&amp;"["&amp;$B$4&amp;"]"&amp;$B$5&amp;"'"&amp;"!"&amp;$B$6&amp;$B$7&amp;":"&amp;"BZ"&amp;$B$7),0),FALSE)*IF($B$8="тыс. руб.",0.001,1)</f>
        <v>0</v>
      </c>
      <c r="E18" s="23">
        <f ca="1">VLOOKUP(VLOOKUP($B$4&amp;$B18,map!$A:$C,3,FALSE),INDIRECT("'"&amp;"["&amp;$B$4&amp;"]"&amp;$B$5&amp;"'"&amp;"!"&amp;$B$6&amp;$B$7&amp;":"&amp;"BZ1000"),MATCH(E$11,INDIRECT("'"&amp;"["&amp;$B$4&amp;"]"&amp;$B$5&amp;"'"&amp;"!"&amp;$B$6&amp;$B$7&amp;":"&amp;"BZ"&amp;$B$7),0),FALSE)*IF($B$8="тыс. руб.",0.001,1)</f>
        <v>0</v>
      </c>
      <c r="F18" s="23">
        <f ca="1">VLOOKUP(VLOOKUP($B$4&amp;$B18,map!$A:$C,3,FALSE),INDIRECT("'"&amp;"["&amp;$B$4&amp;"]"&amp;$B$5&amp;"'"&amp;"!"&amp;$B$6&amp;$B$7&amp;":"&amp;"BZ1000"),MATCH(F$11,INDIRECT("'"&amp;"["&amp;$B$4&amp;"]"&amp;$B$5&amp;"'"&amp;"!"&amp;$B$6&amp;$B$7&amp;":"&amp;"BZ"&amp;$B$7),0),FALSE)*IF($B$8="тыс. руб.",0.001,1)</f>
        <v>0</v>
      </c>
      <c r="G18" s="23">
        <f ca="1">VLOOKUP(VLOOKUP($B$4&amp;$B18,map!$A:$C,3,FALSE),INDIRECT("'"&amp;"["&amp;$B$4&amp;"]"&amp;$B$5&amp;"'"&amp;"!"&amp;$B$6&amp;$B$7&amp;":"&amp;"BZ1000"),MATCH(G$11,INDIRECT("'"&amp;"["&amp;$B$4&amp;"]"&amp;$B$5&amp;"'"&amp;"!"&amp;$B$6&amp;$B$7&amp;":"&amp;"BZ"&amp;$B$7),0),FALSE)*IF($B$8="тыс. руб.",0.001,1)</f>
        <v>0</v>
      </c>
      <c r="H18" s="23">
        <f ca="1">VLOOKUP(VLOOKUP($B$4&amp;$B18,map!$A:$C,3,FALSE),INDIRECT("'"&amp;"["&amp;$B$4&amp;"]"&amp;$B$5&amp;"'"&amp;"!"&amp;$B$6&amp;$B$7&amp;":"&amp;"BZ1000"),MATCH(H$11,INDIRECT("'"&amp;"["&amp;$B$4&amp;"]"&amp;$B$5&amp;"'"&amp;"!"&amp;$B$6&amp;$B$7&amp;":"&amp;"BZ"&amp;$B$7),0),FALSE)*IF($B$8="тыс. руб.",0.001,1)</f>
        <v>0</v>
      </c>
      <c r="I18" s="23">
        <f ca="1">VLOOKUP(VLOOKUP($B$4&amp;$B18,map!$A:$C,3,FALSE),INDIRECT("'"&amp;"["&amp;$B$4&amp;"]"&amp;$B$5&amp;"'"&amp;"!"&amp;$B$6&amp;$B$7&amp;":"&amp;"BZ1000"),MATCH(I$11,INDIRECT("'"&amp;"["&amp;$B$4&amp;"]"&amp;$B$5&amp;"'"&amp;"!"&amp;$B$6&amp;$B$7&amp;":"&amp;"BZ"&amp;$B$7),0),FALSE)*IF($B$8="тыс. руб.",0.001,1)</f>
        <v>0</v>
      </c>
      <c r="J18" s="23">
        <f ca="1">VLOOKUP(VLOOKUP($B$4&amp;$B18,map!$A:$C,3,FALSE),INDIRECT("'"&amp;"["&amp;$B$4&amp;"]"&amp;$B$5&amp;"'"&amp;"!"&amp;$B$6&amp;$B$7&amp;":"&amp;"BZ1000"),MATCH(J$11,INDIRECT("'"&amp;"["&amp;$B$4&amp;"]"&amp;$B$5&amp;"'"&amp;"!"&amp;$B$6&amp;$B$7&amp;":"&amp;"BZ"&amp;$B$7),0),FALSE)*IF($B$8="тыс. руб.",0.001,1)</f>
        <v>59.454292940899997</v>
      </c>
      <c r="K18" s="23">
        <f ca="1">VLOOKUP(VLOOKUP($B$4&amp;$B18,map!$A:$C,3,FALSE),INDIRECT("'"&amp;"["&amp;$B$4&amp;"]"&amp;$B$5&amp;"'"&amp;"!"&amp;$B$6&amp;$B$7&amp;":"&amp;"BZ1000"),MATCH(K$11,INDIRECT("'"&amp;"["&amp;$B$4&amp;"]"&amp;$B$5&amp;"'"&amp;"!"&amp;$B$6&amp;$B$7&amp;":"&amp;"BZ"&amp;$B$7),0),FALSE)*IF($B$8="тыс. руб.",0.001,1)</f>
        <v>79.385745173160004</v>
      </c>
      <c r="L18" s="23">
        <f ca="1">VLOOKUP(VLOOKUP($B$4&amp;$B18,map!$A:$C,3,FALSE),INDIRECT("'"&amp;"["&amp;$B$4&amp;"]"&amp;$B$5&amp;"'"&amp;"!"&amp;$B$6&amp;$B$7&amp;":"&amp;"BZ1000"),MATCH(L$11,INDIRECT("'"&amp;"["&amp;$B$4&amp;"]"&amp;$B$5&amp;"'"&amp;"!"&amp;$B$6&amp;$B$7&amp;":"&amp;"BZ"&amp;$B$7),0),FALSE)*IF($B$8="тыс. руб.",0.001,1)</f>
        <v>141.87010503342213</v>
      </c>
      <c r="M18" s="23">
        <f ca="1">VLOOKUP(VLOOKUP($B$4&amp;$B18,map!$A:$C,3,FALSE),INDIRECT("'"&amp;"["&amp;$B$4&amp;"]"&amp;$B$5&amp;"'"&amp;"!"&amp;$B$6&amp;$B$7&amp;":"&amp;"BZ1000"),MATCH(M$11,INDIRECT("'"&amp;"["&amp;$B$4&amp;"]"&amp;$B$5&amp;"'"&amp;"!"&amp;$B$6&amp;$B$7&amp;":"&amp;"BZ"&amp;$B$7),0),FALSE)*IF($B$8="тыс. руб.",0.001,1)</f>
        <v>281.3543776729328</v>
      </c>
      <c r="N18" s="23">
        <f ca="1">VLOOKUP(VLOOKUP($B$4&amp;$B18,map!$A:$C,3,FALSE),INDIRECT("'"&amp;"["&amp;$B$4&amp;"]"&amp;$B$5&amp;"'"&amp;"!"&amp;$B$6&amp;$B$7&amp;":"&amp;"BZ1000"),MATCH(N$11,INDIRECT("'"&amp;"["&amp;$B$4&amp;"]"&amp;$B$5&amp;"'"&amp;"!"&amp;$B$6&amp;$B$7&amp;":"&amp;"BZ"&amp;$B$7),0),FALSE)*IF($B$8="тыс. руб.",0.001,1)</f>
        <v>333.1310042286114</v>
      </c>
      <c r="O18" s="23">
        <f ca="1">VLOOKUP(VLOOKUP($B$4&amp;$B18,map!$A:$C,3,FALSE),INDIRECT("'"&amp;"["&amp;$B$4&amp;"]"&amp;$B$5&amp;"'"&amp;"!"&amp;$B$6&amp;$B$7&amp;":"&amp;"BZ1000"),MATCH(O$11,INDIRECT("'"&amp;"["&amp;$B$4&amp;"]"&amp;$B$5&amp;"'"&amp;"!"&amp;$B$6&amp;$B$7&amp;":"&amp;"BZ"&amp;$B$7),0),FALSE)*IF($B$8="тыс. руб.",0.001,1)</f>
        <v>349.41279321825073</v>
      </c>
      <c r="P18" s="23">
        <f ca="1">VLOOKUP(VLOOKUP($B$4&amp;$B18,map!$A:$C,3,FALSE),INDIRECT("'"&amp;"["&amp;$B$4&amp;"]"&amp;$B$5&amp;"'"&amp;"!"&amp;$B$6&amp;$B$7&amp;":"&amp;"BZ1000"),MATCH(P$11,INDIRECT("'"&amp;"["&amp;$B$4&amp;"]"&amp;$B$5&amp;"'"&amp;"!"&amp;$B$6&amp;$B$7&amp;":"&amp;"BZ"&amp;$B$7),0),FALSE)*IF($B$8="тыс. руб.",0.001,1)</f>
        <v>281.06219100160348</v>
      </c>
      <c r="Q18" s="23">
        <f ca="1">VLOOKUP(VLOOKUP($B$4&amp;$B18,map!$A:$C,3,FALSE),INDIRECT("'"&amp;"["&amp;$B$4&amp;"]"&amp;$B$5&amp;"'"&amp;"!"&amp;$B$6&amp;$B$7&amp;":"&amp;"BZ1000"),MATCH(Q$11,INDIRECT("'"&amp;"["&amp;$B$4&amp;"]"&amp;$B$5&amp;"'"&amp;"!"&amp;$B$6&amp;$B$7&amp;":"&amp;"BZ"&amp;$B$7),0),FALSE)*IF($B$8="тыс. руб.",0.001,1)</f>
        <v>295.92561111724808</v>
      </c>
      <c r="R18" s="23">
        <f ca="1">VLOOKUP(VLOOKUP($B$4&amp;$B18,map!$A:$C,3,FALSE),INDIRECT("'"&amp;"["&amp;$B$4&amp;"]"&amp;$B$5&amp;"'"&amp;"!"&amp;$B$6&amp;$B$7&amp;":"&amp;"BZ1000"),MATCH(R$11,INDIRECT("'"&amp;"["&amp;$B$4&amp;"]"&amp;$B$5&amp;"'"&amp;"!"&amp;$B$6&amp;$B$7&amp;":"&amp;"BZ"&amp;$B$7),0),FALSE)*IF($B$8="тыс. руб.",0.001,1)</f>
        <v>0</v>
      </c>
      <c r="S18" s="23" t="e">
        <f ca="1">VLOOKUP(VLOOKUP($B$4&amp;$B18,map!$A:$C,3,FALSE),INDIRECT("'"&amp;"["&amp;$B$4&amp;"]"&amp;$B$5&amp;"'"&amp;"!"&amp;$B$6&amp;$B$7&amp;":"&amp;"BZ1000"),MATCH(S$11,INDIRECT("'"&amp;"["&amp;$B$4&amp;"]"&amp;$B$5&amp;"'"&amp;"!"&amp;$B$6&amp;$B$7&amp;":"&amp;"BZ"&amp;$B$7),0),FALSE)*IF($B$8="тыс. руб.",0.001,1)</f>
        <v>#N/A</v>
      </c>
      <c r="T18" s="23" t="e">
        <f ca="1">VLOOKUP(VLOOKUP($B$4&amp;$B18,map!$A:$C,3,FALSE),INDIRECT("'"&amp;"["&amp;$B$4&amp;"]"&amp;$B$5&amp;"'"&amp;"!"&amp;$B$6&amp;$B$7&amp;":"&amp;"BZ1000"),MATCH(T$11,INDIRECT("'"&amp;"["&amp;$B$4&amp;"]"&amp;$B$5&amp;"'"&amp;"!"&amp;$B$6&amp;$B$7&amp;":"&amp;"BZ"&amp;$B$7),0),FALSE)*IF($B$8="тыс. руб.",0.001,1)</f>
        <v>#N/A</v>
      </c>
      <c r="U18" s="23" t="e">
        <f ca="1">VLOOKUP(VLOOKUP($B$4&amp;$B18,map!$A:$C,3,FALSE),INDIRECT("'"&amp;"["&amp;$B$4&amp;"]"&amp;$B$5&amp;"'"&amp;"!"&amp;$B$6&amp;$B$7&amp;":"&amp;"BZ1000"),MATCH(U$11,INDIRECT("'"&amp;"["&amp;$B$4&amp;"]"&amp;$B$5&amp;"'"&amp;"!"&amp;$B$6&amp;$B$7&amp;":"&amp;"BZ"&amp;$B$7),0),FALSE)*IF($B$8="тыс. руб.",0.001,1)</f>
        <v>#N/A</v>
      </c>
      <c r="V18" s="23" t="e">
        <f ca="1">VLOOKUP(VLOOKUP($B$4&amp;$B18,map!$A:$C,3,FALSE),INDIRECT("'"&amp;"["&amp;$B$4&amp;"]"&amp;$B$5&amp;"'"&amp;"!"&amp;$B$6&amp;$B$7&amp;":"&amp;"BZ1000"),MATCH(V$11,INDIRECT("'"&amp;"["&amp;$B$4&amp;"]"&amp;$B$5&amp;"'"&amp;"!"&amp;$B$6&amp;$B$7&amp;":"&amp;"BZ"&amp;$B$7),0),FALSE)*IF($B$8="тыс. руб.",0.001,1)</f>
        <v>#N/A</v>
      </c>
      <c r="W18" s="23" t="e">
        <f ca="1">VLOOKUP(VLOOKUP($B$4&amp;$B18,map!$A:$C,3,FALSE),INDIRECT("'"&amp;"["&amp;$B$4&amp;"]"&amp;$B$5&amp;"'"&amp;"!"&amp;$B$6&amp;$B$7&amp;":"&amp;"BZ1000"),MATCH(W$11,INDIRECT("'"&amp;"["&amp;$B$4&amp;"]"&amp;$B$5&amp;"'"&amp;"!"&amp;$B$6&amp;$B$7&amp;":"&amp;"BZ"&amp;$B$7),0),FALSE)*IF($B$8="тыс. руб.",0.001,1)</f>
        <v>#N/A</v>
      </c>
      <c r="X18" s="23" t="e">
        <f ca="1">VLOOKUP(VLOOKUP($B$4&amp;$B18,map!$A:$C,3,FALSE),INDIRECT("'"&amp;"["&amp;$B$4&amp;"]"&amp;$B$5&amp;"'"&amp;"!"&amp;$B$6&amp;$B$7&amp;":"&amp;"BZ1000"),MATCH(X$11,INDIRECT("'"&amp;"["&amp;$B$4&amp;"]"&amp;$B$5&amp;"'"&amp;"!"&amp;$B$6&amp;$B$7&amp;":"&amp;"BZ"&amp;$B$7),0),FALSE)*IF($B$8="тыс. руб.",0.001,1)</f>
        <v>#N/A</v>
      </c>
      <c r="Y18" s="23" t="e">
        <f ca="1">VLOOKUP(VLOOKUP($B$4&amp;$B18,map!$A:$C,3,FALSE),INDIRECT("'"&amp;"["&amp;$B$4&amp;"]"&amp;$B$5&amp;"'"&amp;"!"&amp;$B$6&amp;$B$7&amp;":"&amp;"BZ1000"),MATCH(Y$11,INDIRECT("'"&amp;"["&amp;$B$4&amp;"]"&amp;$B$5&amp;"'"&amp;"!"&amp;$B$6&amp;$B$7&amp;":"&amp;"BZ"&amp;$B$7),0),FALSE)*IF($B$8="тыс. руб.",0.001,1)</f>
        <v>#N/A</v>
      </c>
      <c r="Z18" s="23" t="e">
        <f ca="1">VLOOKUP(VLOOKUP($B$4&amp;$B18,map!$A:$C,3,FALSE),INDIRECT("'"&amp;"["&amp;$B$4&amp;"]"&amp;$B$5&amp;"'"&amp;"!"&amp;$B$6&amp;$B$7&amp;":"&amp;"BZ1000"),MATCH(Z$11,INDIRECT("'"&amp;"["&amp;$B$4&amp;"]"&amp;$B$5&amp;"'"&amp;"!"&amp;$B$6&amp;$B$7&amp;":"&amp;"BZ"&amp;$B$7),0),FALSE)*IF($B$8="тыс. руб.",0.001,1)</f>
        <v>#N/A</v>
      </c>
      <c r="AA18" s="23" t="e">
        <f ca="1">VLOOKUP(VLOOKUP($B$4&amp;$B18,map!$A:$C,3,FALSE),INDIRECT("'"&amp;"["&amp;$B$4&amp;"]"&amp;$B$5&amp;"'"&amp;"!"&amp;$B$6&amp;$B$7&amp;":"&amp;"BZ1000"),MATCH(AA$11,INDIRECT("'"&amp;"["&amp;$B$4&amp;"]"&amp;$B$5&amp;"'"&amp;"!"&amp;$B$6&amp;$B$7&amp;":"&amp;"BZ"&amp;$B$7),0),FALSE)*IF($B$8="тыс. руб.",0.001,1)</f>
        <v>#N/A</v>
      </c>
      <c r="AB18" s="23" t="e">
        <f ca="1">VLOOKUP(VLOOKUP($B$4&amp;$B18,map!$A:$C,3,FALSE),INDIRECT("'"&amp;"["&amp;$B$4&amp;"]"&amp;$B$5&amp;"'"&amp;"!"&amp;$B$6&amp;$B$7&amp;":"&amp;"BZ1000"),MATCH(AB$11,INDIRECT("'"&amp;"["&amp;$B$4&amp;"]"&amp;$B$5&amp;"'"&amp;"!"&amp;$B$6&amp;$B$7&amp;":"&amp;"BZ"&amp;$B$7),0),FALSE)*IF($B$8="тыс. руб.",0.001,1)</f>
        <v>#N/A</v>
      </c>
      <c r="AC18" s="23" t="e">
        <f ca="1">VLOOKUP(VLOOKUP($B$4&amp;$B18,map!$A:$C,3,FALSE),INDIRECT("'"&amp;"["&amp;$B$4&amp;"]"&amp;$B$5&amp;"'"&amp;"!"&amp;$B$6&amp;$B$7&amp;":"&amp;"BZ1000"),MATCH(AC$11,INDIRECT("'"&amp;"["&amp;$B$4&amp;"]"&amp;$B$5&amp;"'"&amp;"!"&amp;$B$6&amp;$B$7&amp;":"&amp;"BZ"&amp;$B$7),0),FALSE)*IF($B$8="тыс. руб.",0.001,1)</f>
        <v>#N/A</v>
      </c>
      <c r="AD18" s="23" t="e">
        <f ca="1">VLOOKUP(VLOOKUP($B$4&amp;$B18,map!$A:$C,3,FALSE),INDIRECT("'"&amp;"["&amp;$B$4&amp;"]"&amp;$B$5&amp;"'"&amp;"!"&amp;$B$6&amp;$B$7&amp;":"&amp;"BZ1000"),MATCH(AD$11,INDIRECT("'"&amp;"["&amp;$B$4&amp;"]"&amp;$B$5&amp;"'"&amp;"!"&amp;$B$6&amp;$B$7&amp;":"&amp;"BZ"&amp;$B$7),0),FALSE)*IF($B$8="тыс. руб.",0.001,1)</f>
        <v>#N/A</v>
      </c>
      <c r="AE18" s="23" t="e">
        <f ca="1">VLOOKUP(VLOOKUP($B$4&amp;$B18,map!$A:$C,3,FALSE),INDIRECT("'"&amp;"["&amp;$B$4&amp;"]"&amp;$B$5&amp;"'"&amp;"!"&amp;$B$6&amp;$B$7&amp;":"&amp;"BZ1000"),MATCH(AE$11,INDIRECT("'"&amp;"["&amp;$B$4&amp;"]"&amp;$B$5&amp;"'"&amp;"!"&amp;$B$6&amp;$B$7&amp;":"&amp;"BZ"&amp;$B$7),0),FALSE)*IF($B$8="тыс. руб.",0.001,1)</f>
        <v>#N/A</v>
      </c>
      <c r="AF18" s="23" t="e">
        <f ca="1">VLOOKUP(VLOOKUP($B$4&amp;$B18,map!$A:$C,3,FALSE),INDIRECT("'"&amp;"["&amp;$B$4&amp;"]"&amp;$B$5&amp;"'"&amp;"!"&amp;$B$6&amp;$B$7&amp;":"&amp;"BZ1000"),MATCH(AF$11,INDIRECT("'"&amp;"["&amp;$B$4&amp;"]"&amp;$B$5&amp;"'"&amp;"!"&amp;$B$6&amp;$B$7&amp;":"&amp;"BZ"&amp;$B$7),0),FALSE)*IF($B$8="тыс. руб.",0.001,1)</f>
        <v>#N/A</v>
      </c>
      <c r="AG18" s="23" t="e">
        <f ca="1">VLOOKUP(VLOOKUP($B$4&amp;$B18,map!$A:$C,3,FALSE),INDIRECT("'"&amp;"["&amp;$B$4&amp;"]"&amp;$B$5&amp;"'"&amp;"!"&amp;$B$6&amp;$B$7&amp;":"&amp;"BZ1000"),MATCH(AG$11,INDIRECT("'"&amp;"["&amp;$B$4&amp;"]"&amp;$B$5&amp;"'"&amp;"!"&amp;$B$6&amp;$B$7&amp;":"&amp;"BZ"&amp;$B$7),0),FALSE)*IF($B$8="тыс. руб.",0.001,1)</f>
        <v>#N/A</v>
      </c>
      <c r="AH18" s="23" t="e">
        <f ca="1">VLOOKUP(VLOOKUP($B$4&amp;$B18,map!$A:$C,3,FALSE),INDIRECT("'"&amp;"["&amp;$B$4&amp;"]"&amp;$B$5&amp;"'"&amp;"!"&amp;$B$6&amp;$B$7&amp;":"&amp;"BZ1000"),MATCH(AH$11,INDIRECT("'"&amp;"["&amp;$B$4&amp;"]"&amp;$B$5&amp;"'"&amp;"!"&amp;$B$6&amp;$B$7&amp;":"&amp;"BZ"&amp;$B$7),0),FALSE)*IF($B$8="тыс. руб.",0.001,1)</f>
        <v>#N/A</v>
      </c>
      <c r="AI18" s="23" t="e">
        <f ca="1">VLOOKUP(VLOOKUP($B$4&amp;$B18,map!$A:$C,3,FALSE),INDIRECT("'"&amp;"["&amp;$B$4&amp;"]"&amp;$B$5&amp;"'"&amp;"!"&amp;$B$6&amp;$B$7&amp;":"&amp;"BZ1000"),MATCH(AI$11,INDIRECT("'"&amp;"["&amp;$B$4&amp;"]"&amp;$B$5&amp;"'"&amp;"!"&amp;$B$6&amp;$B$7&amp;":"&amp;"BZ"&amp;$B$7),0),FALSE)*IF($B$8="тыс. руб.",0.001,1)</f>
        <v>#N/A</v>
      </c>
      <c r="AJ18" s="23" t="e">
        <f ca="1">VLOOKUP(VLOOKUP($B$4&amp;$B18,map!$A:$C,3,FALSE),INDIRECT("'"&amp;"["&amp;$B$4&amp;"]"&amp;$B$5&amp;"'"&amp;"!"&amp;$B$6&amp;$B$7&amp;":"&amp;"BZ1000"),MATCH(AJ$11,INDIRECT("'"&amp;"["&amp;$B$4&amp;"]"&amp;$B$5&amp;"'"&amp;"!"&amp;$B$6&amp;$B$7&amp;":"&amp;"BZ"&amp;$B$7),0),FALSE)*IF($B$8="тыс. руб.",0.001,1)</f>
        <v>#N/A</v>
      </c>
      <c r="AK18" s="23" t="e">
        <f ca="1">VLOOKUP(VLOOKUP($B$4&amp;$B18,map!$A:$C,3,FALSE),INDIRECT("'"&amp;"["&amp;$B$4&amp;"]"&amp;$B$5&amp;"'"&amp;"!"&amp;$B$6&amp;$B$7&amp;":"&amp;"BZ1000"),MATCH(AK$11,INDIRECT("'"&amp;"["&amp;$B$4&amp;"]"&amp;$B$5&amp;"'"&amp;"!"&amp;$B$6&amp;$B$7&amp;":"&amp;"BZ"&amp;$B$7),0),FALSE)*IF($B$8="тыс. руб.",0.001,1)</f>
        <v>#N/A</v>
      </c>
      <c r="AL18" s="23" t="e">
        <f ca="1">VLOOKUP(VLOOKUP($B$4&amp;$B18,map!$A:$C,3,FALSE),INDIRECT("'"&amp;"["&amp;$B$4&amp;"]"&amp;$B$5&amp;"'"&amp;"!"&amp;$B$6&amp;$B$7&amp;":"&amp;"BZ1000"),MATCH(AL$11,INDIRECT("'"&amp;"["&amp;$B$4&amp;"]"&amp;$B$5&amp;"'"&amp;"!"&amp;$B$6&amp;$B$7&amp;":"&amp;"BZ"&amp;$B$7),0),FALSE)*IF($B$8="тыс. руб.",0.001,1)</f>
        <v>#N/A</v>
      </c>
    </row>
    <row r="19" spans="1:38">
      <c r="A19" s="9"/>
      <c r="B19" s="9"/>
      <c r="C19" s="12">
        <v>2015</v>
      </c>
      <c r="D19" s="12">
        <f>C19+1</f>
        <v>2016</v>
      </c>
      <c r="E19" s="12">
        <f t="shared" ref="E19:AL19" si="2">D19+1</f>
        <v>2017</v>
      </c>
      <c r="F19" s="12">
        <f>E19+1</f>
        <v>2018</v>
      </c>
      <c r="G19" s="12">
        <f t="shared" si="2"/>
        <v>2019</v>
      </c>
      <c r="H19" s="12">
        <f t="shared" si="2"/>
        <v>2020</v>
      </c>
      <c r="I19" s="12">
        <f t="shared" si="2"/>
        <v>2021</v>
      </c>
      <c r="J19" s="12">
        <f t="shared" si="2"/>
        <v>2022</v>
      </c>
      <c r="K19" s="12">
        <f t="shared" si="2"/>
        <v>2023</v>
      </c>
      <c r="L19" s="12">
        <f t="shared" si="2"/>
        <v>2024</v>
      </c>
      <c r="M19" s="12">
        <f t="shared" si="2"/>
        <v>2025</v>
      </c>
      <c r="N19" s="12">
        <f t="shared" si="2"/>
        <v>2026</v>
      </c>
      <c r="O19" s="12">
        <f t="shared" si="2"/>
        <v>2027</v>
      </c>
      <c r="P19" s="12">
        <f t="shared" si="2"/>
        <v>2028</v>
      </c>
      <c r="Q19" s="12">
        <f t="shared" si="2"/>
        <v>2029</v>
      </c>
      <c r="R19" s="12">
        <f t="shared" si="2"/>
        <v>2030</v>
      </c>
      <c r="S19" s="12">
        <f t="shared" si="2"/>
        <v>2031</v>
      </c>
      <c r="T19" s="12">
        <f t="shared" si="2"/>
        <v>2032</v>
      </c>
      <c r="U19" s="12">
        <f t="shared" si="2"/>
        <v>2033</v>
      </c>
      <c r="V19" s="12">
        <f t="shared" si="2"/>
        <v>2034</v>
      </c>
      <c r="W19" s="12">
        <f t="shared" si="2"/>
        <v>2035</v>
      </c>
      <c r="X19" s="12">
        <f t="shared" si="2"/>
        <v>2036</v>
      </c>
      <c r="Y19" s="12">
        <f t="shared" si="2"/>
        <v>2037</v>
      </c>
      <c r="Z19" s="12">
        <f t="shared" si="2"/>
        <v>2038</v>
      </c>
      <c r="AA19" s="12">
        <f t="shared" si="2"/>
        <v>2039</v>
      </c>
      <c r="AB19" s="12">
        <f t="shared" si="2"/>
        <v>2040</v>
      </c>
      <c r="AC19" s="12">
        <f t="shared" si="2"/>
        <v>2041</v>
      </c>
      <c r="AD19" s="12">
        <f t="shared" si="2"/>
        <v>2042</v>
      </c>
      <c r="AE19" s="12">
        <f t="shared" si="2"/>
        <v>2043</v>
      </c>
      <c r="AF19" s="12">
        <f t="shared" si="2"/>
        <v>2044</v>
      </c>
      <c r="AG19" s="12">
        <f t="shared" si="2"/>
        <v>2045</v>
      </c>
      <c r="AH19" s="12">
        <f t="shared" si="2"/>
        <v>2046</v>
      </c>
      <c r="AI19" s="12">
        <f t="shared" si="2"/>
        <v>2047</v>
      </c>
      <c r="AJ19" s="12">
        <f t="shared" si="2"/>
        <v>2048</v>
      </c>
      <c r="AK19" s="12">
        <f t="shared" si="2"/>
        <v>2049</v>
      </c>
      <c r="AL19" s="12">
        <f t="shared" si="2"/>
        <v>2050</v>
      </c>
    </row>
    <row r="20" spans="1:38" s="20" customFormat="1">
      <c r="A20" s="17" t="str">
        <f t="shared" ref="A20:A26" si="3">$C$4</f>
        <v>programmes_report_12092022.xlsx</v>
      </c>
      <c r="B20" s="18" t="s">
        <v>16</v>
      </c>
      <c r="C20" s="19">
        <f t="shared" ref="C20:L26" ca="1" si="4">VLOOKUP($C$9&amp;$B20,INDIRECT("'"&amp;"["&amp;$C$4&amp;"]"&amp;$C$5&amp;"'"&amp;"!"&amp;$C$6&amp;$C$7&amp;":"&amp;"BZ1000"),MATCH(C$19,INDIRECT("'"&amp;"["&amp;$C$4&amp;"]"&amp;$C$5&amp;"'"&amp;"!"&amp;$C$6&amp;$C$7&amp;":"&amp;"BZ"&amp;$C$7),0),FALSE)*IF($C$8="тыс. руб.",0.001,1)</f>
        <v>0</v>
      </c>
      <c r="D20" s="19">
        <f t="shared" ca="1" si="4"/>
        <v>0</v>
      </c>
      <c r="E20" s="19">
        <f t="shared" ca="1" si="4"/>
        <v>0</v>
      </c>
      <c r="F20" s="19">
        <f t="shared" ca="1" si="4"/>
        <v>0</v>
      </c>
      <c r="G20" s="19">
        <f t="shared" ca="1" si="4"/>
        <v>10.32153234438333</v>
      </c>
      <c r="H20" s="19">
        <f t="shared" ca="1" si="4"/>
        <v>49.909700493056661</v>
      </c>
      <c r="I20" s="19">
        <f t="shared" ca="1" si="4"/>
        <v>67.686178694108335</v>
      </c>
      <c r="J20" s="19">
        <f t="shared" ca="1" si="4"/>
        <v>19.289966731666659</v>
      </c>
      <c r="K20" s="19">
        <f t="shared" ca="1" si="4"/>
        <v>646.35616493786256</v>
      </c>
      <c r="L20" s="19">
        <f t="shared" ca="1" si="4"/>
        <v>301.14960978186258</v>
      </c>
      <c r="M20" s="19">
        <f t="shared" ref="M20:V26" ca="1" si="5">VLOOKUP($C$9&amp;$B20,INDIRECT("'"&amp;"["&amp;$C$4&amp;"]"&amp;$C$5&amp;"'"&amp;"!"&amp;$C$6&amp;$C$7&amp;":"&amp;"BZ1000"),MATCH(M$19,INDIRECT("'"&amp;"["&amp;$C$4&amp;"]"&amp;$C$5&amp;"'"&amp;"!"&amp;$C$6&amp;$C$7&amp;":"&amp;"BZ"&amp;$C$7),0),FALSE)*IF($C$8="тыс. руб.",0.001,1)</f>
        <v>455.08723197186242</v>
      </c>
      <c r="N20" s="19">
        <f t="shared" ca="1" si="5"/>
        <v>452.24223197186251</v>
      </c>
      <c r="O20" s="19">
        <f t="shared" ca="1" si="5"/>
        <v>455.79723197186252</v>
      </c>
      <c r="P20" s="19">
        <f t="shared" ca="1" si="5"/>
        <v>457.57473197186238</v>
      </c>
      <c r="Q20" s="19">
        <f t="shared" ca="1" si="5"/>
        <v>459.35223197186252</v>
      </c>
      <c r="R20" s="19">
        <f t="shared" ca="1" si="5"/>
        <v>0</v>
      </c>
      <c r="S20" s="19">
        <f t="shared" ca="1" si="5"/>
        <v>0</v>
      </c>
      <c r="T20" s="19">
        <f t="shared" ca="1" si="5"/>
        <v>0</v>
      </c>
      <c r="U20" s="19">
        <f t="shared" ca="1" si="5"/>
        <v>0</v>
      </c>
      <c r="V20" s="19">
        <f t="shared" ca="1" si="5"/>
        <v>0</v>
      </c>
      <c r="W20" s="19">
        <f t="shared" ref="W20:AF26" ca="1" si="6">VLOOKUP($C$9&amp;$B20,INDIRECT("'"&amp;"["&amp;$C$4&amp;"]"&amp;$C$5&amp;"'"&amp;"!"&amp;$C$6&amp;$C$7&amp;":"&amp;"BZ1000"),MATCH(W$19,INDIRECT("'"&amp;"["&amp;$C$4&amp;"]"&amp;$C$5&amp;"'"&amp;"!"&amp;$C$6&amp;$C$7&amp;":"&amp;"BZ"&amp;$C$7),0),FALSE)*IF($C$8="тыс. руб.",0.001,1)</f>
        <v>0</v>
      </c>
      <c r="X20" s="19">
        <f t="shared" ca="1" si="6"/>
        <v>0</v>
      </c>
      <c r="Y20" s="19">
        <f t="shared" ca="1" si="6"/>
        <v>0</v>
      </c>
      <c r="Z20" s="19">
        <f t="shared" ca="1" si="6"/>
        <v>0</v>
      </c>
      <c r="AA20" s="19">
        <f t="shared" ca="1" si="6"/>
        <v>0</v>
      </c>
      <c r="AB20" s="19">
        <f t="shared" ca="1" si="6"/>
        <v>0</v>
      </c>
      <c r="AC20" s="19">
        <f t="shared" ca="1" si="6"/>
        <v>0</v>
      </c>
      <c r="AD20" s="19">
        <f t="shared" ca="1" si="6"/>
        <v>0</v>
      </c>
      <c r="AE20" s="19">
        <f t="shared" ca="1" si="6"/>
        <v>0</v>
      </c>
      <c r="AF20" s="19">
        <f t="shared" ca="1" si="6"/>
        <v>0</v>
      </c>
      <c r="AG20" s="19">
        <f t="shared" ref="AG20:AL26" ca="1" si="7">VLOOKUP($C$9&amp;$B20,INDIRECT("'"&amp;"["&amp;$C$4&amp;"]"&amp;$C$5&amp;"'"&amp;"!"&amp;$C$6&amp;$C$7&amp;":"&amp;"BZ1000"),MATCH(AG$19,INDIRECT("'"&amp;"["&amp;$C$4&amp;"]"&amp;$C$5&amp;"'"&amp;"!"&amp;$C$6&amp;$C$7&amp;":"&amp;"BZ"&amp;$C$7),0),FALSE)*IF($C$8="тыс. руб.",0.001,1)</f>
        <v>0</v>
      </c>
      <c r="AH20" s="19">
        <f t="shared" ca="1" si="7"/>
        <v>0</v>
      </c>
      <c r="AI20" s="19">
        <f t="shared" ca="1" si="7"/>
        <v>0</v>
      </c>
      <c r="AJ20" s="19">
        <f t="shared" ca="1" si="7"/>
        <v>0</v>
      </c>
      <c r="AK20" s="19">
        <f t="shared" ca="1" si="7"/>
        <v>0</v>
      </c>
      <c r="AL20" s="19">
        <f t="shared" ca="1" si="7"/>
        <v>0</v>
      </c>
    </row>
    <row r="21" spans="1:38" s="20" customFormat="1">
      <c r="A21" s="17" t="str">
        <f t="shared" si="3"/>
        <v>programmes_report_12092022.xlsx</v>
      </c>
      <c r="B21" s="18" t="s">
        <v>17</v>
      </c>
      <c r="C21" s="19">
        <f t="shared" ca="1" si="4"/>
        <v>0</v>
      </c>
      <c r="D21" s="19">
        <f t="shared" ca="1" si="4"/>
        <v>0</v>
      </c>
      <c r="E21" s="19">
        <f t="shared" ca="1" si="4"/>
        <v>0</v>
      </c>
      <c r="F21" s="19">
        <f t="shared" ca="1" si="4"/>
        <v>0</v>
      </c>
      <c r="G21" s="19">
        <f t="shared" ca="1" si="4"/>
        <v>6.2200024999999943</v>
      </c>
      <c r="H21" s="19">
        <f t="shared" ca="1" si="4"/>
        <v>22.592529500000001</v>
      </c>
      <c r="I21" s="19">
        <f t="shared" ca="1" si="4"/>
        <v>189.44561926977261</v>
      </c>
      <c r="J21" s="19">
        <f t="shared" ca="1" si="4"/>
        <v>219.5551128868386</v>
      </c>
      <c r="K21" s="19">
        <f t="shared" ca="1" si="4"/>
        <v>1063.8980194929709</v>
      </c>
      <c r="L21" s="19">
        <f t="shared" ca="1" si="4"/>
        <v>1408.881080195727</v>
      </c>
      <c r="M21" s="19">
        <f t="shared" ca="1" si="5"/>
        <v>1884.258141491945</v>
      </c>
      <c r="N21" s="19">
        <f t="shared" ca="1" si="5"/>
        <v>1901.3185840982651</v>
      </c>
      <c r="O21" s="19">
        <f t="shared" ca="1" si="5"/>
        <v>1889.7023174315991</v>
      </c>
      <c r="P21" s="19">
        <f t="shared" ca="1" si="5"/>
        <v>1997.863742141514</v>
      </c>
      <c r="Q21" s="19">
        <f t="shared" ca="1" si="5"/>
        <v>1889.7023174315991</v>
      </c>
      <c r="R21" s="19">
        <f t="shared" ca="1" si="5"/>
        <v>0</v>
      </c>
      <c r="S21" s="19">
        <f t="shared" ca="1" si="5"/>
        <v>0</v>
      </c>
      <c r="T21" s="19">
        <f t="shared" ca="1" si="5"/>
        <v>0</v>
      </c>
      <c r="U21" s="19">
        <f t="shared" ca="1" si="5"/>
        <v>0</v>
      </c>
      <c r="V21" s="19">
        <f t="shared" ca="1" si="5"/>
        <v>0</v>
      </c>
      <c r="W21" s="19">
        <f t="shared" ca="1" si="6"/>
        <v>0</v>
      </c>
      <c r="X21" s="19">
        <f t="shared" ca="1" si="6"/>
        <v>0</v>
      </c>
      <c r="Y21" s="19">
        <f t="shared" ca="1" si="6"/>
        <v>0</v>
      </c>
      <c r="Z21" s="19">
        <f t="shared" ca="1" si="6"/>
        <v>0</v>
      </c>
      <c r="AA21" s="19">
        <f t="shared" ca="1" si="6"/>
        <v>0</v>
      </c>
      <c r="AB21" s="19">
        <f t="shared" ca="1" si="6"/>
        <v>0</v>
      </c>
      <c r="AC21" s="19">
        <f t="shared" ca="1" si="6"/>
        <v>0</v>
      </c>
      <c r="AD21" s="19">
        <f t="shared" ca="1" si="6"/>
        <v>0</v>
      </c>
      <c r="AE21" s="19">
        <f t="shared" ca="1" si="6"/>
        <v>0</v>
      </c>
      <c r="AF21" s="19">
        <f t="shared" ca="1" si="6"/>
        <v>0</v>
      </c>
      <c r="AG21" s="19">
        <f t="shared" ca="1" si="7"/>
        <v>0</v>
      </c>
      <c r="AH21" s="19">
        <f t="shared" ca="1" si="7"/>
        <v>0</v>
      </c>
      <c r="AI21" s="19">
        <f t="shared" ca="1" si="7"/>
        <v>0</v>
      </c>
      <c r="AJ21" s="19">
        <f t="shared" ca="1" si="7"/>
        <v>0</v>
      </c>
      <c r="AK21" s="19">
        <f t="shared" ca="1" si="7"/>
        <v>0</v>
      </c>
      <c r="AL21" s="19">
        <f t="shared" ca="1" si="7"/>
        <v>0</v>
      </c>
    </row>
    <row r="22" spans="1:38" s="20" customFormat="1">
      <c r="A22" s="17" t="str">
        <f t="shared" si="3"/>
        <v>programmes_report_12092022.xlsx</v>
      </c>
      <c r="B22" s="18" t="s">
        <v>18</v>
      </c>
      <c r="C22" s="19">
        <f t="shared" ca="1" si="4"/>
        <v>0</v>
      </c>
      <c r="D22" s="19">
        <f t="shared" ca="1" si="4"/>
        <v>0</v>
      </c>
      <c r="E22" s="19">
        <f t="shared" ca="1" si="4"/>
        <v>0</v>
      </c>
      <c r="F22" s="19">
        <f t="shared" ca="1" si="4"/>
        <v>0</v>
      </c>
      <c r="G22" s="19">
        <f t="shared" ca="1" si="4"/>
        <v>0</v>
      </c>
      <c r="H22" s="19">
        <f t="shared" ca="1" si="4"/>
        <v>0</v>
      </c>
      <c r="I22" s="19">
        <f t="shared" ca="1" si="4"/>
        <v>632.76586964261571</v>
      </c>
      <c r="J22" s="19">
        <f t="shared" ca="1" si="4"/>
        <v>277.31164609879761</v>
      </c>
      <c r="K22" s="19">
        <f t="shared" ca="1" si="4"/>
        <v>1809.117953214381</v>
      </c>
      <c r="L22" s="19">
        <f t="shared" ca="1" si="4"/>
        <v>1948.668828674729</v>
      </c>
      <c r="M22" s="19">
        <f t="shared" ca="1" si="5"/>
        <v>2071.108454135076</v>
      </c>
      <c r="N22" s="19">
        <f t="shared" ca="1" si="5"/>
        <v>1458.9103268333361</v>
      </c>
      <c r="O22" s="19">
        <f t="shared" ca="1" si="5"/>
        <v>1458.9103268333361</v>
      </c>
      <c r="P22" s="19">
        <f t="shared" ca="1" si="5"/>
        <v>1458.9103268333361</v>
      </c>
      <c r="Q22" s="19">
        <f t="shared" ca="1" si="5"/>
        <v>1458.9103268333361</v>
      </c>
      <c r="R22" s="19">
        <f t="shared" ca="1" si="5"/>
        <v>0</v>
      </c>
      <c r="S22" s="19">
        <f t="shared" ca="1" si="5"/>
        <v>0</v>
      </c>
      <c r="T22" s="19">
        <f t="shared" ca="1" si="5"/>
        <v>0</v>
      </c>
      <c r="U22" s="19">
        <f t="shared" ca="1" si="5"/>
        <v>0</v>
      </c>
      <c r="V22" s="19">
        <f t="shared" ca="1" si="5"/>
        <v>0</v>
      </c>
      <c r="W22" s="19">
        <f t="shared" ca="1" si="6"/>
        <v>0</v>
      </c>
      <c r="X22" s="19">
        <f t="shared" ca="1" si="6"/>
        <v>0</v>
      </c>
      <c r="Y22" s="19">
        <f t="shared" ca="1" si="6"/>
        <v>0</v>
      </c>
      <c r="Z22" s="19">
        <f t="shared" ca="1" si="6"/>
        <v>0</v>
      </c>
      <c r="AA22" s="19">
        <f t="shared" ca="1" si="6"/>
        <v>0</v>
      </c>
      <c r="AB22" s="19">
        <f t="shared" ca="1" si="6"/>
        <v>0</v>
      </c>
      <c r="AC22" s="19">
        <f t="shared" ca="1" si="6"/>
        <v>0</v>
      </c>
      <c r="AD22" s="19">
        <f t="shared" ca="1" si="6"/>
        <v>0</v>
      </c>
      <c r="AE22" s="19">
        <f t="shared" ca="1" si="6"/>
        <v>0</v>
      </c>
      <c r="AF22" s="19">
        <f t="shared" ca="1" si="6"/>
        <v>0</v>
      </c>
      <c r="AG22" s="19">
        <f t="shared" ca="1" si="7"/>
        <v>0</v>
      </c>
      <c r="AH22" s="19">
        <f t="shared" ca="1" si="7"/>
        <v>0</v>
      </c>
      <c r="AI22" s="19">
        <f t="shared" ca="1" si="7"/>
        <v>0</v>
      </c>
      <c r="AJ22" s="19">
        <f t="shared" ca="1" si="7"/>
        <v>0</v>
      </c>
      <c r="AK22" s="19">
        <f t="shared" ca="1" si="7"/>
        <v>0</v>
      </c>
      <c r="AL22" s="19">
        <f t="shared" ca="1" si="7"/>
        <v>0</v>
      </c>
    </row>
    <row r="23" spans="1:38" s="20" customFormat="1">
      <c r="A23" s="17" t="str">
        <f t="shared" si="3"/>
        <v>programmes_report_12092022.xlsx</v>
      </c>
      <c r="B23" s="18" t="s">
        <v>19</v>
      </c>
      <c r="C23" s="19">
        <f t="shared" ca="1" si="4"/>
        <v>0</v>
      </c>
      <c r="D23" s="19">
        <f t="shared" ca="1" si="4"/>
        <v>1.434804</v>
      </c>
      <c r="E23" s="19">
        <f t="shared" ca="1" si="4"/>
        <v>53.912484800000009</v>
      </c>
      <c r="F23" s="19">
        <f t="shared" ca="1" si="4"/>
        <v>64.382025060000004</v>
      </c>
      <c r="G23" s="19">
        <f t="shared" ca="1" si="4"/>
        <v>286.36774717999998</v>
      </c>
      <c r="H23" s="19">
        <f t="shared" ca="1" si="4"/>
        <v>729.01060007000001</v>
      </c>
      <c r="I23" s="19">
        <f t="shared" ca="1" si="4"/>
        <v>669.07574003000013</v>
      </c>
      <c r="J23" s="19">
        <f t="shared" ca="1" si="4"/>
        <v>1275.8</v>
      </c>
      <c r="K23" s="19">
        <f t="shared" ca="1" si="4"/>
        <v>645.92000000000007</v>
      </c>
      <c r="L23" s="19">
        <f t="shared" ca="1" si="4"/>
        <v>586.05000000001269</v>
      </c>
      <c r="M23" s="19">
        <f t="shared" ca="1" si="5"/>
        <v>0</v>
      </c>
      <c r="N23" s="19">
        <f t="shared" ca="1" si="5"/>
        <v>205.1931909207546</v>
      </c>
      <c r="O23" s="19">
        <f t="shared" ca="1" si="5"/>
        <v>205.1931909207546</v>
      </c>
      <c r="P23" s="19">
        <f t="shared" ca="1" si="5"/>
        <v>222.17680604160989</v>
      </c>
      <c r="Q23" s="19">
        <f t="shared" ca="1" si="5"/>
        <v>222.17680604160989</v>
      </c>
      <c r="R23" s="19">
        <f t="shared" ca="1" si="5"/>
        <v>0</v>
      </c>
      <c r="S23" s="19">
        <f t="shared" ca="1" si="5"/>
        <v>0</v>
      </c>
      <c r="T23" s="19">
        <f t="shared" ca="1" si="5"/>
        <v>0</v>
      </c>
      <c r="U23" s="19">
        <f t="shared" ca="1" si="5"/>
        <v>0</v>
      </c>
      <c r="V23" s="19">
        <f t="shared" ca="1" si="5"/>
        <v>0</v>
      </c>
      <c r="W23" s="19">
        <f t="shared" ca="1" si="6"/>
        <v>0</v>
      </c>
      <c r="X23" s="19">
        <f t="shared" ca="1" si="6"/>
        <v>0</v>
      </c>
      <c r="Y23" s="19">
        <f t="shared" ca="1" si="6"/>
        <v>0</v>
      </c>
      <c r="Z23" s="19">
        <f t="shared" ca="1" si="6"/>
        <v>0</v>
      </c>
      <c r="AA23" s="19">
        <f t="shared" ca="1" si="6"/>
        <v>0</v>
      </c>
      <c r="AB23" s="19">
        <f t="shared" ca="1" si="6"/>
        <v>0</v>
      </c>
      <c r="AC23" s="19">
        <f t="shared" ca="1" si="6"/>
        <v>0</v>
      </c>
      <c r="AD23" s="19">
        <f t="shared" ca="1" si="6"/>
        <v>0</v>
      </c>
      <c r="AE23" s="19">
        <f t="shared" ca="1" si="6"/>
        <v>0</v>
      </c>
      <c r="AF23" s="19">
        <f t="shared" ca="1" si="6"/>
        <v>0</v>
      </c>
      <c r="AG23" s="19">
        <f t="shared" ca="1" si="7"/>
        <v>0</v>
      </c>
      <c r="AH23" s="19">
        <f t="shared" ca="1" si="7"/>
        <v>0</v>
      </c>
      <c r="AI23" s="19">
        <f t="shared" ca="1" si="7"/>
        <v>0</v>
      </c>
      <c r="AJ23" s="19">
        <f t="shared" ca="1" si="7"/>
        <v>0</v>
      </c>
      <c r="AK23" s="19">
        <f t="shared" ca="1" si="7"/>
        <v>0</v>
      </c>
      <c r="AL23" s="19">
        <f t="shared" ca="1" si="7"/>
        <v>0</v>
      </c>
    </row>
    <row r="24" spans="1:38" s="20" customFormat="1">
      <c r="A24" s="17" t="str">
        <f t="shared" si="3"/>
        <v>programmes_report_12092022.xlsx</v>
      </c>
      <c r="B24" s="18" t="s">
        <v>20</v>
      </c>
      <c r="C24" s="19">
        <f t="shared" ca="1" si="4"/>
        <v>0.23499999999999999</v>
      </c>
      <c r="D24" s="19">
        <f t="shared" ca="1" si="4"/>
        <v>3.5759055700000002</v>
      </c>
      <c r="E24" s="19">
        <f t="shared" ca="1" si="4"/>
        <v>1.67122818</v>
      </c>
      <c r="F24" s="19">
        <f t="shared" ca="1" si="4"/>
        <v>0.95109949000000005</v>
      </c>
      <c r="G24" s="19">
        <f t="shared" ca="1" si="4"/>
        <v>25.034671100000001</v>
      </c>
      <c r="H24" s="19">
        <f t="shared" ca="1" si="4"/>
        <v>51.849427589999998</v>
      </c>
      <c r="I24" s="19">
        <f t="shared" ca="1" si="4"/>
        <v>66.05915847</v>
      </c>
      <c r="J24" s="19">
        <f t="shared" ca="1" si="4"/>
        <v>102.301783410488</v>
      </c>
      <c r="K24" s="19">
        <f t="shared" ca="1" si="4"/>
        <v>99.704845050343607</v>
      </c>
      <c r="L24" s="19">
        <f t="shared" ca="1" si="4"/>
        <v>93.174601477181625</v>
      </c>
      <c r="M24" s="19">
        <f t="shared" ca="1" si="5"/>
        <v>0</v>
      </c>
      <c r="N24" s="19">
        <f t="shared" ca="1" si="5"/>
        <v>0</v>
      </c>
      <c r="O24" s="19">
        <f t="shared" ca="1" si="5"/>
        <v>0</v>
      </c>
      <c r="P24" s="19">
        <f t="shared" ca="1" si="5"/>
        <v>0</v>
      </c>
      <c r="Q24" s="19">
        <f t="shared" ca="1" si="5"/>
        <v>0</v>
      </c>
      <c r="R24" s="19">
        <f t="shared" ca="1" si="5"/>
        <v>0</v>
      </c>
      <c r="S24" s="19">
        <f t="shared" ca="1" si="5"/>
        <v>0</v>
      </c>
      <c r="T24" s="19">
        <f t="shared" ca="1" si="5"/>
        <v>0</v>
      </c>
      <c r="U24" s="19">
        <f t="shared" ca="1" si="5"/>
        <v>0</v>
      </c>
      <c r="V24" s="19">
        <f t="shared" ca="1" si="5"/>
        <v>0</v>
      </c>
      <c r="W24" s="19">
        <f t="shared" ca="1" si="6"/>
        <v>0</v>
      </c>
      <c r="X24" s="19">
        <f t="shared" ca="1" si="6"/>
        <v>0</v>
      </c>
      <c r="Y24" s="19">
        <f t="shared" ca="1" si="6"/>
        <v>0</v>
      </c>
      <c r="Z24" s="19">
        <f t="shared" ca="1" si="6"/>
        <v>0</v>
      </c>
      <c r="AA24" s="19">
        <f t="shared" ca="1" si="6"/>
        <v>0</v>
      </c>
      <c r="AB24" s="19">
        <f t="shared" ca="1" si="6"/>
        <v>0</v>
      </c>
      <c r="AC24" s="19">
        <f t="shared" ca="1" si="6"/>
        <v>0</v>
      </c>
      <c r="AD24" s="19">
        <f t="shared" ca="1" si="6"/>
        <v>0</v>
      </c>
      <c r="AE24" s="19">
        <f t="shared" ca="1" si="6"/>
        <v>0</v>
      </c>
      <c r="AF24" s="19">
        <f t="shared" ca="1" si="6"/>
        <v>0</v>
      </c>
      <c r="AG24" s="19">
        <f t="shared" ca="1" si="7"/>
        <v>0</v>
      </c>
      <c r="AH24" s="19">
        <f t="shared" ca="1" si="7"/>
        <v>0</v>
      </c>
      <c r="AI24" s="19">
        <f t="shared" ca="1" si="7"/>
        <v>0</v>
      </c>
      <c r="AJ24" s="19">
        <f t="shared" ca="1" si="7"/>
        <v>0</v>
      </c>
      <c r="AK24" s="19">
        <f t="shared" ca="1" si="7"/>
        <v>0</v>
      </c>
      <c r="AL24" s="19">
        <f t="shared" ca="1" si="7"/>
        <v>0</v>
      </c>
    </row>
    <row r="25" spans="1:38" s="20" customFormat="1">
      <c r="A25" s="17" t="str">
        <f t="shared" si="3"/>
        <v>programmes_report_12092022.xlsx</v>
      </c>
      <c r="B25" s="18" t="s">
        <v>21</v>
      </c>
      <c r="C25" s="19">
        <f t="shared" ca="1" si="4"/>
        <v>0</v>
      </c>
      <c r="D25" s="19">
        <f t="shared" ca="1" si="4"/>
        <v>0</v>
      </c>
      <c r="E25" s="19">
        <f t="shared" ca="1" si="4"/>
        <v>0.94428885000000018</v>
      </c>
      <c r="F25" s="19">
        <f t="shared" ca="1" si="4"/>
        <v>0</v>
      </c>
      <c r="G25" s="19">
        <f t="shared" ca="1" si="4"/>
        <v>3.1402737900000002</v>
      </c>
      <c r="H25" s="19">
        <f t="shared" ca="1" si="4"/>
        <v>0</v>
      </c>
      <c r="I25" s="19">
        <f t="shared" ca="1" si="4"/>
        <v>0</v>
      </c>
      <c r="J25" s="19">
        <f t="shared" ca="1" si="4"/>
        <v>4.6982165895120271</v>
      </c>
      <c r="K25" s="19">
        <f t="shared" ca="1" si="4"/>
        <v>0.87515494965634355</v>
      </c>
      <c r="L25" s="19">
        <f t="shared" ca="1" si="4"/>
        <v>0.91539852281848277</v>
      </c>
      <c r="M25" s="19">
        <f t="shared" ca="1" si="5"/>
        <v>0</v>
      </c>
      <c r="N25" s="19">
        <f t="shared" ca="1" si="5"/>
        <v>0</v>
      </c>
      <c r="O25" s="19">
        <f t="shared" ca="1" si="5"/>
        <v>0</v>
      </c>
      <c r="P25" s="19">
        <f t="shared" ca="1" si="5"/>
        <v>0</v>
      </c>
      <c r="Q25" s="19">
        <f t="shared" ca="1" si="5"/>
        <v>0</v>
      </c>
      <c r="R25" s="19">
        <f t="shared" ca="1" si="5"/>
        <v>0</v>
      </c>
      <c r="S25" s="19">
        <f t="shared" ca="1" si="5"/>
        <v>0</v>
      </c>
      <c r="T25" s="19">
        <f t="shared" ca="1" si="5"/>
        <v>0</v>
      </c>
      <c r="U25" s="19">
        <f t="shared" ca="1" si="5"/>
        <v>0</v>
      </c>
      <c r="V25" s="19">
        <f t="shared" ca="1" si="5"/>
        <v>0</v>
      </c>
      <c r="W25" s="19">
        <f t="shared" ca="1" si="6"/>
        <v>0</v>
      </c>
      <c r="X25" s="19">
        <f t="shared" ca="1" si="6"/>
        <v>0</v>
      </c>
      <c r="Y25" s="19">
        <f t="shared" ca="1" si="6"/>
        <v>0</v>
      </c>
      <c r="Z25" s="19">
        <f t="shared" ca="1" si="6"/>
        <v>0</v>
      </c>
      <c r="AA25" s="19">
        <f t="shared" ca="1" si="6"/>
        <v>0</v>
      </c>
      <c r="AB25" s="19">
        <f t="shared" ca="1" si="6"/>
        <v>0</v>
      </c>
      <c r="AC25" s="19">
        <f t="shared" ca="1" si="6"/>
        <v>0</v>
      </c>
      <c r="AD25" s="19">
        <f t="shared" ca="1" si="6"/>
        <v>0</v>
      </c>
      <c r="AE25" s="19">
        <f t="shared" ca="1" si="6"/>
        <v>0</v>
      </c>
      <c r="AF25" s="19">
        <f t="shared" ca="1" si="6"/>
        <v>0</v>
      </c>
      <c r="AG25" s="19">
        <f t="shared" ca="1" si="7"/>
        <v>0</v>
      </c>
      <c r="AH25" s="19">
        <f t="shared" ca="1" si="7"/>
        <v>0</v>
      </c>
      <c r="AI25" s="19">
        <f t="shared" ca="1" si="7"/>
        <v>0</v>
      </c>
      <c r="AJ25" s="19">
        <f t="shared" ca="1" si="7"/>
        <v>0</v>
      </c>
      <c r="AK25" s="19">
        <f t="shared" ca="1" si="7"/>
        <v>0</v>
      </c>
      <c r="AL25" s="19">
        <f t="shared" ca="1" si="7"/>
        <v>0</v>
      </c>
    </row>
    <row r="26" spans="1:38" s="20" customFormat="1">
      <c r="A26" s="17" t="str">
        <f t="shared" si="3"/>
        <v>programmes_report_12092022.xlsx</v>
      </c>
      <c r="B26" s="18" t="s">
        <v>22</v>
      </c>
      <c r="C26" s="19">
        <f t="shared" ca="1" si="4"/>
        <v>0</v>
      </c>
      <c r="D26" s="19">
        <f t="shared" ca="1" si="4"/>
        <v>0</v>
      </c>
      <c r="E26" s="19">
        <f t="shared" ca="1" si="4"/>
        <v>0</v>
      </c>
      <c r="F26" s="19">
        <f t="shared" ca="1" si="4"/>
        <v>0</v>
      </c>
      <c r="G26" s="19">
        <f t="shared" ca="1" si="4"/>
        <v>0</v>
      </c>
      <c r="H26" s="19">
        <f t="shared" ca="1" si="4"/>
        <v>0</v>
      </c>
      <c r="I26" s="19">
        <f t="shared" ca="1" si="4"/>
        <v>0</v>
      </c>
      <c r="J26" s="19">
        <f t="shared" ca="1" si="4"/>
        <v>59.454292940899997</v>
      </c>
      <c r="K26" s="19">
        <f t="shared" ca="1" si="4"/>
        <v>79.385745173160004</v>
      </c>
      <c r="L26" s="19">
        <f t="shared" ca="1" si="4"/>
        <v>141.87010503342211</v>
      </c>
      <c r="M26" s="19">
        <f t="shared" ca="1" si="5"/>
        <v>281.35437767293269</v>
      </c>
      <c r="N26" s="19">
        <f t="shared" ca="1" si="5"/>
        <v>333.1310042286114</v>
      </c>
      <c r="O26" s="19">
        <f t="shared" ca="1" si="5"/>
        <v>349.41279321825073</v>
      </c>
      <c r="P26" s="19">
        <f t="shared" ca="1" si="5"/>
        <v>281.06219100160348</v>
      </c>
      <c r="Q26" s="19">
        <f t="shared" ca="1" si="5"/>
        <v>295.92561111724802</v>
      </c>
      <c r="R26" s="19">
        <f t="shared" ca="1" si="5"/>
        <v>0</v>
      </c>
      <c r="S26" s="19">
        <f t="shared" ca="1" si="5"/>
        <v>0</v>
      </c>
      <c r="T26" s="19">
        <f t="shared" ca="1" si="5"/>
        <v>0</v>
      </c>
      <c r="U26" s="19">
        <f t="shared" ca="1" si="5"/>
        <v>0</v>
      </c>
      <c r="V26" s="19">
        <f t="shared" ca="1" si="5"/>
        <v>0</v>
      </c>
      <c r="W26" s="19">
        <f t="shared" ca="1" si="6"/>
        <v>0</v>
      </c>
      <c r="X26" s="19">
        <f t="shared" ca="1" si="6"/>
        <v>0</v>
      </c>
      <c r="Y26" s="19">
        <f t="shared" ca="1" si="6"/>
        <v>0</v>
      </c>
      <c r="Z26" s="19">
        <f t="shared" ca="1" si="6"/>
        <v>0</v>
      </c>
      <c r="AA26" s="19">
        <f t="shared" ca="1" si="6"/>
        <v>0</v>
      </c>
      <c r="AB26" s="19">
        <f t="shared" ca="1" si="6"/>
        <v>0</v>
      </c>
      <c r="AC26" s="19">
        <f t="shared" ca="1" si="6"/>
        <v>0</v>
      </c>
      <c r="AD26" s="19">
        <f t="shared" ca="1" si="6"/>
        <v>0</v>
      </c>
      <c r="AE26" s="19">
        <f t="shared" ca="1" si="6"/>
        <v>0</v>
      </c>
      <c r="AF26" s="19">
        <f t="shared" ca="1" si="6"/>
        <v>0</v>
      </c>
      <c r="AG26" s="19">
        <f t="shared" ca="1" si="7"/>
        <v>0</v>
      </c>
      <c r="AH26" s="19">
        <f t="shared" ca="1" si="7"/>
        <v>0</v>
      </c>
      <c r="AI26" s="19">
        <f t="shared" ca="1" si="7"/>
        <v>0</v>
      </c>
      <c r="AJ26" s="19">
        <f t="shared" ca="1" si="7"/>
        <v>0</v>
      </c>
      <c r="AK26" s="19">
        <f t="shared" ca="1" si="7"/>
        <v>0</v>
      </c>
      <c r="AL26" s="19">
        <f t="shared" ca="1" si="7"/>
        <v>0</v>
      </c>
    </row>
    <row r="27" spans="1:38">
      <c r="A27" s="9"/>
      <c r="B27" s="9"/>
      <c r="C27" s="12">
        <v>2015</v>
      </c>
      <c r="D27" s="12">
        <f>C27+1</f>
        <v>2016</v>
      </c>
      <c r="E27" s="12">
        <f t="shared" ref="E27:AL27" si="8">D27+1</f>
        <v>2017</v>
      </c>
      <c r="F27" s="12">
        <f>E27+1</f>
        <v>2018</v>
      </c>
      <c r="G27" s="12">
        <f t="shared" si="8"/>
        <v>2019</v>
      </c>
      <c r="H27" s="12">
        <f t="shared" si="8"/>
        <v>2020</v>
      </c>
      <c r="I27" s="12">
        <f t="shared" si="8"/>
        <v>2021</v>
      </c>
      <c r="J27" s="12">
        <f t="shared" si="8"/>
        <v>2022</v>
      </c>
      <c r="K27" s="12">
        <f t="shared" si="8"/>
        <v>2023</v>
      </c>
      <c r="L27" s="12">
        <f t="shared" si="8"/>
        <v>2024</v>
      </c>
      <c r="M27" s="12">
        <f t="shared" si="8"/>
        <v>2025</v>
      </c>
      <c r="N27" s="12">
        <f t="shared" si="8"/>
        <v>2026</v>
      </c>
      <c r="O27" s="12">
        <f t="shared" si="8"/>
        <v>2027</v>
      </c>
      <c r="P27" s="12">
        <f t="shared" si="8"/>
        <v>2028</v>
      </c>
      <c r="Q27" s="12">
        <f t="shared" si="8"/>
        <v>2029</v>
      </c>
      <c r="R27" s="12">
        <f t="shared" si="8"/>
        <v>2030</v>
      </c>
      <c r="S27" s="12">
        <f t="shared" si="8"/>
        <v>2031</v>
      </c>
      <c r="T27" s="12">
        <f t="shared" si="8"/>
        <v>2032</v>
      </c>
      <c r="U27" s="12">
        <f t="shared" si="8"/>
        <v>2033</v>
      </c>
      <c r="V27" s="12">
        <f t="shared" si="8"/>
        <v>2034</v>
      </c>
      <c r="W27" s="12">
        <f t="shared" si="8"/>
        <v>2035</v>
      </c>
      <c r="X27" s="12">
        <f t="shared" si="8"/>
        <v>2036</v>
      </c>
      <c r="Y27" s="12">
        <f t="shared" si="8"/>
        <v>2037</v>
      </c>
      <c r="Z27" s="12">
        <f t="shared" si="8"/>
        <v>2038</v>
      </c>
      <c r="AA27" s="12">
        <f t="shared" si="8"/>
        <v>2039</v>
      </c>
      <c r="AB27" s="12">
        <f t="shared" si="8"/>
        <v>2040</v>
      </c>
      <c r="AC27" s="12">
        <f t="shared" si="8"/>
        <v>2041</v>
      </c>
      <c r="AD27" s="12">
        <f t="shared" si="8"/>
        <v>2042</v>
      </c>
      <c r="AE27" s="12">
        <f t="shared" si="8"/>
        <v>2043</v>
      </c>
      <c r="AF27" s="12">
        <f t="shared" si="8"/>
        <v>2044</v>
      </c>
      <c r="AG27" s="12">
        <f t="shared" si="8"/>
        <v>2045</v>
      </c>
      <c r="AH27" s="12">
        <f t="shared" si="8"/>
        <v>2046</v>
      </c>
      <c r="AI27" s="12">
        <f t="shared" si="8"/>
        <v>2047</v>
      </c>
      <c r="AJ27" s="12">
        <f t="shared" si="8"/>
        <v>2048</v>
      </c>
      <c r="AK27" s="12">
        <f t="shared" si="8"/>
        <v>2049</v>
      </c>
      <c r="AL27" s="12">
        <f t="shared" si="8"/>
        <v>2050</v>
      </c>
    </row>
    <row r="28" spans="1:38" s="16" customFormat="1">
      <c r="A28" s="13" t="s">
        <v>98</v>
      </c>
      <c r="B28" s="14" t="s">
        <v>16</v>
      </c>
      <c r="C28" s="15">
        <f ca="1">_xlfn.IFNA(C12,0)-_xlfn.IFNA(C20,0)</f>
        <v>0</v>
      </c>
      <c r="D28" s="15">
        <f t="shared" ref="D28:AL28" ca="1" si="9">_xlfn.IFNA(D12,0)-_xlfn.IFNA(D20,0)</f>
        <v>0</v>
      </c>
      <c r="E28" s="15">
        <f t="shared" ca="1" si="9"/>
        <v>0</v>
      </c>
      <c r="F28" s="15">
        <f t="shared" ca="1" si="9"/>
        <v>0</v>
      </c>
      <c r="G28" s="15">
        <f t="shared" ca="1" si="9"/>
        <v>0.33445686887666959</v>
      </c>
      <c r="H28" s="15">
        <f t="shared" ca="1" si="9"/>
        <v>0.79876169861133661</v>
      </c>
      <c r="I28" s="15">
        <f t="shared" ca="1" si="9"/>
        <v>1.8395127788216712</v>
      </c>
      <c r="J28" s="15">
        <f t="shared" ca="1" si="9"/>
        <v>1.9673933463333384</v>
      </c>
      <c r="K28" s="15">
        <f t="shared" ca="1" si="9"/>
        <v>2.0638843176667478</v>
      </c>
      <c r="L28" s="15">
        <f t="shared" ca="1" si="9"/>
        <v>2.063884317666691</v>
      </c>
      <c r="M28" s="15">
        <f t="shared" ca="1" si="9"/>
        <v>2.0638843176668615</v>
      </c>
      <c r="N28" s="15">
        <f t="shared" ca="1" si="9"/>
        <v>2.0638843176667478</v>
      </c>
      <c r="O28" s="15">
        <f t="shared" ca="1" si="9"/>
        <v>2.0638843176667478</v>
      </c>
      <c r="P28" s="15">
        <f t="shared" ca="1" si="9"/>
        <v>2.0638843176668615</v>
      </c>
      <c r="Q28" s="15">
        <f t="shared" ca="1" si="9"/>
        <v>2.0638843176667478</v>
      </c>
      <c r="R28" s="15">
        <f t="shared" ca="1" si="9"/>
        <v>0</v>
      </c>
      <c r="S28" s="15">
        <f t="shared" ca="1" si="9"/>
        <v>0</v>
      </c>
      <c r="T28" s="15">
        <f t="shared" ca="1" si="9"/>
        <v>0</v>
      </c>
      <c r="U28" s="15">
        <f t="shared" ca="1" si="9"/>
        <v>0</v>
      </c>
      <c r="V28" s="15">
        <f t="shared" ca="1" si="9"/>
        <v>0</v>
      </c>
      <c r="W28" s="15">
        <f t="shared" ca="1" si="9"/>
        <v>0</v>
      </c>
      <c r="X28" s="15">
        <f t="shared" ca="1" si="9"/>
        <v>0</v>
      </c>
      <c r="Y28" s="15">
        <f t="shared" ca="1" si="9"/>
        <v>0</v>
      </c>
      <c r="Z28" s="15">
        <f t="shared" ca="1" si="9"/>
        <v>0</v>
      </c>
      <c r="AA28" s="15">
        <f t="shared" ca="1" si="9"/>
        <v>0</v>
      </c>
      <c r="AB28" s="15">
        <f t="shared" ca="1" si="9"/>
        <v>0</v>
      </c>
      <c r="AC28" s="15">
        <f t="shared" ca="1" si="9"/>
        <v>0</v>
      </c>
      <c r="AD28" s="15">
        <f t="shared" ca="1" si="9"/>
        <v>0</v>
      </c>
      <c r="AE28" s="15">
        <f t="shared" ca="1" si="9"/>
        <v>0</v>
      </c>
      <c r="AF28" s="15">
        <f t="shared" ca="1" si="9"/>
        <v>0</v>
      </c>
      <c r="AG28" s="15">
        <f t="shared" ca="1" si="9"/>
        <v>0</v>
      </c>
      <c r="AH28" s="15">
        <f t="shared" ca="1" si="9"/>
        <v>0</v>
      </c>
      <c r="AI28" s="15">
        <f t="shared" ca="1" si="9"/>
        <v>0</v>
      </c>
      <c r="AJ28" s="15">
        <f t="shared" ca="1" si="9"/>
        <v>0</v>
      </c>
      <c r="AK28" s="15">
        <f t="shared" ca="1" si="9"/>
        <v>0</v>
      </c>
      <c r="AL28" s="15">
        <f t="shared" ca="1" si="9"/>
        <v>0</v>
      </c>
    </row>
    <row r="29" spans="1:38" s="16" customFormat="1">
      <c r="A29" s="13" t="s">
        <v>98</v>
      </c>
      <c r="B29" s="14" t="s">
        <v>17</v>
      </c>
      <c r="C29" s="15">
        <f t="shared" ref="C29:AL29" ca="1" si="10">_xlfn.IFNA(C13,0)-_xlfn.IFNA(C21,0)</f>
        <v>0</v>
      </c>
      <c r="D29" s="15">
        <f t="shared" ca="1" si="10"/>
        <v>0</v>
      </c>
      <c r="E29" s="15">
        <f t="shared" ca="1" si="10"/>
        <v>0</v>
      </c>
      <c r="F29" s="15">
        <f t="shared" ca="1" si="10"/>
        <v>0</v>
      </c>
      <c r="G29" s="15">
        <f t="shared" ca="1" si="10"/>
        <v>7.9936057773011271E-15</v>
      </c>
      <c r="H29" s="15">
        <f t="shared" ca="1" si="10"/>
        <v>0</v>
      </c>
      <c r="I29" s="15">
        <f t="shared" ca="1" si="10"/>
        <v>0</v>
      </c>
      <c r="J29" s="15">
        <f t="shared" ca="1" si="10"/>
        <v>0</v>
      </c>
      <c r="K29" s="15">
        <f t="shared" ca="1" si="10"/>
        <v>0</v>
      </c>
      <c r="L29" s="15">
        <f t="shared" ca="1" si="10"/>
        <v>0</v>
      </c>
      <c r="M29" s="15">
        <f t="shared" ca="1" si="10"/>
        <v>0</v>
      </c>
      <c r="N29" s="15">
        <f t="shared" ca="1" si="10"/>
        <v>0</v>
      </c>
      <c r="O29" s="15">
        <f t="shared" ca="1" si="10"/>
        <v>0</v>
      </c>
      <c r="P29" s="15">
        <f t="shared" ca="1" si="10"/>
        <v>0</v>
      </c>
      <c r="Q29" s="15">
        <f t="shared" ca="1" si="10"/>
        <v>0</v>
      </c>
      <c r="R29" s="15">
        <f t="shared" ca="1" si="10"/>
        <v>0</v>
      </c>
      <c r="S29" s="15">
        <f t="shared" ca="1" si="10"/>
        <v>0</v>
      </c>
      <c r="T29" s="15">
        <f t="shared" ca="1" si="10"/>
        <v>0</v>
      </c>
      <c r="U29" s="15">
        <f t="shared" ca="1" si="10"/>
        <v>0</v>
      </c>
      <c r="V29" s="15">
        <f t="shared" ca="1" si="10"/>
        <v>0</v>
      </c>
      <c r="W29" s="15">
        <f t="shared" ca="1" si="10"/>
        <v>0</v>
      </c>
      <c r="X29" s="15">
        <f t="shared" ca="1" si="10"/>
        <v>0</v>
      </c>
      <c r="Y29" s="15">
        <f t="shared" ca="1" si="10"/>
        <v>0</v>
      </c>
      <c r="Z29" s="15">
        <f t="shared" ca="1" si="10"/>
        <v>0</v>
      </c>
      <c r="AA29" s="15">
        <f t="shared" ca="1" si="10"/>
        <v>0</v>
      </c>
      <c r="AB29" s="15">
        <f t="shared" ca="1" si="10"/>
        <v>0</v>
      </c>
      <c r="AC29" s="15">
        <f t="shared" ca="1" si="10"/>
        <v>0</v>
      </c>
      <c r="AD29" s="15">
        <f t="shared" ca="1" si="10"/>
        <v>0</v>
      </c>
      <c r="AE29" s="15">
        <f t="shared" ca="1" si="10"/>
        <v>0</v>
      </c>
      <c r="AF29" s="15">
        <f t="shared" ca="1" si="10"/>
        <v>0</v>
      </c>
      <c r="AG29" s="15">
        <f t="shared" ca="1" si="10"/>
        <v>0</v>
      </c>
      <c r="AH29" s="15">
        <f t="shared" ca="1" si="10"/>
        <v>0</v>
      </c>
      <c r="AI29" s="15">
        <f t="shared" ca="1" si="10"/>
        <v>0</v>
      </c>
      <c r="AJ29" s="15">
        <f t="shared" ca="1" si="10"/>
        <v>0</v>
      </c>
      <c r="AK29" s="15">
        <f t="shared" ca="1" si="10"/>
        <v>0</v>
      </c>
      <c r="AL29" s="15">
        <f t="shared" ca="1" si="10"/>
        <v>0</v>
      </c>
    </row>
    <row r="30" spans="1:38" s="16" customFormat="1">
      <c r="A30" s="13" t="s">
        <v>98</v>
      </c>
      <c r="B30" s="14" t="s">
        <v>18</v>
      </c>
      <c r="C30" s="15">
        <f t="shared" ref="C30:AL30" ca="1" si="11">_xlfn.IFNA(C14,0)-_xlfn.IFNA(C22,0)</f>
        <v>0</v>
      </c>
      <c r="D30" s="15">
        <f t="shared" ca="1" si="11"/>
        <v>0</v>
      </c>
      <c r="E30" s="15">
        <f t="shared" ca="1" si="11"/>
        <v>0</v>
      </c>
      <c r="F30" s="15">
        <f t="shared" ca="1" si="11"/>
        <v>0</v>
      </c>
      <c r="G30" s="15">
        <f t="shared" ca="1" si="11"/>
        <v>0</v>
      </c>
      <c r="H30" s="15">
        <f t="shared" ca="1" si="11"/>
        <v>0</v>
      </c>
      <c r="I30" s="15">
        <f t="shared" ca="1" si="11"/>
        <v>0</v>
      </c>
      <c r="J30" s="15">
        <f t="shared" ca="1" si="11"/>
        <v>0</v>
      </c>
      <c r="K30" s="15">
        <f t="shared" ca="1" si="11"/>
        <v>0</v>
      </c>
      <c r="L30" s="15">
        <f t="shared" ca="1" si="11"/>
        <v>0</v>
      </c>
      <c r="M30" s="15">
        <f t="shared" ca="1" si="11"/>
        <v>0</v>
      </c>
      <c r="N30" s="15">
        <f t="shared" ca="1" si="11"/>
        <v>0</v>
      </c>
      <c r="O30" s="15">
        <f t="shared" ca="1" si="11"/>
        <v>0</v>
      </c>
      <c r="P30" s="15">
        <f t="shared" ca="1" si="11"/>
        <v>0</v>
      </c>
      <c r="Q30" s="15">
        <f t="shared" ca="1" si="11"/>
        <v>0</v>
      </c>
      <c r="R30" s="15">
        <f t="shared" ca="1" si="11"/>
        <v>0</v>
      </c>
      <c r="S30" s="15">
        <f t="shared" ca="1" si="11"/>
        <v>0</v>
      </c>
      <c r="T30" s="15">
        <f t="shared" ca="1" si="11"/>
        <v>0</v>
      </c>
      <c r="U30" s="15">
        <f t="shared" ca="1" si="11"/>
        <v>0</v>
      </c>
      <c r="V30" s="15">
        <f t="shared" ca="1" si="11"/>
        <v>0</v>
      </c>
      <c r="W30" s="15">
        <f t="shared" ca="1" si="11"/>
        <v>0</v>
      </c>
      <c r="X30" s="15">
        <f t="shared" ca="1" si="11"/>
        <v>0</v>
      </c>
      <c r="Y30" s="15">
        <f t="shared" ca="1" si="11"/>
        <v>0</v>
      </c>
      <c r="Z30" s="15">
        <f t="shared" ca="1" si="11"/>
        <v>0</v>
      </c>
      <c r="AA30" s="15">
        <f t="shared" ca="1" si="11"/>
        <v>0</v>
      </c>
      <c r="AB30" s="15">
        <f t="shared" ca="1" si="11"/>
        <v>0</v>
      </c>
      <c r="AC30" s="15">
        <f t="shared" ca="1" si="11"/>
        <v>0</v>
      </c>
      <c r="AD30" s="15">
        <f t="shared" ca="1" si="11"/>
        <v>0</v>
      </c>
      <c r="AE30" s="15">
        <f t="shared" ca="1" si="11"/>
        <v>0</v>
      </c>
      <c r="AF30" s="15">
        <f t="shared" ca="1" si="11"/>
        <v>0</v>
      </c>
      <c r="AG30" s="15">
        <f t="shared" ca="1" si="11"/>
        <v>0</v>
      </c>
      <c r="AH30" s="15">
        <f t="shared" ca="1" si="11"/>
        <v>0</v>
      </c>
      <c r="AI30" s="15">
        <f t="shared" ca="1" si="11"/>
        <v>0</v>
      </c>
      <c r="AJ30" s="15">
        <f t="shared" ca="1" si="11"/>
        <v>0</v>
      </c>
      <c r="AK30" s="15">
        <f t="shared" ca="1" si="11"/>
        <v>0</v>
      </c>
      <c r="AL30" s="15">
        <f t="shared" ca="1" si="11"/>
        <v>0</v>
      </c>
    </row>
    <row r="31" spans="1:38" s="16" customFormat="1">
      <c r="A31" s="13" t="s">
        <v>98</v>
      </c>
      <c r="B31" s="14" t="s">
        <v>19</v>
      </c>
      <c r="C31" s="15">
        <f t="shared" ref="C31:AL31" ca="1" si="12">_xlfn.IFNA(C15,0)-_xlfn.IFNA(C23,0)</f>
        <v>0</v>
      </c>
      <c r="D31" s="15">
        <f t="shared" ca="1" si="12"/>
        <v>0</v>
      </c>
      <c r="E31" s="15">
        <f t="shared" ca="1" si="12"/>
        <v>0</v>
      </c>
      <c r="F31" s="15">
        <f t="shared" ca="1" si="12"/>
        <v>0</v>
      </c>
      <c r="G31" s="15">
        <f t="shared" ca="1" si="12"/>
        <v>0</v>
      </c>
      <c r="H31" s="15">
        <f t="shared" ca="1" si="12"/>
        <v>0</v>
      </c>
      <c r="I31" s="15">
        <f t="shared" ca="1" si="12"/>
        <v>0</v>
      </c>
      <c r="J31" s="15">
        <f t="shared" ca="1" si="12"/>
        <v>0</v>
      </c>
      <c r="K31" s="15">
        <f t="shared" ca="1" si="12"/>
        <v>0</v>
      </c>
      <c r="L31" s="15">
        <f t="shared" ca="1" si="12"/>
        <v>0</v>
      </c>
      <c r="M31" s="15">
        <f t="shared" ca="1" si="12"/>
        <v>0</v>
      </c>
      <c r="N31" s="15">
        <f t="shared" ca="1" si="12"/>
        <v>0</v>
      </c>
      <c r="O31" s="15">
        <f t="shared" ca="1" si="12"/>
        <v>0</v>
      </c>
      <c r="P31" s="15">
        <f t="shared" ca="1" si="12"/>
        <v>0</v>
      </c>
      <c r="Q31" s="15">
        <f t="shared" ca="1" si="12"/>
        <v>0</v>
      </c>
      <c r="R31" s="15">
        <f t="shared" ca="1" si="12"/>
        <v>0</v>
      </c>
      <c r="S31" s="15">
        <f t="shared" ca="1" si="12"/>
        <v>0</v>
      </c>
      <c r="T31" s="15">
        <f t="shared" ca="1" si="12"/>
        <v>0</v>
      </c>
      <c r="U31" s="15">
        <f t="shared" ca="1" si="12"/>
        <v>0</v>
      </c>
      <c r="V31" s="15">
        <f t="shared" ca="1" si="12"/>
        <v>0</v>
      </c>
      <c r="W31" s="15">
        <f t="shared" ca="1" si="12"/>
        <v>0</v>
      </c>
      <c r="X31" s="15">
        <f t="shared" ca="1" si="12"/>
        <v>0</v>
      </c>
      <c r="Y31" s="15">
        <f t="shared" ca="1" si="12"/>
        <v>0</v>
      </c>
      <c r="Z31" s="15">
        <f t="shared" ca="1" si="12"/>
        <v>0</v>
      </c>
      <c r="AA31" s="15">
        <f t="shared" ca="1" si="12"/>
        <v>0</v>
      </c>
      <c r="AB31" s="15">
        <f t="shared" ca="1" si="12"/>
        <v>0</v>
      </c>
      <c r="AC31" s="15">
        <f t="shared" ca="1" si="12"/>
        <v>0</v>
      </c>
      <c r="AD31" s="15">
        <f t="shared" ca="1" si="12"/>
        <v>0</v>
      </c>
      <c r="AE31" s="15">
        <f t="shared" ca="1" si="12"/>
        <v>0</v>
      </c>
      <c r="AF31" s="15">
        <f t="shared" ca="1" si="12"/>
        <v>0</v>
      </c>
      <c r="AG31" s="15">
        <f t="shared" ca="1" si="12"/>
        <v>0</v>
      </c>
      <c r="AH31" s="15">
        <f t="shared" ca="1" si="12"/>
        <v>0</v>
      </c>
      <c r="AI31" s="15">
        <f t="shared" ca="1" si="12"/>
        <v>0</v>
      </c>
      <c r="AJ31" s="15">
        <f t="shared" ca="1" si="12"/>
        <v>0</v>
      </c>
      <c r="AK31" s="15">
        <f t="shared" ca="1" si="12"/>
        <v>0</v>
      </c>
      <c r="AL31" s="15">
        <f t="shared" ca="1" si="12"/>
        <v>0</v>
      </c>
    </row>
    <row r="32" spans="1:38" s="16" customFormat="1">
      <c r="A32" s="13" t="s">
        <v>98</v>
      </c>
      <c r="B32" s="14" t="s">
        <v>20</v>
      </c>
      <c r="C32" s="15">
        <f t="shared" ref="C32:AL32" ca="1" si="13">_xlfn.IFNA(C16,0)-_xlfn.IFNA(C24,0)</f>
        <v>0</v>
      </c>
      <c r="D32" s="15">
        <f t="shared" ca="1" si="13"/>
        <v>0</v>
      </c>
      <c r="E32" s="15">
        <f t="shared" ca="1" si="13"/>
        <v>0</v>
      </c>
      <c r="F32" s="15">
        <f t="shared" ca="1" si="13"/>
        <v>0</v>
      </c>
      <c r="G32" s="15">
        <f t="shared" ca="1" si="13"/>
        <v>0</v>
      </c>
      <c r="H32" s="15">
        <f t="shared" ca="1" si="13"/>
        <v>0</v>
      </c>
      <c r="I32" s="15">
        <f t="shared" ca="1" si="13"/>
        <v>0</v>
      </c>
      <c r="J32" s="15">
        <f t="shared" ca="1" si="13"/>
        <v>0</v>
      </c>
      <c r="K32" s="15">
        <f t="shared" ca="1" si="13"/>
        <v>0</v>
      </c>
      <c r="L32" s="15">
        <f t="shared" ca="1" si="13"/>
        <v>0</v>
      </c>
      <c r="M32" s="15">
        <f t="shared" ca="1" si="13"/>
        <v>0</v>
      </c>
      <c r="N32" s="15">
        <f t="shared" ca="1" si="13"/>
        <v>0</v>
      </c>
      <c r="O32" s="15">
        <f t="shared" ca="1" si="13"/>
        <v>0</v>
      </c>
      <c r="P32" s="15">
        <f t="shared" ca="1" si="13"/>
        <v>0</v>
      </c>
      <c r="Q32" s="15">
        <f t="shared" ca="1" si="13"/>
        <v>0</v>
      </c>
      <c r="R32" s="15">
        <f t="shared" ca="1" si="13"/>
        <v>0</v>
      </c>
      <c r="S32" s="15">
        <f t="shared" ca="1" si="13"/>
        <v>0</v>
      </c>
      <c r="T32" s="15">
        <f t="shared" ca="1" si="13"/>
        <v>0</v>
      </c>
      <c r="U32" s="15">
        <f t="shared" ca="1" si="13"/>
        <v>0</v>
      </c>
      <c r="V32" s="15">
        <f t="shared" ca="1" si="13"/>
        <v>0</v>
      </c>
      <c r="W32" s="15">
        <f t="shared" ca="1" si="13"/>
        <v>0</v>
      </c>
      <c r="X32" s="15">
        <f t="shared" ca="1" si="13"/>
        <v>0</v>
      </c>
      <c r="Y32" s="15">
        <f t="shared" ca="1" si="13"/>
        <v>0</v>
      </c>
      <c r="Z32" s="15">
        <f t="shared" ca="1" si="13"/>
        <v>0</v>
      </c>
      <c r="AA32" s="15">
        <f t="shared" ca="1" si="13"/>
        <v>0</v>
      </c>
      <c r="AB32" s="15">
        <f t="shared" ca="1" si="13"/>
        <v>0</v>
      </c>
      <c r="AC32" s="15">
        <f t="shared" ca="1" si="13"/>
        <v>0</v>
      </c>
      <c r="AD32" s="15">
        <f t="shared" ca="1" si="13"/>
        <v>0</v>
      </c>
      <c r="AE32" s="15">
        <f t="shared" ca="1" si="13"/>
        <v>0</v>
      </c>
      <c r="AF32" s="15">
        <f t="shared" ca="1" si="13"/>
        <v>0</v>
      </c>
      <c r="AG32" s="15">
        <f t="shared" ca="1" si="13"/>
        <v>0</v>
      </c>
      <c r="AH32" s="15">
        <f t="shared" ca="1" si="13"/>
        <v>0</v>
      </c>
      <c r="AI32" s="15">
        <f t="shared" ca="1" si="13"/>
        <v>0</v>
      </c>
      <c r="AJ32" s="15">
        <f t="shared" ca="1" si="13"/>
        <v>0</v>
      </c>
      <c r="AK32" s="15">
        <f t="shared" ca="1" si="13"/>
        <v>0</v>
      </c>
      <c r="AL32" s="15">
        <f t="shared" ca="1" si="13"/>
        <v>0</v>
      </c>
    </row>
    <row r="33" spans="1:38" s="16" customFormat="1">
      <c r="A33" s="13" t="s">
        <v>98</v>
      </c>
      <c r="B33" s="14" t="s">
        <v>21</v>
      </c>
      <c r="C33" s="15">
        <f t="shared" ref="C33:AL33" ca="1" si="14">_xlfn.IFNA(C17,0)-_xlfn.IFNA(C25,0)</f>
        <v>0</v>
      </c>
      <c r="D33" s="15">
        <f t="shared" ca="1" si="14"/>
        <v>0</v>
      </c>
      <c r="E33" s="15">
        <f t="shared" ca="1" si="14"/>
        <v>0</v>
      </c>
      <c r="F33" s="15">
        <f t="shared" ca="1" si="14"/>
        <v>0</v>
      </c>
      <c r="G33" s="15">
        <f t="shared" ca="1" si="14"/>
        <v>0</v>
      </c>
      <c r="H33" s="15">
        <f t="shared" ca="1" si="14"/>
        <v>0</v>
      </c>
      <c r="I33" s="15">
        <f t="shared" ca="1" si="14"/>
        <v>0</v>
      </c>
      <c r="J33" s="15">
        <f t="shared" ca="1" si="14"/>
        <v>0</v>
      </c>
      <c r="K33" s="15">
        <f t="shared" ca="1" si="14"/>
        <v>0</v>
      </c>
      <c r="L33" s="15">
        <f t="shared" ca="1" si="14"/>
        <v>0</v>
      </c>
      <c r="M33" s="15">
        <f t="shared" ca="1" si="14"/>
        <v>0</v>
      </c>
      <c r="N33" s="15">
        <f t="shared" ca="1" si="14"/>
        <v>0</v>
      </c>
      <c r="O33" s="15">
        <f t="shared" ca="1" si="14"/>
        <v>0</v>
      </c>
      <c r="P33" s="15">
        <f t="shared" ca="1" si="14"/>
        <v>0</v>
      </c>
      <c r="Q33" s="15">
        <f t="shared" ca="1" si="14"/>
        <v>0</v>
      </c>
      <c r="R33" s="15">
        <f t="shared" ca="1" si="14"/>
        <v>0</v>
      </c>
      <c r="S33" s="15">
        <f t="shared" ca="1" si="14"/>
        <v>0</v>
      </c>
      <c r="T33" s="15">
        <f t="shared" ca="1" si="14"/>
        <v>0</v>
      </c>
      <c r="U33" s="15">
        <f t="shared" ca="1" si="14"/>
        <v>0</v>
      </c>
      <c r="V33" s="15">
        <f t="shared" ca="1" si="14"/>
        <v>0</v>
      </c>
      <c r="W33" s="15">
        <f t="shared" ca="1" si="14"/>
        <v>0</v>
      </c>
      <c r="X33" s="15">
        <f t="shared" ca="1" si="14"/>
        <v>0</v>
      </c>
      <c r="Y33" s="15">
        <f t="shared" ca="1" si="14"/>
        <v>0</v>
      </c>
      <c r="Z33" s="15">
        <f t="shared" ca="1" si="14"/>
        <v>0</v>
      </c>
      <c r="AA33" s="15">
        <f t="shared" ca="1" si="14"/>
        <v>0</v>
      </c>
      <c r="AB33" s="15">
        <f t="shared" ca="1" si="14"/>
        <v>0</v>
      </c>
      <c r="AC33" s="15">
        <f t="shared" ca="1" si="14"/>
        <v>0</v>
      </c>
      <c r="AD33" s="15">
        <f t="shared" ca="1" si="14"/>
        <v>0</v>
      </c>
      <c r="AE33" s="15">
        <f t="shared" ca="1" si="14"/>
        <v>0</v>
      </c>
      <c r="AF33" s="15">
        <f t="shared" ca="1" si="14"/>
        <v>0</v>
      </c>
      <c r="AG33" s="15">
        <f t="shared" ca="1" si="14"/>
        <v>0</v>
      </c>
      <c r="AH33" s="15">
        <f t="shared" ca="1" si="14"/>
        <v>0</v>
      </c>
      <c r="AI33" s="15">
        <f t="shared" ca="1" si="14"/>
        <v>0</v>
      </c>
      <c r="AJ33" s="15">
        <f t="shared" ca="1" si="14"/>
        <v>0</v>
      </c>
      <c r="AK33" s="15">
        <f t="shared" ca="1" si="14"/>
        <v>0</v>
      </c>
      <c r="AL33" s="15">
        <f t="shared" ca="1" si="14"/>
        <v>0</v>
      </c>
    </row>
    <row r="34" spans="1:38" s="16" customFormat="1">
      <c r="A34" s="13" t="s">
        <v>98</v>
      </c>
      <c r="B34" s="14" t="s">
        <v>22</v>
      </c>
      <c r="C34" s="15">
        <f t="shared" ref="C34:AL34" ca="1" si="15">_xlfn.IFNA(C18,0)-_xlfn.IFNA(C26,0)</f>
        <v>0</v>
      </c>
      <c r="D34" s="15">
        <f t="shared" ca="1" si="15"/>
        <v>0</v>
      </c>
      <c r="E34" s="15">
        <f t="shared" ca="1" si="15"/>
        <v>0</v>
      </c>
      <c r="F34" s="15">
        <f t="shared" ca="1" si="15"/>
        <v>0</v>
      </c>
      <c r="G34" s="15">
        <f t="shared" ca="1" si="15"/>
        <v>0</v>
      </c>
      <c r="H34" s="15">
        <f t="shared" ca="1" si="15"/>
        <v>0</v>
      </c>
      <c r="I34" s="15">
        <f t="shared" ca="1" si="15"/>
        <v>0</v>
      </c>
      <c r="J34" s="15">
        <f t="shared" ca="1" si="15"/>
        <v>0</v>
      </c>
      <c r="K34" s="15">
        <f t="shared" ca="1" si="15"/>
        <v>0</v>
      </c>
      <c r="L34" s="15">
        <f t="shared" ca="1" si="15"/>
        <v>0</v>
      </c>
      <c r="M34" s="15">
        <f t="shared" ca="1" si="15"/>
        <v>0</v>
      </c>
      <c r="N34" s="15">
        <f t="shared" ca="1" si="15"/>
        <v>0</v>
      </c>
      <c r="O34" s="15">
        <f t="shared" ca="1" si="15"/>
        <v>0</v>
      </c>
      <c r="P34" s="15">
        <f t="shared" ca="1" si="15"/>
        <v>0</v>
      </c>
      <c r="Q34" s="15">
        <f t="shared" ca="1" si="15"/>
        <v>0</v>
      </c>
      <c r="R34" s="15">
        <f t="shared" ca="1" si="15"/>
        <v>0</v>
      </c>
      <c r="S34" s="15">
        <f t="shared" ca="1" si="15"/>
        <v>0</v>
      </c>
      <c r="T34" s="15">
        <f t="shared" ca="1" si="15"/>
        <v>0</v>
      </c>
      <c r="U34" s="15">
        <f t="shared" ca="1" si="15"/>
        <v>0</v>
      </c>
      <c r="V34" s="15">
        <f t="shared" ca="1" si="15"/>
        <v>0</v>
      </c>
      <c r="W34" s="15">
        <f t="shared" ca="1" si="15"/>
        <v>0</v>
      </c>
      <c r="X34" s="15">
        <f t="shared" ca="1" si="15"/>
        <v>0</v>
      </c>
      <c r="Y34" s="15">
        <f t="shared" ca="1" si="15"/>
        <v>0</v>
      </c>
      <c r="Z34" s="15">
        <f t="shared" ca="1" si="15"/>
        <v>0</v>
      </c>
      <c r="AA34" s="15">
        <f t="shared" ca="1" si="15"/>
        <v>0</v>
      </c>
      <c r="AB34" s="15">
        <f t="shared" ca="1" si="15"/>
        <v>0</v>
      </c>
      <c r="AC34" s="15">
        <f t="shared" ca="1" si="15"/>
        <v>0</v>
      </c>
      <c r="AD34" s="15">
        <f t="shared" ca="1" si="15"/>
        <v>0</v>
      </c>
      <c r="AE34" s="15">
        <f t="shared" ca="1" si="15"/>
        <v>0</v>
      </c>
      <c r="AF34" s="15">
        <f t="shared" ca="1" si="15"/>
        <v>0</v>
      </c>
      <c r="AG34" s="15">
        <f t="shared" ca="1" si="15"/>
        <v>0</v>
      </c>
      <c r="AH34" s="15">
        <f t="shared" ca="1" si="15"/>
        <v>0</v>
      </c>
      <c r="AI34" s="15">
        <f t="shared" ca="1" si="15"/>
        <v>0</v>
      </c>
      <c r="AJ34" s="15">
        <f t="shared" ca="1" si="15"/>
        <v>0</v>
      </c>
      <c r="AK34" s="15">
        <f t="shared" ca="1" si="15"/>
        <v>0</v>
      </c>
      <c r="AL34" s="15">
        <f t="shared" ca="1" si="15"/>
        <v>0</v>
      </c>
    </row>
    <row r="35" spans="1:38">
      <c r="C35" s="12">
        <v>2015</v>
      </c>
      <c r="D35" s="12">
        <f>C35+1</f>
        <v>2016</v>
      </c>
      <c r="E35" s="12">
        <f t="shared" ref="E35" si="16">D35+1</f>
        <v>2017</v>
      </c>
      <c r="F35" s="12">
        <f>E35+1</f>
        <v>2018</v>
      </c>
      <c r="G35" s="12">
        <f t="shared" ref="G35" si="17">F35+1</f>
        <v>2019</v>
      </c>
      <c r="H35" s="12">
        <f t="shared" ref="H35" si="18">G35+1</f>
        <v>2020</v>
      </c>
      <c r="I35" s="12">
        <f t="shared" ref="I35" si="19">H35+1</f>
        <v>2021</v>
      </c>
      <c r="J35" s="12">
        <f t="shared" ref="J35" si="20">I35+1</f>
        <v>2022</v>
      </c>
      <c r="K35" s="12">
        <f t="shared" ref="K35" si="21">J35+1</f>
        <v>2023</v>
      </c>
      <c r="L35" s="12">
        <f t="shared" ref="L35" si="22">K35+1</f>
        <v>2024</v>
      </c>
      <c r="M35" s="12">
        <f t="shared" ref="M35" si="23">L35+1</f>
        <v>2025</v>
      </c>
      <c r="N35" s="12">
        <f t="shared" ref="N35" si="24">M35+1</f>
        <v>2026</v>
      </c>
      <c r="O35" s="12">
        <f t="shared" ref="O35" si="25">N35+1</f>
        <v>2027</v>
      </c>
      <c r="P35" s="12">
        <f t="shared" ref="P35" si="26">O35+1</f>
        <v>2028</v>
      </c>
      <c r="Q35" s="12">
        <f t="shared" ref="Q35" si="27">P35+1</f>
        <v>2029</v>
      </c>
      <c r="R35" s="12">
        <f t="shared" ref="R35" si="28">Q35+1</f>
        <v>2030</v>
      </c>
      <c r="S35" s="12">
        <f t="shared" ref="S35" si="29">R35+1</f>
        <v>2031</v>
      </c>
      <c r="T35" s="12">
        <f t="shared" ref="T35" si="30">S35+1</f>
        <v>2032</v>
      </c>
      <c r="U35" s="12">
        <f t="shared" ref="U35" si="31">T35+1</f>
        <v>2033</v>
      </c>
      <c r="V35" s="12">
        <f t="shared" ref="V35" si="32">U35+1</f>
        <v>2034</v>
      </c>
      <c r="W35" s="12">
        <f t="shared" ref="W35" si="33">V35+1</f>
        <v>2035</v>
      </c>
      <c r="X35" s="12">
        <f t="shared" ref="X35" si="34">W35+1</f>
        <v>2036</v>
      </c>
      <c r="Y35" s="12">
        <f t="shared" ref="Y35" si="35">X35+1</f>
        <v>2037</v>
      </c>
      <c r="Z35" s="12">
        <f t="shared" ref="Z35" si="36">Y35+1</f>
        <v>2038</v>
      </c>
      <c r="AA35" s="12">
        <f t="shared" ref="AA35" si="37">Z35+1</f>
        <v>2039</v>
      </c>
      <c r="AB35" s="12">
        <f t="shared" ref="AB35" si="38">AA35+1</f>
        <v>2040</v>
      </c>
      <c r="AC35" s="12">
        <f t="shared" ref="AC35" si="39">AB35+1</f>
        <v>2041</v>
      </c>
      <c r="AD35" s="12">
        <f t="shared" ref="AD35" si="40">AC35+1</f>
        <v>2042</v>
      </c>
      <c r="AE35" s="12">
        <f t="shared" ref="AE35" si="41">AD35+1</f>
        <v>2043</v>
      </c>
      <c r="AF35" s="12">
        <f t="shared" ref="AF35" si="42">AE35+1</f>
        <v>2044</v>
      </c>
      <c r="AG35" s="12">
        <f t="shared" ref="AG35" si="43">AF35+1</f>
        <v>2045</v>
      </c>
      <c r="AH35" s="12">
        <f t="shared" ref="AH35" si="44">AG35+1</f>
        <v>2046</v>
      </c>
      <c r="AI35" s="12">
        <f t="shared" ref="AI35" si="45">AH35+1</f>
        <v>2047</v>
      </c>
      <c r="AJ35" s="12">
        <f t="shared" ref="AJ35" si="46">AI35+1</f>
        <v>2048</v>
      </c>
      <c r="AK35" s="12">
        <f t="shared" ref="AK35" si="47">AJ35+1</f>
        <v>2049</v>
      </c>
      <c r="AL35" s="12">
        <f t="shared" ref="AL35" si="48">AK35+1</f>
        <v>2050</v>
      </c>
    </row>
    <row r="36" spans="1:38">
      <c r="A36" s="13" t="s">
        <v>101</v>
      </c>
      <c r="B36" s="14"/>
      <c r="C36" s="27">
        <f ca="1">SUBTOTAL(9,C28:C34)</f>
        <v>0</v>
      </c>
      <c r="D36" s="27">
        <f t="shared" ref="D36:AL36" ca="1" si="49">SUBTOTAL(9,D28:D34)</f>
        <v>0</v>
      </c>
      <c r="E36" s="27">
        <f t="shared" ca="1" si="49"/>
        <v>0</v>
      </c>
      <c r="F36" s="27">
        <f t="shared" ca="1" si="49"/>
        <v>0</v>
      </c>
      <c r="G36" s="27">
        <f t="shared" ca="1" si="49"/>
        <v>0.33445686887667758</v>
      </c>
      <c r="H36" s="27">
        <f t="shared" ca="1" si="49"/>
        <v>0.79876169861133661</v>
      </c>
      <c r="I36" s="27">
        <f t="shared" ca="1" si="49"/>
        <v>1.8395127788216712</v>
      </c>
      <c r="J36" s="27">
        <f t="shared" ca="1" si="49"/>
        <v>1.9673933463333384</v>
      </c>
      <c r="K36" s="27">
        <f t="shared" ca="1" si="49"/>
        <v>2.0638843176667478</v>
      </c>
      <c r="L36" s="27">
        <f t="shared" ca="1" si="49"/>
        <v>2.063884317666691</v>
      </c>
      <c r="M36" s="27">
        <f t="shared" ca="1" si="49"/>
        <v>2.0638843176668615</v>
      </c>
      <c r="N36" s="27">
        <f t="shared" ca="1" si="49"/>
        <v>2.0638843176667478</v>
      </c>
      <c r="O36" s="27">
        <f t="shared" ca="1" si="49"/>
        <v>2.0638843176667478</v>
      </c>
      <c r="P36" s="27">
        <f t="shared" ca="1" si="49"/>
        <v>2.0638843176668615</v>
      </c>
      <c r="Q36" s="27">
        <f t="shared" ca="1" si="49"/>
        <v>2.0638843176667478</v>
      </c>
      <c r="R36" s="27">
        <f t="shared" ca="1" si="49"/>
        <v>0</v>
      </c>
      <c r="S36" s="27">
        <f t="shared" ca="1" si="49"/>
        <v>0</v>
      </c>
      <c r="T36" s="27">
        <f t="shared" ca="1" si="49"/>
        <v>0</v>
      </c>
      <c r="U36" s="27">
        <f t="shared" ca="1" si="49"/>
        <v>0</v>
      </c>
      <c r="V36" s="27">
        <f t="shared" ca="1" si="49"/>
        <v>0</v>
      </c>
      <c r="W36" s="27">
        <f t="shared" ca="1" si="49"/>
        <v>0</v>
      </c>
      <c r="X36" s="27">
        <f t="shared" ca="1" si="49"/>
        <v>0</v>
      </c>
      <c r="Y36" s="27">
        <f t="shared" ca="1" si="49"/>
        <v>0</v>
      </c>
      <c r="Z36" s="27">
        <f t="shared" ca="1" si="49"/>
        <v>0</v>
      </c>
      <c r="AA36" s="27">
        <f t="shared" ca="1" si="49"/>
        <v>0</v>
      </c>
      <c r="AB36" s="27">
        <f t="shared" ca="1" si="49"/>
        <v>0</v>
      </c>
      <c r="AC36" s="27">
        <f t="shared" ca="1" si="49"/>
        <v>0</v>
      </c>
      <c r="AD36" s="27">
        <f t="shared" ca="1" si="49"/>
        <v>0</v>
      </c>
      <c r="AE36" s="27">
        <f t="shared" ca="1" si="49"/>
        <v>0</v>
      </c>
      <c r="AF36" s="27">
        <f t="shared" ca="1" si="49"/>
        <v>0</v>
      </c>
      <c r="AG36" s="27">
        <f t="shared" ca="1" si="49"/>
        <v>0</v>
      </c>
      <c r="AH36" s="27">
        <f t="shared" ca="1" si="49"/>
        <v>0</v>
      </c>
      <c r="AI36" s="27">
        <f t="shared" ca="1" si="49"/>
        <v>0</v>
      </c>
      <c r="AJ36" s="27">
        <f t="shared" ca="1" si="49"/>
        <v>0</v>
      </c>
      <c r="AK36" s="27">
        <f t="shared" ca="1" si="49"/>
        <v>0</v>
      </c>
      <c r="AL36" s="27">
        <f t="shared" ca="1" si="49"/>
        <v>0</v>
      </c>
    </row>
    <row r="37" spans="1:38"/>
    <row r="38" spans="1:38"/>
    <row r="39" spans="1:38"/>
    <row r="40" spans="1:38">
      <c r="B40" s="4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1:38"/>
    <row r="42" spans="1:38"/>
    <row r="43" spans="1:38"/>
    <row r="44" spans="1:38"/>
    <row r="45" spans="1:38"/>
    <row r="46" spans="1:38"/>
  </sheetData>
  <dataValidations count="1">
    <dataValidation type="list" allowBlank="1" showInputMessage="1" showErrorMessage="1" sqref="C8" xr:uid="{A3EEB5CE-AC30-F945-A954-6DD327A283D8}">
      <formula1>"тыс. руб., млн руб."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A21365-8338-C643-98E2-96ADAE9122EC}">
          <x14:formula1>
            <xm:f>meta!$A$2:$A$25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1F28-7FA2-4146-A63A-5033543240EE}">
  <sheetPr>
    <tabColor theme="4" tint="0.79998168889431442"/>
  </sheetPr>
  <dimension ref="A1:G1050"/>
  <sheetViews>
    <sheetView topLeftCell="A346" zoomScale="106" workbookViewId="0">
      <selection activeCell="I10" sqref="I10"/>
    </sheetView>
  </sheetViews>
  <sheetFormatPr baseColWidth="10" defaultRowHeight="16"/>
  <cols>
    <col min="1" max="1" width="21.83203125" bestFit="1" customWidth="1"/>
    <col min="2" max="2" width="13.33203125" bestFit="1" customWidth="1"/>
    <col min="3" max="3" width="8.83203125" bestFit="1" customWidth="1"/>
    <col min="4" max="4" width="80.6640625" bestFit="1" customWidth="1"/>
    <col min="5" max="5" width="7.33203125" bestFit="1" customWidth="1"/>
    <col min="6" max="6" width="13.5" bestFit="1" customWidth="1"/>
    <col min="7" max="7" width="12.83203125" bestFit="1" customWidth="1"/>
  </cols>
  <sheetData>
    <row r="1" spans="1:7">
      <c r="A1" t="s">
        <v>26</v>
      </c>
      <c r="B1" t="s">
        <v>42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</row>
    <row r="2" spans="1:7">
      <c r="A2" s="29" t="s">
        <v>144</v>
      </c>
      <c r="B2" s="29" t="s">
        <v>72</v>
      </c>
      <c r="C2" s="29" t="s">
        <v>145</v>
      </c>
      <c r="D2" s="29" t="s">
        <v>19</v>
      </c>
      <c r="E2">
        <v>2017</v>
      </c>
      <c r="F2" s="29" t="s">
        <v>19</v>
      </c>
      <c r="G2">
        <v>20.4848</v>
      </c>
    </row>
    <row r="3" spans="1:7">
      <c r="A3" s="29" t="s">
        <v>144</v>
      </c>
      <c r="B3" s="29" t="s">
        <v>72</v>
      </c>
      <c r="C3" s="29" t="s">
        <v>145</v>
      </c>
      <c r="D3" s="29" t="s">
        <v>19</v>
      </c>
      <c r="E3">
        <v>2018</v>
      </c>
      <c r="F3" s="29" t="s">
        <v>19</v>
      </c>
      <c r="G3">
        <v>355.9338161</v>
      </c>
    </row>
    <row r="4" spans="1:7">
      <c r="A4" s="29" t="s">
        <v>144</v>
      </c>
      <c r="B4" s="29" t="s">
        <v>72</v>
      </c>
      <c r="C4" s="29" t="s">
        <v>145</v>
      </c>
      <c r="D4" s="29" t="s">
        <v>19</v>
      </c>
      <c r="E4">
        <v>2019</v>
      </c>
      <c r="F4" s="29" t="s">
        <v>19</v>
      </c>
      <c r="G4">
        <v>801.35164917999998</v>
      </c>
    </row>
    <row r="5" spans="1:7">
      <c r="A5" s="29" t="s">
        <v>144</v>
      </c>
      <c r="B5" s="29" t="s">
        <v>72</v>
      </c>
      <c r="C5" s="29" t="s">
        <v>145</v>
      </c>
      <c r="D5" s="29" t="s">
        <v>19</v>
      </c>
      <c r="E5">
        <v>2020</v>
      </c>
      <c r="F5" s="29" t="s">
        <v>19</v>
      </c>
      <c r="G5">
        <v>553.49768351</v>
      </c>
    </row>
    <row r="6" spans="1:7">
      <c r="A6" s="29" t="s">
        <v>144</v>
      </c>
      <c r="B6" s="29" t="s">
        <v>72</v>
      </c>
      <c r="C6" s="29" t="s">
        <v>145</v>
      </c>
      <c r="D6" s="29" t="s">
        <v>19</v>
      </c>
      <c r="E6">
        <v>2021</v>
      </c>
      <c r="F6" s="29" t="s">
        <v>19</v>
      </c>
      <c r="G6">
        <v>408.59003107000001</v>
      </c>
    </row>
    <row r="7" spans="1:7">
      <c r="A7" s="29" t="s">
        <v>144</v>
      </c>
      <c r="B7" s="29" t="s">
        <v>72</v>
      </c>
      <c r="C7" s="29" t="s">
        <v>145</v>
      </c>
      <c r="D7" s="29" t="s">
        <v>19</v>
      </c>
      <c r="E7">
        <v>2022</v>
      </c>
      <c r="F7" s="29" t="s">
        <v>19</v>
      </c>
      <c r="G7">
        <v>913.24414783999998</v>
      </c>
    </row>
    <row r="8" spans="1:7">
      <c r="A8" s="29" t="s">
        <v>144</v>
      </c>
      <c r="B8" s="29" t="s">
        <v>72</v>
      </c>
      <c r="C8" s="29" t="s">
        <v>145</v>
      </c>
      <c r="D8" s="29" t="s">
        <v>19</v>
      </c>
      <c r="E8">
        <v>2023</v>
      </c>
      <c r="F8" s="29" t="s">
        <v>19</v>
      </c>
      <c r="G8">
        <v>779.43242999999995</v>
      </c>
    </row>
    <row r="9" spans="1:7">
      <c r="A9" s="29" t="s">
        <v>144</v>
      </c>
      <c r="B9" s="29" t="s">
        <v>72</v>
      </c>
      <c r="C9" s="29" t="s">
        <v>145</v>
      </c>
      <c r="D9" s="29" t="s">
        <v>19</v>
      </c>
      <c r="E9">
        <v>2024</v>
      </c>
      <c r="F9" s="29" t="s">
        <v>19</v>
      </c>
      <c r="G9">
        <v>94</v>
      </c>
    </row>
    <row r="10" spans="1:7">
      <c r="A10" s="29" t="s">
        <v>146</v>
      </c>
      <c r="B10" s="29" t="s">
        <v>72</v>
      </c>
      <c r="C10" s="29" t="s">
        <v>18</v>
      </c>
      <c r="D10" s="29" t="s">
        <v>28</v>
      </c>
      <c r="E10">
        <v>2024</v>
      </c>
      <c r="F10" s="29" t="s">
        <v>18</v>
      </c>
      <c r="G10">
        <v>4.5999999999999996</v>
      </c>
    </row>
    <row r="11" spans="1:7">
      <c r="A11" s="29" t="s">
        <v>146</v>
      </c>
      <c r="B11" s="29" t="s">
        <v>72</v>
      </c>
      <c r="C11" s="29" t="s">
        <v>18</v>
      </c>
      <c r="D11" s="29" t="s">
        <v>28</v>
      </c>
      <c r="E11">
        <v>2025</v>
      </c>
      <c r="F11" s="29" t="s">
        <v>18</v>
      </c>
      <c r="G11">
        <v>4.5999999999999996</v>
      </c>
    </row>
    <row r="12" spans="1:7">
      <c r="A12" s="29" t="s">
        <v>146</v>
      </c>
      <c r="B12" s="29" t="s">
        <v>72</v>
      </c>
      <c r="C12" s="29" t="s">
        <v>18</v>
      </c>
      <c r="D12" s="29" t="s">
        <v>28</v>
      </c>
      <c r="E12">
        <v>2026</v>
      </c>
      <c r="F12" s="29" t="s">
        <v>18</v>
      </c>
      <c r="G12">
        <v>4.5999999999999996</v>
      </c>
    </row>
    <row r="13" spans="1:7">
      <c r="A13" s="29" t="s">
        <v>146</v>
      </c>
      <c r="B13" s="29" t="s">
        <v>72</v>
      </c>
      <c r="C13" s="29" t="s">
        <v>18</v>
      </c>
      <c r="D13" s="29" t="s">
        <v>28</v>
      </c>
      <c r="E13">
        <v>2027</v>
      </c>
      <c r="F13" s="29" t="s">
        <v>18</v>
      </c>
      <c r="G13">
        <v>4.5999999999999996</v>
      </c>
    </row>
    <row r="14" spans="1:7">
      <c r="A14" s="29" t="s">
        <v>146</v>
      </c>
      <c r="B14" s="29" t="s">
        <v>72</v>
      </c>
      <c r="C14" s="29" t="s">
        <v>18</v>
      </c>
      <c r="D14" s="29" t="s">
        <v>28</v>
      </c>
      <c r="E14">
        <v>2028</v>
      </c>
      <c r="F14" s="29" t="s">
        <v>18</v>
      </c>
      <c r="G14">
        <v>4.5999999999999996</v>
      </c>
    </row>
    <row r="15" spans="1:7">
      <c r="A15" s="29" t="s">
        <v>146</v>
      </c>
      <c r="B15" s="29" t="s">
        <v>72</v>
      </c>
      <c r="C15" s="29" t="s">
        <v>18</v>
      </c>
      <c r="D15" s="29" t="s">
        <v>28</v>
      </c>
      <c r="E15">
        <v>2029</v>
      </c>
      <c r="F15" s="29" t="s">
        <v>18</v>
      </c>
      <c r="G15">
        <v>4.5999999999999996</v>
      </c>
    </row>
    <row r="16" spans="1:7">
      <c r="A16" s="29" t="s">
        <v>146</v>
      </c>
      <c r="B16" s="29" t="s">
        <v>72</v>
      </c>
      <c r="C16" s="29" t="s">
        <v>18</v>
      </c>
      <c r="D16" s="29" t="s">
        <v>28</v>
      </c>
      <c r="E16">
        <v>2030</v>
      </c>
      <c r="F16" s="29" t="s">
        <v>18</v>
      </c>
      <c r="G16">
        <v>4.5999999999999996</v>
      </c>
    </row>
    <row r="17" spans="1:7">
      <c r="A17" s="29" t="s">
        <v>147</v>
      </c>
      <c r="B17" s="29" t="s">
        <v>72</v>
      </c>
      <c r="C17" s="29" t="s">
        <v>16</v>
      </c>
      <c r="D17" s="29" t="s">
        <v>148</v>
      </c>
      <c r="E17">
        <v>2021</v>
      </c>
      <c r="F17" s="29" t="s">
        <v>16</v>
      </c>
      <c r="G17">
        <v>132.10948464889111</v>
      </c>
    </row>
    <row r="18" spans="1:7">
      <c r="A18" s="29" t="s">
        <v>147</v>
      </c>
      <c r="B18" s="29" t="s">
        <v>72</v>
      </c>
      <c r="C18" s="29" t="s">
        <v>16</v>
      </c>
      <c r="D18" s="29" t="s">
        <v>148</v>
      </c>
      <c r="E18">
        <v>2022</v>
      </c>
      <c r="F18" s="29" t="s">
        <v>16</v>
      </c>
      <c r="G18">
        <v>145.50934255826019</v>
      </c>
    </row>
    <row r="19" spans="1:7">
      <c r="A19" s="29" t="s">
        <v>147</v>
      </c>
      <c r="B19" s="29" t="s">
        <v>72</v>
      </c>
      <c r="C19" s="29" t="s">
        <v>16</v>
      </c>
      <c r="D19" s="29" t="s">
        <v>148</v>
      </c>
      <c r="E19">
        <v>2023</v>
      </c>
      <c r="F19" s="29" t="s">
        <v>16</v>
      </c>
      <c r="G19">
        <v>863.79521624594247</v>
      </c>
    </row>
    <row r="20" spans="1:7">
      <c r="A20" s="29" t="s">
        <v>147</v>
      </c>
      <c r="B20" s="29" t="s">
        <v>72</v>
      </c>
      <c r="C20" s="29" t="s">
        <v>16</v>
      </c>
      <c r="D20" s="29" t="s">
        <v>148</v>
      </c>
      <c r="E20">
        <v>2024</v>
      </c>
      <c r="F20" s="29" t="s">
        <v>16</v>
      </c>
      <c r="G20">
        <v>601.04465020460907</v>
      </c>
    </row>
    <row r="21" spans="1:7">
      <c r="A21" s="29" t="s">
        <v>147</v>
      </c>
      <c r="B21" s="29" t="s">
        <v>72</v>
      </c>
      <c r="C21" s="29" t="s">
        <v>16</v>
      </c>
      <c r="D21" s="29" t="s">
        <v>148</v>
      </c>
      <c r="E21">
        <v>2025</v>
      </c>
      <c r="F21" s="29" t="s">
        <v>16</v>
      </c>
      <c r="G21">
        <v>1037.097935201195</v>
      </c>
    </row>
    <row r="22" spans="1:7">
      <c r="A22" s="29" t="s">
        <v>147</v>
      </c>
      <c r="B22" s="29" t="s">
        <v>72</v>
      </c>
      <c r="C22" s="29" t="s">
        <v>16</v>
      </c>
      <c r="D22" s="29" t="s">
        <v>148</v>
      </c>
      <c r="E22">
        <v>2026</v>
      </c>
      <c r="F22" s="29" t="s">
        <v>16</v>
      </c>
      <c r="G22">
        <v>-931.35871023896323</v>
      </c>
    </row>
    <row r="23" spans="1:7">
      <c r="A23" s="29" t="s">
        <v>147</v>
      </c>
      <c r="B23" s="29" t="s">
        <v>72</v>
      </c>
      <c r="C23" s="29" t="s">
        <v>16</v>
      </c>
      <c r="D23" s="29" t="s">
        <v>148</v>
      </c>
      <c r="E23">
        <v>2027</v>
      </c>
      <c r="F23" s="29" t="s">
        <v>16</v>
      </c>
      <c r="G23">
        <v>237.88886875200001</v>
      </c>
    </row>
    <row r="24" spans="1:7">
      <c r="A24" s="29" t="s">
        <v>147</v>
      </c>
      <c r="B24" s="29" t="s">
        <v>72</v>
      </c>
      <c r="C24" s="29" t="s">
        <v>16</v>
      </c>
      <c r="D24" s="29" t="s">
        <v>148</v>
      </c>
      <c r="E24">
        <v>2028</v>
      </c>
      <c r="F24" s="29" t="s">
        <v>16</v>
      </c>
      <c r="G24">
        <v>237.88886875200001</v>
      </c>
    </row>
    <row r="25" spans="1:7">
      <c r="A25" s="29" t="s">
        <v>147</v>
      </c>
      <c r="B25" s="29" t="s">
        <v>72</v>
      </c>
      <c r="C25" s="29" t="s">
        <v>16</v>
      </c>
      <c r="D25" s="29" t="s">
        <v>148</v>
      </c>
      <c r="E25">
        <v>2029</v>
      </c>
      <c r="F25" s="29" t="s">
        <v>16</v>
      </c>
      <c r="G25">
        <v>23.562400751999991</v>
      </c>
    </row>
    <row r="26" spans="1:7">
      <c r="A26" s="29" t="s">
        <v>147</v>
      </c>
      <c r="B26" s="29" t="s">
        <v>72</v>
      </c>
      <c r="C26" s="29" t="s">
        <v>16</v>
      </c>
      <c r="D26" s="29" t="s">
        <v>148</v>
      </c>
      <c r="E26">
        <v>2030</v>
      </c>
      <c r="F26" s="29" t="s">
        <v>16</v>
      </c>
      <c r="G26">
        <v>23.562400751999991</v>
      </c>
    </row>
    <row r="27" spans="1:7">
      <c r="A27" s="29" t="s">
        <v>149</v>
      </c>
      <c r="B27" s="29" t="s">
        <v>72</v>
      </c>
      <c r="C27" s="29" t="s">
        <v>145</v>
      </c>
      <c r="D27" s="29" t="s">
        <v>21</v>
      </c>
      <c r="E27">
        <v>2017</v>
      </c>
      <c r="F27" s="29" t="s">
        <v>21</v>
      </c>
      <c r="G27">
        <v>0.93689413999999993</v>
      </c>
    </row>
    <row r="28" spans="1:7">
      <c r="A28" s="29" t="s">
        <v>149</v>
      </c>
      <c r="B28" s="29" t="s">
        <v>72</v>
      </c>
      <c r="C28" s="29" t="s">
        <v>145</v>
      </c>
      <c r="D28" s="29" t="s">
        <v>21</v>
      </c>
      <c r="E28">
        <v>2018</v>
      </c>
      <c r="F28" s="29" t="s">
        <v>21</v>
      </c>
      <c r="G28">
        <v>24.881262159999999</v>
      </c>
    </row>
    <row r="29" spans="1:7">
      <c r="A29" s="29" t="s">
        <v>149</v>
      </c>
      <c r="B29" s="29" t="s">
        <v>72</v>
      </c>
      <c r="C29" s="29" t="s">
        <v>145</v>
      </c>
      <c r="D29" s="29" t="s">
        <v>21</v>
      </c>
      <c r="E29">
        <v>2019</v>
      </c>
      <c r="F29" s="29" t="s">
        <v>21</v>
      </c>
      <c r="G29">
        <v>112.47173303</v>
      </c>
    </row>
    <row r="30" spans="1:7">
      <c r="A30" s="29" t="s">
        <v>149</v>
      </c>
      <c r="B30" s="29" t="s">
        <v>72</v>
      </c>
      <c r="C30" s="29" t="s">
        <v>145</v>
      </c>
      <c r="D30" s="29" t="s">
        <v>21</v>
      </c>
      <c r="E30">
        <v>2020</v>
      </c>
      <c r="F30" s="29" t="s">
        <v>21</v>
      </c>
      <c r="G30">
        <v>46.562138530000013</v>
      </c>
    </row>
    <row r="31" spans="1:7">
      <c r="A31" s="29" t="s">
        <v>149</v>
      </c>
      <c r="B31" s="29" t="s">
        <v>72</v>
      </c>
      <c r="C31" s="29" t="s">
        <v>145</v>
      </c>
      <c r="D31" s="29" t="s">
        <v>21</v>
      </c>
      <c r="E31">
        <v>2021</v>
      </c>
      <c r="F31" s="29" t="s">
        <v>21</v>
      </c>
      <c r="G31">
        <v>79.872976600000001</v>
      </c>
    </row>
    <row r="32" spans="1:7">
      <c r="A32" s="29" t="s">
        <v>149</v>
      </c>
      <c r="B32" s="29" t="s">
        <v>72</v>
      </c>
      <c r="C32" s="29" t="s">
        <v>145</v>
      </c>
      <c r="D32" s="29" t="s">
        <v>21</v>
      </c>
      <c r="E32">
        <v>2022</v>
      </c>
      <c r="F32" s="29" t="s">
        <v>21</v>
      </c>
      <c r="G32">
        <v>131.159155</v>
      </c>
    </row>
    <row r="33" spans="1:7">
      <c r="A33" s="29" t="s">
        <v>149</v>
      </c>
      <c r="B33" s="29" t="s">
        <v>72</v>
      </c>
      <c r="C33" s="29" t="s">
        <v>145</v>
      </c>
      <c r="D33" s="29" t="s">
        <v>21</v>
      </c>
      <c r="E33">
        <v>2023</v>
      </c>
      <c r="F33" s="29" t="s">
        <v>21</v>
      </c>
      <c r="G33">
        <v>97.533249999999995</v>
      </c>
    </row>
    <row r="34" spans="1:7">
      <c r="A34" s="29" t="s">
        <v>149</v>
      </c>
      <c r="B34" s="29" t="s">
        <v>72</v>
      </c>
      <c r="C34" s="29" t="s">
        <v>145</v>
      </c>
      <c r="D34" s="29" t="s">
        <v>21</v>
      </c>
      <c r="E34">
        <v>2024</v>
      </c>
      <c r="F34" s="29" t="s">
        <v>21</v>
      </c>
      <c r="G34">
        <v>1.7</v>
      </c>
    </row>
    <row r="35" spans="1:7">
      <c r="A35" s="29" t="s">
        <v>149</v>
      </c>
      <c r="B35" s="29" t="s">
        <v>72</v>
      </c>
      <c r="C35" s="29" t="s">
        <v>145</v>
      </c>
      <c r="D35" s="29" t="s">
        <v>21</v>
      </c>
      <c r="E35">
        <v>2025</v>
      </c>
      <c r="F35" s="29" t="s">
        <v>21</v>
      </c>
      <c r="G35">
        <v>0.5</v>
      </c>
    </row>
    <row r="36" spans="1:7">
      <c r="A36" s="29" t="s">
        <v>150</v>
      </c>
      <c r="B36" s="29" t="s">
        <v>72</v>
      </c>
      <c r="C36" s="29" t="s">
        <v>145</v>
      </c>
      <c r="D36" s="29" t="s">
        <v>22</v>
      </c>
      <c r="E36">
        <v>2017</v>
      </c>
      <c r="F36" s="29" t="s">
        <v>22</v>
      </c>
      <c r="G36">
        <v>2.8705130400000001</v>
      </c>
    </row>
    <row r="37" spans="1:7">
      <c r="A37" s="29" t="s">
        <v>150</v>
      </c>
      <c r="B37" s="29" t="s">
        <v>72</v>
      </c>
      <c r="C37" s="29" t="s">
        <v>145</v>
      </c>
      <c r="D37" s="29" t="s">
        <v>22</v>
      </c>
      <c r="E37">
        <v>2019</v>
      </c>
      <c r="F37" s="29" t="s">
        <v>22</v>
      </c>
      <c r="G37">
        <v>7.7100020200000001</v>
      </c>
    </row>
    <row r="38" spans="1:7">
      <c r="A38" s="29" t="s">
        <v>150</v>
      </c>
      <c r="B38" s="29" t="s">
        <v>72</v>
      </c>
      <c r="C38" s="29" t="s">
        <v>145</v>
      </c>
      <c r="D38" s="29" t="s">
        <v>22</v>
      </c>
      <c r="E38">
        <v>2020</v>
      </c>
      <c r="F38" s="29" t="s">
        <v>22</v>
      </c>
      <c r="G38">
        <v>4.8653464299999998</v>
      </c>
    </row>
    <row r="39" spans="1:7">
      <c r="A39" s="29" t="s">
        <v>150</v>
      </c>
      <c r="B39" s="29" t="s">
        <v>72</v>
      </c>
      <c r="C39" s="29" t="s">
        <v>145</v>
      </c>
      <c r="D39" s="29" t="s">
        <v>22</v>
      </c>
      <c r="E39">
        <v>2021</v>
      </c>
      <c r="F39" s="29" t="s">
        <v>22</v>
      </c>
      <c r="G39">
        <v>57.141199201066669</v>
      </c>
    </row>
    <row r="40" spans="1:7">
      <c r="A40" s="29" t="s">
        <v>150</v>
      </c>
      <c r="B40" s="29" t="s">
        <v>72</v>
      </c>
      <c r="C40" s="29" t="s">
        <v>145</v>
      </c>
      <c r="D40" s="29" t="s">
        <v>22</v>
      </c>
      <c r="E40">
        <v>2022</v>
      </c>
      <c r="F40" s="29" t="s">
        <v>22</v>
      </c>
      <c r="G40">
        <v>98.869407679999995</v>
      </c>
    </row>
    <row r="41" spans="1:7">
      <c r="A41" s="29" t="s">
        <v>150</v>
      </c>
      <c r="B41" s="29" t="s">
        <v>72</v>
      </c>
      <c r="C41" s="29" t="s">
        <v>145</v>
      </c>
      <c r="D41" s="29" t="s">
        <v>22</v>
      </c>
      <c r="E41">
        <v>2023</v>
      </c>
      <c r="F41" s="29" t="s">
        <v>22</v>
      </c>
      <c r="G41">
        <v>114.75244499999999</v>
      </c>
    </row>
    <row r="42" spans="1:7">
      <c r="A42" s="29" t="s">
        <v>150</v>
      </c>
      <c r="B42" s="29" t="s">
        <v>72</v>
      </c>
      <c r="C42" s="29" t="s">
        <v>145</v>
      </c>
      <c r="D42" s="29" t="s">
        <v>22</v>
      </c>
      <c r="E42">
        <v>2024</v>
      </c>
      <c r="F42" s="29" t="s">
        <v>22</v>
      </c>
      <c r="G42">
        <v>134.21401700000001</v>
      </c>
    </row>
    <row r="43" spans="1:7">
      <c r="A43" s="29" t="s">
        <v>150</v>
      </c>
      <c r="B43" s="29" t="s">
        <v>72</v>
      </c>
      <c r="C43" s="29" t="s">
        <v>145</v>
      </c>
      <c r="D43" s="29" t="s">
        <v>22</v>
      </c>
      <c r="E43">
        <v>2025</v>
      </c>
      <c r="F43" s="29" t="s">
        <v>22</v>
      </c>
      <c r="G43">
        <v>142.13487699999999</v>
      </c>
    </row>
    <row r="44" spans="1:7">
      <c r="A44" s="29" t="s">
        <v>150</v>
      </c>
      <c r="B44" s="29" t="s">
        <v>72</v>
      </c>
      <c r="C44" s="29" t="s">
        <v>145</v>
      </c>
      <c r="D44" s="29" t="s">
        <v>22</v>
      </c>
      <c r="E44">
        <v>2026</v>
      </c>
      <c r="F44" s="29" t="s">
        <v>22</v>
      </c>
      <c r="G44">
        <v>104.32229599999999</v>
      </c>
    </row>
    <row r="45" spans="1:7">
      <c r="A45" s="29" t="s">
        <v>150</v>
      </c>
      <c r="B45" s="29" t="s">
        <v>72</v>
      </c>
      <c r="C45" s="29" t="s">
        <v>145</v>
      </c>
      <c r="D45" s="29" t="s">
        <v>22</v>
      </c>
      <c r="E45">
        <v>2027</v>
      </c>
      <c r="F45" s="29" t="s">
        <v>22</v>
      </c>
      <c r="G45">
        <v>2.181</v>
      </c>
    </row>
    <row r="46" spans="1:7">
      <c r="A46" s="29" t="s">
        <v>150</v>
      </c>
      <c r="B46" s="29" t="s">
        <v>72</v>
      </c>
      <c r="C46" s="29" t="s">
        <v>145</v>
      </c>
      <c r="D46" s="29" t="s">
        <v>22</v>
      </c>
      <c r="E46">
        <v>2028</v>
      </c>
      <c r="F46" s="29" t="s">
        <v>22</v>
      </c>
      <c r="G46">
        <v>2.181</v>
      </c>
    </row>
    <row r="47" spans="1:7">
      <c r="A47" s="29" t="s">
        <v>151</v>
      </c>
      <c r="B47" s="29" t="s">
        <v>72</v>
      </c>
      <c r="C47" s="29" t="s">
        <v>17</v>
      </c>
      <c r="D47" s="29" t="s">
        <v>152</v>
      </c>
      <c r="E47">
        <v>2019</v>
      </c>
      <c r="F47" s="29" t="s">
        <v>17</v>
      </c>
      <c r="G47">
        <v>27.913487671232879</v>
      </c>
    </row>
    <row r="48" spans="1:7">
      <c r="A48" s="29" t="s">
        <v>151</v>
      </c>
      <c r="B48" s="29" t="s">
        <v>72</v>
      </c>
      <c r="C48" s="29" t="s">
        <v>17</v>
      </c>
      <c r="D48" s="29" t="s">
        <v>152</v>
      </c>
      <c r="E48">
        <v>2020</v>
      </c>
      <c r="F48" s="29" t="s">
        <v>17</v>
      </c>
      <c r="G48">
        <v>96.559955594911813</v>
      </c>
    </row>
    <row r="49" spans="1:7">
      <c r="A49" s="29" t="s">
        <v>151</v>
      </c>
      <c r="B49" s="29" t="s">
        <v>72</v>
      </c>
      <c r="C49" s="29" t="s">
        <v>17</v>
      </c>
      <c r="D49" s="29" t="s">
        <v>152</v>
      </c>
      <c r="E49">
        <v>2021</v>
      </c>
      <c r="F49" s="29" t="s">
        <v>17</v>
      </c>
      <c r="G49">
        <v>381.53907191343069</v>
      </c>
    </row>
    <row r="50" spans="1:7">
      <c r="A50" s="29" t="s">
        <v>151</v>
      </c>
      <c r="B50" s="29" t="s">
        <v>72</v>
      </c>
      <c r="C50" s="29" t="s">
        <v>17</v>
      </c>
      <c r="D50" s="29" t="s">
        <v>152</v>
      </c>
      <c r="E50">
        <v>2022</v>
      </c>
      <c r="F50" s="29" t="s">
        <v>17</v>
      </c>
      <c r="G50">
        <v>720.88981948848209</v>
      </c>
    </row>
    <row r="51" spans="1:7">
      <c r="A51" s="29" t="s">
        <v>151</v>
      </c>
      <c r="B51" s="29" t="s">
        <v>72</v>
      </c>
      <c r="C51" s="29" t="s">
        <v>17</v>
      </c>
      <c r="D51" s="29" t="s">
        <v>152</v>
      </c>
      <c r="E51">
        <v>2023</v>
      </c>
      <c r="F51" s="29" t="s">
        <v>17</v>
      </c>
      <c r="G51">
        <v>1165.7575019815911</v>
      </c>
    </row>
    <row r="52" spans="1:7">
      <c r="A52" s="29" t="s">
        <v>151</v>
      </c>
      <c r="B52" s="29" t="s">
        <v>72</v>
      </c>
      <c r="C52" s="29" t="s">
        <v>17</v>
      </c>
      <c r="D52" s="29" t="s">
        <v>152</v>
      </c>
      <c r="E52">
        <v>2024</v>
      </c>
      <c r="F52" s="29" t="s">
        <v>17</v>
      </c>
      <c r="G52">
        <v>1165.8805518952529</v>
      </c>
    </row>
    <row r="53" spans="1:7">
      <c r="A53" s="29" t="s">
        <v>151</v>
      </c>
      <c r="B53" s="29" t="s">
        <v>72</v>
      </c>
      <c r="C53" s="29" t="s">
        <v>17</v>
      </c>
      <c r="D53" s="29" t="s">
        <v>152</v>
      </c>
      <c r="E53">
        <v>2025</v>
      </c>
      <c r="F53" s="29" t="s">
        <v>17</v>
      </c>
      <c r="G53">
        <v>1130.0471977909719</v>
      </c>
    </row>
    <row r="54" spans="1:7">
      <c r="A54" s="29" t="s">
        <v>151</v>
      </c>
      <c r="B54" s="29" t="s">
        <v>72</v>
      </c>
      <c r="C54" s="29" t="s">
        <v>17</v>
      </c>
      <c r="D54" s="29" t="s">
        <v>152</v>
      </c>
      <c r="E54">
        <v>2026</v>
      </c>
      <c r="F54" s="29" t="s">
        <v>17</v>
      </c>
      <c r="G54">
        <v>660.1257763464688</v>
      </c>
    </row>
    <row r="55" spans="1:7">
      <c r="A55" s="29" t="s">
        <v>151</v>
      </c>
      <c r="B55" s="29" t="s">
        <v>72</v>
      </c>
      <c r="C55" s="29" t="s">
        <v>17</v>
      </c>
      <c r="D55" s="29" t="s">
        <v>152</v>
      </c>
      <c r="E55">
        <v>2027</v>
      </c>
      <c r="F55" s="29" t="s">
        <v>17</v>
      </c>
      <c r="G55">
        <v>186.26670889853091</v>
      </c>
    </row>
    <row r="56" spans="1:7">
      <c r="A56" s="29" t="s">
        <v>151</v>
      </c>
      <c r="B56" s="29" t="s">
        <v>72</v>
      </c>
      <c r="C56" s="29" t="s">
        <v>17</v>
      </c>
      <c r="D56" s="29" t="s">
        <v>152</v>
      </c>
      <c r="E56">
        <v>2028</v>
      </c>
      <c r="F56" s="29" t="s">
        <v>17</v>
      </c>
      <c r="G56">
        <v>22.849024248599079</v>
      </c>
    </row>
    <row r="57" spans="1:7">
      <c r="A57" s="29" t="s">
        <v>153</v>
      </c>
      <c r="B57" s="29" t="s">
        <v>62</v>
      </c>
      <c r="C57" s="29" t="s">
        <v>145</v>
      </c>
      <c r="D57" s="29" t="s">
        <v>19</v>
      </c>
      <c r="E57">
        <v>2018</v>
      </c>
      <c r="F57" s="29" t="s">
        <v>19</v>
      </c>
      <c r="G57">
        <v>4</v>
      </c>
    </row>
    <row r="58" spans="1:7">
      <c r="A58" s="29" t="s">
        <v>153</v>
      </c>
      <c r="B58" s="29" t="s">
        <v>62</v>
      </c>
      <c r="C58" s="29" t="s">
        <v>145</v>
      </c>
      <c r="D58" s="29" t="s">
        <v>19</v>
      </c>
      <c r="E58">
        <v>2019</v>
      </c>
      <c r="F58" s="29" t="s">
        <v>19</v>
      </c>
      <c r="G58">
        <v>14.555</v>
      </c>
    </row>
    <row r="59" spans="1:7">
      <c r="A59" s="29" t="s">
        <v>153</v>
      </c>
      <c r="B59" s="29" t="s">
        <v>62</v>
      </c>
      <c r="C59" s="29" t="s">
        <v>145</v>
      </c>
      <c r="D59" s="29" t="s">
        <v>19</v>
      </c>
      <c r="E59">
        <v>2020</v>
      </c>
      <c r="F59" s="29" t="s">
        <v>19</v>
      </c>
      <c r="G59">
        <v>74.632000000000005</v>
      </c>
    </row>
    <row r="60" spans="1:7">
      <c r="A60" s="29" t="s">
        <v>153</v>
      </c>
      <c r="B60" s="29" t="s">
        <v>62</v>
      </c>
      <c r="C60" s="29" t="s">
        <v>145</v>
      </c>
      <c r="D60" s="29" t="s">
        <v>19</v>
      </c>
      <c r="E60">
        <v>2021</v>
      </c>
      <c r="F60" s="29" t="s">
        <v>19</v>
      </c>
      <c r="G60">
        <v>222.61099999999999</v>
      </c>
    </row>
    <row r="61" spans="1:7">
      <c r="A61" s="29" t="s">
        <v>153</v>
      </c>
      <c r="B61" s="29" t="s">
        <v>62</v>
      </c>
      <c r="C61" s="29" t="s">
        <v>145</v>
      </c>
      <c r="D61" s="29" t="s">
        <v>19</v>
      </c>
      <c r="E61">
        <v>2022</v>
      </c>
      <c r="F61" s="29" t="s">
        <v>19</v>
      </c>
      <c r="G61">
        <v>281.52</v>
      </c>
    </row>
    <row r="62" spans="1:7">
      <c r="A62" s="29" t="s">
        <v>153</v>
      </c>
      <c r="B62" s="29" t="s">
        <v>62</v>
      </c>
      <c r="C62" s="29" t="s">
        <v>145</v>
      </c>
      <c r="D62" s="29" t="s">
        <v>19</v>
      </c>
      <c r="E62">
        <v>2023</v>
      </c>
      <c r="F62" s="29" t="s">
        <v>19</v>
      </c>
      <c r="G62">
        <v>192</v>
      </c>
    </row>
    <row r="63" spans="1:7">
      <c r="A63" s="29" t="s">
        <v>154</v>
      </c>
      <c r="B63" s="29" t="s">
        <v>62</v>
      </c>
      <c r="C63" s="29" t="s">
        <v>18</v>
      </c>
      <c r="D63" s="29" t="s">
        <v>155</v>
      </c>
      <c r="E63">
        <v>2023</v>
      </c>
      <c r="F63" s="29" t="s">
        <v>18</v>
      </c>
      <c r="G63">
        <v>145.73005640612411</v>
      </c>
    </row>
    <row r="64" spans="1:7">
      <c r="A64" s="29" t="s">
        <v>154</v>
      </c>
      <c r="B64" s="29" t="s">
        <v>62</v>
      </c>
      <c r="C64" s="29" t="s">
        <v>18</v>
      </c>
      <c r="D64" s="29" t="s">
        <v>155</v>
      </c>
      <c r="E64">
        <v>2024</v>
      </c>
      <c r="F64" s="29" t="s">
        <v>18</v>
      </c>
      <c r="G64">
        <v>159.0588235294118</v>
      </c>
    </row>
    <row r="65" spans="1:7">
      <c r="A65" s="29" t="s">
        <v>154</v>
      </c>
      <c r="B65" s="29" t="s">
        <v>62</v>
      </c>
      <c r="C65" s="29" t="s">
        <v>18</v>
      </c>
      <c r="D65" s="29" t="s">
        <v>155</v>
      </c>
      <c r="E65">
        <v>2025</v>
      </c>
      <c r="F65" s="29" t="s">
        <v>18</v>
      </c>
      <c r="G65">
        <v>159.0588235294118</v>
      </c>
    </row>
    <row r="66" spans="1:7">
      <c r="A66" s="29" t="s">
        <v>154</v>
      </c>
      <c r="B66" s="29" t="s">
        <v>62</v>
      </c>
      <c r="C66" s="29" t="s">
        <v>18</v>
      </c>
      <c r="D66" s="29" t="s">
        <v>155</v>
      </c>
      <c r="E66">
        <v>2026</v>
      </c>
      <c r="F66" s="29" t="s">
        <v>18</v>
      </c>
      <c r="G66">
        <v>159.0588235294118</v>
      </c>
    </row>
    <row r="67" spans="1:7">
      <c r="A67" s="29" t="s">
        <v>154</v>
      </c>
      <c r="B67" s="29" t="s">
        <v>62</v>
      </c>
      <c r="C67" s="29" t="s">
        <v>18</v>
      </c>
      <c r="D67" s="29" t="s">
        <v>155</v>
      </c>
      <c r="E67">
        <v>2027</v>
      </c>
      <c r="F67" s="29" t="s">
        <v>18</v>
      </c>
      <c r="G67">
        <v>159.0588235294118</v>
      </c>
    </row>
    <row r="68" spans="1:7">
      <c r="A68" s="29" t="s">
        <v>154</v>
      </c>
      <c r="B68" s="29" t="s">
        <v>62</v>
      </c>
      <c r="C68" s="29" t="s">
        <v>18</v>
      </c>
      <c r="D68" s="29" t="s">
        <v>156</v>
      </c>
      <c r="E68">
        <v>2023</v>
      </c>
      <c r="F68" s="29" t="s">
        <v>18</v>
      </c>
      <c r="G68">
        <v>0.1044319918492104</v>
      </c>
    </row>
    <row r="69" spans="1:7">
      <c r="A69" s="29" t="s">
        <v>154</v>
      </c>
      <c r="B69" s="29" t="s">
        <v>62</v>
      </c>
      <c r="C69" s="29" t="s">
        <v>18</v>
      </c>
      <c r="D69" s="29" t="s">
        <v>156</v>
      </c>
      <c r="E69">
        <v>2024</v>
      </c>
      <c r="F69" s="29" t="s">
        <v>18</v>
      </c>
      <c r="G69">
        <v>0.10363480107173551</v>
      </c>
    </row>
    <row r="70" spans="1:7">
      <c r="A70" s="29" t="s">
        <v>154</v>
      </c>
      <c r="B70" s="29" t="s">
        <v>62</v>
      </c>
      <c r="C70" s="29" t="s">
        <v>18</v>
      </c>
      <c r="D70" s="29" t="s">
        <v>156</v>
      </c>
      <c r="E70">
        <v>2025</v>
      </c>
      <c r="F70" s="29" t="s">
        <v>18</v>
      </c>
      <c r="G70">
        <v>0.1040318692750755</v>
      </c>
    </row>
    <row r="71" spans="1:7">
      <c r="A71" s="29" t="s">
        <v>154</v>
      </c>
      <c r="B71" s="29" t="s">
        <v>62</v>
      </c>
      <c r="C71" s="29" t="s">
        <v>18</v>
      </c>
      <c r="D71" s="29" t="s">
        <v>156</v>
      </c>
      <c r="E71">
        <v>2026</v>
      </c>
      <c r="F71" s="29" t="s">
        <v>18</v>
      </c>
      <c r="G71">
        <v>0.1040318692750755</v>
      </c>
    </row>
    <row r="72" spans="1:7">
      <c r="A72" s="29" t="s">
        <v>154</v>
      </c>
      <c r="B72" s="29" t="s">
        <v>62</v>
      </c>
      <c r="C72" s="29" t="s">
        <v>18</v>
      </c>
      <c r="D72" s="29" t="s">
        <v>156</v>
      </c>
      <c r="E72">
        <v>2027</v>
      </c>
      <c r="F72" s="29" t="s">
        <v>18</v>
      </c>
      <c r="G72">
        <v>0.1040318692750755</v>
      </c>
    </row>
    <row r="73" spans="1:7">
      <c r="A73" s="29" t="s">
        <v>157</v>
      </c>
      <c r="B73" s="29" t="s">
        <v>62</v>
      </c>
      <c r="C73" s="29" t="s">
        <v>145</v>
      </c>
      <c r="D73" s="29" t="s">
        <v>21</v>
      </c>
      <c r="E73">
        <v>2018</v>
      </c>
      <c r="F73" s="29" t="s">
        <v>21</v>
      </c>
      <c r="G73">
        <v>0.89500000000000002</v>
      </c>
    </row>
    <row r="74" spans="1:7">
      <c r="A74" s="29" t="s">
        <v>157</v>
      </c>
      <c r="B74" s="29" t="s">
        <v>62</v>
      </c>
      <c r="C74" s="29" t="s">
        <v>145</v>
      </c>
      <c r="D74" s="29" t="s">
        <v>21</v>
      </c>
      <c r="E74">
        <v>2020</v>
      </c>
      <c r="F74" s="29" t="s">
        <v>21</v>
      </c>
      <c r="G74">
        <v>6.3780000000000001</v>
      </c>
    </row>
    <row r="75" spans="1:7">
      <c r="A75" s="29" t="s">
        <v>158</v>
      </c>
      <c r="B75" s="29" t="s">
        <v>62</v>
      </c>
      <c r="C75" s="29" t="s">
        <v>145</v>
      </c>
      <c r="D75" s="29" t="s">
        <v>20</v>
      </c>
      <c r="E75">
        <v>2020</v>
      </c>
      <c r="F75" s="29" t="s">
        <v>20</v>
      </c>
      <c r="G75">
        <v>0.05</v>
      </c>
    </row>
    <row r="76" spans="1:7">
      <c r="A76" s="29" t="s">
        <v>158</v>
      </c>
      <c r="B76" s="29" t="s">
        <v>62</v>
      </c>
      <c r="C76" s="29" t="s">
        <v>145</v>
      </c>
      <c r="D76" s="29" t="s">
        <v>20</v>
      </c>
      <c r="E76">
        <v>2021</v>
      </c>
      <c r="F76" s="29" t="s">
        <v>20</v>
      </c>
      <c r="G76">
        <v>0.14399999999999999</v>
      </c>
    </row>
    <row r="77" spans="1:7">
      <c r="A77" s="29" t="s">
        <v>158</v>
      </c>
      <c r="B77" s="29" t="s">
        <v>62</v>
      </c>
      <c r="C77" s="29" t="s">
        <v>145</v>
      </c>
      <c r="D77" s="29" t="s">
        <v>20</v>
      </c>
      <c r="E77">
        <v>2022</v>
      </c>
      <c r="F77" s="29" t="s">
        <v>20</v>
      </c>
      <c r="G77">
        <v>8.6199999999999992</v>
      </c>
    </row>
    <row r="78" spans="1:7">
      <c r="A78" s="29" t="s">
        <v>158</v>
      </c>
      <c r="B78" s="29" t="s">
        <v>62</v>
      </c>
      <c r="C78" s="29" t="s">
        <v>145</v>
      </c>
      <c r="D78" s="29" t="s">
        <v>20</v>
      </c>
      <c r="E78">
        <v>2023</v>
      </c>
      <c r="F78" s="29" t="s">
        <v>20</v>
      </c>
      <c r="G78">
        <v>18</v>
      </c>
    </row>
    <row r="79" spans="1:7">
      <c r="A79" s="29" t="s">
        <v>159</v>
      </c>
      <c r="B79" s="29" t="s">
        <v>62</v>
      </c>
      <c r="C79" s="29" t="s">
        <v>145</v>
      </c>
      <c r="D79" s="29" t="s">
        <v>160</v>
      </c>
      <c r="E79">
        <v>2018</v>
      </c>
      <c r="F79" s="29" t="s">
        <v>160</v>
      </c>
      <c r="G79">
        <v>-0.35799999999999998</v>
      </c>
    </row>
    <row r="80" spans="1:7">
      <c r="A80" s="29" t="s">
        <v>159</v>
      </c>
      <c r="B80" s="29" t="s">
        <v>62</v>
      </c>
      <c r="C80" s="29" t="s">
        <v>145</v>
      </c>
      <c r="D80" s="29" t="s">
        <v>160</v>
      </c>
      <c r="E80">
        <v>2020</v>
      </c>
      <c r="F80" s="29" t="s">
        <v>160</v>
      </c>
      <c r="G80">
        <v>-2.5512000000000001</v>
      </c>
    </row>
    <row r="81" spans="1:7">
      <c r="A81" s="29" t="s">
        <v>159</v>
      </c>
      <c r="B81" s="29" t="s">
        <v>62</v>
      </c>
      <c r="C81" s="29" t="s">
        <v>145</v>
      </c>
      <c r="D81" s="29" t="s">
        <v>160</v>
      </c>
      <c r="E81">
        <v>2021</v>
      </c>
      <c r="F81" s="29" t="s">
        <v>160</v>
      </c>
      <c r="G81">
        <v>-12.71288309843551</v>
      </c>
    </row>
    <row r="82" spans="1:7">
      <c r="A82" s="29" t="s">
        <v>159</v>
      </c>
      <c r="B82" s="29" t="s">
        <v>62</v>
      </c>
      <c r="C82" s="29" t="s">
        <v>145</v>
      </c>
      <c r="D82" s="29" t="s">
        <v>160</v>
      </c>
      <c r="E82">
        <v>2022</v>
      </c>
      <c r="F82" s="29" t="s">
        <v>160</v>
      </c>
      <c r="G82">
        <v>-48.490560000000002</v>
      </c>
    </row>
    <row r="83" spans="1:7">
      <c r="A83" s="29" t="s">
        <v>159</v>
      </c>
      <c r="B83" s="29" t="s">
        <v>62</v>
      </c>
      <c r="C83" s="29" t="s">
        <v>145</v>
      </c>
      <c r="D83" s="29" t="s">
        <v>160</v>
      </c>
      <c r="E83">
        <v>2023</v>
      </c>
      <c r="F83" s="29" t="s">
        <v>160</v>
      </c>
      <c r="G83">
        <v>-65.290559999999999</v>
      </c>
    </row>
    <row r="84" spans="1:7">
      <c r="A84" s="29" t="s">
        <v>159</v>
      </c>
      <c r="B84" s="29" t="s">
        <v>62</v>
      </c>
      <c r="C84" s="29" t="s">
        <v>145</v>
      </c>
      <c r="D84" s="29" t="s">
        <v>160</v>
      </c>
      <c r="E84">
        <v>2024</v>
      </c>
      <c r="F84" s="29" t="s">
        <v>160</v>
      </c>
      <c r="G84">
        <v>-65.290559999999999</v>
      </c>
    </row>
    <row r="85" spans="1:7">
      <c r="A85" s="29" t="s">
        <v>159</v>
      </c>
      <c r="B85" s="29" t="s">
        <v>62</v>
      </c>
      <c r="C85" s="29" t="s">
        <v>145</v>
      </c>
      <c r="D85" s="29" t="s">
        <v>160</v>
      </c>
      <c r="E85">
        <v>2025</v>
      </c>
      <c r="F85" s="29" t="s">
        <v>160</v>
      </c>
      <c r="G85">
        <v>-65.290559999999999</v>
      </c>
    </row>
    <row r="86" spans="1:7">
      <c r="A86" s="29" t="s">
        <v>159</v>
      </c>
      <c r="B86" s="29" t="s">
        <v>62</v>
      </c>
      <c r="C86" s="29" t="s">
        <v>145</v>
      </c>
      <c r="D86" s="29" t="s">
        <v>160</v>
      </c>
      <c r="E86">
        <v>2026</v>
      </c>
      <c r="F86" s="29" t="s">
        <v>160</v>
      </c>
      <c r="G86">
        <v>-61.180864661127337</v>
      </c>
    </row>
    <row r="87" spans="1:7">
      <c r="A87" s="29" t="s">
        <v>159</v>
      </c>
      <c r="B87" s="29" t="s">
        <v>62</v>
      </c>
      <c r="C87" s="29" t="s">
        <v>145</v>
      </c>
      <c r="D87" s="29" t="s">
        <v>160</v>
      </c>
      <c r="E87">
        <v>2027</v>
      </c>
      <c r="F87" s="29" t="s">
        <v>160</v>
      </c>
      <c r="G87">
        <v>-8.1968122404371737</v>
      </c>
    </row>
    <row r="88" spans="1:7">
      <c r="A88" s="29" t="s">
        <v>161</v>
      </c>
      <c r="B88" s="29" t="s">
        <v>62</v>
      </c>
      <c r="C88" s="29" t="s">
        <v>17</v>
      </c>
      <c r="D88" s="29" t="s">
        <v>156</v>
      </c>
      <c r="E88">
        <v>2022</v>
      </c>
      <c r="F88" s="29" t="s">
        <v>17</v>
      </c>
      <c r="G88">
        <v>4.3903678322947126</v>
      </c>
    </row>
    <row r="89" spans="1:7">
      <c r="A89" s="29" t="s">
        <v>161</v>
      </c>
      <c r="B89" s="29" t="s">
        <v>62</v>
      </c>
      <c r="C89" s="29" t="s">
        <v>17</v>
      </c>
      <c r="D89" s="29" t="s">
        <v>156</v>
      </c>
      <c r="E89">
        <v>2023</v>
      </c>
      <c r="F89" s="29" t="s">
        <v>17</v>
      </c>
      <c r="G89">
        <v>72.897085283219013</v>
      </c>
    </row>
    <row r="90" spans="1:7">
      <c r="A90" s="29" t="s">
        <v>161</v>
      </c>
      <c r="B90" s="29" t="s">
        <v>62</v>
      </c>
      <c r="C90" s="29" t="s">
        <v>17</v>
      </c>
      <c r="D90" s="29" t="s">
        <v>156</v>
      </c>
      <c r="E90">
        <v>2024</v>
      </c>
      <c r="F90" s="29" t="s">
        <v>17</v>
      </c>
      <c r="G90">
        <v>81.151246145290926</v>
      </c>
    </row>
    <row r="91" spans="1:7">
      <c r="A91" s="29" t="s">
        <v>161</v>
      </c>
      <c r="B91" s="29" t="s">
        <v>62</v>
      </c>
      <c r="C91" s="29" t="s">
        <v>17</v>
      </c>
      <c r="D91" s="29" t="s">
        <v>156</v>
      </c>
      <c r="E91">
        <v>2025</v>
      </c>
      <c r="F91" s="29" t="s">
        <v>17</v>
      </c>
      <c r="G91">
        <v>81.462170460023856</v>
      </c>
    </row>
    <row r="92" spans="1:7">
      <c r="A92" s="29" t="s">
        <v>161</v>
      </c>
      <c r="B92" s="29" t="s">
        <v>62</v>
      </c>
      <c r="C92" s="29" t="s">
        <v>17</v>
      </c>
      <c r="D92" s="29" t="s">
        <v>156</v>
      </c>
      <c r="E92">
        <v>2026</v>
      </c>
      <c r="F92" s="29" t="s">
        <v>17</v>
      </c>
      <c r="G92">
        <v>81.462170460023856</v>
      </c>
    </row>
    <row r="93" spans="1:7">
      <c r="A93" s="29" t="s">
        <v>161</v>
      </c>
      <c r="B93" s="29" t="s">
        <v>62</v>
      </c>
      <c r="C93" s="29" t="s">
        <v>17</v>
      </c>
      <c r="D93" s="29" t="s">
        <v>156</v>
      </c>
      <c r="E93">
        <v>2027</v>
      </c>
      <c r="F93" s="29" t="s">
        <v>17</v>
      </c>
      <c r="G93">
        <v>81.462170460023856</v>
      </c>
    </row>
    <row r="94" spans="1:7">
      <c r="A94" s="29" t="s">
        <v>162</v>
      </c>
      <c r="B94" s="29" t="s">
        <v>73</v>
      </c>
      <c r="C94" s="29" t="s">
        <v>145</v>
      </c>
      <c r="D94" s="29" t="s">
        <v>19</v>
      </c>
      <c r="E94">
        <v>2018</v>
      </c>
      <c r="F94" s="29" t="s">
        <v>19</v>
      </c>
      <c r="G94">
        <v>36.26</v>
      </c>
    </row>
    <row r="95" spans="1:7">
      <c r="A95" s="29" t="s">
        <v>162</v>
      </c>
      <c r="B95" s="29" t="s">
        <v>73</v>
      </c>
      <c r="C95" s="29" t="s">
        <v>145</v>
      </c>
      <c r="D95" s="29" t="s">
        <v>19</v>
      </c>
      <c r="E95">
        <v>2019</v>
      </c>
      <c r="F95" s="29" t="s">
        <v>19</v>
      </c>
      <c r="G95">
        <v>118.88573531999999</v>
      </c>
    </row>
    <row r="96" spans="1:7">
      <c r="A96" s="29" t="s">
        <v>162</v>
      </c>
      <c r="B96" s="29" t="s">
        <v>73</v>
      </c>
      <c r="C96" s="29" t="s">
        <v>145</v>
      </c>
      <c r="D96" s="29" t="s">
        <v>19</v>
      </c>
      <c r="E96">
        <v>2020</v>
      </c>
      <c r="F96" s="29" t="s">
        <v>19</v>
      </c>
      <c r="G96">
        <v>502.57625437000002</v>
      </c>
    </row>
    <row r="97" spans="1:7">
      <c r="A97" s="29" t="s">
        <v>162</v>
      </c>
      <c r="B97" s="29" t="s">
        <v>73</v>
      </c>
      <c r="C97" s="29" t="s">
        <v>145</v>
      </c>
      <c r="D97" s="29" t="s">
        <v>19</v>
      </c>
      <c r="E97">
        <v>2021</v>
      </c>
      <c r="F97" s="29" t="s">
        <v>19</v>
      </c>
      <c r="G97">
        <v>546.54186268000001</v>
      </c>
    </row>
    <row r="98" spans="1:7">
      <c r="A98" s="29" t="s">
        <v>162</v>
      </c>
      <c r="B98" s="29" t="s">
        <v>73</v>
      </c>
      <c r="C98" s="29" t="s">
        <v>145</v>
      </c>
      <c r="D98" s="29" t="s">
        <v>19</v>
      </c>
      <c r="E98">
        <v>2022</v>
      </c>
      <c r="F98" s="29" t="s">
        <v>19</v>
      </c>
      <c r="G98">
        <v>507.68</v>
      </c>
    </row>
    <row r="99" spans="1:7">
      <c r="A99" s="29" t="s">
        <v>162</v>
      </c>
      <c r="B99" s="29" t="s">
        <v>73</v>
      </c>
      <c r="C99" s="29" t="s">
        <v>145</v>
      </c>
      <c r="D99" s="29" t="s">
        <v>19</v>
      </c>
      <c r="E99">
        <v>2023</v>
      </c>
      <c r="F99" s="29" t="s">
        <v>19</v>
      </c>
      <c r="G99">
        <v>819.42</v>
      </c>
    </row>
    <row r="100" spans="1:7">
      <c r="A100" s="29" t="s">
        <v>162</v>
      </c>
      <c r="B100" s="29" t="s">
        <v>73</v>
      </c>
      <c r="C100" s="29" t="s">
        <v>145</v>
      </c>
      <c r="D100" s="29" t="s">
        <v>19</v>
      </c>
      <c r="E100">
        <v>2024</v>
      </c>
      <c r="F100" s="29" t="s">
        <v>19</v>
      </c>
      <c r="G100">
        <v>58</v>
      </c>
    </row>
    <row r="101" spans="1:7">
      <c r="A101" s="29" t="s">
        <v>162</v>
      </c>
      <c r="B101" s="29" t="s">
        <v>73</v>
      </c>
      <c r="C101" s="29" t="s">
        <v>145</v>
      </c>
      <c r="D101" s="29" t="s">
        <v>19</v>
      </c>
      <c r="E101">
        <v>2025</v>
      </c>
      <c r="F101" s="29" t="s">
        <v>19</v>
      </c>
      <c r="G101">
        <v>71.5</v>
      </c>
    </row>
    <row r="102" spans="1:7">
      <c r="A102" s="29" t="s">
        <v>162</v>
      </c>
      <c r="B102" s="29" t="s">
        <v>73</v>
      </c>
      <c r="C102" s="29" t="s">
        <v>145</v>
      </c>
      <c r="D102" s="29" t="s">
        <v>19</v>
      </c>
      <c r="E102">
        <v>2026</v>
      </c>
      <c r="F102" s="29" t="s">
        <v>19</v>
      </c>
      <c r="G102">
        <v>2</v>
      </c>
    </row>
    <row r="103" spans="1:7">
      <c r="A103" s="29" t="s">
        <v>162</v>
      </c>
      <c r="B103" s="29" t="s">
        <v>73</v>
      </c>
      <c r="C103" s="29" t="s">
        <v>145</v>
      </c>
      <c r="D103" s="29" t="s">
        <v>19</v>
      </c>
      <c r="E103">
        <v>2027</v>
      </c>
      <c r="F103" s="29" t="s">
        <v>19</v>
      </c>
      <c r="G103">
        <v>68.429984367999992</v>
      </c>
    </row>
    <row r="104" spans="1:7">
      <c r="A104" s="29" t="s">
        <v>162</v>
      </c>
      <c r="B104" s="29" t="s">
        <v>73</v>
      </c>
      <c r="C104" s="29" t="s">
        <v>145</v>
      </c>
      <c r="D104" s="29" t="s">
        <v>19</v>
      </c>
      <c r="E104">
        <v>2028</v>
      </c>
      <c r="F104" s="29" t="s">
        <v>19</v>
      </c>
      <c r="G104">
        <v>68.429984367999992</v>
      </c>
    </row>
    <row r="105" spans="1:7">
      <c r="A105" s="29" t="s">
        <v>162</v>
      </c>
      <c r="B105" s="29" t="s">
        <v>73</v>
      </c>
      <c r="C105" s="29" t="s">
        <v>145</v>
      </c>
      <c r="D105" s="29" t="s">
        <v>19</v>
      </c>
      <c r="E105">
        <v>2029</v>
      </c>
      <c r="F105" s="29" t="s">
        <v>19</v>
      </c>
      <c r="G105">
        <v>68.429984367999992</v>
      </c>
    </row>
    <row r="106" spans="1:7">
      <c r="A106" s="29" t="s">
        <v>162</v>
      </c>
      <c r="B106" s="29" t="s">
        <v>73</v>
      </c>
      <c r="C106" s="29" t="s">
        <v>145</v>
      </c>
      <c r="D106" s="29" t="s">
        <v>19</v>
      </c>
      <c r="E106">
        <v>2030</v>
      </c>
      <c r="F106" s="29" t="s">
        <v>19</v>
      </c>
      <c r="G106">
        <v>68.429984367999992</v>
      </c>
    </row>
    <row r="107" spans="1:7">
      <c r="A107" s="29" t="s">
        <v>163</v>
      </c>
      <c r="B107" s="29" t="s">
        <v>73</v>
      </c>
      <c r="C107" s="29" t="s">
        <v>16</v>
      </c>
      <c r="D107" s="29" t="s">
        <v>148</v>
      </c>
      <c r="E107">
        <v>2020</v>
      </c>
      <c r="F107" s="29" t="s">
        <v>16</v>
      </c>
      <c r="G107">
        <v>9.2110079999999996</v>
      </c>
    </row>
    <row r="108" spans="1:7">
      <c r="A108" s="29" t="s">
        <v>163</v>
      </c>
      <c r="B108" s="29" t="s">
        <v>73</v>
      </c>
      <c r="C108" s="29" t="s">
        <v>16</v>
      </c>
      <c r="D108" s="29" t="s">
        <v>148</v>
      </c>
      <c r="E108">
        <v>2021</v>
      </c>
      <c r="F108" s="29" t="s">
        <v>16</v>
      </c>
      <c r="G108">
        <v>9.2110079999999996</v>
      </c>
    </row>
    <row r="109" spans="1:7">
      <c r="A109" s="29" t="s">
        <v>163</v>
      </c>
      <c r="B109" s="29" t="s">
        <v>73</v>
      </c>
      <c r="C109" s="29" t="s">
        <v>16</v>
      </c>
      <c r="D109" s="29" t="s">
        <v>148</v>
      </c>
      <c r="E109">
        <v>2022</v>
      </c>
      <c r="F109" s="29" t="s">
        <v>16</v>
      </c>
      <c r="G109">
        <v>10.55541646</v>
      </c>
    </row>
    <row r="110" spans="1:7">
      <c r="A110" s="29" t="s">
        <v>163</v>
      </c>
      <c r="B110" s="29" t="s">
        <v>73</v>
      </c>
      <c r="C110" s="29" t="s">
        <v>16</v>
      </c>
      <c r="D110" s="29" t="s">
        <v>148</v>
      </c>
      <c r="E110">
        <v>2023</v>
      </c>
      <c r="F110" s="29" t="s">
        <v>16</v>
      </c>
      <c r="G110">
        <v>12.021803520000001</v>
      </c>
    </row>
    <row r="111" spans="1:7">
      <c r="A111" s="29" t="s">
        <v>163</v>
      </c>
      <c r="B111" s="29" t="s">
        <v>73</v>
      </c>
      <c r="C111" s="29" t="s">
        <v>16</v>
      </c>
      <c r="D111" s="29" t="s">
        <v>148</v>
      </c>
      <c r="E111">
        <v>2024</v>
      </c>
      <c r="F111" s="29" t="s">
        <v>16</v>
      </c>
      <c r="G111">
        <v>13.4323072</v>
      </c>
    </row>
    <row r="112" spans="1:7">
      <c r="A112" s="29" t="s">
        <v>163</v>
      </c>
      <c r="B112" s="29" t="s">
        <v>73</v>
      </c>
      <c r="C112" s="29" t="s">
        <v>16</v>
      </c>
      <c r="D112" s="29" t="s">
        <v>148</v>
      </c>
      <c r="E112">
        <v>2025</v>
      </c>
      <c r="F112" s="29" t="s">
        <v>16</v>
      </c>
      <c r="G112">
        <v>95.036036567429178</v>
      </c>
    </row>
    <row r="113" spans="1:7">
      <c r="A113" s="29" t="s">
        <v>163</v>
      </c>
      <c r="B113" s="29" t="s">
        <v>73</v>
      </c>
      <c r="C113" s="29" t="s">
        <v>16</v>
      </c>
      <c r="D113" s="29" t="s">
        <v>148</v>
      </c>
      <c r="E113">
        <v>2026</v>
      </c>
      <c r="F113" s="29" t="s">
        <v>16</v>
      </c>
      <c r="G113">
        <v>78.077470167429183</v>
      </c>
    </row>
    <row r="114" spans="1:7">
      <c r="A114" s="29" t="s">
        <v>163</v>
      </c>
      <c r="B114" s="29" t="s">
        <v>73</v>
      </c>
      <c r="C114" s="29" t="s">
        <v>16</v>
      </c>
      <c r="D114" s="29" t="s">
        <v>148</v>
      </c>
      <c r="E114">
        <v>2027</v>
      </c>
      <c r="F114" s="29" t="s">
        <v>16</v>
      </c>
      <c r="G114">
        <v>78.07747016742907</v>
      </c>
    </row>
    <row r="115" spans="1:7">
      <c r="A115" s="29" t="s">
        <v>164</v>
      </c>
      <c r="B115" s="29" t="s">
        <v>73</v>
      </c>
      <c r="C115" s="29" t="s">
        <v>145</v>
      </c>
      <c r="D115" s="29" t="s">
        <v>21</v>
      </c>
      <c r="E115">
        <v>2018</v>
      </c>
      <c r="F115" s="29" t="s">
        <v>21</v>
      </c>
      <c r="G115">
        <v>0.64</v>
      </c>
    </row>
    <row r="116" spans="1:7">
      <c r="A116" s="29" t="s">
        <v>164</v>
      </c>
      <c r="B116" s="29" t="s">
        <v>73</v>
      </c>
      <c r="C116" s="29" t="s">
        <v>145</v>
      </c>
      <c r="D116" s="29" t="s">
        <v>21</v>
      </c>
      <c r="E116">
        <v>2019</v>
      </c>
      <c r="F116" s="29" t="s">
        <v>21</v>
      </c>
      <c r="G116">
        <v>22.216463820000001</v>
      </c>
    </row>
    <row r="117" spans="1:7">
      <c r="A117" s="29" t="s">
        <v>164</v>
      </c>
      <c r="B117" s="29" t="s">
        <v>73</v>
      </c>
      <c r="C117" s="29" t="s">
        <v>145</v>
      </c>
      <c r="D117" s="29" t="s">
        <v>21</v>
      </c>
      <c r="E117">
        <v>2020</v>
      </c>
      <c r="F117" s="29" t="s">
        <v>21</v>
      </c>
      <c r="G117">
        <v>45.308140729999998</v>
      </c>
    </row>
    <row r="118" spans="1:7">
      <c r="A118" s="29" t="s">
        <v>164</v>
      </c>
      <c r="B118" s="29" t="s">
        <v>73</v>
      </c>
      <c r="C118" s="29" t="s">
        <v>145</v>
      </c>
      <c r="D118" s="29" t="s">
        <v>21</v>
      </c>
      <c r="E118">
        <v>2021</v>
      </c>
      <c r="F118" s="29" t="s">
        <v>21</v>
      </c>
      <c r="G118">
        <v>41.420728519999997</v>
      </c>
    </row>
    <row r="119" spans="1:7">
      <c r="A119" s="29" t="s">
        <v>164</v>
      </c>
      <c r="B119" s="29" t="s">
        <v>73</v>
      </c>
      <c r="C119" s="29" t="s">
        <v>145</v>
      </c>
      <c r="D119" s="29" t="s">
        <v>21</v>
      </c>
      <c r="E119">
        <v>2022</v>
      </c>
      <c r="F119" s="29" t="s">
        <v>21</v>
      </c>
      <c r="G119">
        <v>40.68</v>
      </c>
    </row>
    <row r="120" spans="1:7">
      <c r="A120" s="29" t="s">
        <v>164</v>
      </c>
      <c r="B120" s="29" t="s">
        <v>73</v>
      </c>
      <c r="C120" s="29" t="s">
        <v>145</v>
      </c>
      <c r="D120" s="29" t="s">
        <v>21</v>
      </c>
      <c r="E120">
        <v>2023</v>
      </c>
      <c r="F120" s="29" t="s">
        <v>21</v>
      </c>
      <c r="G120">
        <v>60.58</v>
      </c>
    </row>
    <row r="121" spans="1:7">
      <c r="A121" s="29" t="s">
        <v>165</v>
      </c>
      <c r="B121" s="29" t="s">
        <v>73</v>
      </c>
      <c r="C121" s="29" t="s">
        <v>17</v>
      </c>
      <c r="D121" s="29" t="s">
        <v>155</v>
      </c>
      <c r="E121">
        <v>2020</v>
      </c>
      <c r="F121" s="29" t="s">
        <v>17</v>
      </c>
      <c r="G121">
        <v>4.0701982894798039E-2</v>
      </c>
    </row>
    <row r="122" spans="1:7">
      <c r="A122" s="29" t="s">
        <v>165</v>
      </c>
      <c r="B122" s="29" t="s">
        <v>73</v>
      </c>
      <c r="C122" s="29" t="s">
        <v>17</v>
      </c>
      <c r="D122" s="29" t="s">
        <v>155</v>
      </c>
      <c r="E122">
        <v>2021</v>
      </c>
      <c r="F122" s="29" t="s">
        <v>17</v>
      </c>
      <c r="G122">
        <v>261.99585715666728</v>
      </c>
    </row>
    <row r="123" spans="1:7">
      <c r="A123" s="29" t="s">
        <v>165</v>
      </c>
      <c r="B123" s="29" t="s">
        <v>73</v>
      </c>
      <c r="C123" s="29" t="s">
        <v>17</v>
      </c>
      <c r="D123" s="29" t="s">
        <v>155</v>
      </c>
      <c r="E123">
        <v>2022</v>
      </c>
      <c r="F123" s="29" t="s">
        <v>17</v>
      </c>
      <c r="G123">
        <v>235.7872870080333</v>
      </c>
    </row>
    <row r="124" spans="1:7">
      <c r="A124" s="29" t="s">
        <v>165</v>
      </c>
      <c r="B124" s="29" t="s">
        <v>73</v>
      </c>
      <c r="C124" s="29" t="s">
        <v>17</v>
      </c>
      <c r="D124" s="29" t="s">
        <v>155</v>
      </c>
      <c r="E124">
        <v>2023</v>
      </c>
      <c r="F124" s="29" t="s">
        <v>17</v>
      </c>
      <c r="G124">
        <v>786.02272557210904</v>
      </c>
    </row>
    <row r="125" spans="1:7">
      <c r="A125" s="29" t="s">
        <v>165</v>
      </c>
      <c r="B125" s="29" t="s">
        <v>73</v>
      </c>
      <c r="C125" s="29" t="s">
        <v>17</v>
      </c>
      <c r="D125" s="29" t="s">
        <v>155</v>
      </c>
      <c r="E125">
        <v>2024</v>
      </c>
      <c r="F125" s="29" t="s">
        <v>17</v>
      </c>
      <c r="G125">
        <v>1901.579071910928</v>
      </c>
    </row>
    <row r="126" spans="1:7">
      <c r="A126" s="29" t="s">
        <v>165</v>
      </c>
      <c r="B126" s="29" t="s">
        <v>73</v>
      </c>
      <c r="C126" s="29" t="s">
        <v>17</v>
      </c>
      <c r="D126" s="29" t="s">
        <v>155</v>
      </c>
      <c r="E126">
        <v>2025</v>
      </c>
      <c r="F126" s="29" t="s">
        <v>17</v>
      </c>
      <c r="G126">
        <v>944.80849144678052</v>
      </c>
    </row>
    <row r="127" spans="1:7">
      <c r="A127" s="29" t="s">
        <v>165</v>
      </c>
      <c r="B127" s="29" t="s">
        <v>73</v>
      </c>
      <c r="C127" s="29" t="s">
        <v>17</v>
      </c>
      <c r="D127" s="29" t="s">
        <v>155</v>
      </c>
      <c r="E127">
        <v>2026</v>
      </c>
      <c r="F127" s="29" t="s">
        <v>17</v>
      </c>
      <c r="G127">
        <v>949.1218942954082</v>
      </c>
    </row>
    <row r="128" spans="1:7">
      <c r="A128" s="29" t="s">
        <v>165</v>
      </c>
      <c r="B128" s="29" t="s">
        <v>73</v>
      </c>
      <c r="C128" s="29" t="s">
        <v>17</v>
      </c>
      <c r="D128" s="29" t="s">
        <v>155</v>
      </c>
      <c r="E128">
        <v>2027</v>
      </c>
      <c r="F128" s="29" t="s">
        <v>17</v>
      </c>
      <c r="G128">
        <v>230.45326911317221</v>
      </c>
    </row>
    <row r="129" spans="1:7">
      <c r="A129" s="29" t="s">
        <v>165</v>
      </c>
      <c r="B129" s="29" t="s">
        <v>73</v>
      </c>
      <c r="C129" s="29" t="s">
        <v>17</v>
      </c>
      <c r="D129" s="29" t="s">
        <v>155</v>
      </c>
      <c r="E129">
        <v>2028</v>
      </c>
      <c r="F129" s="29" t="s">
        <v>17</v>
      </c>
      <c r="G129">
        <v>-14.234109589856461</v>
      </c>
    </row>
    <row r="130" spans="1:7">
      <c r="A130" s="29" t="s">
        <v>165</v>
      </c>
      <c r="B130" s="29" t="s">
        <v>73</v>
      </c>
      <c r="C130" s="29" t="s">
        <v>17</v>
      </c>
      <c r="D130" s="29" t="s">
        <v>155</v>
      </c>
      <c r="E130">
        <v>2029</v>
      </c>
      <c r="F130" s="29" t="s">
        <v>17</v>
      </c>
      <c r="G130">
        <v>-13.37398111589394</v>
      </c>
    </row>
    <row r="131" spans="1:7">
      <c r="A131" s="29" t="s">
        <v>165</v>
      </c>
      <c r="B131" s="29" t="s">
        <v>73</v>
      </c>
      <c r="C131" s="29" t="s">
        <v>17</v>
      </c>
      <c r="D131" s="29" t="s">
        <v>155</v>
      </c>
      <c r="E131">
        <v>2030</v>
      </c>
      <c r="F131" s="29" t="s">
        <v>17</v>
      </c>
      <c r="G131">
        <v>-1.989288509295589</v>
      </c>
    </row>
    <row r="132" spans="1:7">
      <c r="A132" s="29" t="s">
        <v>165</v>
      </c>
      <c r="B132" s="29" t="s">
        <v>73</v>
      </c>
      <c r="C132" s="29" t="s">
        <v>17</v>
      </c>
      <c r="D132" s="29" t="s">
        <v>155</v>
      </c>
      <c r="E132">
        <v>2031</v>
      </c>
      <c r="F132" s="29" t="s">
        <v>17</v>
      </c>
      <c r="G132">
        <v>-7.7083444074693066</v>
      </c>
    </row>
    <row r="133" spans="1:7">
      <c r="A133" s="29" t="s">
        <v>165</v>
      </c>
      <c r="B133" s="29" t="s">
        <v>73</v>
      </c>
      <c r="C133" s="29" t="s">
        <v>17</v>
      </c>
      <c r="D133" s="29" t="s">
        <v>155</v>
      </c>
      <c r="E133">
        <v>2032</v>
      </c>
      <c r="F133" s="29" t="s">
        <v>17</v>
      </c>
      <c r="G133">
        <v>-9.8918099951313021</v>
      </c>
    </row>
    <row r="134" spans="1:7">
      <c r="A134" s="29" t="s">
        <v>165</v>
      </c>
      <c r="B134" s="29" t="s">
        <v>73</v>
      </c>
      <c r="C134" s="29" t="s">
        <v>17</v>
      </c>
      <c r="D134" s="29" t="s">
        <v>155</v>
      </c>
      <c r="E134">
        <v>2033</v>
      </c>
      <c r="F134" s="29" t="s">
        <v>17</v>
      </c>
      <c r="G134">
        <v>4.3724955350263519</v>
      </c>
    </row>
    <row r="135" spans="1:7">
      <c r="A135" s="29" t="s">
        <v>165</v>
      </c>
      <c r="B135" s="29" t="s">
        <v>73</v>
      </c>
      <c r="C135" s="29" t="s">
        <v>17</v>
      </c>
      <c r="D135" s="29" t="s">
        <v>155</v>
      </c>
      <c r="E135">
        <v>2034</v>
      </c>
      <c r="F135" s="29" t="s">
        <v>17</v>
      </c>
      <c r="G135">
        <v>-1.3108862775297889</v>
      </c>
    </row>
    <row r="136" spans="1:7">
      <c r="A136" s="29" t="s">
        <v>165</v>
      </c>
      <c r="B136" s="29" t="s">
        <v>73</v>
      </c>
      <c r="C136" s="29" t="s">
        <v>17</v>
      </c>
      <c r="D136" s="29" t="s">
        <v>155</v>
      </c>
      <c r="E136">
        <v>2035</v>
      </c>
      <c r="F136" s="29" t="s">
        <v>17</v>
      </c>
      <c r="G136">
        <v>-7.2648448689201741</v>
      </c>
    </row>
    <row r="137" spans="1:7">
      <c r="A137" s="29" t="s">
        <v>165</v>
      </c>
      <c r="B137" s="29" t="s">
        <v>73</v>
      </c>
      <c r="C137" s="29" t="s">
        <v>17</v>
      </c>
      <c r="D137" s="29" t="s">
        <v>155</v>
      </c>
      <c r="E137">
        <v>2036</v>
      </c>
      <c r="F137" s="29" t="s">
        <v>17</v>
      </c>
      <c r="G137">
        <v>6.5028053951123059</v>
      </c>
    </row>
    <row r="138" spans="1:7">
      <c r="A138" s="29" t="s">
        <v>165</v>
      </c>
      <c r="B138" s="29" t="s">
        <v>73</v>
      </c>
      <c r="C138" s="29" t="s">
        <v>17</v>
      </c>
      <c r="D138" s="29" t="s">
        <v>155</v>
      </c>
      <c r="E138">
        <v>2037</v>
      </c>
      <c r="F138" s="29" t="s">
        <v>17</v>
      </c>
      <c r="G138">
        <v>-0.56167991643572901</v>
      </c>
    </row>
    <row r="139" spans="1:7">
      <c r="A139" s="29" t="s">
        <v>165</v>
      </c>
      <c r="B139" s="29" t="s">
        <v>73</v>
      </c>
      <c r="C139" s="29" t="s">
        <v>17</v>
      </c>
      <c r="D139" s="29" t="s">
        <v>155</v>
      </c>
      <c r="E139">
        <v>2038</v>
      </c>
      <c r="F139" s="29" t="s">
        <v>17</v>
      </c>
      <c r="G139">
        <v>-6.562748654032478</v>
      </c>
    </row>
    <row r="140" spans="1:7">
      <c r="A140" s="29" t="s">
        <v>165</v>
      </c>
      <c r="B140" s="29" t="s">
        <v>73</v>
      </c>
      <c r="C140" s="29" t="s">
        <v>17</v>
      </c>
      <c r="D140" s="29" t="s">
        <v>155</v>
      </c>
      <c r="E140">
        <v>2039</v>
      </c>
      <c r="F140" s="29" t="s">
        <v>17</v>
      </c>
      <c r="G140">
        <v>7.2036397565886316</v>
      </c>
    </row>
    <row r="141" spans="1:7">
      <c r="A141" s="29" t="s">
        <v>165</v>
      </c>
      <c r="B141" s="29" t="s">
        <v>73</v>
      </c>
      <c r="C141" s="29" t="s">
        <v>17</v>
      </c>
      <c r="D141" s="29" t="s">
        <v>155</v>
      </c>
      <c r="E141">
        <v>2040</v>
      </c>
      <c r="F141" s="29" t="s">
        <v>17</v>
      </c>
      <c r="G141">
        <v>0.13055162999999809</v>
      </c>
    </row>
    <row r="142" spans="1:7">
      <c r="A142" s="29" t="s">
        <v>165</v>
      </c>
      <c r="B142" s="29" t="s">
        <v>73</v>
      </c>
      <c r="C142" s="29" t="s">
        <v>17</v>
      </c>
      <c r="D142" s="29" t="s">
        <v>155</v>
      </c>
      <c r="E142">
        <v>2041</v>
      </c>
      <c r="F142" s="29" t="s">
        <v>17</v>
      </c>
      <c r="G142">
        <v>-6.0456772500000007</v>
      </c>
    </row>
    <row r="143" spans="1:7">
      <c r="A143" s="29" t="s">
        <v>165</v>
      </c>
      <c r="B143" s="29" t="s">
        <v>73</v>
      </c>
      <c r="C143" s="29" t="s">
        <v>17</v>
      </c>
      <c r="D143" s="29" t="s">
        <v>155</v>
      </c>
      <c r="E143">
        <v>2042</v>
      </c>
      <c r="F143" s="29" t="s">
        <v>17</v>
      </c>
      <c r="G143">
        <v>7.7290125800000027</v>
      </c>
    </row>
    <row r="144" spans="1:7">
      <c r="A144" s="29" t="s">
        <v>165</v>
      </c>
      <c r="B144" s="29" t="s">
        <v>73</v>
      </c>
      <c r="C144" s="29" t="s">
        <v>17</v>
      </c>
      <c r="D144" s="29" t="s">
        <v>155</v>
      </c>
      <c r="E144">
        <v>2043</v>
      </c>
      <c r="F144" s="29" t="s">
        <v>17</v>
      </c>
      <c r="G144">
        <v>0.90825952000000143</v>
      </c>
    </row>
    <row r="145" spans="1:7">
      <c r="A145" s="29" t="s">
        <v>165</v>
      </c>
      <c r="B145" s="29" t="s">
        <v>73</v>
      </c>
      <c r="C145" s="29" t="s">
        <v>17</v>
      </c>
      <c r="D145" s="29" t="s">
        <v>155</v>
      </c>
      <c r="E145">
        <v>2044</v>
      </c>
      <c r="F145" s="29" t="s">
        <v>17</v>
      </c>
      <c r="G145">
        <v>-6.1307100900000009</v>
      </c>
    </row>
    <row r="146" spans="1:7">
      <c r="A146" s="29" t="s">
        <v>165</v>
      </c>
      <c r="B146" s="29" t="s">
        <v>73</v>
      </c>
      <c r="C146" s="29" t="s">
        <v>17</v>
      </c>
      <c r="D146" s="29" t="s">
        <v>155</v>
      </c>
      <c r="E146">
        <v>2045</v>
      </c>
      <c r="F146" s="29" t="s">
        <v>17</v>
      </c>
      <c r="G146">
        <v>7.9280141299999993</v>
      </c>
    </row>
    <row r="147" spans="1:7">
      <c r="A147" s="29" t="s">
        <v>165</v>
      </c>
      <c r="B147" s="29" t="s">
        <v>73</v>
      </c>
      <c r="C147" s="29" t="s">
        <v>17</v>
      </c>
      <c r="D147" s="29" t="s">
        <v>155</v>
      </c>
      <c r="E147">
        <v>2046</v>
      </c>
      <c r="F147" s="29" t="s">
        <v>17</v>
      </c>
      <c r="G147">
        <v>0.49618908999999978</v>
      </c>
    </row>
    <row r="148" spans="1:7">
      <c r="A148" s="29" t="s">
        <v>165</v>
      </c>
      <c r="B148" s="29" t="s">
        <v>73</v>
      </c>
      <c r="C148" s="29" t="s">
        <v>17</v>
      </c>
      <c r="D148" s="29" t="s">
        <v>155</v>
      </c>
      <c r="E148">
        <v>2047</v>
      </c>
      <c r="F148" s="29" t="s">
        <v>17</v>
      </c>
      <c r="G148">
        <v>-6.3382545100000014</v>
      </c>
    </row>
    <row r="149" spans="1:7">
      <c r="A149" s="29" t="s">
        <v>165</v>
      </c>
      <c r="B149" s="29" t="s">
        <v>73</v>
      </c>
      <c r="C149" s="29" t="s">
        <v>17</v>
      </c>
      <c r="D149" s="29" t="s">
        <v>155</v>
      </c>
      <c r="E149">
        <v>2048</v>
      </c>
      <c r="F149" s="29" t="s">
        <v>17</v>
      </c>
      <c r="G149">
        <v>0.72241372999999975</v>
      </c>
    </row>
    <row r="150" spans="1:7">
      <c r="A150" s="29" t="s">
        <v>165</v>
      </c>
      <c r="B150" s="29" t="s">
        <v>73</v>
      </c>
      <c r="C150" s="29" t="s">
        <v>17</v>
      </c>
      <c r="D150" s="29" t="s">
        <v>155</v>
      </c>
      <c r="E150">
        <v>2049</v>
      </c>
      <c r="F150" s="29" t="s">
        <v>17</v>
      </c>
      <c r="G150">
        <v>-7.81383954</v>
      </c>
    </row>
    <row r="151" spans="1:7">
      <c r="A151" s="29" t="s">
        <v>165</v>
      </c>
      <c r="B151" s="29" t="s">
        <v>73</v>
      </c>
      <c r="C151" s="29" t="s">
        <v>17</v>
      </c>
      <c r="D151" s="29" t="s">
        <v>155</v>
      </c>
      <c r="E151">
        <v>2050</v>
      </c>
      <c r="F151" s="29" t="s">
        <v>17</v>
      </c>
      <c r="G151">
        <v>-2.2846740000000001E-2</v>
      </c>
    </row>
    <row r="152" spans="1:7">
      <c r="A152" s="29" t="s">
        <v>165</v>
      </c>
      <c r="B152" s="29" t="s">
        <v>73</v>
      </c>
      <c r="C152" s="29" t="s">
        <v>17</v>
      </c>
      <c r="D152" s="29" t="s">
        <v>152</v>
      </c>
      <c r="E152">
        <v>2021</v>
      </c>
      <c r="F152" s="29" t="s">
        <v>17</v>
      </c>
      <c r="G152">
        <v>32.64</v>
      </c>
    </row>
    <row r="153" spans="1:7">
      <c r="A153" s="29" t="s">
        <v>165</v>
      </c>
      <c r="B153" s="29" t="s">
        <v>73</v>
      </c>
      <c r="C153" s="29" t="s">
        <v>17</v>
      </c>
      <c r="D153" s="29" t="s">
        <v>152</v>
      </c>
      <c r="E153">
        <v>2022</v>
      </c>
      <c r="F153" s="29" t="s">
        <v>17</v>
      </c>
      <c r="G153">
        <v>48.96</v>
      </c>
    </row>
    <row r="154" spans="1:7">
      <c r="A154" s="29" t="s">
        <v>165</v>
      </c>
      <c r="B154" s="29" t="s">
        <v>73</v>
      </c>
      <c r="C154" s="29" t="s">
        <v>17</v>
      </c>
      <c r="D154" s="29" t="s">
        <v>152</v>
      </c>
      <c r="E154">
        <v>2023</v>
      </c>
      <c r="F154" s="29" t="s">
        <v>17</v>
      </c>
      <c r="G154">
        <v>513.64046559129235</v>
      </c>
    </row>
    <row r="155" spans="1:7">
      <c r="A155" s="29" t="s">
        <v>165</v>
      </c>
      <c r="B155" s="29" t="s">
        <v>73</v>
      </c>
      <c r="C155" s="29" t="s">
        <v>17</v>
      </c>
      <c r="D155" s="29" t="s">
        <v>152</v>
      </c>
      <c r="E155">
        <v>2024</v>
      </c>
      <c r="F155" s="29" t="s">
        <v>17</v>
      </c>
      <c r="G155">
        <v>508.8823445580249</v>
      </c>
    </row>
    <row r="156" spans="1:7">
      <c r="A156" s="29" t="s">
        <v>165</v>
      </c>
      <c r="B156" s="29" t="s">
        <v>73</v>
      </c>
      <c r="C156" s="29" t="s">
        <v>17</v>
      </c>
      <c r="D156" s="29" t="s">
        <v>152</v>
      </c>
      <c r="E156">
        <v>2025</v>
      </c>
      <c r="F156" s="29" t="s">
        <v>17</v>
      </c>
      <c r="G156">
        <v>535.83322653479206</v>
      </c>
    </row>
    <row r="157" spans="1:7">
      <c r="A157" s="29" t="s">
        <v>166</v>
      </c>
      <c r="B157" s="29" t="s">
        <v>74</v>
      </c>
      <c r="C157" s="29" t="s">
        <v>145</v>
      </c>
      <c r="D157" s="29" t="s">
        <v>19</v>
      </c>
      <c r="E157">
        <v>2020</v>
      </c>
      <c r="F157" s="29" t="s">
        <v>19</v>
      </c>
      <c r="G157">
        <v>62.570287800000003</v>
      </c>
    </row>
    <row r="158" spans="1:7">
      <c r="A158" s="29" t="s">
        <v>166</v>
      </c>
      <c r="B158" s="29" t="s">
        <v>74</v>
      </c>
      <c r="C158" s="29" t="s">
        <v>145</v>
      </c>
      <c r="D158" s="29" t="s">
        <v>19</v>
      </c>
      <c r="E158">
        <v>2021</v>
      </c>
      <c r="F158" s="29" t="s">
        <v>19</v>
      </c>
      <c r="G158">
        <v>380.29063000000002</v>
      </c>
    </row>
    <row r="159" spans="1:7">
      <c r="A159" s="29" t="s">
        <v>166</v>
      </c>
      <c r="B159" s="29" t="s">
        <v>74</v>
      </c>
      <c r="C159" s="29" t="s">
        <v>145</v>
      </c>
      <c r="D159" s="29" t="s">
        <v>19</v>
      </c>
      <c r="E159">
        <v>2022</v>
      </c>
      <c r="F159" s="29" t="s">
        <v>19</v>
      </c>
      <c r="G159">
        <v>569.24800000000005</v>
      </c>
    </row>
    <row r="160" spans="1:7">
      <c r="A160" s="29" t="s">
        <v>166</v>
      </c>
      <c r="B160" s="29" t="s">
        <v>74</v>
      </c>
      <c r="C160" s="29" t="s">
        <v>145</v>
      </c>
      <c r="D160" s="29" t="s">
        <v>19</v>
      </c>
      <c r="E160">
        <v>2023</v>
      </c>
      <c r="F160" s="29" t="s">
        <v>19</v>
      </c>
      <c r="G160">
        <v>729.90600000000006</v>
      </c>
    </row>
    <row r="161" spans="1:7">
      <c r="A161" s="29" t="s">
        <v>166</v>
      </c>
      <c r="B161" s="29" t="s">
        <v>74</v>
      </c>
      <c r="C161" s="29" t="s">
        <v>145</v>
      </c>
      <c r="D161" s="29" t="s">
        <v>19</v>
      </c>
      <c r="E161">
        <v>2024</v>
      </c>
      <c r="F161" s="29" t="s">
        <v>19</v>
      </c>
      <c r="G161">
        <v>121.15</v>
      </c>
    </row>
    <row r="162" spans="1:7">
      <c r="A162" s="29" t="s">
        <v>167</v>
      </c>
      <c r="B162" s="29" t="s">
        <v>74</v>
      </c>
      <c r="C162" s="29" t="s">
        <v>18</v>
      </c>
      <c r="D162" s="29" t="s">
        <v>168</v>
      </c>
      <c r="E162">
        <v>2021</v>
      </c>
      <c r="F162" s="29" t="s">
        <v>18</v>
      </c>
      <c r="G162">
        <v>4.68</v>
      </c>
    </row>
    <row r="163" spans="1:7">
      <c r="A163" s="29" t="s">
        <v>167</v>
      </c>
      <c r="B163" s="29" t="s">
        <v>74</v>
      </c>
      <c r="C163" s="29" t="s">
        <v>18</v>
      </c>
      <c r="D163" s="29" t="s">
        <v>168</v>
      </c>
      <c r="E163">
        <v>2022</v>
      </c>
      <c r="F163" s="29" t="s">
        <v>18</v>
      </c>
      <c r="G163">
        <v>79.864679272338549</v>
      </c>
    </row>
    <row r="164" spans="1:7">
      <c r="A164" s="29" t="s">
        <v>167</v>
      </c>
      <c r="B164" s="29" t="s">
        <v>74</v>
      </c>
      <c r="C164" s="29" t="s">
        <v>18</v>
      </c>
      <c r="D164" s="29" t="s">
        <v>168</v>
      </c>
      <c r="E164">
        <v>2023</v>
      </c>
      <c r="F164" s="29" t="s">
        <v>18</v>
      </c>
      <c r="G164">
        <v>251.32761088275711</v>
      </c>
    </row>
    <row r="165" spans="1:7">
      <c r="A165" s="29" t="s">
        <v>167</v>
      </c>
      <c r="B165" s="29" t="s">
        <v>74</v>
      </c>
      <c r="C165" s="29" t="s">
        <v>18</v>
      </c>
      <c r="D165" s="29" t="s">
        <v>168</v>
      </c>
      <c r="E165">
        <v>2024</v>
      </c>
      <c r="F165" s="29" t="s">
        <v>18</v>
      </c>
      <c r="G165">
        <v>278.67758062613228</v>
      </c>
    </row>
    <row r="166" spans="1:7">
      <c r="A166" s="29" t="s">
        <v>167</v>
      </c>
      <c r="B166" s="29" t="s">
        <v>74</v>
      </c>
      <c r="C166" s="29" t="s">
        <v>18</v>
      </c>
      <c r="D166" s="29" t="s">
        <v>168</v>
      </c>
      <c r="E166">
        <v>2025</v>
      </c>
      <c r="F166" s="29" t="s">
        <v>18</v>
      </c>
      <c r="G166">
        <v>309.92174109567452</v>
      </c>
    </row>
    <row r="167" spans="1:7">
      <c r="A167" s="29" t="s">
        <v>167</v>
      </c>
      <c r="B167" s="29" t="s">
        <v>74</v>
      </c>
      <c r="C167" s="29" t="s">
        <v>18</v>
      </c>
      <c r="D167" s="29" t="s">
        <v>168</v>
      </c>
      <c r="E167">
        <v>2026</v>
      </c>
      <c r="F167" s="29" t="s">
        <v>18</v>
      </c>
      <c r="G167">
        <v>273.29104518319411</v>
      </c>
    </row>
    <row r="168" spans="1:7">
      <c r="A168" s="29" t="s">
        <v>167</v>
      </c>
      <c r="B168" s="29" t="s">
        <v>74</v>
      </c>
      <c r="C168" s="29" t="s">
        <v>18</v>
      </c>
      <c r="D168" s="29" t="s">
        <v>168</v>
      </c>
      <c r="E168">
        <v>2027</v>
      </c>
      <c r="F168" s="29" t="s">
        <v>18</v>
      </c>
      <c r="G168">
        <v>410.35571449607818</v>
      </c>
    </row>
    <row r="169" spans="1:7">
      <c r="A169" s="29" t="s">
        <v>167</v>
      </c>
      <c r="B169" s="29" t="s">
        <v>74</v>
      </c>
      <c r="C169" s="29" t="s">
        <v>18</v>
      </c>
      <c r="D169" s="29" t="s">
        <v>168</v>
      </c>
      <c r="E169">
        <v>2028</v>
      </c>
      <c r="F169" s="29" t="s">
        <v>18</v>
      </c>
      <c r="G169">
        <v>195.38741514567809</v>
      </c>
    </row>
    <row r="170" spans="1:7">
      <c r="A170" s="29" t="s">
        <v>167</v>
      </c>
      <c r="B170" s="29" t="s">
        <v>74</v>
      </c>
      <c r="C170" s="29" t="s">
        <v>18</v>
      </c>
      <c r="D170" s="29" t="s">
        <v>168</v>
      </c>
      <c r="E170">
        <v>2029</v>
      </c>
      <c r="F170" s="29" t="s">
        <v>18</v>
      </c>
      <c r="G170">
        <v>154.55087263092071</v>
      </c>
    </row>
    <row r="171" spans="1:7">
      <c r="A171" s="29" t="s">
        <v>167</v>
      </c>
      <c r="B171" s="29" t="s">
        <v>74</v>
      </c>
      <c r="C171" s="29" t="s">
        <v>18</v>
      </c>
      <c r="D171" s="29" t="s">
        <v>168</v>
      </c>
      <c r="E171">
        <v>2030</v>
      </c>
      <c r="F171" s="29" t="s">
        <v>18</v>
      </c>
      <c r="G171">
        <v>140.49780206359489</v>
      </c>
    </row>
    <row r="172" spans="1:7">
      <c r="A172" s="29" t="s">
        <v>169</v>
      </c>
      <c r="B172" s="29" t="s">
        <v>74</v>
      </c>
      <c r="C172" s="29" t="s">
        <v>145</v>
      </c>
      <c r="D172" s="29" t="s">
        <v>20</v>
      </c>
      <c r="E172">
        <v>2018</v>
      </c>
      <c r="F172" s="29" t="s">
        <v>20</v>
      </c>
      <c r="G172">
        <v>6.5556000000000001</v>
      </c>
    </row>
    <row r="173" spans="1:7">
      <c r="A173" s="29" t="s">
        <v>169</v>
      </c>
      <c r="B173" s="29" t="s">
        <v>74</v>
      </c>
      <c r="C173" s="29" t="s">
        <v>145</v>
      </c>
      <c r="D173" s="29" t="s">
        <v>20</v>
      </c>
      <c r="E173">
        <v>2019</v>
      </c>
      <c r="F173" s="29" t="s">
        <v>20</v>
      </c>
      <c r="G173">
        <v>3.524</v>
      </c>
    </row>
    <row r="174" spans="1:7">
      <c r="A174" s="29" t="s">
        <v>169</v>
      </c>
      <c r="B174" s="29" t="s">
        <v>74</v>
      </c>
      <c r="C174" s="29" t="s">
        <v>145</v>
      </c>
      <c r="D174" s="29" t="s">
        <v>20</v>
      </c>
      <c r="E174">
        <v>2020</v>
      </c>
      <c r="F174" s="29" t="s">
        <v>20</v>
      </c>
      <c r="G174">
        <v>15.31701262</v>
      </c>
    </row>
    <row r="175" spans="1:7">
      <c r="A175" s="29" t="s">
        <v>169</v>
      </c>
      <c r="B175" s="29" t="s">
        <v>74</v>
      </c>
      <c r="C175" s="29" t="s">
        <v>145</v>
      </c>
      <c r="D175" s="29" t="s">
        <v>20</v>
      </c>
      <c r="E175">
        <v>2021</v>
      </c>
      <c r="F175" s="29" t="s">
        <v>20</v>
      </c>
      <c r="G175">
        <v>35.091170030000001</v>
      </c>
    </row>
    <row r="176" spans="1:7">
      <c r="A176" s="29" t="s">
        <v>169</v>
      </c>
      <c r="B176" s="29" t="s">
        <v>74</v>
      </c>
      <c r="C176" s="29" t="s">
        <v>145</v>
      </c>
      <c r="D176" s="29" t="s">
        <v>20</v>
      </c>
      <c r="E176">
        <v>2022</v>
      </c>
      <c r="F176" s="29" t="s">
        <v>20</v>
      </c>
      <c r="G176">
        <v>50.884999999999998</v>
      </c>
    </row>
    <row r="177" spans="1:7">
      <c r="A177" s="29" t="s">
        <v>169</v>
      </c>
      <c r="B177" s="29" t="s">
        <v>74</v>
      </c>
      <c r="C177" s="29" t="s">
        <v>145</v>
      </c>
      <c r="D177" s="29" t="s">
        <v>20</v>
      </c>
      <c r="E177">
        <v>2023</v>
      </c>
      <c r="F177" s="29" t="s">
        <v>20</v>
      </c>
      <c r="G177">
        <v>51.984000000000002</v>
      </c>
    </row>
    <row r="178" spans="1:7">
      <c r="A178" s="29" t="s">
        <v>169</v>
      </c>
      <c r="B178" s="29" t="s">
        <v>74</v>
      </c>
      <c r="C178" s="29" t="s">
        <v>145</v>
      </c>
      <c r="D178" s="29" t="s">
        <v>20</v>
      </c>
      <c r="E178">
        <v>2024</v>
      </c>
      <c r="F178" s="29" t="s">
        <v>20</v>
      </c>
      <c r="G178">
        <v>8.8000000000000007</v>
      </c>
    </row>
    <row r="179" spans="1:7">
      <c r="A179" s="29" t="s">
        <v>170</v>
      </c>
      <c r="B179" s="29" t="s">
        <v>74</v>
      </c>
      <c r="C179" s="29" t="s">
        <v>145</v>
      </c>
      <c r="D179" s="29" t="s">
        <v>160</v>
      </c>
      <c r="E179">
        <v>2021</v>
      </c>
      <c r="F179" s="29" t="s">
        <v>160</v>
      </c>
      <c r="G179">
        <v>-0.32834380540603342</v>
      </c>
    </row>
    <row r="180" spans="1:7">
      <c r="A180" s="29" t="s">
        <v>170</v>
      </c>
      <c r="B180" s="29" t="s">
        <v>74</v>
      </c>
      <c r="C180" s="29" t="s">
        <v>145</v>
      </c>
      <c r="D180" s="29" t="s">
        <v>160</v>
      </c>
      <c r="E180">
        <v>2022</v>
      </c>
      <c r="F180" s="29" t="s">
        <v>160</v>
      </c>
      <c r="G180">
        <v>-9.0214847667412972</v>
      </c>
    </row>
    <row r="181" spans="1:7">
      <c r="A181" s="29" t="s">
        <v>170</v>
      </c>
      <c r="B181" s="29" t="s">
        <v>74</v>
      </c>
      <c r="C181" s="29" t="s">
        <v>145</v>
      </c>
      <c r="D181" s="29" t="s">
        <v>160</v>
      </c>
      <c r="E181">
        <v>2023</v>
      </c>
      <c r="F181" s="29" t="s">
        <v>160</v>
      </c>
      <c r="G181">
        <v>-48.170892127589042</v>
      </c>
    </row>
    <row r="182" spans="1:7">
      <c r="A182" s="29" t="s">
        <v>170</v>
      </c>
      <c r="B182" s="29" t="s">
        <v>74</v>
      </c>
      <c r="C182" s="29" t="s">
        <v>145</v>
      </c>
      <c r="D182" s="29" t="s">
        <v>160</v>
      </c>
      <c r="E182">
        <v>2024</v>
      </c>
      <c r="F182" s="29" t="s">
        <v>160</v>
      </c>
      <c r="G182">
        <v>-65.822788017999997</v>
      </c>
    </row>
    <row r="183" spans="1:7">
      <c r="A183" s="29" t="s">
        <v>170</v>
      </c>
      <c r="B183" s="29" t="s">
        <v>74</v>
      </c>
      <c r="C183" s="29" t="s">
        <v>145</v>
      </c>
      <c r="D183" s="29" t="s">
        <v>160</v>
      </c>
      <c r="E183">
        <v>2025</v>
      </c>
      <c r="F183" s="29" t="s">
        <v>160</v>
      </c>
      <c r="G183">
        <v>-65.822788017999997</v>
      </c>
    </row>
    <row r="184" spans="1:7">
      <c r="A184" s="29" t="s">
        <v>170</v>
      </c>
      <c r="B184" s="29" t="s">
        <v>74</v>
      </c>
      <c r="C184" s="29" t="s">
        <v>145</v>
      </c>
      <c r="D184" s="29" t="s">
        <v>160</v>
      </c>
      <c r="E184">
        <v>2026</v>
      </c>
      <c r="F184" s="29" t="s">
        <v>160</v>
      </c>
      <c r="G184">
        <v>-65.302883388991788</v>
      </c>
    </row>
    <row r="185" spans="1:7">
      <c r="A185" s="29" t="s">
        <v>170</v>
      </c>
      <c r="B185" s="29" t="s">
        <v>74</v>
      </c>
      <c r="C185" s="29" t="s">
        <v>145</v>
      </c>
      <c r="D185" s="29" t="s">
        <v>160</v>
      </c>
      <c r="E185">
        <v>2027</v>
      </c>
      <c r="F185" s="29" t="s">
        <v>160</v>
      </c>
      <c r="G185">
        <v>-56.801303251258709</v>
      </c>
    </row>
    <row r="186" spans="1:7">
      <c r="A186" s="29" t="s">
        <v>171</v>
      </c>
      <c r="B186" s="29" t="s">
        <v>74</v>
      </c>
      <c r="C186" s="29" t="s">
        <v>17</v>
      </c>
      <c r="D186" s="29" t="s">
        <v>168</v>
      </c>
      <c r="E186">
        <v>2021</v>
      </c>
      <c r="F186" s="29" t="s">
        <v>17</v>
      </c>
      <c r="G186">
        <v>3.0491250000000001</v>
      </c>
    </row>
    <row r="187" spans="1:7">
      <c r="A187" s="29" t="s">
        <v>171</v>
      </c>
      <c r="B187" s="29" t="s">
        <v>74</v>
      </c>
      <c r="C187" s="29" t="s">
        <v>17</v>
      </c>
      <c r="D187" s="29" t="s">
        <v>168</v>
      </c>
      <c r="E187">
        <v>2022</v>
      </c>
      <c r="F187" s="29" t="s">
        <v>17</v>
      </c>
      <c r="G187">
        <v>455.99252930890651</v>
      </c>
    </row>
    <row r="188" spans="1:7">
      <c r="A188" s="29" t="s">
        <v>171</v>
      </c>
      <c r="B188" s="29" t="s">
        <v>74</v>
      </c>
      <c r="C188" s="29" t="s">
        <v>17</v>
      </c>
      <c r="D188" s="29" t="s">
        <v>168</v>
      </c>
      <c r="E188">
        <v>2023</v>
      </c>
      <c r="F188" s="29" t="s">
        <v>17</v>
      </c>
      <c r="G188">
        <v>918.46444269946915</v>
      </c>
    </row>
    <row r="189" spans="1:7">
      <c r="A189" s="29" t="s">
        <v>171</v>
      </c>
      <c r="B189" s="29" t="s">
        <v>74</v>
      </c>
      <c r="C189" s="29" t="s">
        <v>17</v>
      </c>
      <c r="D189" s="29" t="s">
        <v>168</v>
      </c>
      <c r="E189">
        <v>2024</v>
      </c>
      <c r="F189" s="29" t="s">
        <v>17</v>
      </c>
      <c r="G189">
        <v>554.64884417527867</v>
      </c>
    </row>
    <row r="190" spans="1:7">
      <c r="A190" s="29" t="s">
        <v>171</v>
      </c>
      <c r="B190" s="29" t="s">
        <v>74</v>
      </c>
      <c r="C190" s="29" t="s">
        <v>17</v>
      </c>
      <c r="D190" s="29" t="s">
        <v>168</v>
      </c>
      <c r="E190">
        <v>2025</v>
      </c>
      <c r="F190" s="29" t="s">
        <v>17</v>
      </c>
      <c r="G190">
        <v>344.37477588574939</v>
      </c>
    </row>
    <row r="191" spans="1:7">
      <c r="A191" s="29" t="s">
        <v>171</v>
      </c>
      <c r="B191" s="29" t="s">
        <v>74</v>
      </c>
      <c r="C191" s="29" t="s">
        <v>17</v>
      </c>
      <c r="D191" s="29" t="s">
        <v>168</v>
      </c>
      <c r="E191">
        <v>2026</v>
      </c>
      <c r="F191" s="29" t="s">
        <v>17</v>
      </c>
      <c r="G191">
        <v>302.44060696185687</v>
      </c>
    </row>
    <row r="192" spans="1:7">
      <c r="A192" s="29" t="s">
        <v>171</v>
      </c>
      <c r="B192" s="29" t="s">
        <v>74</v>
      </c>
      <c r="C192" s="29" t="s">
        <v>17</v>
      </c>
      <c r="D192" s="29" t="s">
        <v>168</v>
      </c>
      <c r="E192">
        <v>2027</v>
      </c>
      <c r="F192" s="29" t="s">
        <v>17</v>
      </c>
      <c r="G192">
        <v>267.34345448931271</v>
      </c>
    </row>
    <row r="193" spans="1:7">
      <c r="A193" s="29" t="s">
        <v>171</v>
      </c>
      <c r="B193" s="29" t="s">
        <v>74</v>
      </c>
      <c r="C193" s="29" t="s">
        <v>17</v>
      </c>
      <c r="D193" s="29" t="s">
        <v>168</v>
      </c>
      <c r="E193">
        <v>2028</v>
      </c>
      <c r="F193" s="29" t="s">
        <v>17</v>
      </c>
      <c r="G193">
        <v>323.46022222852838</v>
      </c>
    </row>
    <row r="194" spans="1:7">
      <c r="A194" s="29" t="s">
        <v>171</v>
      </c>
      <c r="B194" s="29" t="s">
        <v>74</v>
      </c>
      <c r="C194" s="29" t="s">
        <v>17</v>
      </c>
      <c r="D194" s="29" t="s">
        <v>168</v>
      </c>
      <c r="E194">
        <v>2029</v>
      </c>
      <c r="F194" s="29" t="s">
        <v>17</v>
      </c>
      <c r="G194">
        <v>276.38791456981011</v>
      </c>
    </row>
    <row r="195" spans="1:7">
      <c r="A195" s="29" t="s">
        <v>171</v>
      </c>
      <c r="B195" s="29" t="s">
        <v>74</v>
      </c>
      <c r="C195" s="29" t="s">
        <v>17</v>
      </c>
      <c r="D195" s="29" t="s">
        <v>168</v>
      </c>
      <c r="E195">
        <v>2030</v>
      </c>
      <c r="F195" s="29" t="s">
        <v>17</v>
      </c>
      <c r="G195">
        <v>338.56274099551268</v>
      </c>
    </row>
    <row r="196" spans="1:7">
      <c r="A196" s="29" t="s">
        <v>172</v>
      </c>
      <c r="B196" s="29" t="s">
        <v>75</v>
      </c>
      <c r="C196" s="29" t="s">
        <v>145</v>
      </c>
      <c r="D196" s="29" t="s">
        <v>19</v>
      </c>
      <c r="E196">
        <v>2018</v>
      </c>
      <c r="F196" s="29" t="s">
        <v>19</v>
      </c>
      <c r="G196">
        <v>13.958</v>
      </c>
    </row>
    <row r="197" spans="1:7">
      <c r="A197" s="29" t="s">
        <v>172</v>
      </c>
      <c r="B197" s="29" t="s">
        <v>75</v>
      </c>
      <c r="C197" s="29" t="s">
        <v>145</v>
      </c>
      <c r="D197" s="29" t="s">
        <v>19</v>
      </c>
      <c r="E197">
        <v>2019</v>
      </c>
      <c r="F197" s="29" t="s">
        <v>19</v>
      </c>
      <c r="G197">
        <v>97.659120000000001</v>
      </c>
    </row>
    <row r="198" spans="1:7">
      <c r="A198" s="29" t="s">
        <v>172</v>
      </c>
      <c r="B198" s="29" t="s">
        <v>75</v>
      </c>
      <c r="C198" s="29" t="s">
        <v>145</v>
      </c>
      <c r="D198" s="29" t="s">
        <v>19</v>
      </c>
      <c r="E198">
        <v>2020</v>
      </c>
      <c r="F198" s="29" t="s">
        <v>19</v>
      </c>
      <c r="G198">
        <v>384.55863699999998</v>
      </c>
    </row>
    <row r="199" spans="1:7">
      <c r="A199" s="29" t="s">
        <v>172</v>
      </c>
      <c r="B199" s="29" t="s">
        <v>75</v>
      </c>
      <c r="C199" s="29" t="s">
        <v>145</v>
      </c>
      <c r="D199" s="29" t="s">
        <v>19</v>
      </c>
      <c r="E199">
        <v>2021</v>
      </c>
      <c r="F199" s="29" t="s">
        <v>19</v>
      </c>
      <c r="G199">
        <v>360.107123</v>
      </c>
    </row>
    <row r="200" spans="1:7">
      <c r="A200" s="29" t="s">
        <v>172</v>
      </c>
      <c r="B200" s="29" t="s">
        <v>75</v>
      </c>
      <c r="C200" s="29" t="s">
        <v>145</v>
      </c>
      <c r="D200" s="29" t="s">
        <v>19</v>
      </c>
      <c r="E200">
        <v>2022</v>
      </c>
      <c r="F200" s="29" t="s">
        <v>19</v>
      </c>
      <c r="G200">
        <v>546.65880000000004</v>
      </c>
    </row>
    <row r="201" spans="1:7">
      <c r="A201" s="29" t="s">
        <v>172</v>
      </c>
      <c r="B201" s="29" t="s">
        <v>75</v>
      </c>
      <c r="C201" s="29" t="s">
        <v>145</v>
      </c>
      <c r="D201" s="29" t="s">
        <v>19</v>
      </c>
      <c r="E201">
        <v>2023</v>
      </c>
      <c r="F201" s="29" t="s">
        <v>19</v>
      </c>
      <c r="G201">
        <v>315.47000000000003</v>
      </c>
    </row>
    <row r="202" spans="1:7">
      <c r="A202" s="29" t="s">
        <v>172</v>
      </c>
      <c r="B202" s="29" t="s">
        <v>75</v>
      </c>
      <c r="C202" s="29" t="s">
        <v>145</v>
      </c>
      <c r="D202" s="29" t="s">
        <v>19</v>
      </c>
      <c r="E202">
        <v>2024</v>
      </c>
      <c r="F202" s="29" t="s">
        <v>19</v>
      </c>
      <c r="G202">
        <v>20</v>
      </c>
    </row>
    <row r="203" spans="1:7">
      <c r="A203" s="29" t="s">
        <v>173</v>
      </c>
      <c r="B203" s="29" t="s">
        <v>75</v>
      </c>
      <c r="C203" s="29" t="s">
        <v>16</v>
      </c>
      <c r="D203" s="29" t="s">
        <v>174</v>
      </c>
      <c r="E203">
        <v>2022</v>
      </c>
      <c r="F203" s="29" t="s">
        <v>16</v>
      </c>
      <c r="G203">
        <v>56.730538192827268</v>
      </c>
    </row>
    <row r="204" spans="1:7">
      <c r="A204" s="29" t="s">
        <v>173</v>
      </c>
      <c r="B204" s="29" t="s">
        <v>75</v>
      </c>
      <c r="C204" s="29" t="s">
        <v>16</v>
      </c>
      <c r="D204" s="29" t="s">
        <v>174</v>
      </c>
      <c r="E204">
        <v>2023</v>
      </c>
      <c r="F204" s="29" t="s">
        <v>16</v>
      </c>
      <c r="G204">
        <v>146.8223963468414</v>
      </c>
    </row>
    <row r="205" spans="1:7">
      <c r="A205" s="29" t="s">
        <v>173</v>
      </c>
      <c r="B205" s="29" t="s">
        <v>75</v>
      </c>
      <c r="C205" s="29" t="s">
        <v>16</v>
      </c>
      <c r="D205" s="29" t="s">
        <v>174</v>
      </c>
      <c r="E205">
        <v>2024</v>
      </c>
      <c r="F205" s="29" t="s">
        <v>16</v>
      </c>
      <c r="G205">
        <v>238.7592160404798</v>
      </c>
    </row>
    <row r="206" spans="1:7">
      <c r="A206" s="29" t="s">
        <v>173</v>
      </c>
      <c r="B206" s="29" t="s">
        <v>75</v>
      </c>
      <c r="C206" s="29" t="s">
        <v>16</v>
      </c>
      <c r="D206" s="29" t="s">
        <v>174</v>
      </c>
      <c r="E206">
        <v>2025</v>
      </c>
      <c r="F206" s="29" t="s">
        <v>16</v>
      </c>
      <c r="G206">
        <v>208.700236654566</v>
      </c>
    </row>
    <row r="207" spans="1:7">
      <c r="A207" s="29" t="s">
        <v>173</v>
      </c>
      <c r="B207" s="29" t="s">
        <v>75</v>
      </c>
      <c r="C207" s="29" t="s">
        <v>16</v>
      </c>
      <c r="D207" s="29" t="s">
        <v>174</v>
      </c>
      <c r="E207">
        <v>2026</v>
      </c>
      <c r="F207" s="29" t="s">
        <v>16</v>
      </c>
      <c r="G207">
        <v>196.98763130923291</v>
      </c>
    </row>
    <row r="208" spans="1:7">
      <c r="A208" s="29" t="s">
        <v>173</v>
      </c>
      <c r="B208" s="29" t="s">
        <v>75</v>
      </c>
      <c r="C208" s="29" t="s">
        <v>16</v>
      </c>
      <c r="D208" s="29" t="s">
        <v>174</v>
      </c>
      <c r="E208">
        <v>2027</v>
      </c>
      <c r="F208" s="29" t="s">
        <v>16</v>
      </c>
      <c r="G208">
        <v>161.56286682617059</v>
      </c>
    </row>
    <row r="209" spans="1:7">
      <c r="A209" s="29" t="s">
        <v>173</v>
      </c>
      <c r="B209" s="29" t="s">
        <v>75</v>
      </c>
      <c r="C209" s="29" t="s">
        <v>16</v>
      </c>
      <c r="D209" s="29" t="s">
        <v>148</v>
      </c>
      <c r="E209">
        <v>2021</v>
      </c>
      <c r="F209" s="29" t="s">
        <v>16</v>
      </c>
      <c r="G209">
        <v>73.281114792959926</v>
      </c>
    </row>
    <row r="210" spans="1:7">
      <c r="A210" s="29" t="s">
        <v>173</v>
      </c>
      <c r="B210" s="29" t="s">
        <v>75</v>
      </c>
      <c r="C210" s="29" t="s">
        <v>16</v>
      </c>
      <c r="D210" s="29" t="s">
        <v>148</v>
      </c>
      <c r="E210">
        <v>2022</v>
      </c>
      <c r="F210" s="29" t="s">
        <v>16</v>
      </c>
      <c r="G210">
        <v>202.5120880666428</v>
      </c>
    </row>
    <row r="211" spans="1:7">
      <c r="A211" s="29" t="s">
        <v>173</v>
      </c>
      <c r="B211" s="29" t="s">
        <v>75</v>
      </c>
      <c r="C211" s="29" t="s">
        <v>16</v>
      </c>
      <c r="D211" s="29" t="s">
        <v>148</v>
      </c>
      <c r="E211">
        <v>2023</v>
      </c>
      <c r="F211" s="29" t="s">
        <v>16</v>
      </c>
      <c r="G211">
        <v>864.21645663530126</v>
      </c>
    </row>
    <row r="212" spans="1:7">
      <c r="A212" s="29" t="s">
        <v>173</v>
      </c>
      <c r="B212" s="29" t="s">
        <v>75</v>
      </c>
      <c r="C212" s="29" t="s">
        <v>16</v>
      </c>
      <c r="D212" s="29" t="s">
        <v>148</v>
      </c>
      <c r="E212">
        <v>2024</v>
      </c>
      <c r="F212" s="29" t="s">
        <v>16</v>
      </c>
      <c r="G212">
        <v>930.2085701712831</v>
      </c>
    </row>
    <row r="213" spans="1:7">
      <c r="A213" s="29" t="s">
        <v>173</v>
      </c>
      <c r="B213" s="29" t="s">
        <v>75</v>
      </c>
      <c r="C213" s="29" t="s">
        <v>16</v>
      </c>
      <c r="D213" s="29" t="s">
        <v>148</v>
      </c>
      <c r="E213">
        <v>2025</v>
      </c>
      <c r="F213" s="29" t="s">
        <v>16</v>
      </c>
      <c r="G213">
        <v>787.91651674587979</v>
      </c>
    </row>
    <row r="214" spans="1:7">
      <c r="A214" s="29" t="s">
        <v>173</v>
      </c>
      <c r="B214" s="29" t="s">
        <v>75</v>
      </c>
      <c r="C214" s="29" t="s">
        <v>16</v>
      </c>
      <c r="D214" s="29" t="s">
        <v>148</v>
      </c>
      <c r="E214">
        <v>2026</v>
      </c>
      <c r="F214" s="29" t="s">
        <v>16</v>
      </c>
      <c r="G214">
        <v>484.95941829247062</v>
      </c>
    </row>
    <row r="215" spans="1:7">
      <c r="A215" s="29" t="s">
        <v>173</v>
      </c>
      <c r="B215" s="29" t="s">
        <v>75</v>
      </c>
      <c r="C215" s="29" t="s">
        <v>16</v>
      </c>
      <c r="D215" s="29" t="s">
        <v>148</v>
      </c>
      <c r="E215">
        <v>2027</v>
      </c>
      <c r="F215" s="29" t="s">
        <v>16</v>
      </c>
      <c r="G215">
        <v>428.84469308995858</v>
      </c>
    </row>
    <row r="216" spans="1:7">
      <c r="A216" s="29" t="s">
        <v>175</v>
      </c>
      <c r="B216" s="29" t="s">
        <v>75</v>
      </c>
      <c r="C216" s="29" t="s">
        <v>145</v>
      </c>
      <c r="D216" s="29" t="s">
        <v>21</v>
      </c>
      <c r="E216">
        <v>2019</v>
      </c>
      <c r="F216" s="29" t="s">
        <v>21</v>
      </c>
      <c r="G216">
        <v>20.376100000000001</v>
      </c>
    </row>
    <row r="217" spans="1:7">
      <c r="A217" s="29" t="s">
        <v>175</v>
      </c>
      <c r="B217" s="29" t="s">
        <v>75</v>
      </c>
      <c r="C217" s="29" t="s">
        <v>145</v>
      </c>
      <c r="D217" s="29" t="s">
        <v>21</v>
      </c>
      <c r="E217">
        <v>2020</v>
      </c>
      <c r="F217" s="29" t="s">
        <v>21</v>
      </c>
      <c r="G217">
        <v>36.279412999999998</v>
      </c>
    </row>
    <row r="218" spans="1:7">
      <c r="A218" s="29" t="s">
        <v>175</v>
      </c>
      <c r="B218" s="29" t="s">
        <v>75</v>
      </c>
      <c r="C218" s="29" t="s">
        <v>145</v>
      </c>
      <c r="D218" s="29" t="s">
        <v>21</v>
      </c>
      <c r="E218">
        <v>2021</v>
      </c>
      <c r="F218" s="29" t="s">
        <v>21</v>
      </c>
      <c r="G218">
        <v>34.094614</v>
      </c>
    </row>
    <row r="219" spans="1:7">
      <c r="A219" s="29" t="s">
        <v>175</v>
      </c>
      <c r="B219" s="29" t="s">
        <v>75</v>
      </c>
      <c r="C219" s="29" t="s">
        <v>145</v>
      </c>
      <c r="D219" s="29" t="s">
        <v>21</v>
      </c>
      <c r="E219">
        <v>2022</v>
      </c>
      <c r="F219" s="29" t="s">
        <v>21</v>
      </c>
      <c r="G219">
        <v>87.35</v>
      </c>
    </row>
    <row r="220" spans="1:7">
      <c r="A220" s="29" t="s">
        <v>175</v>
      </c>
      <c r="B220" s="29" t="s">
        <v>75</v>
      </c>
      <c r="C220" s="29" t="s">
        <v>145</v>
      </c>
      <c r="D220" s="29" t="s">
        <v>21</v>
      </c>
      <c r="E220">
        <v>2023</v>
      </c>
      <c r="F220" s="29" t="s">
        <v>21</v>
      </c>
      <c r="G220">
        <v>79.5</v>
      </c>
    </row>
    <row r="221" spans="1:7">
      <c r="A221" s="29" t="s">
        <v>175</v>
      </c>
      <c r="B221" s="29" t="s">
        <v>75</v>
      </c>
      <c r="C221" s="29" t="s">
        <v>145</v>
      </c>
      <c r="D221" s="29" t="s">
        <v>21</v>
      </c>
      <c r="E221">
        <v>2024</v>
      </c>
      <c r="F221" s="29" t="s">
        <v>21</v>
      </c>
      <c r="G221">
        <v>63.1</v>
      </c>
    </row>
    <row r="222" spans="1:7">
      <c r="A222" s="29" t="s">
        <v>176</v>
      </c>
      <c r="B222" s="29" t="s">
        <v>75</v>
      </c>
      <c r="C222" s="29" t="s">
        <v>145</v>
      </c>
      <c r="D222" s="29" t="s">
        <v>160</v>
      </c>
      <c r="E222">
        <v>2019</v>
      </c>
      <c r="F222" s="29" t="s">
        <v>160</v>
      </c>
      <c r="G222">
        <v>0.63283400000000001</v>
      </c>
    </row>
    <row r="223" spans="1:7">
      <c r="A223" s="29" t="s">
        <v>176</v>
      </c>
      <c r="B223" s="29" t="s">
        <v>75</v>
      </c>
      <c r="C223" s="29" t="s">
        <v>145</v>
      </c>
      <c r="D223" s="29" t="s">
        <v>160</v>
      </c>
      <c r="E223">
        <v>2020</v>
      </c>
      <c r="F223" s="29" t="s">
        <v>160</v>
      </c>
      <c r="G223">
        <v>1.5975265999999999</v>
      </c>
    </row>
    <row r="224" spans="1:7">
      <c r="A224" s="29" t="s">
        <v>176</v>
      </c>
      <c r="B224" s="29" t="s">
        <v>75</v>
      </c>
      <c r="C224" s="29" t="s">
        <v>145</v>
      </c>
      <c r="D224" s="29" t="s">
        <v>160</v>
      </c>
      <c r="E224">
        <v>2021</v>
      </c>
      <c r="F224" s="29" t="s">
        <v>160</v>
      </c>
      <c r="G224">
        <v>-11.84067835859199</v>
      </c>
    </row>
    <row r="225" spans="1:7">
      <c r="A225" s="29" t="s">
        <v>176</v>
      </c>
      <c r="B225" s="29" t="s">
        <v>75</v>
      </c>
      <c r="C225" s="29" t="s">
        <v>145</v>
      </c>
      <c r="D225" s="29" t="s">
        <v>160</v>
      </c>
      <c r="E225">
        <v>2022</v>
      </c>
      <c r="F225" s="29" t="s">
        <v>160</v>
      </c>
      <c r="G225">
        <v>-32.265693613328573</v>
      </c>
    </row>
    <row r="226" spans="1:7">
      <c r="A226" s="29" t="s">
        <v>176</v>
      </c>
      <c r="B226" s="29" t="s">
        <v>75</v>
      </c>
      <c r="C226" s="29" t="s">
        <v>145</v>
      </c>
      <c r="D226" s="29" t="s">
        <v>160</v>
      </c>
      <c r="E226">
        <v>2023</v>
      </c>
      <c r="F226" s="29" t="s">
        <v>160</v>
      </c>
      <c r="G226">
        <v>-177.64413636342289</v>
      </c>
    </row>
    <row r="227" spans="1:7">
      <c r="A227" s="29" t="s">
        <v>176</v>
      </c>
      <c r="B227" s="29" t="s">
        <v>75</v>
      </c>
      <c r="C227" s="29" t="s">
        <v>145</v>
      </c>
      <c r="D227" s="29" t="s">
        <v>160</v>
      </c>
      <c r="E227">
        <v>2024</v>
      </c>
      <c r="F227" s="29" t="s">
        <v>160</v>
      </c>
      <c r="G227">
        <v>-179.57297227289311</v>
      </c>
    </row>
    <row r="228" spans="1:7">
      <c r="A228" s="29" t="s">
        <v>176</v>
      </c>
      <c r="B228" s="29" t="s">
        <v>75</v>
      </c>
      <c r="C228" s="29" t="s">
        <v>145</v>
      </c>
      <c r="D228" s="29" t="s">
        <v>160</v>
      </c>
      <c r="E228">
        <v>2025</v>
      </c>
      <c r="F228" s="29" t="s">
        <v>160</v>
      </c>
      <c r="G228">
        <v>-144.60921265283761</v>
      </c>
    </row>
    <row r="229" spans="1:7">
      <c r="A229" s="29" t="s">
        <v>176</v>
      </c>
      <c r="B229" s="29" t="s">
        <v>75</v>
      </c>
      <c r="C229" s="29" t="s">
        <v>145</v>
      </c>
      <c r="D229" s="29" t="s">
        <v>160</v>
      </c>
      <c r="E229">
        <v>2026</v>
      </c>
      <c r="F229" s="29" t="s">
        <v>160</v>
      </c>
      <c r="G229">
        <v>-82.21488599443046</v>
      </c>
    </row>
    <row r="230" spans="1:7">
      <c r="A230" s="29" t="s">
        <v>176</v>
      </c>
      <c r="B230" s="29" t="s">
        <v>75</v>
      </c>
      <c r="C230" s="29" t="s">
        <v>145</v>
      </c>
      <c r="D230" s="29" t="s">
        <v>160</v>
      </c>
      <c r="E230">
        <v>2027</v>
      </c>
      <c r="F230" s="29" t="s">
        <v>160</v>
      </c>
      <c r="G230">
        <v>-57.393935813094259</v>
      </c>
    </row>
    <row r="231" spans="1:7">
      <c r="A231" s="29" t="s">
        <v>177</v>
      </c>
      <c r="B231" s="29" t="s">
        <v>75</v>
      </c>
      <c r="C231" s="29" t="s">
        <v>17</v>
      </c>
      <c r="D231" s="29" t="s">
        <v>152</v>
      </c>
      <c r="E231">
        <v>2022</v>
      </c>
      <c r="F231" s="29" t="s">
        <v>17</v>
      </c>
      <c r="G231">
        <v>83.562230624999998</v>
      </c>
    </row>
    <row r="232" spans="1:7">
      <c r="A232" s="29" t="s">
        <v>177</v>
      </c>
      <c r="B232" s="29" t="s">
        <v>75</v>
      </c>
      <c r="C232" s="29" t="s">
        <v>17</v>
      </c>
      <c r="D232" s="29" t="s">
        <v>152</v>
      </c>
      <c r="E232">
        <v>2023</v>
      </c>
      <c r="F232" s="29" t="s">
        <v>17</v>
      </c>
      <c r="G232">
        <v>97.189597265624997</v>
      </c>
    </row>
    <row r="233" spans="1:7">
      <c r="A233" s="29" t="s">
        <v>177</v>
      </c>
      <c r="B233" s="29" t="s">
        <v>75</v>
      </c>
      <c r="C233" s="29" t="s">
        <v>17</v>
      </c>
      <c r="D233" s="29" t="s">
        <v>152</v>
      </c>
      <c r="E233">
        <v>2024</v>
      </c>
      <c r="F233" s="29" t="s">
        <v>17</v>
      </c>
      <c r="G233">
        <v>97.189597265624997</v>
      </c>
    </row>
    <row r="234" spans="1:7">
      <c r="A234" s="29" t="s">
        <v>177</v>
      </c>
      <c r="B234" s="29" t="s">
        <v>75</v>
      </c>
      <c r="C234" s="29" t="s">
        <v>17</v>
      </c>
      <c r="D234" s="29" t="s">
        <v>152</v>
      </c>
      <c r="E234">
        <v>2025</v>
      </c>
      <c r="F234" s="29" t="s">
        <v>17</v>
      </c>
      <c r="G234">
        <v>63</v>
      </c>
    </row>
    <row r="235" spans="1:7">
      <c r="A235" s="29" t="s">
        <v>177</v>
      </c>
      <c r="B235" s="29" t="s">
        <v>75</v>
      </c>
      <c r="C235" s="29" t="s">
        <v>17</v>
      </c>
      <c r="D235" s="29" t="s">
        <v>152</v>
      </c>
      <c r="E235">
        <v>2026</v>
      </c>
      <c r="F235" s="29" t="s">
        <v>17</v>
      </c>
      <c r="G235">
        <v>63</v>
      </c>
    </row>
    <row r="236" spans="1:7">
      <c r="A236" s="29" t="s">
        <v>178</v>
      </c>
      <c r="B236" s="29" t="s">
        <v>76</v>
      </c>
      <c r="C236" s="29" t="s">
        <v>145</v>
      </c>
      <c r="D236" s="29" t="s">
        <v>19</v>
      </c>
      <c r="E236">
        <v>2019</v>
      </c>
      <c r="F236" s="29" t="s">
        <v>19</v>
      </c>
      <c r="G236">
        <v>178.04387434333299</v>
      </c>
    </row>
    <row r="237" spans="1:7">
      <c r="A237" s="29" t="s">
        <v>178</v>
      </c>
      <c r="B237" s="29" t="s">
        <v>76</v>
      </c>
      <c r="C237" s="29" t="s">
        <v>145</v>
      </c>
      <c r="D237" s="29" t="s">
        <v>19</v>
      </c>
      <c r="E237">
        <v>2020</v>
      </c>
      <c r="F237" s="29" t="s">
        <v>19</v>
      </c>
      <c r="G237">
        <v>669.64548119999995</v>
      </c>
    </row>
    <row r="238" spans="1:7">
      <c r="A238" s="29" t="s">
        <v>178</v>
      </c>
      <c r="B238" s="29" t="s">
        <v>76</v>
      </c>
      <c r="C238" s="29" t="s">
        <v>145</v>
      </c>
      <c r="D238" s="29" t="s">
        <v>19</v>
      </c>
      <c r="E238">
        <v>2021</v>
      </c>
      <c r="F238" s="29" t="s">
        <v>19</v>
      </c>
      <c r="G238">
        <v>858.83014509999998</v>
      </c>
    </row>
    <row r="239" spans="1:7">
      <c r="A239" s="29" t="s">
        <v>178</v>
      </c>
      <c r="B239" s="29" t="s">
        <v>76</v>
      </c>
      <c r="C239" s="29" t="s">
        <v>145</v>
      </c>
      <c r="D239" s="29" t="s">
        <v>19</v>
      </c>
      <c r="E239">
        <v>2022</v>
      </c>
      <c r="F239" s="29" t="s">
        <v>19</v>
      </c>
      <c r="G239">
        <v>1411.60703214</v>
      </c>
    </row>
    <row r="240" spans="1:7">
      <c r="A240" s="29" t="s">
        <v>178</v>
      </c>
      <c r="B240" s="29" t="s">
        <v>76</v>
      </c>
      <c r="C240" s="29" t="s">
        <v>145</v>
      </c>
      <c r="D240" s="29" t="s">
        <v>19</v>
      </c>
      <c r="E240">
        <v>2023</v>
      </c>
      <c r="F240" s="29" t="s">
        <v>19</v>
      </c>
      <c r="G240">
        <v>2369.3360400000001</v>
      </c>
    </row>
    <row r="241" spans="1:7">
      <c r="A241" s="29" t="s">
        <v>178</v>
      </c>
      <c r="B241" s="29" t="s">
        <v>76</v>
      </c>
      <c r="C241" s="29" t="s">
        <v>145</v>
      </c>
      <c r="D241" s="29" t="s">
        <v>19</v>
      </c>
      <c r="E241">
        <v>2024</v>
      </c>
      <c r="F241" s="29" t="s">
        <v>19</v>
      </c>
      <c r="G241">
        <v>846.27184</v>
      </c>
    </row>
    <row r="242" spans="1:7">
      <c r="A242" s="29" t="s">
        <v>179</v>
      </c>
      <c r="B242" s="29" t="s">
        <v>76</v>
      </c>
      <c r="C242" s="29" t="s">
        <v>16</v>
      </c>
      <c r="D242" s="29" t="s">
        <v>180</v>
      </c>
      <c r="E242">
        <v>2022</v>
      </c>
      <c r="F242" s="29" t="s">
        <v>16</v>
      </c>
      <c r="G242">
        <v>2.25</v>
      </c>
    </row>
    <row r="243" spans="1:7">
      <c r="A243" s="29" t="s">
        <v>179</v>
      </c>
      <c r="B243" s="29" t="s">
        <v>76</v>
      </c>
      <c r="C243" s="29" t="s">
        <v>16</v>
      </c>
      <c r="D243" s="29" t="s">
        <v>180</v>
      </c>
      <c r="E243">
        <v>2023</v>
      </c>
      <c r="F243" s="29" t="s">
        <v>16</v>
      </c>
      <c r="G243">
        <v>27.611999999999998</v>
      </c>
    </row>
    <row r="244" spans="1:7">
      <c r="A244" s="29" t="s">
        <v>179</v>
      </c>
      <c r="B244" s="29" t="s">
        <v>76</v>
      </c>
      <c r="C244" s="29" t="s">
        <v>16</v>
      </c>
      <c r="D244" s="29" t="s">
        <v>180</v>
      </c>
      <c r="E244">
        <v>2024</v>
      </c>
      <c r="F244" s="29" t="s">
        <v>16</v>
      </c>
      <c r="G244">
        <v>34.070399999999999</v>
      </c>
    </row>
    <row r="245" spans="1:7">
      <c r="A245" s="29" t="s">
        <v>179</v>
      </c>
      <c r="B245" s="29" t="s">
        <v>76</v>
      </c>
      <c r="C245" s="29" t="s">
        <v>16</v>
      </c>
      <c r="D245" s="29" t="s">
        <v>180</v>
      </c>
      <c r="E245">
        <v>2025</v>
      </c>
      <c r="F245" s="29" t="s">
        <v>16</v>
      </c>
      <c r="G245">
        <v>38.470348799999996</v>
      </c>
    </row>
    <row r="246" spans="1:7">
      <c r="A246" s="29" t="s">
        <v>181</v>
      </c>
      <c r="B246" s="29" t="s">
        <v>76</v>
      </c>
      <c r="C246" s="29" t="s">
        <v>145</v>
      </c>
      <c r="D246" s="29" t="s">
        <v>20</v>
      </c>
      <c r="E246">
        <v>2019</v>
      </c>
      <c r="F246" s="29" t="s">
        <v>20</v>
      </c>
      <c r="G246">
        <v>23.876850000000001</v>
      </c>
    </row>
    <row r="247" spans="1:7">
      <c r="A247" s="29" t="s">
        <v>181</v>
      </c>
      <c r="B247" s="29" t="s">
        <v>76</v>
      </c>
      <c r="C247" s="29" t="s">
        <v>145</v>
      </c>
      <c r="D247" s="29" t="s">
        <v>20</v>
      </c>
      <c r="E247">
        <v>2020</v>
      </c>
      <c r="F247" s="29" t="s">
        <v>20</v>
      </c>
      <c r="G247">
        <v>49.192445999999997</v>
      </c>
    </row>
    <row r="248" spans="1:7">
      <c r="A248" s="29" t="s">
        <v>181</v>
      </c>
      <c r="B248" s="29" t="s">
        <v>76</v>
      </c>
      <c r="C248" s="29" t="s">
        <v>145</v>
      </c>
      <c r="D248" s="29" t="s">
        <v>20</v>
      </c>
      <c r="E248">
        <v>2021</v>
      </c>
      <c r="F248" s="29" t="s">
        <v>20</v>
      </c>
      <c r="G248">
        <v>55.204307999999997</v>
      </c>
    </row>
    <row r="249" spans="1:7">
      <c r="A249" s="29" t="s">
        <v>181</v>
      </c>
      <c r="B249" s="29" t="s">
        <v>76</v>
      </c>
      <c r="C249" s="29" t="s">
        <v>145</v>
      </c>
      <c r="D249" s="29" t="s">
        <v>20</v>
      </c>
      <c r="E249">
        <v>2022</v>
      </c>
      <c r="F249" s="29" t="s">
        <v>20</v>
      </c>
      <c r="G249">
        <v>98.137</v>
      </c>
    </row>
    <row r="250" spans="1:7">
      <c r="A250" s="29" t="s">
        <v>181</v>
      </c>
      <c r="B250" s="29" t="s">
        <v>76</v>
      </c>
      <c r="C250" s="29" t="s">
        <v>145</v>
      </c>
      <c r="D250" s="29" t="s">
        <v>20</v>
      </c>
      <c r="E250">
        <v>2023</v>
      </c>
      <c r="F250" s="29" t="s">
        <v>20</v>
      </c>
      <c r="G250">
        <v>32.58</v>
      </c>
    </row>
    <row r="251" spans="1:7">
      <c r="A251" s="29" t="s">
        <v>181</v>
      </c>
      <c r="B251" s="29" t="s">
        <v>76</v>
      </c>
      <c r="C251" s="29" t="s">
        <v>145</v>
      </c>
      <c r="D251" s="29" t="s">
        <v>20</v>
      </c>
      <c r="E251">
        <v>2024</v>
      </c>
      <c r="F251" s="29" t="s">
        <v>20</v>
      </c>
      <c r="G251">
        <v>25.67</v>
      </c>
    </row>
    <row r="252" spans="1:7">
      <c r="A252" s="29" t="s">
        <v>182</v>
      </c>
      <c r="B252" s="29" t="s">
        <v>76</v>
      </c>
      <c r="C252" s="29" t="s">
        <v>145</v>
      </c>
      <c r="D252" s="29" t="s">
        <v>22</v>
      </c>
      <c r="E252">
        <v>2022</v>
      </c>
      <c r="F252" s="29" t="s">
        <v>22</v>
      </c>
      <c r="G252">
        <v>18.641999999999999</v>
      </c>
    </row>
    <row r="253" spans="1:7">
      <c r="A253" s="29" t="s">
        <v>182</v>
      </c>
      <c r="B253" s="29" t="s">
        <v>76</v>
      </c>
      <c r="C253" s="29" t="s">
        <v>145</v>
      </c>
      <c r="D253" s="29" t="s">
        <v>22</v>
      </c>
      <c r="E253">
        <v>2023</v>
      </c>
      <c r="F253" s="29" t="s">
        <v>22</v>
      </c>
      <c r="G253">
        <v>40.375</v>
      </c>
    </row>
    <row r="254" spans="1:7">
      <c r="A254" s="29" t="s">
        <v>182</v>
      </c>
      <c r="B254" s="29" t="s">
        <v>76</v>
      </c>
      <c r="C254" s="29" t="s">
        <v>145</v>
      </c>
      <c r="D254" s="29" t="s">
        <v>22</v>
      </c>
      <c r="E254">
        <v>2024</v>
      </c>
      <c r="F254" s="29" t="s">
        <v>22</v>
      </c>
      <c r="G254">
        <v>25.134</v>
      </c>
    </row>
    <row r="255" spans="1:7">
      <c r="A255" s="29" t="s">
        <v>182</v>
      </c>
      <c r="B255" s="29" t="s">
        <v>76</v>
      </c>
      <c r="C255" s="29" t="s">
        <v>145</v>
      </c>
      <c r="D255" s="29" t="s">
        <v>22</v>
      </c>
      <c r="E255">
        <v>2025</v>
      </c>
      <c r="F255" s="29" t="s">
        <v>22</v>
      </c>
      <c r="G255">
        <v>26.641999999999999</v>
      </c>
    </row>
    <row r="256" spans="1:7">
      <c r="A256" s="29" t="s">
        <v>182</v>
      </c>
      <c r="B256" s="29" t="s">
        <v>76</v>
      </c>
      <c r="C256" s="29" t="s">
        <v>145</v>
      </c>
      <c r="D256" s="29" t="s">
        <v>22</v>
      </c>
      <c r="E256">
        <v>2026</v>
      </c>
      <c r="F256" s="29" t="s">
        <v>22</v>
      </c>
      <c r="G256">
        <v>28.242000000000001</v>
      </c>
    </row>
    <row r="257" spans="1:7">
      <c r="A257" s="29" t="s">
        <v>183</v>
      </c>
      <c r="B257" s="29" t="s">
        <v>76</v>
      </c>
      <c r="C257" s="29" t="s">
        <v>145</v>
      </c>
      <c r="D257" s="29" t="s">
        <v>160</v>
      </c>
      <c r="E257">
        <v>2019</v>
      </c>
      <c r="F257" s="29" t="s">
        <v>160</v>
      </c>
      <c r="G257">
        <v>-4.5973700000000024</v>
      </c>
    </row>
    <row r="258" spans="1:7">
      <c r="A258" s="29" t="s">
        <v>183</v>
      </c>
      <c r="B258" s="29" t="s">
        <v>76</v>
      </c>
      <c r="C258" s="29" t="s">
        <v>145</v>
      </c>
      <c r="D258" s="29" t="s">
        <v>160</v>
      </c>
      <c r="E258">
        <v>2020</v>
      </c>
      <c r="F258" s="29" t="s">
        <v>160</v>
      </c>
      <c r="G258">
        <v>64.624690914488923</v>
      </c>
    </row>
    <row r="259" spans="1:7">
      <c r="A259" s="29" t="s">
        <v>183</v>
      </c>
      <c r="B259" s="29" t="s">
        <v>76</v>
      </c>
      <c r="C259" s="29" t="s">
        <v>145</v>
      </c>
      <c r="D259" s="29" t="s">
        <v>160</v>
      </c>
      <c r="E259">
        <v>2021</v>
      </c>
      <c r="F259" s="29" t="s">
        <v>160</v>
      </c>
      <c r="G259">
        <v>151.10221696361259</v>
      </c>
    </row>
    <row r="260" spans="1:7">
      <c r="A260" s="29" t="s">
        <v>183</v>
      </c>
      <c r="B260" s="29" t="s">
        <v>76</v>
      </c>
      <c r="C260" s="29" t="s">
        <v>145</v>
      </c>
      <c r="D260" s="29" t="s">
        <v>160</v>
      </c>
      <c r="E260">
        <v>2022</v>
      </c>
      <c r="F260" s="29" t="s">
        <v>160</v>
      </c>
      <c r="G260">
        <v>155.98978032783961</v>
      </c>
    </row>
    <row r="261" spans="1:7">
      <c r="A261" s="29" t="s">
        <v>183</v>
      </c>
      <c r="B261" s="29" t="s">
        <v>76</v>
      </c>
      <c r="C261" s="29" t="s">
        <v>145</v>
      </c>
      <c r="D261" s="29" t="s">
        <v>160</v>
      </c>
      <c r="E261">
        <v>2023</v>
      </c>
      <c r="F261" s="29" t="s">
        <v>160</v>
      </c>
      <c r="G261">
        <v>305.01804707691241</v>
      </c>
    </row>
    <row r="262" spans="1:7">
      <c r="A262" s="29" t="s">
        <v>183</v>
      </c>
      <c r="B262" s="29" t="s">
        <v>76</v>
      </c>
      <c r="C262" s="29" t="s">
        <v>145</v>
      </c>
      <c r="D262" s="29" t="s">
        <v>160</v>
      </c>
      <c r="E262">
        <v>2024</v>
      </c>
      <c r="F262" s="29" t="s">
        <v>160</v>
      </c>
      <c r="G262">
        <v>251.23363350977559</v>
      </c>
    </row>
    <row r="263" spans="1:7">
      <c r="A263" s="29" t="s">
        <v>183</v>
      </c>
      <c r="B263" s="29" t="s">
        <v>76</v>
      </c>
      <c r="C263" s="29" t="s">
        <v>145</v>
      </c>
      <c r="D263" s="29" t="s">
        <v>160</v>
      </c>
      <c r="E263">
        <v>2025</v>
      </c>
      <c r="F263" s="29" t="s">
        <v>160</v>
      </c>
      <c r="G263">
        <v>219.52635893196529</v>
      </c>
    </row>
    <row r="264" spans="1:7">
      <c r="A264" s="29" t="s">
        <v>183</v>
      </c>
      <c r="B264" s="29" t="s">
        <v>76</v>
      </c>
      <c r="C264" s="29" t="s">
        <v>145</v>
      </c>
      <c r="D264" s="29" t="s">
        <v>160</v>
      </c>
      <c r="E264">
        <v>2026</v>
      </c>
      <c r="F264" s="29" t="s">
        <v>160</v>
      </c>
      <c r="G264">
        <v>244.59035631693081</v>
      </c>
    </row>
    <row r="265" spans="1:7">
      <c r="A265" s="29" t="s">
        <v>183</v>
      </c>
      <c r="B265" s="29" t="s">
        <v>76</v>
      </c>
      <c r="C265" s="29" t="s">
        <v>145</v>
      </c>
      <c r="D265" s="29" t="s">
        <v>160</v>
      </c>
      <c r="E265">
        <v>2027</v>
      </c>
      <c r="F265" s="29" t="s">
        <v>160</v>
      </c>
      <c r="G265">
        <v>242.25157135857631</v>
      </c>
    </row>
    <row r="266" spans="1:7">
      <c r="A266" s="29" t="s">
        <v>183</v>
      </c>
      <c r="B266" s="29" t="s">
        <v>76</v>
      </c>
      <c r="C266" s="29" t="s">
        <v>145</v>
      </c>
      <c r="D266" s="29" t="s">
        <v>160</v>
      </c>
      <c r="E266">
        <v>2028</v>
      </c>
      <c r="F266" s="29" t="s">
        <v>160</v>
      </c>
      <c r="G266">
        <v>286.10070171219081</v>
      </c>
    </row>
    <row r="267" spans="1:7">
      <c r="A267" s="29" t="s">
        <v>183</v>
      </c>
      <c r="B267" s="29" t="s">
        <v>76</v>
      </c>
      <c r="C267" s="29" t="s">
        <v>145</v>
      </c>
      <c r="D267" s="29" t="s">
        <v>160</v>
      </c>
      <c r="E267">
        <v>2029</v>
      </c>
      <c r="F267" s="29" t="s">
        <v>160</v>
      </c>
      <c r="G267">
        <v>377.43509310921257</v>
      </c>
    </row>
    <row r="268" spans="1:7">
      <c r="A268" s="29" t="s">
        <v>183</v>
      </c>
      <c r="B268" s="29" t="s">
        <v>76</v>
      </c>
      <c r="C268" s="29" t="s">
        <v>145</v>
      </c>
      <c r="D268" s="29" t="s">
        <v>160</v>
      </c>
      <c r="E268">
        <v>2030</v>
      </c>
      <c r="F268" s="29" t="s">
        <v>160</v>
      </c>
      <c r="G268">
        <v>417.8334257499298</v>
      </c>
    </row>
    <row r="269" spans="1:7">
      <c r="A269" s="29" t="s">
        <v>184</v>
      </c>
      <c r="B269" s="29" t="s">
        <v>76</v>
      </c>
      <c r="C269" s="29" t="s">
        <v>17</v>
      </c>
      <c r="D269" s="29" t="s">
        <v>185</v>
      </c>
      <c r="E269">
        <v>2020</v>
      </c>
      <c r="F269" s="29" t="s">
        <v>17</v>
      </c>
      <c r="G269">
        <v>326.82568989842599</v>
      </c>
    </row>
    <row r="270" spans="1:7">
      <c r="A270" s="29" t="s">
        <v>184</v>
      </c>
      <c r="B270" s="29" t="s">
        <v>76</v>
      </c>
      <c r="C270" s="29" t="s">
        <v>17</v>
      </c>
      <c r="D270" s="29" t="s">
        <v>185</v>
      </c>
      <c r="E270">
        <v>2021</v>
      </c>
      <c r="F270" s="29" t="s">
        <v>17</v>
      </c>
      <c r="G270">
        <v>938.2585429895239</v>
      </c>
    </row>
    <row r="271" spans="1:7">
      <c r="A271" s="29" t="s">
        <v>184</v>
      </c>
      <c r="B271" s="29" t="s">
        <v>76</v>
      </c>
      <c r="C271" s="29" t="s">
        <v>17</v>
      </c>
      <c r="D271" s="29" t="s">
        <v>185</v>
      </c>
      <c r="E271">
        <v>2022</v>
      </c>
      <c r="F271" s="29" t="s">
        <v>17</v>
      </c>
      <c r="G271">
        <v>1091.110787567274</v>
      </c>
    </row>
    <row r="272" spans="1:7">
      <c r="A272" s="29" t="s">
        <v>184</v>
      </c>
      <c r="B272" s="29" t="s">
        <v>76</v>
      </c>
      <c r="C272" s="29" t="s">
        <v>17</v>
      </c>
      <c r="D272" s="29" t="s">
        <v>185</v>
      </c>
      <c r="E272">
        <v>2023</v>
      </c>
      <c r="F272" s="29" t="s">
        <v>17</v>
      </c>
      <c r="G272">
        <v>1821.1899597847071</v>
      </c>
    </row>
    <row r="273" spans="1:7">
      <c r="A273" s="29" t="s">
        <v>184</v>
      </c>
      <c r="B273" s="29" t="s">
        <v>76</v>
      </c>
      <c r="C273" s="29" t="s">
        <v>17</v>
      </c>
      <c r="D273" s="29" t="s">
        <v>185</v>
      </c>
      <c r="E273">
        <v>2024</v>
      </c>
      <c r="F273" s="29" t="s">
        <v>17</v>
      </c>
      <c r="G273">
        <v>1923.61860787563</v>
      </c>
    </row>
    <row r="274" spans="1:7">
      <c r="A274" s="29" t="s">
        <v>184</v>
      </c>
      <c r="B274" s="29" t="s">
        <v>76</v>
      </c>
      <c r="C274" s="29" t="s">
        <v>17</v>
      </c>
      <c r="D274" s="29" t="s">
        <v>185</v>
      </c>
      <c r="E274">
        <v>2025</v>
      </c>
      <c r="F274" s="29" t="s">
        <v>17</v>
      </c>
      <c r="G274">
        <v>1881.2824335527409</v>
      </c>
    </row>
    <row r="275" spans="1:7">
      <c r="A275" s="29" t="s">
        <v>184</v>
      </c>
      <c r="B275" s="29" t="s">
        <v>76</v>
      </c>
      <c r="C275" s="29" t="s">
        <v>17</v>
      </c>
      <c r="D275" s="29" t="s">
        <v>185</v>
      </c>
      <c r="E275">
        <v>2026</v>
      </c>
      <c r="F275" s="29" t="s">
        <v>17</v>
      </c>
      <c r="G275">
        <v>1935.0683699488559</v>
      </c>
    </row>
    <row r="276" spans="1:7">
      <c r="A276" s="29" t="s">
        <v>184</v>
      </c>
      <c r="B276" s="29" t="s">
        <v>76</v>
      </c>
      <c r="C276" s="29" t="s">
        <v>17</v>
      </c>
      <c r="D276" s="29" t="s">
        <v>185</v>
      </c>
      <c r="E276">
        <v>2027</v>
      </c>
      <c r="F276" s="29" t="s">
        <v>17</v>
      </c>
      <c r="G276">
        <v>1840.137387886575</v>
      </c>
    </row>
    <row r="277" spans="1:7">
      <c r="A277" s="29" t="s">
        <v>184</v>
      </c>
      <c r="B277" s="29" t="s">
        <v>76</v>
      </c>
      <c r="C277" s="29" t="s">
        <v>17</v>
      </c>
      <c r="D277" s="29" t="s">
        <v>185</v>
      </c>
      <c r="E277">
        <v>2028</v>
      </c>
      <c r="F277" s="29" t="s">
        <v>17</v>
      </c>
      <c r="G277">
        <v>1918.8864907049681</v>
      </c>
    </row>
    <row r="278" spans="1:7">
      <c r="A278" s="29" t="s">
        <v>184</v>
      </c>
      <c r="B278" s="29" t="s">
        <v>76</v>
      </c>
      <c r="C278" s="29" t="s">
        <v>17</v>
      </c>
      <c r="D278" s="29" t="s">
        <v>185</v>
      </c>
      <c r="E278">
        <v>2029</v>
      </c>
      <c r="F278" s="29" t="s">
        <v>17</v>
      </c>
      <c r="G278">
        <v>1962.9255686611291</v>
      </c>
    </row>
    <row r="279" spans="1:7">
      <c r="A279" s="29" t="s">
        <v>184</v>
      </c>
      <c r="B279" s="29" t="s">
        <v>76</v>
      </c>
      <c r="C279" s="29" t="s">
        <v>17</v>
      </c>
      <c r="D279" s="29" t="s">
        <v>185</v>
      </c>
      <c r="E279">
        <v>2030</v>
      </c>
      <c r="F279" s="29" t="s">
        <v>17</v>
      </c>
      <c r="G279">
        <v>1995.7795577663589</v>
      </c>
    </row>
    <row r="280" spans="1:7">
      <c r="A280" s="29" t="s">
        <v>184</v>
      </c>
      <c r="B280" s="29" t="s">
        <v>76</v>
      </c>
      <c r="C280" s="29" t="s">
        <v>17</v>
      </c>
      <c r="D280" s="29" t="s">
        <v>180</v>
      </c>
      <c r="E280">
        <v>2020</v>
      </c>
      <c r="F280" s="29" t="s">
        <v>17</v>
      </c>
      <c r="G280">
        <v>60.538985542685232</v>
      </c>
    </row>
    <row r="281" spans="1:7">
      <c r="A281" s="29" t="s">
        <v>184</v>
      </c>
      <c r="B281" s="29" t="s">
        <v>76</v>
      </c>
      <c r="C281" s="29" t="s">
        <v>17</v>
      </c>
      <c r="D281" s="29" t="s">
        <v>180</v>
      </c>
      <c r="E281">
        <v>2021</v>
      </c>
      <c r="F281" s="29" t="s">
        <v>17</v>
      </c>
      <c r="G281">
        <v>5.6343209372055671</v>
      </c>
    </row>
    <row r="282" spans="1:7">
      <c r="A282" s="29" t="s">
        <v>184</v>
      </c>
      <c r="B282" s="29" t="s">
        <v>76</v>
      </c>
      <c r="C282" s="29" t="s">
        <v>17</v>
      </c>
      <c r="D282" s="29" t="s">
        <v>180</v>
      </c>
      <c r="E282">
        <v>2022</v>
      </c>
      <c r="F282" s="29" t="s">
        <v>17</v>
      </c>
      <c r="G282">
        <v>80.668614200590028</v>
      </c>
    </row>
    <row r="283" spans="1:7">
      <c r="A283" s="29" t="s">
        <v>184</v>
      </c>
      <c r="B283" s="29" t="s">
        <v>76</v>
      </c>
      <c r="C283" s="29" t="s">
        <v>17</v>
      </c>
      <c r="D283" s="29" t="s">
        <v>180</v>
      </c>
      <c r="E283">
        <v>2023</v>
      </c>
      <c r="F283" s="29" t="s">
        <v>17</v>
      </c>
      <c r="G283">
        <v>206.21157308041569</v>
      </c>
    </row>
    <row r="284" spans="1:7">
      <c r="A284" s="29" t="s">
        <v>184</v>
      </c>
      <c r="B284" s="29" t="s">
        <v>76</v>
      </c>
      <c r="C284" s="29" t="s">
        <v>17</v>
      </c>
      <c r="D284" s="29" t="s">
        <v>180</v>
      </c>
      <c r="E284">
        <v>2024</v>
      </c>
      <c r="F284" s="29" t="s">
        <v>17</v>
      </c>
      <c r="G284">
        <v>241.60973883437731</v>
      </c>
    </row>
    <row r="285" spans="1:7">
      <c r="A285" s="29" t="s">
        <v>184</v>
      </c>
      <c r="B285" s="29" t="s">
        <v>76</v>
      </c>
      <c r="C285" s="29" t="s">
        <v>17</v>
      </c>
      <c r="D285" s="29" t="s">
        <v>180</v>
      </c>
      <c r="E285">
        <v>2025</v>
      </c>
      <c r="F285" s="29" t="s">
        <v>17</v>
      </c>
      <c r="G285">
        <v>250.15518459954859</v>
      </c>
    </row>
    <row r="286" spans="1:7">
      <c r="A286" s="29" t="s">
        <v>184</v>
      </c>
      <c r="B286" s="29" t="s">
        <v>76</v>
      </c>
      <c r="C286" s="29" t="s">
        <v>17</v>
      </c>
      <c r="D286" s="29" t="s">
        <v>180</v>
      </c>
      <c r="E286">
        <v>2026</v>
      </c>
      <c r="F286" s="29" t="s">
        <v>17</v>
      </c>
      <c r="G286">
        <v>228.59048768826011</v>
      </c>
    </row>
    <row r="287" spans="1:7">
      <c r="A287" s="29" t="s">
        <v>184</v>
      </c>
      <c r="B287" s="29" t="s">
        <v>76</v>
      </c>
      <c r="C287" s="29" t="s">
        <v>17</v>
      </c>
      <c r="D287" s="29" t="s">
        <v>180</v>
      </c>
      <c r="E287">
        <v>2027</v>
      </c>
      <c r="F287" s="29" t="s">
        <v>17</v>
      </c>
      <c r="G287">
        <v>178.2647159387692</v>
      </c>
    </row>
    <row r="288" spans="1:7">
      <c r="A288" s="29" t="s">
        <v>184</v>
      </c>
      <c r="B288" s="29" t="s">
        <v>76</v>
      </c>
      <c r="C288" s="29" t="s">
        <v>17</v>
      </c>
      <c r="D288" s="29" t="s">
        <v>180</v>
      </c>
      <c r="E288">
        <v>2028</v>
      </c>
      <c r="F288" s="29" t="s">
        <v>17</v>
      </c>
      <c r="G288">
        <v>100.9886675365544</v>
      </c>
    </row>
    <row r="289" spans="1:7">
      <c r="A289" s="29" t="s">
        <v>184</v>
      </c>
      <c r="B289" s="29" t="s">
        <v>76</v>
      </c>
      <c r="C289" s="29" t="s">
        <v>17</v>
      </c>
      <c r="D289" s="29" t="s">
        <v>180</v>
      </c>
      <c r="E289">
        <v>2029</v>
      </c>
      <c r="F289" s="29" t="s">
        <v>17</v>
      </c>
      <c r="G289">
        <v>93.504264884933463</v>
      </c>
    </row>
    <row r="290" spans="1:7">
      <c r="A290" s="29" t="s">
        <v>184</v>
      </c>
      <c r="B290" s="29" t="s">
        <v>76</v>
      </c>
      <c r="C290" s="29" t="s">
        <v>17</v>
      </c>
      <c r="D290" s="29" t="s">
        <v>180</v>
      </c>
      <c r="E290">
        <v>2030</v>
      </c>
      <c r="F290" s="29" t="s">
        <v>17</v>
      </c>
      <c r="G290">
        <v>93.387570983290388</v>
      </c>
    </row>
    <row r="291" spans="1:7">
      <c r="A291" s="29" t="s">
        <v>184</v>
      </c>
      <c r="B291" s="29" t="s">
        <v>76</v>
      </c>
      <c r="C291" s="29" t="s">
        <v>17</v>
      </c>
      <c r="D291" s="29" t="s">
        <v>156</v>
      </c>
      <c r="E291">
        <v>2021</v>
      </c>
      <c r="F291" s="29" t="s">
        <v>17</v>
      </c>
      <c r="G291">
        <v>21.830400000000001</v>
      </c>
    </row>
    <row r="292" spans="1:7">
      <c r="A292" s="29" t="s">
        <v>184</v>
      </c>
      <c r="B292" s="29" t="s">
        <v>76</v>
      </c>
      <c r="C292" s="29" t="s">
        <v>17</v>
      </c>
      <c r="D292" s="29" t="s">
        <v>156</v>
      </c>
      <c r="E292">
        <v>2022</v>
      </c>
      <c r="F292" s="29" t="s">
        <v>17</v>
      </c>
      <c r="G292">
        <v>21.830400000000001</v>
      </c>
    </row>
    <row r="293" spans="1:7">
      <c r="A293" s="29" t="s">
        <v>184</v>
      </c>
      <c r="B293" s="29" t="s">
        <v>76</v>
      </c>
      <c r="C293" s="29" t="s">
        <v>17</v>
      </c>
      <c r="D293" s="29" t="s">
        <v>156</v>
      </c>
      <c r="E293">
        <v>2023</v>
      </c>
      <c r="F293" s="29" t="s">
        <v>17</v>
      </c>
      <c r="G293">
        <v>92.844009076106587</v>
      </c>
    </row>
    <row r="294" spans="1:7">
      <c r="A294" s="29" t="s">
        <v>184</v>
      </c>
      <c r="B294" s="29" t="s">
        <v>76</v>
      </c>
      <c r="C294" s="29" t="s">
        <v>17</v>
      </c>
      <c r="D294" s="29" t="s">
        <v>156</v>
      </c>
      <c r="E294">
        <v>2024</v>
      </c>
      <c r="F294" s="29" t="s">
        <v>17</v>
      </c>
      <c r="G294">
        <v>146.5939353955375</v>
      </c>
    </row>
    <row r="295" spans="1:7">
      <c r="A295" s="29" t="s">
        <v>184</v>
      </c>
      <c r="B295" s="29" t="s">
        <v>76</v>
      </c>
      <c r="C295" s="29" t="s">
        <v>17</v>
      </c>
      <c r="D295" s="29" t="s">
        <v>156</v>
      </c>
      <c r="E295">
        <v>2025</v>
      </c>
      <c r="F295" s="29" t="s">
        <v>17</v>
      </c>
      <c r="G295">
        <v>146.5939353955375</v>
      </c>
    </row>
    <row r="296" spans="1:7">
      <c r="A296" s="29" t="s">
        <v>184</v>
      </c>
      <c r="B296" s="29" t="s">
        <v>76</v>
      </c>
      <c r="C296" s="29" t="s">
        <v>17</v>
      </c>
      <c r="D296" s="29" t="s">
        <v>156</v>
      </c>
      <c r="E296">
        <v>2026</v>
      </c>
      <c r="F296" s="29" t="s">
        <v>17</v>
      </c>
      <c r="G296">
        <v>146.5939353955375</v>
      </c>
    </row>
    <row r="297" spans="1:7">
      <c r="A297" s="29" t="s">
        <v>184</v>
      </c>
      <c r="B297" s="29" t="s">
        <v>76</v>
      </c>
      <c r="C297" s="29" t="s">
        <v>17</v>
      </c>
      <c r="D297" s="29" t="s">
        <v>156</v>
      </c>
      <c r="E297">
        <v>2027</v>
      </c>
      <c r="F297" s="29" t="s">
        <v>17</v>
      </c>
      <c r="G297">
        <v>108.3907353955375</v>
      </c>
    </row>
    <row r="298" spans="1:7">
      <c r="A298" s="29" t="s">
        <v>184</v>
      </c>
      <c r="B298" s="29" t="s">
        <v>76</v>
      </c>
      <c r="C298" s="29" t="s">
        <v>17</v>
      </c>
      <c r="D298" s="29" t="s">
        <v>156</v>
      </c>
      <c r="E298">
        <v>2028</v>
      </c>
      <c r="F298" s="29" t="s">
        <v>17</v>
      </c>
      <c r="G298">
        <v>53.749926319430919</v>
      </c>
    </row>
    <row r="299" spans="1:7">
      <c r="A299" s="29" t="s">
        <v>186</v>
      </c>
      <c r="B299" s="29" t="s">
        <v>77</v>
      </c>
      <c r="C299" s="29" t="s">
        <v>145</v>
      </c>
      <c r="D299" s="29" t="s">
        <v>19</v>
      </c>
      <c r="E299">
        <v>2019</v>
      </c>
      <c r="F299" s="29" t="s">
        <v>19</v>
      </c>
      <c r="G299">
        <v>10.165742850000001</v>
      </c>
    </row>
    <row r="300" spans="1:7">
      <c r="A300" s="29" t="s">
        <v>186</v>
      </c>
      <c r="B300" s="29" t="s">
        <v>77</v>
      </c>
      <c r="C300" s="29" t="s">
        <v>145</v>
      </c>
      <c r="D300" s="29" t="s">
        <v>19</v>
      </c>
      <c r="E300">
        <v>2020</v>
      </c>
      <c r="F300" s="29" t="s">
        <v>19</v>
      </c>
      <c r="G300">
        <v>61.712168159999997</v>
      </c>
    </row>
    <row r="301" spans="1:7">
      <c r="A301" s="29" t="s">
        <v>186</v>
      </c>
      <c r="B301" s="29" t="s">
        <v>77</v>
      </c>
      <c r="C301" s="29" t="s">
        <v>145</v>
      </c>
      <c r="D301" s="29" t="s">
        <v>19</v>
      </c>
      <c r="E301">
        <v>2021</v>
      </c>
      <c r="F301" s="29" t="s">
        <v>19</v>
      </c>
      <c r="G301">
        <v>103.45055533</v>
      </c>
    </row>
    <row r="302" spans="1:7">
      <c r="A302" s="29" t="s">
        <v>186</v>
      </c>
      <c r="B302" s="29" t="s">
        <v>77</v>
      </c>
      <c r="C302" s="29" t="s">
        <v>145</v>
      </c>
      <c r="D302" s="29" t="s">
        <v>19</v>
      </c>
      <c r="E302">
        <v>2022</v>
      </c>
      <c r="F302" s="29" t="s">
        <v>19</v>
      </c>
      <c r="G302">
        <v>417.193378</v>
      </c>
    </row>
    <row r="303" spans="1:7">
      <c r="A303" s="29" t="s">
        <v>186</v>
      </c>
      <c r="B303" s="29" t="s">
        <v>77</v>
      </c>
      <c r="C303" s="29" t="s">
        <v>145</v>
      </c>
      <c r="D303" s="29" t="s">
        <v>19</v>
      </c>
      <c r="E303">
        <v>2023</v>
      </c>
      <c r="F303" s="29" t="s">
        <v>19</v>
      </c>
      <c r="G303">
        <v>633.57299999999998</v>
      </c>
    </row>
    <row r="304" spans="1:7">
      <c r="A304" s="29" t="s">
        <v>186</v>
      </c>
      <c r="B304" s="29" t="s">
        <v>77</v>
      </c>
      <c r="C304" s="29" t="s">
        <v>145</v>
      </c>
      <c r="D304" s="29" t="s">
        <v>19</v>
      </c>
      <c r="E304">
        <v>2024</v>
      </c>
      <c r="F304" s="29" t="s">
        <v>19</v>
      </c>
      <c r="G304">
        <v>365.91899999999998</v>
      </c>
    </row>
    <row r="305" spans="1:7">
      <c r="A305" s="29" t="s">
        <v>186</v>
      </c>
      <c r="B305" s="29" t="s">
        <v>77</v>
      </c>
      <c r="C305" s="29" t="s">
        <v>145</v>
      </c>
      <c r="D305" s="29" t="s">
        <v>19</v>
      </c>
      <c r="E305">
        <v>2025</v>
      </c>
      <c r="F305" s="29" t="s">
        <v>19</v>
      </c>
      <c r="G305">
        <v>136.87942000000001</v>
      </c>
    </row>
    <row r="306" spans="1:7">
      <c r="A306" s="29" t="s">
        <v>186</v>
      </c>
      <c r="B306" s="29" t="s">
        <v>77</v>
      </c>
      <c r="C306" s="29" t="s">
        <v>145</v>
      </c>
      <c r="D306" s="29" t="s">
        <v>19</v>
      </c>
      <c r="E306">
        <v>2026</v>
      </c>
      <c r="F306" s="29" t="s">
        <v>19</v>
      </c>
      <c r="G306">
        <v>136.87942000000001</v>
      </c>
    </row>
    <row r="307" spans="1:7">
      <c r="A307" s="29" t="s">
        <v>187</v>
      </c>
      <c r="B307" s="29" t="s">
        <v>77</v>
      </c>
      <c r="C307" s="29" t="s">
        <v>16</v>
      </c>
      <c r="D307" s="29" t="s">
        <v>185</v>
      </c>
      <c r="E307">
        <v>2021</v>
      </c>
      <c r="F307" s="29" t="s">
        <v>16</v>
      </c>
      <c r="G307">
        <v>71.506630239506919</v>
      </c>
    </row>
    <row r="308" spans="1:7">
      <c r="A308" s="29" t="s">
        <v>187</v>
      </c>
      <c r="B308" s="29" t="s">
        <v>77</v>
      </c>
      <c r="C308" s="29" t="s">
        <v>16</v>
      </c>
      <c r="D308" s="29" t="s">
        <v>185</v>
      </c>
      <c r="E308">
        <v>2022</v>
      </c>
      <c r="F308" s="29" t="s">
        <v>16</v>
      </c>
      <c r="G308">
        <v>153.1192284550381</v>
      </c>
    </row>
    <row r="309" spans="1:7">
      <c r="A309" s="29" t="s">
        <v>187</v>
      </c>
      <c r="B309" s="29" t="s">
        <v>77</v>
      </c>
      <c r="C309" s="29" t="s">
        <v>16</v>
      </c>
      <c r="D309" s="29" t="s">
        <v>185</v>
      </c>
      <c r="E309">
        <v>2023</v>
      </c>
      <c r="F309" s="29" t="s">
        <v>16</v>
      </c>
      <c r="G309">
        <v>244.65482857911161</v>
      </c>
    </row>
    <row r="310" spans="1:7">
      <c r="A310" s="29" t="s">
        <v>187</v>
      </c>
      <c r="B310" s="29" t="s">
        <v>77</v>
      </c>
      <c r="C310" s="29" t="s">
        <v>16</v>
      </c>
      <c r="D310" s="29" t="s">
        <v>185</v>
      </c>
      <c r="E310">
        <v>2024</v>
      </c>
      <c r="F310" s="29" t="s">
        <v>16</v>
      </c>
      <c r="G310">
        <v>418.13141109304831</v>
      </c>
    </row>
    <row r="311" spans="1:7">
      <c r="A311" s="29" t="s">
        <v>187</v>
      </c>
      <c r="B311" s="29" t="s">
        <v>77</v>
      </c>
      <c r="C311" s="29" t="s">
        <v>16</v>
      </c>
      <c r="D311" s="29" t="s">
        <v>185</v>
      </c>
      <c r="E311">
        <v>2025</v>
      </c>
      <c r="F311" s="29" t="s">
        <v>16</v>
      </c>
      <c r="G311">
        <v>464.84373229077352</v>
      </c>
    </row>
    <row r="312" spans="1:7">
      <c r="A312" s="29" t="s">
        <v>187</v>
      </c>
      <c r="B312" s="29" t="s">
        <v>77</v>
      </c>
      <c r="C312" s="29" t="s">
        <v>16</v>
      </c>
      <c r="D312" s="29" t="s">
        <v>185</v>
      </c>
      <c r="E312">
        <v>2026</v>
      </c>
      <c r="F312" s="29" t="s">
        <v>16</v>
      </c>
      <c r="G312">
        <v>458.69675234474892</v>
      </c>
    </row>
    <row r="313" spans="1:7">
      <c r="A313" s="29" t="s">
        <v>187</v>
      </c>
      <c r="B313" s="29" t="s">
        <v>77</v>
      </c>
      <c r="C313" s="29" t="s">
        <v>16</v>
      </c>
      <c r="D313" s="29" t="s">
        <v>185</v>
      </c>
      <c r="E313">
        <v>2027</v>
      </c>
      <c r="F313" s="29" t="s">
        <v>16</v>
      </c>
      <c r="G313">
        <v>458.48862614694639</v>
      </c>
    </row>
    <row r="314" spans="1:7">
      <c r="A314" s="29" t="s">
        <v>187</v>
      </c>
      <c r="B314" s="29" t="s">
        <v>77</v>
      </c>
      <c r="C314" s="29" t="s">
        <v>16</v>
      </c>
      <c r="D314" s="29" t="s">
        <v>185</v>
      </c>
      <c r="E314">
        <v>2028</v>
      </c>
      <c r="F314" s="29" t="s">
        <v>16</v>
      </c>
      <c r="G314">
        <v>447.25967823380302</v>
      </c>
    </row>
    <row r="315" spans="1:7">
      <c r="A315" s="29" t="s">
        <v>187</v>
      </c>
      <c r="B315" s="29" t="s">
        <v>77</v>
      </c>
      <c r="C315" s="29" t="s">
        <v>16</v>
      </c>
      <c r="D315" s="29" t="s">
        <v>185</v>
      </c>
      <c r="E315">
        <v>2029</v>
      </c>
      <c r="F315" s="29" t="s">
        <v>16</v>
      </c>
      <c r="G315">
        <v>419.86818323789998</v>
      </c>
    </row>
    <row r="316" spans="1:7">
      <c r="A316" s="29" t="s">
        <v>187</v>
      </c>
      <c r="B316" s="29" t="s">
        <v>77</v>
      </c>
      <c r="C316" s="29" t="s">
        <v>16</v>
      </c>
      <c r="D316" s="29" t="s">
        <v>185</v>
      </c>
      <c r="E316">
        <v>2030</v>
      </c>
      <c r="F316" s="29" t="s">
        <v>16</v>
      </c>
      <c r="G316">
        <v>393.73348913684367</v>
      </c>
    </row>
    <row r="317" spans="1:7">
      <c r="A317" s="29" t="s">
        <v>187</v>
      </c>
      <c r="B317" s="29" t="s">
        <v>77</v>
      </c>
      <c r="C317" s="29" t="s">
        <v>16</v>
      </c>
      <c r="D317" s="29" t="s">
        <v>185</v>
      </c>
      <c r="E317">
        <v>2031</v>
      </c>
      <c r="F317" s="29" t="s">
        <v>16</v>
      </c>
      <c r="G317">
        <v>19.014332793029372</v>
      </c>
    </row>
    <row r="318" spans="1:7">
      <c r="A318" s="29" t="s">
        <v>187</v>
      </c>
      <c r="B318" s="29" t="s">
        <v>77</v>
      </c>
      <c r="C318" s="29" t="s">
        <v>16</v>
      </c>
      <c r="D318" s="29" t="s">
        <v>180</v>
      </c>
      <c r="E318">
        <v>2020</v>
      </c>
      <c r="F318" s="29" t="s">
        <v>16</v>
      </c>
      <c r="G318">
        <v>2.6836130921437689</v>
      </c>
    </row>
    <row r="319" spans="1:7">
      <c r="A319" s="29" t="s">
        <v>187</v>
      </c>
      <c r="B319" s="29" t="s">
        <v>77</v>
      </c>
      <c r="C319" s="29" t="s">
        <v>16</v>
      </c>
      <c r="D319" s="29" t="s">
        <v>180</v>
      </c>
      <c r="E319">
        <v>2021</v>
      </c>
      <c r="F319" s="29" t="s">
        <v>16</v>
      </c>
      <c r="G319">
        <v>2.8649521597415131</v>
      </c>
    </row>
    <row r="320" spans="1:7">
      <c r="A320" s="29" t="s">
        <v>187</v>
      </c>
      <c r="B320" s="29" t="s">
        <v>77</v>
      </c>
      <c r="C320" s="29" t="s">
        <v>16</v>
      </c>
      <c r="D320" s="29" t="s">
        <v>180</v>
      </c>
      <c r="E320">
        <v>2022</v>
      </c>
      <c r="F320" s="29" t="s">
        <v>16</v>
      </c>
      <c r="G320">
        <v>11.445849130003889</v>
      </c>
    </row>
    <row r="321" spans="1:7">
      <c r="A321" s="29" t="s">
        <v>187</v>
      </c>
      <c r="B321" s="29" t="s">
        <v>77</v>
      </c>
      <c r="C321" s="29" t="s">
        <v>16</v>
      </c>
      <c r="D321" s="29" t="s">
        <v>180</v>
      </c>
      <c r="E321">
        <v>2023</v>
      </c>
      <c r="F321" s="29" t="s">
        <v>16</v>
      </c>
      <c r="G321">
        <v>87.036107415905434</v>
      </c>
    </row>
    <row r="322" spans="1:7">
      <c r="A322" s="29" t="s">
        <v>187</v>
      </c>
      <c r="B322" s="29" t="s">
        <v>77</v>
      </c>
      <c r="C322" s="29" t="s">
        <v>16</v>
      </c>
      <c r="D322" s="29" t="s">
        <v>180</v>
      </c>
      <c r="E322">
        <v>2024</v>
      </c>
      <c r="F322" s="29" t="s">
        <v>16</v>
      </c>
      <c r="G322">
        <v>191.8121985482428</v>
      </c>
    </row>
    <row r="323" spans="1:7">
      <c r="A323" s="29" t="s">
        <v>187</v>
      </c>
      <c r="B323" s="29" t="s">
        <v>77</v>
      </c>
      <c r="C323" s="29" t="s">
        <v>16</v>
      </c>
      <c r="D323" s="29" t="s">
        <v>180</v>
      </c>
      <c r="E323">
        <v>2025</v>
      </c>
      <c r="F323" s="29" t="s">
        <v>16</v>
      </c>
      <c r="G323">
        <v>239.9002296551628</v>
      </c>
    </row>
    <row r="324" spans="1:7">
      <c r="A324" s="29" t="s">
        <v>187</v>
      </c>
      <c r="B324" s="29" t="s">
        <v>77</v>
      </c>
      <c r="C324" s="29" t="s">
        <v>16</v>
      </c>
      <c r="D324" s="29" t="s">
        <v>180</v>
      </c>
      <c r="E324">
        <v>2026</v>
      </c>
      <c r="F324" s="29" t="s">
        <v>16</v>
      </c>
      <c r="G324">
        <v>231.42189548917949</v>
      </c>
    </row>
    <row r="325" spans="1:7">
      <c r="A325" s="29" t="s">
        <v>187</v>
      </c>
      <c r="B325" s="29" t="s">
        <v>77</v>
      </c>
      <c r="C325" s="29" t="s">
        <v>16</v>
      </c>
      <c r="D325" s="29" t="s">
        <v>180</v>
      </c>
      <c r="E325">
        <v>2027</v>
      </c>
      <c r="F325" s="29" t="s">
        <v>16</v>
      </c>
      <c r="G325">
        <v>219.18326002649101</v>
      </c>
    </row>
    <row r="326" spans="1:7">
      <c r="A326" s="29" t="s">
        <v>187</v>
      </c>
      <c r="B326" s="29" t="s">
        <v>77</v>
      </c>
      <c r="C326" s="29" t="s">
        <v>16</v>
      </c>
      <c r="D326" s="29" t="s">
        <v>180</v>
      </c>
      <c r="E326">
        <v>2028</v>
      </c>
      <c r="F326" s="29" t="s">
        <v>16</v>
      </c>
      <c r="G326">
        <v>212.59857468845499</v>
      </c>
    </row>
    <row r="327" spans="1:7">
      <c r="A327" s="29" t="s">
        <v>187</v>
      </c>
      <c r="B327" s="29" t="s">
        <v>77</v>
      </c>
      <c r="C327" s="29" t="s">
        <v>16</v>
      </c>
      <c r="D327" s="29" t="s">
        <v>180</v>
      </c>
      <c r="E327">
        <v>2029</v>
      </c>
      <c r="F327" s="29" t="s">
        <v>16</v>
      </c>
      <c r="G327">
        <v>200.52722126822869</v>
      </c>
    </row>
    <row r="328" spans="1:7">
      <c r="A328" s="29" t="s">
        <v>187</v>
      </c>
      <c r="B328" s="29" t="s">
        <v>77</v>
      </c>
      <c r="C328" s="29" t="s">
        <v>16</v>
      </c>
      <c r="D328" s="29" t="s">
        <v>180</v>
      </c>
      <c r="E328">
        <v>2030</v>
      </c>
      <c r="F328" s="29" t="s">
        <v>16</v>
      </c>
      <c r="G328">
        <v>190.13452931565701</v>
      </c>
    </row>
    <row r="329" spans="1:7">
      <c r="A329" s="29" t="s">
        <v>188</v>
      </c>
      <c r="B329" s="29" t="s">
        <v>77</v>
      </c>
      <c r="C329" s="29" t="s">
        <v>145</v>
      </c>
      <c r="D329" s="29" t="s">
        <v>21</v>
      </c>
      <c r="E329">
        <v>2019</v>
      </c>
      <c r="F329" s="29" t="s">
        <v>21</v>
      </c>
      <c r="G329">
        <v>3.37078751</v>
      </c>
    </row>
    <row r="330" spans="1:7">
      <c r="A330" s="29" t="s">
        <v>188</v>
      </c>
      <c r="B330" s="29" t="s">
        <v>77</v>
      </c>
      <c r="C330" s="29" t="s">
        <v>145</v>
      </c>
      <c r="D330" s="29" t="s">
        <v>21</v>
      </c>
      <c r="E330">
        <v>2020</v>
      </c>
      <c r="F330" s="29" t="s">
        <v>21</v>
      </c>
      <c r="G330">
        <v>14.23482364</v>
      </c>
    </row>
    <row r="331" spans="1:7">
      <c r="A331" s="29" t="s">
        <v>188</v>
      </c>
      <c r="B331" s="29" t="s">
        <v>77</v>
      </c>
      <c r="C331" s="29" t="s">
        <v>145</v>
      </c>
      <c r="D331" s="29" t="s">
        <v>21</v>
      </c>
      <c r="E331">
        <v>2021</v>
      </c>
      <c r="F331" s="29" t="s">
        <v>21</v>
      </c>
      <c r="G331">
        <v>22.903282130000001</v>
      </c>
    </row>
    <row r="332" spans="1:7">
      <c r="A332" s="29" t="s">
        <v>188</v>
      </c>
      <c r="B332" s="29" t="s">
        <v>77</v>
      </c>
      <c r="C332" s="29" t="s">
        <v>145</v>
      </c>
      <c r="D332" s="29" t="s">
        <v>21</v>
      </c>
      <c r="E332">
        <v>2022</v>
      </c>
      <c r="F332" s="29" t="s">
        <v>21</v>
      </c>
      <c r="G332">
        <v>41.82</v>
      </c>
    </row>
    <row r="333" spans="1:7">
      <c r="A333" s="29" t="s">
        <v>188</v>
      </c>
      <c r="B333" s="29" t="s">
        <v>77</v>
      </c>
      <c r="C333" s="29" t="s">
        <v>145</v>
      </c>
      <c r="D333" s="29" t="s">
        <v>21</v>
      </c>
      <c r="E333">
        <v>2023</v>
      </c>
      <c r="F333" s="29" t="s">
        <v>21</v>
      </c>
      <c r="G333">
        <v>24.46</v>
      </c>
    </row>
    <row r="334" spans="1:7">
      <c r="A334" s="29" t="s">
        <v>188</v>
      </c>
      <c r="B334" s="29" t="s">
        <v>77</v>
      </c>
      <c r="C334" s="29" t="s">
        <v>145</v>
      </c>
      <c r="D334" s="29" t="s">
        <v>21</v>
      </c>
      <c r="E334">
        <v>2024</v>
      </c>
      <c r="F334" s="29" t="s">
        <v>21</v>
      </c>
      <c r="G334">
        <v>21.47</v>
      </c>
    </row>
    <row r="335" spans="1:7">
      <c r="A335" s="29" t="s">
        <v>188</v>
      </c>
      <c r="B335" s="29" t="s">
        <v>77</v>
      </c>
      <c r="C335" s="29" t="s">
        <v>145</v>
      </c>
      <c r="D335" s="29" t="s">
        <v>21</v>
      </c>
      <c r="E335">
        <v>2025</v>
      </c>
      <c r="F335" s="29" t="s">
        <v>21</v>
      </c>
      <c r="G335">
        <v>21.47</v>
      </c>
    </row>
    <row r="336" spans="1:7">
      <c r="A336" s="29" t="s">
        <v>188</v>
      </c>
      <c r="B336" s="29" t="s">
        <v>77</v>
      </c>
      <c r="C336" s="29" t="s">
        <v>145</v>
      </c>
      <c r="D336" s="29" t="s">
        <v>21</v>
      </c>
      <c r="E336">
        <v>2026</v>
      </c>
      <c r="F336" s="29" t="s">
        <v>21</v>
      </c>
      <c r="G336">
        <v>21.47</v>
      </c>
    </row>
    <row r="337" spans="1:7">
      <c r="A337" s="29" t="s">
        <v>189</v>
      </c>
      <c r="B337" s="29" t="s">
        <v>77</v>
      </c>
      <c r="C337" s="29" t="s">
        <v>145</v>
      </c>
      <c r="D337" s="29" t="s">
        <v>20</v>
      </c>
      <c r="E337">
        <v>2019</v>
      </c>
      <c r="F337" s="29" t="s">
        <v>20</v>
      </c>
      <c r="G337">
        <v>1.7018408300000001</v>
      </c>
    </row>
    <row r="338" spans="1:7">
      <c r="A338" s="29" t="s">
        <v>189</v>
      </c>
      <c r="B338" s="29" t="s">
        <v>77</v>
      </c>
      <c r="C338" s="29" t="s">
        <v>145</v>
      </c>
      <c r="D338" s="29" t="s">
        <v>20</v>
      </c>
      <c r="E338">
        <v>2020</v>
      </c>
      <c r="F338" s="29" t="s">
        <v>20</v>
      </c>
      <c r="G338">
        <v>5.9127144699999992</v>
      </c>
    </row>
    <row r="339" spans="1:7">
      <c r="A339" s="29" t="s">
        <v>189</v>
      </c>
      <c r="B339" s="29" t="s">
        <v>77</v>
      </c>
      <c r="C339" s="29" t="s">
        <v>145</v>
      </c>
      <c r="D339" s="29" t="s">
        <v>20</v>
      </c>
      <c r="E339">
        <v>2021</v>
      </c>
      <c r="F339" s="29" t="s">
        <v>20</v>
      </c>
      <c r="G339">
        <v>2.71672745</v>
      </c>
    </row>
    <row r="340" spans="1:7">
      <c r="A340" s="29" t="s">
        <v>189</v>
      </c>
      <c r="B340" s="29" t="s">
        <v>77</v>
      </c>
      <c r="C340" s="29" t="s">
        <v>145</v>
      </c>
      <c r="D340" s="29" t="s">
        <v>20</v>
      </c>
      <c r="E340">
        <v>2022</v>
      </c>
      <c r="F340" s="29" t="s">
        <v>20</v>
      </c>
      <c r="G340">
        <v>21.936389999999999</v>
      </c>
    </row>
    <row r="341" spans="1:7">
      <c r="A341" s="29" t="s">
        <v>189</v>
      </c>
      <c r="B341" s="29" t="s">
        <v>77</v>
      </c>
      <c r="C341" s="29" t="s">
        <v>145</v>
      </c>
      <c r="D341" s="29" t="s">
        <v>20</v>
      </c>
      <c r="E341">
        <v>2023</v>
      </c>
      <c r="F341" s="29" t="s">
        <v>20</v>
      </c>
      <c r="G341">
        <v>38.689830000000001</v>
      </c>
    </row>
    <row r="342" spans="1:7">
      <c r="A342" s="29" t="s">
        <v>189</v>
      </c>
      <c r="B342" s="29" t="s">
        <v>77</v>
      </c>
      <c r="C342" s="29" t="s">
        <v>145</v>
      </c>
      <c r="D342" s="29" t="s">
        <v>20</v>
      </c>
      <c r="E342">
        <v>2024</v>
      </c>
      <c r="F342" s="29" t="s">
        <v>20</v>
      </c>
      <c r="G342">
        <v>29</v>
      </c>
    </row>
    <row r="343" spans="1:7">
      <c r="A343" s="29" t="s">
        <v>189</v>
      </c>
      <c r="B343" s="29" t="s">
        <v>77</v>
      </c>
      <c r="C343" s="29" t="s">
        <v>145</v>
      </c>
      <c r="D343" s="29" t="s">
        <v>20</v>
      </c>
      <c r="E343">
        <v>2025</v>
      </c>
      <c r="F343" s="29" t="s">
        <v>20</v>
      </c>
      <c r="G343">
        <v>21.09966</v>
      </c>
    </row>
    <row r="344" spans="1:7">
      <c r="A344" s="29" t="s">
        <v>189</v>
      </c>
      <c r="B344" s="29" t="s">
        <v>77</v>
      </c>
      <c r="C344" s="29" t="s">
        <v>145</v>
      </c>
      <c r="D344" s="29" t="s">
        <v>20</v>
      </c>
      <c r="E344">
        <v>2026</v>
      </c>
      <c r="F344" s="29" t="s">
        <v>20</v>
      </c>
      <c r="G344">
        <v>21.09966</v>
      </c>
    </row>
    <row r="345" spans="1:7">
      <c r="A345" s="29" t="s">
        <v>190</v>
      </c>
      <c r="B345" s="29" t="s">
        <v>77</v>
      </c>
      <c r="C345" s="29" t="s">
        <v>145</v>
      </c>
      <c r="D345" s="29" t="s">
        <v>22</v>
      </c>
      <c r="E345">
        <v>2021</v>
      </c>
      <c r="F345" s="29" t="s">
        <v>22</v>
      </c>
      <c r="G345">
        <v>1.9</v>
      </c>
    </row>
    <row r="346" spans="1:7">
      <c r="A346" s="29" t="s">
        <v>190</v>
      </c>
      <c r="B346" s="29" t="s">
        <v>77</v>
      </c>
      <c r="C346" s="29" t="s">
        <v>145</v>
      </c>
      <c r="D346" s="29" t="s">
        <v>22</v>
      </c>
      <c r="E346">
        <v>2022</v>
      </c>
      <c r="F346" s="29" t="s">
        <v>22</v>
      </c>
      <c r="G346">
        <v>3.145</v>
      </c>
    </row>
    <row r="347" spans="1:7">
      <c r="A347" s="29" t="s">
        <v>190</v>
      </c>
      <c r="B347" s="29" t="s">
        <v>77</v>
      </c>
      <c r="C347" s="29" t="s">
        <v>145</v>
      </c>
      <c r="D347" s="29" t="s">
        <v>22</v>
      </c>
      <c r="E347">
        <v>2023</v>
      </c>
      <c r="F347" s="29" t="s">
        <v>22</v>
      </c>
      <c r="G347">
        <v>8.7200000000000006</v>
      </c>
    </row>
    <row r="348" spans="1:7">
      <c r="A348" s="29" t="s">
        <v>190</v>
      </c>
      <c r="B348" s="29" t="s">
        <v>77</v>
      </c>
      <c r="C348" s="29" t="s">
        <v>145</v>
      </c>
      <c r="D348" s="29" t="s">
        <v>22</v>
      </c>
      <c r="E348">
        <v>2024</v>
      </c>
      <c r="F348" s="29" t="s">
        <v>22</v>
      </c>
      <c r="G348">
        <v>12.82</v>
      </c>
    </row>
    <row r="349" spans="1:7">
      <c r="A349" s="29" t="s">
        <v>190</v>
      </c>
      <c r="B349" s="29" t="s">
        <v>77</v>
      </c>
      <c r="C349" s="29" t="s">
        <v>145</v>
      </c>
      <c r="D349" s="29" t="s">
        <v>22</v>
      </c>
      <c r="E349">
        <v>2025</v>
      </c>
      <c r="F349" s="29" t="s">
        <v>22</v>
      </c>
      <c r="G349">
        <v>15.82</v>
      </c>
    </row>
    <row r="350" spans="1:7">
      <c r="A350" s="29" t="s">
        <v>190</v>
      </c>
      <c r="B350" s="29" t="s">
        <v>77</v>
      </c>
      <c r="C350" s="29" t="s">
        <v>145</v>
      </c>
      <c r="D350" s="29" t="s">
        <v>22</v>
      </c>
      <c r="E350">
        <v>2026</v>
      </c>
      <c r="F350" s="29" t="s">
        <v>22</v>
      </c>
      <c r="G350">
        <v>15.82</v>
      </c>
    </row>
    <row r="351" spans="1:7">
      <c r="A351" s="29" t="s">
        <v>190</v>
      </c>
      <c r="B351" s="29" t="s">
        <v>77</v>
      </c>
      <c r="C351" s="29" t="s">
        <v>145</v>
      </c>
      <c r="D351" s="29" t="s">
        <v>22</v>
      </c>
      <c r="E351">
        <v>2027</v>
      </c>
      <c r="F351" s="29" t="s">
        <v>22</v>
      </c>
      <c r="G351">
        <v>15.82</v>
      </c>
    </row>
    <row r="352" spans="1:7">
      <c r="A352" s="29" t="s">
        <v>190</v>
      </c>
      <c r="B352" s="29" t="s">
        <v>77</v>
      </c>
      <c r="C352" s="29" t="s">
        <v>145</v>
      </c>
      <c r="D352" s="29" t="s">
        <v>22</v>
      </c>
      <c r="E352">
        <v>2028</v>
      </c>
      <c r="F352" s="29" t="s">
        <v>22</v>
      </c>
      <c r="G352">
        <v>15.82</v>
      </c>
    </row>
    <row r="353" spans="1:7">
      <c r="A353" s="29" t="s">
        <v>190</v>
      </c>
      <c r="B353" s="29" t="s">
        <v>77</v>
      </c>
      <c r="C353" s="29" t="s">
        <v>145</v>
      </c>
      <c r="D353" s="29" t="s">
        <v>22</v>
      </c>
      <c r="E353">
        <v>2029</v>
      </c>
      <c r="F353" s="29" t="s">
        <v>22</v>
      </c>
      <c r="G353">
        <v>15.82</v>
      </c>
    </row>
    <row r="354" spans="1:7">
      <c r="A354" s="29" t="s">
        <v>190</v>
      </c>
      <c r="B354" s="29" t="s">
        <v>77</v>
      </c>
      <c r="C354" s="29" t="s">
        <v>145</v>
      </c>
      <c r="D354" s="29" t="s">
        <v>22</v>
      </c>
      <c r="E354">
        <v>2030</v>
      </c>
      <c r="F354" s="29" t="s">
        <v>22</v>
      </c>
      <c r="G354">
        <v>15.82</v>
      </c>
    </row>
    <row r="355" spans="1:7">
      <c r="A355" s="29" t="s">
        <v>190</v>
      </c>
      <c r="B355" s="29" t="s">
        <v>77</v>
      </c>
      <c r="C355" s="29" t="s">
        <v>145</v>
      </c>
      <c r="D355" s="29" t="s">
        <v>22</v>
      </c>
      <c r="E355">
        <v>2031</v>
      </c>
      <c r="F355" s="29" t="s">
        <v>22</v>
      </c>
      <c r="G355">
        <v>0.1</v>
      </c>
    </row>
    <row r="356" spans="1:7">
      <c r="A356" s="29" t="s">
        <v>191</v>
      </c>
      <c r="B356" s="29" t="s">
        <v>77</v>
      </c>
      <c r="C356" s="29" t="s">
        <v>145</v>
      </c>
      <c r="D356" s="29" t="s">
        <v>160</v>
      </c>
      <c r="E356">
        <v>2019</v>
      </c>
      <c r="F356" s="29" t="s">
        <v>160</v>
      </c>
      <c r="G356">
        <v>-0.268557502</v>
      </c>
    </row>
    <row r="357" spans="1:7">
      <c r="A357" s="29" t="s">
        <v>191</v>
      </c>
      <c r="B357" s="29" t="s">
        <v>77</v>
      </c>
      <c r="C357" s="29" t="s">
        <v>145</v>
      </c>
      <c r="D357" s="29" t="s">
        <v>160</v>
      </c>
      <c r="E357">
        <v>2020</v>
      </c>
      <c r="F357" s="29" t="s">
        <v>160</v>
      </c>
      <c r="G357">
        <v>-6.8687559675355725E-2</v>
      </c>
    </row>
    <row r="358" spans="1:7">
      <c r="A358" s="29" t="s">
        <v>191</v>
      </c>
      <c r="B358" s="29" t="s">
        <v>77</v>
      </c>
      <c r="C358" s="29" t="s">
        <v>145</v>
      </c>
      <c r="D358" s="29" t="s">
        <v>160</v>
      </c>
      <c r="E358">
        <v>2021</v>
      </c>
      <c r="F358" s="29" t="s">
        <v>160</v>
      </c>
      <c r="G358">
        <v>13.0523467557401</v>
      </c>
    </row>
    <row r="359" spans="1:7">
      <c r="A359" s="29" t="s">
        <v>191</v>
      </c>
      <c r="B359" s="29" t="s">
        <v>77</v>
      </c>
      <c r="C359" s="29" t="s">
        <v>145</v>
      </c>
      <c r="D359" s="29" t="s">
        <v>160</v>
      </c>
      <c r="E359">
        <v>2022</v>
      </c>
      <c r="F359" s="29" t="s">
        <v>160</v>
      </c>
      <c r="G359">
        <v>24.066804866504281</v>
      </c>
    </row>
    <row r="360" spans="1:7">
      <c r="A360" s="29" t="s">
        <v>191</v>
      </c>
      <c r="B360" s="29" t="s">
        <v>77</v>
      </c>
      <c r="C360" s="29" t="s">
        <v>145</v>
      </c>
      <c r="D360" s="29" t="s">
        <v>160</v>
      </c>
      <c r="E360">
        <v>2023</v>
      </c>
      <c r="F360" s="29" t="s">
        <v>160</v>
      </c>
      <c r="G360">
        <v>47.230224358033539</v>
      </c>
    </row>
    <row r="361" spans="1:7">
      <c r="A361" s="29" t="s">
        <v>191</v>
      </c>
      <c r="B361" s="29" t="s">
        <v>77</v>
      </c>
      <c r="C361" s="29" t="s">
        <v>145</v>
      </c>
      <c r="D361" s="29" t="s">
        <v>160</v>
      </c>
      <c r="E361">
        <v>2024</v>
      </c>
      <c r="F361" s="29" t="s">
        <v>160</v>
      </c>
      <c r="G361">
        <v>83.556429042226085</v>
      </c>
    </row>
    <row r="362" spans="1:7">
      <c r="A362" s="29" t="s">
        <v>191</v>
      </c>
      <c r="B362" s="29" t="s">
        <v>77</v>
      </c>
      <c r="C362" s="29" t="s">
        <v>145</v>
      </c>
      <c r="D362" s="29" t="s">
        <v>160</v>
      </c>
      <c r="E362">
        <v>2025</v>
      </c>
      <c r="F362" s="29" t="s">
        <v>160</v>
      </c>
      <c r="G362">
        <v>79.110920417691375</v>
      </c>
    </row>
    <row r="363" spans="1:7">
      <c r="A363" s="29" t="s">
        <v>191</v>
      </c>
      <c r="B363" s="29" t="s">
        <v>77</v>
      </c>
      <c r="C363" s="29" t="s">
        <v>145</v>
      </c>
      <c r="D363" s="29" t="s">
        <v>160</v>
      </c>
      <c r="E363">
        <v>2026</v>
      </c>
      <c r="F363" s="29" t="s">
        <v>160</v>
      </c>
      <c r="G363">
        <v>70.878903625295266</v>
      </c>
    </row>
    <row r="364" spans="1:7">
      <c r="A364" s="29" t="s">
        <v>191</v>
      </c>
      <c r="B364" s="29" t="s">
        <v>77</v>
      </c>
      <c r="C364" s="29" t="s">
        <v>145</v>
      </c>
      <c r="D364" s="29" t="s">
        <v>160</v>
      </c>
      <c r="E364">
        <v>2027</v>
      </c>
      <c r="F364" s="29" t="s">
        <v>160</v>
      </c>
      <c r="G364">
        <v>70.254610096791581</v>
      </c>
    </row>
    <row r="365" spans="1:7">
      <c r="A365" s="29" t="s">
        <v>191</v>
      </c>
      <c r="B365" s="29" t="s">
        <v>77</v>
      </c>
      <c r="C365" s="29" t="s">
        <v>145</v>
      </c>
      <c r="D365" s="29" t="s">
        <v>160</v>
      </c>
      <c r="E365">
        <v>2028</v>
      </c>
      <c r="F365" s="29" t="s">
        <v>160</v>
      </c>
      <c r="G365">
        <v>81.434834190621444</v>
      </c>
    </row>
    <row r="366" spans="1:7">
      <c r="A366" s="29" t="s">
        <v>191</v>
      </c>
      <c r="B366" s="29" t="s">
        <v>77</v>
      </c>
      <c r="C366" s="29" t="s">
        <v>145</v>
      </c>
      <c r="D366" s="29" t="s">
        <v>160</v>
      </c>
      <c r="E366">
        <v>2029</v>
      </c>
      <c r="F366" s="29" t="s">
        <v>160</v>
      </c>
      <c r="G366">
        <v>90.226168475657872</v>
      </c>
    </row>
    <row r="367" spans="1:7">
      <c r="A367" s="29" t="s">
        <v>191</v>
      </c>
      <c r="B367" s="29" t="s">
        <v>77</v>
      </c>
      <c r="C367" s="29" t="s">
        <v>145</v>
      </c>
      <c r="D367" s="29" t="s">
        <v>160</v>
      </c>
      <c r="E367">
        <v>2030</v>
      </c>
      <c r="F367" s="29" t="s">
        <v>160</v>
      </c>
      <c r="G367">
        <v>114.82960369050009</v>
      </c>
    </row>
    <row r="368" spans="1:7">
      <c r="A368" s="29" t="s">
        <v>191</v>
      </c>
      <c r="B368" s="29" t="s">
        <v>77</v>
      </c>
      <c r="C368" s="29" t="s">
        <v>145</v>
      </c>
      <c r="D368" s="29" t="s">
        <v>160</v>
      </c>
      <c r="E368">
        <v>2031</v>
      </c>
      <c r="F368" s="29" t="s">
        <v>160</v>
      </c>
      <c r="G368">
        <v>3.8028665586058752</v>
      </c>
    </row>
    <row r="369" spans="1:7">
      <c r="A369" s="29" t="s">
        <v>192</v>
      </c>
      <c r="B369" s="29" t="s">
        <v>77</v>
      </c>
      <c r="C369" s="29" t="s">
        <v>17</v>
      </c>
      <c r="D369" s="29" t="s">
        <v>156</v>
      </c>
      <c r="E369">
        <v>2021</v>
      </c>
      <c r="F369" s="29" t="s">
        <v>17</v>
      </c>
      <c r="G369">
        <v>7.4815197808219187</v>
      </c>
    </row>
    <row r="370" spans="1:7">
      <c r="A370" s="29" t="s">
        <v>192</v>
      </c>
      <c r="B370" s="29" t="s">
        <v>77</v>
      </c>
      <c r="C370" s="29" t="s">
        <v>17</v>
      </c>
      <c r="D370" s="29" t="s">
        <v>156</v>
      </c>
      <c r="E370">
        <v>2022</v>
      </c>
      <c r="F370" s="29" t="s">
        <v>17</v>
      </c>
      <c r="G370">
        <v>21.09787804474777</v>
      </c>
    </row>
    <row r="371" spans="1:7">
      <c r="A371" s="29" t="s">
        <v>192</v>
      </c>
      <c r="B371" s="29" t="s">
        <v>77</v>
      </c>
      <c r="C371" s="29" t="s">
        <v>17</v>
      </c>
      <c r="D371" s="29" t="s">
        <v>156</v>
      </c>
      <c r="E371">
        <v>2023</v>
      </c>
      <c r="F371" s="29" t="s">
        <v>17</v>
      </c>
      <c r="G371">
        <v>59.478274197835631</v>
      </c>
    </row>
    <row r="372" spans="1:7">
      <c r="A372" s="29" t="s">
        <v>192</v>
      </c>
      <c r="B372" s="29" t="s">
        <v>77</v>
      </c>
      <c r="C372" s="29" t="s">
        <v>17</v>
      </c>
      <c r="D372" s="29" t="s">
        <v>156</v>
      </c>
      <c r="E372">
        <v>2024</v>
      </c>
      <c r="F372" s="29" t="s">
        <v>17</v>
      </c>
      <c r="G372">
        <v>115.9392261766814</v>
      </c>
    </row>
    <row r="373" spans="1:7">
      <c r="A373" s="29" t="s">
        <v>192</v>
      </c>
      <c r="B373" s="29" t="s">
        <v>77</v>
      </c>
      <c r="C373" s="29" t="s">
        <v>17</v>
      </c>
      <c r="D373" s="29" t="s">
        <v>156</v>
      </c>
      <c r="E373">
        <v>2025</v>
      </c>
      <c r="F373" s="29" t="s">
        <v>17</v>
      </c>
      <c r="G373">
        <v>132.91718782639549</v>
      </c>
    </row>
    <row r="374" spans="1:7">
      <c r="A374" s="29" t="s">
        <v>192</v>
      </c>
      <c r="B374" s="29" t="s">
        <v>77</v>
      </c>
      <c r="C374" s="29" t="s">
        <v>17</v>
      </c>
      <c r="D374" s="29" t="s">
        <v>156</v>
      </c>
      <c r="E374">
        <v>2026</v>
      </c>
      <c r="F374" s="29" t="s">
        <v>17</v>
      </c>
      <c r="G374">
        <v>131.3922092010416</v>
      </c>
    </row>
    <row r="375" spans="1:7">
      <c r="A375" s="29" t="s">
        <v>192</v>
      </c>
      <c r="B375" s="29" t="s">
        <v>77</v>
      </c>
      <c r="C375" s="29" t="s">
        <v>17</v>
      </c>
      <c r="D375" s="29" t="s">
        <v>156</v>
      </c>
      <c r="E375">
        <v>2027</v>
      </c>
      <c r="F375" s="29" t="s">
        <v>17</v>
      </c>
      <c r="G375">
        <v>129.75844983438719</v>
      </c>
    </row>
    <row r="376" spans="1:7">
      <c r="A376" s="29" t="s">
        <v>192</v>
      </c>
      <c r="B376" s="29" t="s">
        <v>77</v>
      </c>
      <c r="C376" s="29" t="s">
        <v>17</v>
      </c>
      <c r="D376" s="29" t="s">
        <v>156</v>
      </c>
      <c r="E376">
        <v>2028</v>
      </c>
      <c r="F376" s="29" t="s">
        <v>17</v>
      </c>
      <c r="G376">
        <v>128.62527048525729</v>
      </c>
    </row>
    <row r="377" spans="1:7">
      <c r="A377" s="29" t="s">
        <v>192</v>
      </c>
      <c r="B377" s="29" t="s">
        <v>77</v>
      </c>
      <c r="C377" s="29" t="s">
        <v>17</v>
      </c>
      <c r="D377" s="29" t="s">
        <v>156</v>
      </c>
      <c r="E377">
        <v>2029</v>
      </c>
      <c r="F377" s="29" t="s">
        <v>17</v>
      </c>
      <c r="G377">
        <v>125.93694846926969</v>
      </c>
    </row>
    <row r="378" spans="1:7">
      <c r="A378" s="29" t="s">
        <v>192</v>
      </c>
      <c r="B378" s="29" t="s">
        <v>77</v>
      </c>
      <c r="C378" s="29" t="s">
        <v>17</v>
      </c>
      <c r="D378" s="29" t="s">
        <v>156</v>
      </c>
      <c r="E378">
        <v>2030</v>
      </c>
      <c r="F378" s="29" t="s">
        <v>17</v>
      </c>
      <c r="G378">
        <v>123.8165688300184</v>
      </c>
    </row>
    <row r="379" spans="1:7">
      <c r="A379" s="29" t="s">
        <v>192</v>
      </c>
      <c r="B379" s="29" t="s">
        <v>77</v>
      </c>
      <c r="C379" s="29" t="s">
        <v>17</v>
      </c>
      <c r="D379" s="29" t="s">
        <v>156</v>
      </c>
      <c r="E379">
        <v>2031</v>
      </c>
      <c r="F379" s="29" t="s">
        <v>17</v>
      </c>
      <c r="G379">
        <v>14.44608</v>
      </c>
    </row>
    <row r="380" spans="1:7">
      <c r="A380" s="29" t="s">
        <v>193</v>
      </c>
      <c r="B380" s="29" t="s">
        <v>78</v>
      </c>
      <c r="C380" s="29" t="s">
        <v>145</v>
      </c>
      <c r="D380" s="29" t="s">
        <v>19</v>
      </c>
      <c r="E380">
        <v>2021</v>
      </c>
      <c r="F380" s="29" t="s">
        <v>19</v>
      </c>
      <c r="G380">
        <v>11</v>
      </c>
    </row>
    <row r="381" spans="1:7">
      <c r="A381" s="29" t="s">
        <v>193</v>
      </c>
      <c r="B381" s="29" t="s">
        <v>78</v>
      </c>
      <c r="C381" s="29" t="s">
        <v>145</v>
      </c>
      <c r="D381" s="29" t="s">
        <v>19</v>
      </c>
      <c r="E381">
        <v>2022</v>
      </c>
      <c r="F381" s="29" t="s">
        <v>19</v>
      </c>
      <c r="G381">
        <v>178.73</v>
      </c>
    </row>
    <row r="382" spans="1:7">
      <c r="A382" s="29" t="s">
        <v>193</v>
      </c>
      <c r="B382" s="29" t="s">
        <v>78</v>
      </c>
      <c r="C382" s="29" t="s">
        <v>145</v>
      </c>
      <c r="D382" s="29" t="s">
        <v>19</v>
      </c>
      <c r="E382">
        <v>2023</v>
      </c>
      <c r="F382" s="29" t="s">
        <v>19</v>
      </c>
      <c r="G382">
        <v>365</v>
      </c>
    </row>
    <row r="383" spans="1:7">
      <c r="A383" s="29" t="s">
        <v>193</v>
      </c>
      <c r="B383" s="29" t="s">
        <v>78</v>
      </c>
      <c r="C383" s="29" t="s">
        <v>145</v>
      </c>
      <c r="D383" s="29" t="s">
        <v>19</v>
      </c>
      <c r="E383">
        <v>2024</v>
      </c>
      <c r="F383" s="29" t="s">
        <v>19</v>
      </c>
      <c r="G383">
        <v>52.8</v>
      </c>
    </row>
    <row r="384" spans="1:7">
      <c r="A384" s="29" t="s">
        <v>194</v>
      </c>
      <c r="B384" s="29" t="s">
        <v>78</v>
      </c>
      <c r="C384" s="29" t="s">
        <v>18</v>
      </c>
      <c r="D384" s="29" t="s">
        <v>155</v>
      </c>
      <c r="E384">
        <v>2022</v>
      </c>
      <c r="F384" s="29" t="s">
        <v>18</v>
      </c>
      <c r="G384">
        <v>8.9227775000000022</v>
      </c>
    </row>
    <row r="385" spans="1:7">
      <c r="A385" s="29" t="s">
        <v>194</v>
      </c>
      <c r="B385" s="29" t="s">
        <v>78</v>
      </c>
      <c r="C385" s="29" t="s">
        <v>18</v>
      </c>
      <c r="D385" s="29" t="s">
        <v>155</v>
      </c>
      <c r="E385">
        <v>2023</v>
      </c>
      <c r="F385" s="29" t="s">
        <v>18</v>
      </c>
      <c r="G385">
        <v>21.159729500000012</v>
      </c>
    </row>
    <row r="386" spans="1:7">
      <c r="A386" s="29" t="s">
        <v>194</v>
      </c>
      <c r="B386" s="29" t="s">
        <v>78</v>
      </c>
      <c r="C386" s="29" t="s">
        <v>18</v>
      </c>
      <c r="D386" s="29" t="s">
        <v>155</v>
      </c>
      <c r="E386">
        <v>2024</v>
      </c>
      <c r="F386" s="29" t="s">
        <v>18</v>
      </c>
      <c r="G386">
        <v>21.159729500000012</v>
      </c>
    </row>
    <row r="387" spans="1:7">
      <c r="A387" s="29" t="s">
        <v>194</v>
      </c>
      <c r="B387" s="29" t="s">
        <v>78</v>
      </c>
      <c r="C387" s="29" t="s">
        <v>18</v>
      </c>
      <c r="D387" s="29" t="s">
        <v>155</v>
      </c>
      <c r="E387">
        <v>2025</v>
      </c>
      <c r="F387" s="29" t="s">
        <v>18</v>
      </c>
      <c r="G387">
        <v>21.159729500000012</v>
      </c>
    </row>
    <row r="388" spans="1:7">
      <c r="A388" s="29" t="s">
        <v>194</v>
      </c>
      <c r="B388" s="29" t="s">
        <v>78</v>
      </c>
      <c r="C388" s="29" t="s">
        <v>18</v>
      </c>
      <c r="D388" s="29" t="s">
        <v>155</v>
      </c>
      <c r="E388">
        <v>2026</v>
      </c>
      <c r="F388" s="29" t="s">
        <v>18</v>
      </c>
      <c r="G388">
        <v>21.159729500000012</v>
      </c>
    </row>
    <row r="389" spans="1:7">
      <c r="A389" s="29" t="s">
        <v>194</v>
      </c>
      <c r="B389" s="29" t="s">
        <v>78</v>
      </c>
      <c r="C389" s="29" t="s">
        <v>18</v>
      </c>
      <c r="D389" s="29" t="s">
        <v>155</v>
      </c>
      <c r="E389">
        <v>2027</v>
      </c>
      <c r="F389" s="29" t="s">
        <v>18</v>
      </c>
      <c r="G389">
        <v>21.159729500000012</v>
      </c>
    </row>
    <row r="390" spans="1:7">
      <c r="A390" s="29" t="s">
        <v>194</v>
      </c>
      <c r="B390" s="29" t="s">
        <v>78</v>
      </c>
      <c r="C390" s="29" t="s">
        <v>18</v>
      </c>
      <c r="D390" s="29" t="s">
        <v>155</v>
      </c>
      <c r="E390">
        <v>2028</v>
      </c>
      <c r="F390" s="29" t="s">
        <v>18</v>
      </c>
      <c r="G390">
        <v>12.236952</v>
      </c>
    </row>
    <row r="391" spans="1:7">
      <c r="A391" s="29" t="s">
        <v>195</v>
      </c>
      <c r="B391" s="29" t="s">
        <v>78</v>
      </c>
      <c r="C391" s="29" t="s">
        <v>145</v>
      </c>
      <c r="D391" s="29" t="s">
        <v>21</v>
      </c>
      <c r="E391">
        <v>2021</v>
      </c>
      <c r="F391" s="29" t="s">
        <v>21</v>
      </c>
      <c r="G391">
        <v>3.61</v>
      </c>
    </row>
    <row r="392" spans="1:7">
      <c r="A392" s="29" t="s">
        <v>195</v>
      </c>
      <c r="B392" s="29" t="s">
        <v>78</v>
      </c>
      <c r="C392" s="29" t="s">
        <v>145</v>
      </c>
      <c r="D392" s="29" t="s">
        <v>21</v>
      </c>
      <c r="E392">
        <v>2022</v>
      </c>
      <c r="F392" s="29" t="s">
        <v>21</v>
      </c>
      <c r="G392">
        <v>29.128</v>
      </c>
    </row>
    <row r="393" spans="1:7">
      <c r="A393" s="29" t="s">
        <v>195</v>
      </c>
      <c r="B393" s="29" t="s">
        <v>78</v>
      </c>
      <c r="C393" s="29" t="s">
        <v>145</v>
      </c>
      <c r="D393" s="29" t="s">
        <v>21</v>
      </c>
      <c r="E393">
        <v>2023</v>
      </c>
      <c r="F393" s="29" t="s">
        <v>21</v>
      </c>
      <c r="G393">
        <v>29</v>
      </c>
    </row>
    <row r="394" spans="1:7">
      <c r="A394" s="29" t="s">
        <v>195</v>
      </c>
      <c r="B394" s="29" t="s">
        <v>78</v>
      </c>
      <c r="C394" s="29" t="s">
        <v>145</v>
      </c>
      <c r="D394" s="29" t="s">
        <v>21</v>
      </c>
      <c r="E394">
        <v>2024</v>
      </c>
      <c r="F394" s="29" t="s">
        <v>21</v>
      </c>
      <c r="G394">
        <v>29</v>
      </c>
    </row>
    <row r="395" spans="1:7">
      <c r="A395" s="29" t="s">
        <v>195</v>
      </c>
      <c r="B395" s="29" t="s">
        <v>78</v>
      </c>
      <c r="C395" s="29" t="s">
        <v>145</v>
      </c>
      <c r="D395" s="29" t="s">
        <v>21</v>
      </c>
      <c r="E395">
        <v>2025</v>
      </c>
      <c r="F395" s="29" t="s">
        <v>21</v>
      </c>
      <c r="G395">
        <v>29</v>
      </c>
    </row>
    <row r="396" spans="1:7">
      <c r="A396" s="29" t="s">
        <v>196</v>
      </c>
      <c r="B396" s="29" t="s">
        <v>78</v>
      </c>
      <c r="C396" s="29" t="s">
        <v>145</v>
      </c>
      <c r="D396" s="29" t="s">
        <v>20</v>
      </c>
      <c r="E396">
        <v>2021</v>
      </c>
      <c r="F396" s="29" t="s">
        <v>20</v>
      </c>
      <c r="G396">
        <v>0.01</v>
      </c>
    </row>
    <row r="397" spans="1:7">
      <c r="A397" s="29" t="s">
        <v>196</v>
      </c>
      <c r="B397" s="29" t="s">
        <v>78</v>
      </c>
      <c r="C397" s="29" t="s">
        <v>145</v>
      </c>
      <c r="D397" s="29" t="s">
        <v>20</v>
      </c>
      <c r="E397">
        <v>2022</v>
      </c>
      <c r="F397" s="29" t="s">
        <v>20</v>
      </c>
      <c r="G397">
        <v>11.052</v>
      </c>
    </row>
    <row r="398" spans="1:7">
      <c r="A398" s="29" t="s">
        <v>196</v>
      </c>
      <c r="B398" s="29" t="s">
        <v>78</v>
      </c>
      <c r="C398" s="29" t="s">
        <v>145</v>
      </c>
      <c r="D398" s="29" t="s">
        <v>20</v>
      </c>
      <c r="E398">
        <v>2023</v>
      </c>
      <c r="F398" s="29" t="s">
        <v>20</v>
      </c>
      <c r="G398">
        <v>10.7</v>
      </c>
    </row>
    <row r="399" spans="1:7">
      <c r="A399" s="29" t="s">
        <v>196</v>
      </c>
      <c r="B399" s="29" t="s">
        <v>78</v>
      </c>
      <c r="C399" s="29" t="s">
        <v>145</v>
      </c>
      <c r="D399" s="29" t="s">
        <v>20</v>
      </c>
      <c r="E399">
        <v>2024</v>
      </c>
      <c r="F399" s="29" t="s">
        <v>20</v>
      </c>
      <c r="G399">
        <v>0.9</v>
      </c>
    </row>
    <row r="400" spans="1:7">
      <c r="A400" s="29" t="s">
        <v>197</v>
      </c>
      <c r="B400" s="29" t="s">
        <v>78</v>
      </c>
      <c r="C400" s="29" t="s">
        <v>145</v>
      </c>
      <c r="D400" s="29" t="s">
        <v>22</v>
      </c>
      <c r="E400">
        <v>2021</v>
      </c>
      <c r="F400" s="29" t="s">
        <v>22</v>
      </c>
      <c r="G400">
        <v>0.01</v>
      </c>
    </row>
    <row r="401" spans="1:7">
      <c r="A401" s="29" t="s">
        <v>197</v>
      </c>
      <c r="B401" s="29" t="s">
        <v>78</v>
      </c>
      <c r="C401" s="29" t="s">
        <v>145</v>
      </c>
      <c r="D401" s="29" t="s">
        <v>22</v>
      </c>
      <c r="E401">
        <v>2022</v>
      </c>
      <c r="F401" s="29" t="s">
        <v>22</v>
      </c>
      <c r="G401">
        <v>1.380258</v>
      </c>
    </row>
    <row r="402" spans="1:7">
      <c r="A402" s="29" t="s">
        <v>197</v>
      </c>
      <c r="B402" s="29" t="s">
        <v>78</v>
      </c>
      <c r="C402" s="29" t="s">
        <v>145</v>
      </c>
      <c r="D402" s="29" t="s">
        <v>22</v>
      </c>
      <c r="E402">
        <v>2023</v>
      </c>
      <c r="F402" s="29" t="s">
        <v>22</v>
      </c>
      <c r="G402">
        <v>20.5688</v>
      </c>
    </row>
    <row r="403" spans="1:7">
      <c r="A403" s="29" t="s">
        <v>197</v>
      </c>
      <c r="B403" s="29" t="s">
        <v>78</v>
      </c>
      <c r="C403" s="29" t="s">
        <v>145</v>
      </c>
      <c r="D403" s="29" t="s">
        <v>22</v>
      </c>
      <c r="E403">
        <v>2024</v>
      </c>
      <c r="F403" s="29" t="s">
        <v>22</v>
      </c>
      <c r="G403">
        <v>27.056000000000001</v>
      </c>
    </row>
    <row r="404" spans="1:7">
      <c r="A404" s="29" t="s">
        <v>197</v>
      </c>
      <c r="B404" s="29" t="s">
        <v>78</v>
      </c>
      <c r="C404" s="29" t="s">
        <v>145</v>
      </c>
      <c r="D404" s="29" t="s">
        <v>22</v>
      </c>
      <c r="E404">
        <v>2025</v>
      </c>
      <c r="F404" s="29" t="s">
        <v>22</v>
      </c>
      <c r="G404">
        <v>19.056000000000001</v>
      </c>
    </row>
    <row r="405" spans="1:7">
      <c r="A405" s="29" t="s">
        <v>197</v>
      </c>
      <c r="B405" s="29" t="s">
        <v>78</v>
      </c>
      <c r="C405" s="29" t="s">
        <v>145</v>
      </c>
      <c r="D405" s="29" t="s">
        <v>22</v>
      </c>
      <c r="E405">
        <v>2026</v>
      </c>
      <c r="F405" s="29" t="s">
        <v>22</v>
      </c>
      <c r="G405">
        <v>19.056000000000001</v>
      </c>
    </row>
    <row r="406" spans="1:7">
      <c r="A406" s="29" t="s">
        <v>197</v>
      </c>
      <c r="B406" s="29" t="s">
        <v>78</v>
      </c>
      <c r="C406" s="29" t="s">
        <v>145</v>
      </c>
      <c r="D406" s="29" t="s">
        <v>22</v>
      </c>
      <c r="E406">
        <v>2027</v>
      </c>
      <c r="F406" s="29" t="s">
        <v>22</v>
      </c>
      <c r="G406">
        <v>14.055999999999999</v>
      </c>
    </row>
    <row r="407" spans="1:7">
      <c r="A407" s="29" t="s">
        <v>198</v>
      </c>
      <c r="B407" s="29" t="s">
        <v>78</v>
      </c>
      <c r="C407" s="29" t="s">
        <v>17</v>
      </c>
      <c r="D407" s="29" t="s">
        <v>155</v>
      </c>
      <c r="E407">
        <v>2023</v>
      </c>
      <c r="F407" s="29" t="s">
        <v>17</v>
      </c>
      <c r="G407">
        <v>18</v>
      </c>
    </row>
    <row r="408" spans="1:7">
      <c r="A408" s="29" t="s">
        <v>198</v>
      </c>
      <c r="B408" s="29" t="s">
        <v>78</v>
      </c>
      <c r="C408" s="29" t="s">
        <v>17</v>
      </c>
      <c r="D408" s="29" t="s">
        <v>155</v>
      </c>
      <c r="E408">
        <v>2024</v>
      </c>
      <c r="F408" s="29" t="s">
        <v>17</v>
      </c>
      <c r="G408">
        <v>18</v>
      </c>
    </row>
    <row r="409" spans="1:7">
      <c r="A409" s="29" t="s">
        <v>198</v>
      </c>
      <c r="B409" s="29" t="s">
        <v>78</v>
      </c>
      <c r="C409" s="29" t="s">
        <v>17</v>
      </c>
      <c r="D409" s="29" t="s">
        <v>155</v>
      </c>
      <c r="E409">
        <v>2025</v>
      </c>
      <c r="F409" s="29" t="s">
        <v>17</v>
      </c>
      <c r="G409">
        <v>18</v>
      </c>
    </row>
    <row r="410" spans="1:7">
      <c r="A410" s="29" t="s">
        <v>198</v>
      </c>
      <c r="B410" s="29" t="s">
        <v>78</v>
      </c>
      <c r="C410" s="29" t="s">
        <v>17</v>
      </c>
      <c r="D410" s="29" t="s">
        <v>155</v>
      </c>
      <c r="E410">
        <v>2026</v>
      </c>
      <c r="F410" s="29" t="s">
        <v>17</v>
      </c>
      <c r="G410">
        <v>18</v>
      </c>
    </row>
    <row r="411" spans="1:7">
      <c r="A411" s="29" t="s">
        <v>198</v>
      </c>
      <c r="B411" s="29" t="s">
        <v>78</v>
      </c>
      <c r="C411" s="29" t="s">
        <v>17</v>
      </c>
      <c r="D411" s="29" t="s">
        <v>155</v>
      </c>
      <c r="E411">
        <v>2027</v>
      </c>
      <c r="F411" s="29" t="s">
        <v>17</v>
      </c>
      <c r="G411">
        <v>18</v>
      </c>
    </row>
    <row r="412" spans="1:7">
      <c r="A412" s="29" t="s">
        <v>198</v>
      </c>
      <c r="B412" s="29" t="s">
        <v>78</v>
      </c>
      <c r="C412" s="29" t="s">
        <v>17</v>
      </c>
      <c r="D412" s="29" t="s">
        <v>156</v>
      </c>
      <c r="E412">
        <v>2022</v>
      </c>
      <c r="F412" s="29" t="s">
        <v>17</v>
      </c>
      <c r="G412">
        <v>72.562401673740368</v>
      </c>
    </row>
    <row r="413" spans="1:7">
      <c r="A413" s="29" t="s">
        <v>198</v>
      </c>
      <c r="B413" s="29" t="s">
        <v>78</v>
      </c>
      <c r="C413" s="29" t="s">
        <v>17</v>
      </c>
      <c r="D413" s="29" t="s">
        <v>156</v>
      </c>
      <c r="E413">
        <v>2023</v>
      </c>
      <c r="F413" s="29" t="s">
        <v>17</v>
      </c>
      <c r="G413">
        <v>207.2080427256648</v>
      </c>
    </row>
    <row r="414" spans="1:7">
      <c r="A414" s="29" t="s">
        <v>198</v>
      </c>
      <c r="B414" s="29" t="s">
        <v>78</v>
      </c>
      <c r="C414" s="29" t="s">
        <v>17</v>
      </c>
      <c r="D414" s="29" t="s">
        <v>156</v>
      </c>
      <c r="E414">
        <v>2024</v>
      </c>
      <c r="F414" s="29" t="s">
        <v>17</v>
      </c>
      <c r="G414">
        <v>215.435731002268</v>
      </c>
    </row>
    <row r="415" spans="1:7">
      <c r="A415" s="29" t="s">
        <v>198</v>
      </c>
      <c r="B415" s="29" t="s">
        <v>78</v>
      </c>
      <c r="C415" s="29" t="s">
        <v>17</v>
      </c>
      <c r="D415" s="29" t="s">
        <v>156</v>
      </c>
      <c r="E415">
        <v>2025</v>
      </c>
      <c r="F415" s="29" t="s">
        <v>17</v>
      </c>
      <c r="G415">
        <v>210.15537368378801</v>
      </c>
    </row>
    <row r="416" spans="1:7">
      <c r="A416" s="29" t="s">
        <v>198</v>
      </c>
      <c r="B416" s="29" t="s">
        <v>78</v>
      </c>
      <c r="C416" s="29" t="s">
        <v>17</v>
      </c>
      <c r="D416" s="29" t="s">
        <v>156</v>
      </c>
      <c r="E416">
        <v>2026</v>
      </c>
      <c r="F416" s="29" t="s">
        <v>17</v>
      </c>
      <c r="G416">
        <v>210.61724050778801</v>
      </c>
    </row>
    <row r="417" spans="1:7">
      <c r="A417" s="29" t="s">
        <v>198</v>
      </c>
      <c r="B417" s="29" t="s">
        <v>78</v>
      </c>
      <c r="C417" s="29" t="s">
        <v>17</v>
      </c>
      <c r="D417" s="29" t="s">
        <v>156</v>
      </c>
      <c r="E417">
        <v>2027</v>
      </c>
      <c r="F417" s="29" t="s">
        <v>17</v>
      </c>
      <c r="G417">
        <v>164.84592738041329</v>
      </c>
    </row>
    <row r="418" spans="1:7">
      <c r="A418" s="29" t="s">
        <v>198</v>
      </c>
      <c r="B418" s="29" t="s">
        <v>78</v>
      </c>
      <c r="C418" s="29" t="s">
        <v>17</v>
      </c>
      <c r="D418" s="29" t="s">
        <v>156</v>
      </c>
      <c r="E418">
        <v>2028</v>
      </c>
      <c r="F418" s="29" t="s">
        <v>17</v>
      </c>
      <c r="G418">
        <v>27.862008300679999</v>
      </c>
    </row>
    <row r="419" spans="1:7">
      <c r="A419" s="29" t="s">
        <v>199</v>
      </c>
      <c r="B419" s="29" t="s">
        <v>79</v>
      </c>
      <c r="C419" s="29" t="s">
        <v>145</v>
      </c>
      <c r="D419" s="29" t="s">
        <v>19</v>
      </c>
      <c r="E419">
        <v>2019</v>
      </c>
      <c r="F419" s="29" t="s">
        <v>19</v>
      </c>
      <c r="G419">
        <v>266.21078274333331</v>
      </c>
    </row>
    <row r="420" spans="1:7">
      <c r="A420" s="29" t="s">
        <v>199</v>
      </c>
      <c r="B420" s="29" t="s">
        <v>79</v>
      </c>
      <c r="C420" s="29" t="s">
        <v>145</v>
      </c>
      <c r="D420" s="29" t="s">
        <v>19</v>
      </c>
      <c r="E420">
        <v>2020</v>
      </c>
      <c r="F420" s="29" t="s">
        <v>19</v>
      </c>
      <c r="G420">
        <v>355.54800016000002</v>
      </c>
    </row>
    <row r="421" spans="1:7">
      <c r="A421" s="29" t="s">
        <v>199</v>
      </c>
      <c r="B421" s="29" t="s">
        <v>79</v>
      </c>
      <c r="C421" s="29" t="s">
        <v>145</v>
      </c>
      <c r="D421" s="29" t="s">
        <v>19</v>
      </c>
      <c r="E421">
        <v>2021</v>
      </c>
      <c r="F421" s="29" t="s">
        <v>19</v>
      </c>
      <c r="G421">
        <v>313.74977359666673</v>
      </c>
    </row>
    <row r="422" spans="1:7">
      <c r="A422" s="29" t="s">
        <v>199</v>
      </c>
      <c r="B422" s="29" t="s">
        <v>79</v>
      </c>
      <c r="C422" s="29" t="s">
        <v>145</v>
      </c>
      <c r="D422" s="29" t="s">
        <v>19</v>
      </c>
      <c r="E422">
        <v>2022</v>
      </c>
      <c r="F422" s="29" t="s">
        <v>19</v>
      </c>
      <c r="G422">
        <v>325.16000000000003</v>
      </c>
    </row>
    <row r="423" spans="1:7">
      <c r="A423" s="29" t="s">
        <v>199</v>
      </c>
      <c r="B423" s="29" t="s">
        <v>79</v>
      </c>
      <c r="C423" s="29" t="s">
        <v>145</v>
      </c>
      <c r="D423" s="29" t="s">
        <v>19</v>
      </c>
      <c r="E423">
        <v>2023</v>
      </c>
      <c r="F423" s="29" t="s">
        <v>19</v>
      </c>
      <c r="G423">
        <v>316.81</v>
      </c>
    </row>
    <row r="424" spans="1:7">
      <c r="A424" s="29" t="s">
        <v>199</v>
      </c>
      <c r="B424" s="29" t="s">
        <v>79</v>
      </c>
      <c r="C424" s="29" t="s">
        <v>145</v>
      </c>
      <c r="D424" s="29" t="s">
        <v>19</v>
      </c>
      <c r="E424">
        <v>2024</v>
      </c>
      <c r="F424" s="29" t="s">
        <v>19</v>
      </c>
      <c r="G424">
        <v>209.8</v>
      </c>
    </row>
    <row r="425" spans="1:7">
      <c r="A425" s="29" t="s">
        <v>200</v>
      </c>
      <c r="B425" s="29" t="s">
        <v>79</v>
      </c>
      <c r="C425" s="29" t="s">
        <v>145</v>
      </c>
      <c r="D425" s="29" t="s">
        <v>20</v>
      </c>
      <c r="E425">
        <v>2019</v>
      </c>
      <c r="F425" s="29" t="s">
        <v>20</v>
      </c>
      <c r="G425">
        <v>1.58118914</v>
      </c>
    </row>
    <row r="426" spans="1:7">
      <c r="A426" s="29" t="s">
        <v>200</v>
      </c>
      <c r="B426" s="29" t="s">
        <v>79</v>
      </c>
      <c r="C426" s="29" t="s">
        <v>145</v>
      </c>
      <c r="D426" s="29" t="s">
        <v>20</v>
      </c>
      <c r="E426">
        <v>2020</v>
      </c>
      <c r="F426" s="29" t="s">
        <v>20</v>
      </c>
      <c r="G426">
        <v>14.082000000000001</v>
      </c>
    </row>
    <row r="427" spans="1:7">
      <c r="A427" s="29" t="s">
        <v>200</v>
      </c>
      <c r="B427" s="29" t="s">
        <v>79</v>
      </c>
      <c r="C427" s="29" t="s">
        <v>145</v>
      </c>
      <c r="D427" s="29" t="s">
        <v>20</v>
      </c>
      <c r="E427">
        <v>2021</v>
      </c>
      <c r="F427" s="29" t="s">
        <v>20</v>
      </c>
      <c r="G427">
        <v>77.597826666666663</v>
      </c>
    </row>
    <row r="428" spans="1:7">
      <c r="A428" s="29" t="s">
        <v>200</v>
      </c>
      <c r="B428" s="29" t="s">
        <v>79</v>
      </c>
      <c r="C428" s="29" t="s">
        <v>145</v>
      </c>
      <c r="D428" s="29" t="s">
        <v>20</v>
      </c>
      <c r="E428">
        <v>2022</v>
      </c>
      <c r="F428" s="29" t="s">
        <v>20</v>
      </c>
      <c r="G428">
        <v>87.3</v>
      </c>
    </row>
    <row r="429" spans="1:7">
      <c r="A429" s="29" t="s">
        <v>200</v>
      </c>
      <c r="B429" s="29" t="s">
        <v>79</v>
      </c>
      <c r="C429" s="29" t="s">
        <v>145</v>
      </c>
      <c r="D429" s="29" t="s">
        <v>20</v>
      </c>
      <c r="E429">
        <v>2023</v>
      </c>
      <c r="F429" s="29" t="s">
        <v>20</v>
      </c>
      <c r="G429">
        <v>168.65</v>
      </c>
    </row>
    <row r="430" spans="1:7">
      <c r="A430" s="29" t="s">
        <v>200</v>
      </c>
      <c r="B430" s="29" t="s">
        <v>79</v>
      </c>
      <c r="C430" s="29" t="s">
        <v>145</v>
      </c>
      <c r="D430" s="29" t="s">
        <v>20</v>
      </c>
      <c r="E430">
        <v>2024</v>
      </c>
      <c r="F430" s="29" t="s">
        <v>20</v>
      </c>
      <c r="G430">
        <v>145</v>
      </c>
    </row>
    <row r="431" spans="1:7">
      <c r="A431" s="29" t="s">
        <v>201</v>
      </c>
      <c r="B431" s="29" t="s">
        <v>79</v>
      </c>
      <c r="C431" s="29" t="s">
        <v>145</v>
      </c>
      <c r="D431" s="29" t="s">
        <v>22</v>
      </c>
      <c r="E431">
        <v>2022</v>
      </c>
      <c r="F431" s="29" t="s">
        <v>22</v>
      </c>
      <c r="G431">
        <v>33.6984171</v>
      </c>
    </row>
    <row r="432" spans="1:7">
      <c r="A432" s="29" t="s">
        <v>201</v>
      </c>
      <c r="B432" s="29" t="s">
        <v>79</v>
      </c>
      <c r="C432" s="29" t="s">
        <v>145</v>
      </c>
      <c r="D432" s="29" t="s">
        <v>22</v>
      </c>
      <c r="E432">
        <v>2023</v>
      </c>
      <c r="F432" s="29" t="s">
        <v>22</v>
      </c>
      <c r="G432">
        <v>56.427668050000001</v>
      </c>
    </row>
    <row r="433" spans="1:7">
      <c r="A433" s="29" t="s">
        <v>201</v>
      </c>
      <c r="B433" s="29" t="s">
        <v>79</v>
      </c>
      <c r="C433" s="29" t="s">
        <v>145</v>
      </c>
      <c r="D433" s="29" t="s">
        <v>22</v>
      </c>
      <c r="E433">
        <v>2024</v>
      </c>
      <c r="F433" s="29" t="s">
        <v>22</v>
      </c>
      <c r="G433">
        <v>69.007668050000007</v>
      </c>
    </row>
    <row r="434" spans="1:7">
      <c r="A434" s="29" t="s">
        <v>201</v>
      </c>
      <c r="B434" s="29" t="s">
        <v>79</v>
      </c>
      <c r="C434" s="29" t="s">
        <v>145</v>
      </c>
      <c r="D434" s="29" t="s">
        <v>22</v>
      </c>
      <c r="E434">
        <v>2025</v>
      </c>
      <c r="F434" s="29" t="s">
        <v>22</v>
      </c>
      <c r="G434">
        <v>69.342668050000015</v>
      </c>
    </row>
    <row r="435" spans="1:7">
      <c r="A435" s="29" t="s">
        <v>201</v>
      </c>
      <c r="B435" s="29" t="s">
        <v>79</v>
      </c>
      <c r="C435" s="29" t="s">
        <v>145</v>
      </c>
      <c r="D435" s="29" t="s">
        <v>22</v>
      </c>
      <c r="E435">
        <v>2026</v>
      </c>
      <c r="F435" s="29" t="s">
        <v>22</v>
      </c>
      <c r="G435">
        <v>69.69441805000001</v>
      </c>
    </row>
    <row r="436" spans="1:7">
      <c r="A436" s="29" t="s">
        <v>201</v>
      </c>
      <c r="B436" s="29" t="s">
        <v>79</v>
      </c>
      <c r="C436" s="29" t="s">
        <v>145</v>
      </c>
      <c r="D436" s="29" t="s">
        <v>22</v>
      </c>
      <c r="E436">
        <v>2027</v>
      </c>
      <c r="F436" s="29" t="s">
        <v>22</v>
      </c>
      <c r="G436">
        <v>70.052620300000001</v>
      </c>
    </row>
    <row r="437" spans="1:7">
      <c r="A437" s="29" t="s">
        <v>201</v>
      </c>
      <c r="B437" s="29" t="s">
        <v>79</v>
      </c>
      <c r="C437" s="29" t="s">
        <v>145</v>
      </c>
      <c r="D437" s="29" t="s">
        <v>22</v>
      </c>
      <c r="E437">
        <v>2028</v>
      </c>
      <c r="F437" s="29" t="s">
        <v>22</v>
      </c>
      <c r="G437">
        <v>70.420494010750005</v>
      </c>
    </row>
    <row r="438" spans="1:7">
      <c r="A438" s="29" t="s">
        <v>201</v>
      </c>
      <c r="B438" s="29" t="s">
        <v>79</v>
      </c>
      <c r="C438" s="29" t="s">
        <v>145</v>
      </c>
      <c r="D438" s="29" t="s">
        <v>22</v>
      </c>
      <c r="E438">
        <v>2029</v>
      </c>
      <c r="F438" s="29" t="s">
        <v>22</v>
      </c>
      <c r="G438">
        <v>70.798300311690241</v>
      </c>
    </row>
    <row r="439" spans="1:7">
      <c r="A439" s="29" t="s">
        <v>201</v>
      </c>
      <c r="B439" s="29" t="s">
        <v>79</v>
      </c>
      <c r="C439" s="29" t="s">
        <v>145</v>
      </c>
      <c r="D439" s="29" t="s">
        <v>22</v>
      </c>
      <c r="E439">
        <v>2030</v>
      </c>
      <c r="F439" s="29" t="s">
        <v>22</v>
      </c>
      <c r="G439">
        <v>71.186307382755885</v>
      </c>
    </row>
    <row r="440" spans="1:7">
      <c r="A440" s="29" t="s">
        <v>202</v>
      </c>
      <c r="B440" s="29" t="s">
        <v>79</v>
      </c>
      <c r="C440" s="29" t="s">
        <v>145</v>
      </c>
      <c r="D440" s="29" t="s">
        <v>160</v>
      </c>
      <c r="E440">
        <v>2019</v>
      </c>
      <c r="F440" s="29" t="s">
        <v>160</v>
      </c>
      <c r="G440">
        <v>176.17599999999999</v>
      </c>
    </row>
    <row r="441" spans="1:7">
      <c r="A441" s="29" t="s">
        <v>202</v>
      </c>
      <c r="B441" s="29" t="s">
        <v>79</v>
      </c>
      <c r="C441" s="29" t="s">
        <v>145</v>
      </c>
      <c r="D441" s="29" t="s">
        <v>160</v>
      </c>
      <c r="E441">
        <v>2020</v>
      </c>
      <c r="F441" s="29" t="s">
        <v>160</v>
      </c>
      <c r="G441">
        <v>-7.6292783504983621</v>
      </c>
    </row>
    <row r="442" spans="1:7">
      <c r="A442" s="29" t="s">
        <v>202</v>
      </c>
      <c r="B442" s="29" t="s">
        <v>79</v>
      </c>
      <c r="C442" s="29" t="s">
        <v>145</v>
      </c>
      <c r="D442" s="29" t="s">
        <v>160</v>
      </c>
      <c r="E442">
        <v>2021</v>
      </c>
      <c r="F442" s="29" t="s">
        <v>160</v>
      </c>
      <c r="G442">
        <v>514.64796124340899</v>
      </c>
    </row>
    <row r="443" spans="1:7">
      <c r="A443" s="29" t="s">
        <v>202</v>
      </c>
      <c r="B443" s="29" t="s">
        <v>79</v>
      </c>
      <c r="C443" s="29" t="s">
        <v>145</v>
      </c>
      <c r="D443" s="29" t="s">
        <v>160</v>
      </c>
      <c r="E443">
        <v>2022</v>
      </c>
      <c r="F443" s="29" t="s">
        <v>160</v>
      </c>
      <c r="G443">
        <v>137.63504129715199</v>
      </c>
    </row>
    <row r="444" spans="1:7">
      <c r="A444" s="29" t="s">
        <v>202</v>
      </c>
      <c r="B444" s="29" t="s">
        <v>79</v>
      </c>
      <c r="C444" s="29" t="s">
        <v>145</v>
      </c>
      <c r="D444" s="29" t="s">
        <v>160</v>
      </c>
      <c r="E444">
        <v>2023</v>
      </c>
      <c r="F444" s="29" t="s">
        <v>160</v>
      </c>
      <c r="G444">
        <v>253.52815356931339</v>
      </c>
    </row>
    <row r="445" spans="1:7">
      <c r="A445" s="29" t="s">
        <v>202</v>
      </c>
      <c r="B445" s="29" t="s">
        <v>79</v>
      </c>
      <c r="C445" s="29" t="s">
        <v>145</v>
      </c>
      <c r="D445" s="29" t="s">
        <v>160</v>
      </c>
      <c r="E445">
        <v>2024</v>
      </c>
      <c r="F445" s="29" t="s">
        <v>160</v>
      </c>
      <c r="G445">
        <v>312.88297161063213</v>
      </c>
    </row>
    <row r="446" spans="1:7">
      <c r="A446" s="29" t="s">
        <v>202</v>
      </c>
      <c r="B446" s="29" t="s">
        <v>79</v>
      </c>
      <c r="C446" s="29" t="s">
        <v>145</v>
      </c>
      <c r="D446" s="29" t="s">
        <v>160</v>
      </c>
      <c r="E446">
        <v>2025</v>
      </c>
      <c r="F446" s="29" t="s">
        <v>160</v>
      </c>
      <c r="G446">
        <v>399.31367445086062</v>
      </c>
    </row>
    <row r="447" spans="1:7">
      <c r="A447" s="29" t="s">
        <v>202</v>
      </c>
      <c r="B447" s="29" t="s">
        <v>79</v>
      </c>
      <c r="C447" s="29" t="s">
        <v>145</v>
      </c>
      <c r="D447" s="29" t="s">
        <v>160</v>
      </c>
      <c r="E447">
        <v>2026</v>
      </c>
      <c r="F447" s="29" t="s">
        <v>160</v>
      </c>
      <c r="G447">
        <v>74.649421710587688</v>
      </c>
    </row>
    <row r="448" spans="1:7">
      <c r="A448" s="29" t="s">
        <v>202</v>
      </c>
      <c r="B448" s="29" t="s">
        <v>79</v>
      </c>
      <c r="C448" s="29" t="s">
        <v>145</v>
      </c>
      <c r="D448" s="29" t="s">
        <v>160</v>
      </c>
      <c r="E448">
        <v>2027</v>
      </c>
      <c r="F448" s="29" t="s">
        <v>160</v>
      </c>
      <c r="G448">
        <v>-531.96586886888235</v>
      </c>
    </row>
    <row r="449" spans="1:7">
      <c r="A449" s="29" t="s">
        <v>202</v>
      </c>
      <c r="B449" s="29" t="s">
        <v>79</v>
      </c>
      <c r="C449" s="29" t="s">
        <v>145</v>
      </c>
      <c r="D449" s="29" t="s">
        <v>160</v>
      </c>
      <c r="E449">
        <v>2028</v>
      </c>
      <c r="F449" s="29" t="s">
        <v>160</v>
      </c>
      <c r="G449">
        <v>-399.606896942368</v>
      </c>
    </row>
    <row r="450" spans="1:7">
      <c r="A450" s="29" t="s">
        <v>202</v>
      </c>
      <c r="B450" s="29" t="s">
        <v>79</v>
      </c>
      <c r="C450" s="29" t="s">
        <v>145</v>
      </c>
      <c r="D450" s="29" t="s">
        <v>160</v>
      </c>
      <c r="E450">
        <v>2029</v>
      </c>
      <c r="F450" s="29" t="s">
        <v>160</v>
      </c>
      <c r="G450">
        <v>27.705728839692881</v>
      </c>
    </row>
    <row r="451" spans="1:7">
      <c r="A451" s="29" t="s">
        <v>202</v>
      </c>
      <c r="B451" s="29" t="s">
        <v>79</v>
      </c>
      <c r="C451" s="29" t="s">
        <v>145</v>
      </c>
      <c r="D451" s="29" t="s">
        <v>160</v>
      </c>
      <c r="E451">
        <v>2030</v>
      </c>
      <c r="F451" s="29" t="s">
        <v>160</v>
      </c>
      <c r="G451">
        <v>178.03074229163241</v>
      </c>
    </row>
    <row r="452" spans="1:7">
      <c r="A452" s="29" t="s">
        <v>203</v>
      </c>
      <c r="B452" s="29" t="s">
        <v>79</v>
      </c>
      <c r="C452" s="29" t="s">
        <v>17</v>
      </c>
      <c r="D452" s="29" t="s">
        <v>185</v>
      </c>
      <c r="E452">
        <v>2019</v>
      </c>
      <c r="F452" s="29" t="s">
        <v>17</v>
      </c>
      <c r="G452">
        <v>880.88</v>
      </c>
    </row>
    <row r="453" spans="1:7">
      <c r="A453" s="29" t="s">
        <v>203</v>
      </c>
      <c r="B453" s="29" t="s">
        <v>79</v>
      </c>
      <c r="C453" s="29" t="s">
        <v>17</v>
      </c>
      <c r="D453" s="29" t="s">
        <v>185</v>
      </c>
      <c r="E453">
        <v>2021</v>
      </c>
      <c r="F453" s="29" t="s">
        <v>17</v>
      </c>
      <c r="G453">
        <v>2699.123562797713</v>
      </c>
    </row>
    <row r="454" spans="1:7">
      <c r="A454" s="29" t="s">
        <v>203</v>
      </c>
      <c r="B454" s="29" t="s">
        <v>79</v>
      </c>
      <c r="C454" s="29" t="s">
        <v>17</v>
      </c>
      <c r="D454" s="29" t="s">
        <v>185</v>
      </c>
      <c r="E454">
        <v>2022</v>
      </c>
      <c r="F454" s="29" t="s">
        <v>17</v>
      </c>
      <c r="G454">
        <v>893.03591778575981</v>
      </c>
    </row>
    <row r="455" spans="1:7">
      <c r="A455" s="29" t="s">
        <v>203</v>
      </c>
      <c r="B455" s="29" t="s">
        <v>79</v>
      </c>
      <c r="C455" s="29" t="s">
        <v>17</v>
      </c>
      <c r="D455" s="29" t="s">
        <v>185</v>
      </c>
      <c r="E455">
        <v>2023</v>
      </c>
      <c r="F455" s="29" t="s">
        <v>17</v>
      </c>
      <c r="G455">
        <v>1536.573479146567</v>
      </c>
    </row>
    <row r="456" spans="1:7">
      <c r="A456" s="29" t="s">
        <v>203</v>
      </c>
      <c r="B456" s="29" t="s">
        <v>79</v>
      </c>
      <c r="C456" s="29" t="s">
        <v>17</v>
      </c>
      <c r="D456" s="29" t="s">
        <v>185</v>
      </c>
      <c r="E456">
        <v>2024</v>
      </c>
      <c r="F456" s="29" t="s">
        <v>17</v>
      </c>
      <c r="G456">
        <v>1885.2695693531609</v>
      </c>
    </row>
    <row r="457" spans="1:7">
      <c r="A457" s="29" t="s">
        <v>203</v>
      </c>
      <c r="B457" s="29" t="s">
        <v>79</v>
      </c>
      <c r="C457" s="29" t="s">
        <v>17</v>
      </c>
      <c r="D457" s="29" t="s">
        <v>185</v>
      </c>
      <c r="E457">
        <v>2025</v>
      </c>
      <c r="F457" s="29" t="s">
        <v>17</v>
      </c>
      <c r="G457">
        <v>2306.1409270056351</v>
      </c>
    </row>
    <row r="458" spans="1:7">
      <c r="A458" s="29" t="s">
        <v>203</v>
      </c>
      <c r="B458" s="29" t="s">
        <v>79</v>
      </c>
      <c r="C458" s="29" t="s">
        <v>17</v>
      </c>
      <c r="D458" s="29" t="s">
        <v>185</v>
      </c>
      <c r="E458">
        <v>2026</v>
      </c>
      <c r="F458" s="29" t="s">
        <v>17</v>
      </c>
      <c r="G458">
        <v>611.71006327227167</v>
      </c>
    </row>
    <row r="459" spans="1:7">
      <c r="A459" s="29" t="s">
        <v>203</v>
      </c>
      <c r="B459" s="29" t="s">
        <v>79</v>
      </c>
      <c r="C459" s="29" t="s">
        <v>17</v>
      </c>
      <c r="D459" s="29" t="s">
        <v>185</v>
      </c>
      <c r="E459">
        <v>2027</v>
      </c>
      <c r="F459" s="29" t="s">
        <v>17</v>
      </c>
      <c r="G459">
        <v>-2503.8062514482372</v>
      </c>
    </row>
    <row r="460" spans="1:7">
      <c r="A460" s="29" t="s">
        <v>203</v>
      </c>
      <c r="B460" s="29" t="s">
        <v>79</v>
      </c>
      <c r="C460" s="29" t="s">
        <v>17</v>
      </c>
      <c r="D460" s="29" t="s">
        <v>185</v>
      </c>
      <c r="E460">
        <v>2028</v>
      </c>
      <c r="F460" s="29" t="s">
        <v>17</v>
      </c>
      <c r="G460">
        <v>-1904.152484711841</v>
      </c>
    </row>
    <row r="461" spans="1:7">
      <c r="A461" s="29" t="s">
        <v>203</v>
      </c>
      <c r="B461" s="29" t="s">
        <v>79</v>
      </c>
      <c r="C461" s="29" t="s">
        <v>17</v>
      </c>
      <c r="D461" s="29" t="s">
        <v>185</v>
      </c>
      <c r="E461">
        <v>2029</v>
      </c>
      <c r="F461" s="29" t="s">
        <v>17</v>
      </c>
      <c r="G461">
        <v>180.4886441984643</v>
      </c>
    </row>
    <row r="462" spans="1:7">
      <c r="A462" s="29" t="s">
        <v>203</v>
      </c>
      <c r="B462" s="29" t="s">
        <v>79</v>
      </c>
      <c r="C462" s="29" t="s">
        <v>17</v>
      </c>
      <c r="D462" s="29" t="s">
        <v>185</v>
      </c>
      <c r="E462">
        <v>2030</v>
      </c>
      <c r="F462" s="29" t="s">
        <v>17</v>
      </c>
      <c r="G462">
        <v>890.15371145816164</v>
      </c>
    </row>
    <row r="463" spans="1:7">
      <c r="A463" s="29" t="s">
        <v>203</v>
      </c>
      <c r="B463" s="29" t="s">
        <v>79</v>
      </c>
      <c r="C463" s="29" t="s">
        <v>17</v>
      </c>
      <c r="D463" s="29" t="s">
        <v>168</v>
      </c>
      <c r="E463">
        <v>2024</v>
      </c>
      <c r="F463" s="29" t="s">
        <v>17</v>
      </c>
      <c r="G463">
        <v>184.19285714285709</v>
      </c>
    </row>
    <row r="464" spans="1:7">
      <c r="A464" s="29" t="s">
        <v>203</v>
      </c>
      <c r="B464" s="29" t="s">
        <v>79</v>
      </c>
      <c r="C464" s="29" t="s">
        <v>17</v>
      </c>
      <c r="D464" s="29" t="s">
        <v>168</v>
      </c>
      <c r="E464">
        <v>2025</v>
      </c>
      <c r="F464" s="29" t="s">
        <v>17</v>
      </c>
      <c r="G464">
        <v>744.53809523809525</v>
      </c>
    </row>
    <row r="465" spans="1:7">
      <c r="A465" s="29" t="s">
        <v>203</v>
      </c>
      <c r="B465" s="29" t="s">
        <v>79</v>
      </c>
      <c r="C465" s="29" t="s">
        <v>17</v>
      </c>
      <c r="D465" s="29" t="s">
        <v>168</v>
      </c>
      <c r="E465">
        <v>2026</v>
      </c>
      <c r="F465" s="29" t="s">
        <v>17</v>
      </c>
      <c r="G465">
        <v>367.45476190476188</v>
      </c>
    </row>
    <row r="466" spans="1:7">
      <c r="A466" s="29" t="s">
        <v>203</v>
      </c>
      <c r="B466" s="29" t="s">
        <v>79</v>
      </c>
      <c r="C466" s="29" t="s">
        <v>17</v>
      </c>
      <c r="D466" s="29" t="s">
        <v>180</v>
      </c>
      <c r="E466">
        <v>2020</v>
      </c>
      <c r="F466" s="29" t="s">
        <v>17</v>
      </c>
      <c r="G466">
        <v>16.4946719</v>
      </c>
    </row>
    <row r="467" spans="1:7">
      <c r="A467" s="29" t="s">
        <v>204</v>
      </c>
      <c r="B467" s="29" t="s">
        <v>80</v>
      </c>
      <c r="C467" s="29" t="s">
        <v>145</v>
      </c>
      <c r="D467" s="29" t="s">
        <v>19</v>
      </c>
      <c r="E467">
        <v>2019</v>
      </c>
      <c r="F467" s="29" t="s">
        <v>19</v>
      </c>
      <c r="G467">
        <v>27.357779090000001</v>
      </c>
    </row>
    <row r="468" spans="1:7">
      <c r="A468" s="29" t="s">
        <v>204</v>
      </c>
      <c r="B468" s="29" t="s">
        <v>80</v>
      </c>
      <c r="C468" s="29" t="s">
        <v>145</v>
      </c>
      <c r="D468" s="29" t="s">
        <v>19</v>
      </c>
      <c r="E468">
        <v>2020</v>
      </c>
      <c r="F468" s="29" t="s">
        <v>19</v>
      </c>
      <c r="G468">
        <v>756.07888998999999</v>
      </c>
    </row>
    <row r="469" spans="1:7">
      <c r="A469" s="29" t="s">
        <v>204</v>
      </c>
      <c r="B469" s="29" t="s">
        <v>80</v>
      </c>
      <c r="C469" s="29" t="s">
        <v>145</v>
      </c>
      <c r="D469" s="29" t="s">
        <v>19</v>
      </c>
      <c r="E469">
        <v>2021</v>
      </c>
      <c r="F469" s="29" t="s">
        <v>19</v>
      </c>
      <c r="G469">
        <v>610.79313129059994</v>
      </c>
    </row>
    <row r="470" spans="1:7">
      <c r="A470" s="29" t="s">
        <v>204</v>
      </c>
      <c r="B470" s="29" t="s">
        <v>80</v>
      </c>
      <c r="C470" s="29" t="s">
        <v>145</v>
      </c>
      <c r="D470" s="29" t="s">
        <v>19</v>
      </c>
      <c r="E470">
        <v>2022</v>
      </c>
      <c r="F470" s="29" t="s">
        <v>19</v>
      </c>
      <c r="G470">
        <v>856.97299999999996</v>
      </c>
    </row>
    <row r="471" spans="1:7">
      <c r="A471" s="29" t="s">
        <v>204</v>
      </c>
      <c r="B471" s="29" t="s">
        <v>80</v>
      </c>
      <c r="C471" s="29" t="s">
        <v>145</v>
      </c>
      <c r="D471" s="29" t="s">
        <v>19</v>
      </c>
      <c r="E471">
        <v>2023</v>
      </c>
      <c r="F471" s="29" t="s">
        <v>19</v>
      </c>
      <c r="G471">
        <v>1122.2</v>
      </c>
    </row>
    <row r="472" spans="1:7">
      <c r="A472" s="29" t="s">
        <v>204</v>
      </c>
      <c r="B472" s="29" t="s">
        <v>80</v>
      </c>
      <c r="C472" s="29" t="s">
        <v>145</v>
      </c>
      <c r="D472" s="29" t="s">
        <v>19</v>
      </c>
      <c r="E472">
        <v>2024</v>
      </c>
      <c r="F472" s="29" t="s">
        <v>19</v>
      </c>
      <c r="G472">
        <v>235</v>
      </c>
    </row>
    <row r="473" spans="1:7">
      <c r="A473" s="29" t="s">
        <v>205</v>
      </c>
      <c r="B473" s="29" t="s">
        <v>80</v>
      </c>
      <c r="C473" s="29" t="s">
        <v>145</v>
      </c>
      <c r="D473" s="29" t="s">
        <v>21</v>
      </c>
      <c r="E473">
        <v>2019</v>
      </c>
      <c r="F473" s="29" t="s">
        <v>21</v>
      </c>
      <c r="G473">
        <v>29.40580946</v>
      </c>
    </row>
    <row r="474" spans="1:7">
      <c r="A474" s="29" t="s">
        <v>205</v>
      </c>
      <c r="B474" s="29" t="s">
        <v>80</v>
      </c>
      <c r="C474" s="29" t="s">
        <v>145</v>
      </c>
      <c r="D474" s="29" t="s">
        <v>21</v>
      </c>
      <c r="E474">
        <v>2020</v>
      </c>
      <c r="F474" s="29" t="s">
        <v>21</v>
      </c>
      <c r="G474">
        <v>22.63</v>
      </c>
    </row>
    <row r="475" spans="1:7">
      <c r="A475" s="29" t="s">
        <v>205</v>
      </c>
      <c r="B475" s="29" t="s">
        <v>80</v>
      </c>
      <c r="C475" s="29" t="s">
        <v>145</v>
      </c>
      <c r="D475" s="29" t="s">
        <v>21</v>
      </c>
      <c r="E475">
        <v>2021</v>
      </c>
      <c r="F475" s="29" t="s">
        <v>21</v>
      </c>
      <c r="G475">
        <v>5.9649999999999999</v>
      </c>
    </row>
    <row r="476" spans="1:7">
      <c r="A476" s="29" t="s">
        <v>205</v>
      </c>
      <c r="B476" s="29" t="s">
        <v>80</v>
      </c>
      <c r="C476" s="29" t="s">
        <v>145</v>
      </c>
      <c r="D476" s="29" t="s">
        <v>21</v>
      </c>
      <c r="E476">
        <v>2022</v>
      </c>
      <c r="F476" s="29" t="s">
        <v>21</v>
      </c>
      <c r="G476">
        <v>53.950187862069001</v>
      </c>
    </row>
    <row r="477" spans="1:7">
      <c r="A477" s="29" t="s">
        <v>205</v>
      </c>
      <c r="B477" s="29" t="s">
        <v>80</v>
      </c>
      <c r="C477" s="29" t="s">
        <v>145</v>
      </c>
      <c r="D477" s="29" t="s">
        <v>21</v>
      </c>
      <c r="E477">
        <v>2023</v>
      </c>
      <c r="F477" s="29" t="s">
        <v>21</v>
      </c>
      <c r="G477">
        <v>109.76982568965521</v>
      </c>
    </row>
    <row r="478" spans="1:7">
      <c r="A478" s="29" t="s">
        <v>205</v>
      </c>
      <c r="B478" s="29" t="s">
        <v>80</v>
      </c>
      <c r="C478" s="29" t="s">
        <v>145</v>
      </c>
      <c r="D478" s="29" t="s">
        <v>21</v>
      </c>
      <c r="E478">
        <v>2024</v>
      </c>
      <c r="F478" s="29" t="s">
        <v>21</v>
      </c>
      <c r="G478">
        <v>119.8948302068966</v>
      </c>
    </row>
    <row r="479" spans="1:7">
      <c r="A479" s="29" t="s">
        <v>205</v>
      </c>
      <c r="B479" s="29" t="s">
        <v>80</v>
      </c>
      <c r="C479" s="29" t="s">
        <v>145</v>
      </c>
      <c r="D479" s="29" t="s">
        <v>21</v>
      </c>
      <c r="E479">
        <v>2025</v>
      </c>
      <c r="F479" s="29" t="s">
        <v>21</v>
      </c>
      <c r="G479">
        <v>106.85483020689659</v>
      </c>
    </row>
    <row r="480" spans="1:7">
      <c r="A480" s="29" t="s">
        <v>205</v>
      </c>
      <c r="B480" s="29" t="s">
        <v>80</v>
      </c>
      <c r="C480" s="29" t="s">
        <v>145</v>
      </c>
      <c r="D480" s="29" t="s">
        <v>21</v>
      </c>
      <c r="E480">
        <v>2026</v>
      </c>
      <c r="F480" s="29" t="s">
        <v>21</v>
      </c>
      <c r="G480">
        <v>91.854830206896551</v>
      </c>
    </row>
    <row r="481" spans="1:7">
      <c r="A481" s="29" t="s">
        <v>205</v>
      </c>
      <c r="B481" s="29" t="s">
        <v>80</v>
      </c>
      <c r="C481" s="29" t="s">
        <v>145</v>
      </c>
      <c r="D481" s="29" t="s">
        <v>21</v>
      </c>
      <c r="E481">
        <v>2027</v>
      </c>
      <c r="F481" s="29" t="s">
        <v>21</v>
      </c>
      <c r="G481">
        <v>91.854830206896551</v>
      </c>
    </row>
    <row r="482" spans="1:7">
      <c r="A482" s="29" t="s">
        <v>205</v>
      </c>
      <c r="B482" s="29" t="s">
        <v>80</v>
      </c>
      <c r="C482" s="29" t="s">
        <v>145</v>
      </c>
      <c r="D482" s="29" t="s">
        <v>21</v>
      </c>
      <c r="E482">
        <v>2028</v>
      </c>
      <c r="F482" s="29" t="s">
        <v>21</v>
      </c>
      <c r="G482">
        <v>91.854830206896551</v>
      </c>
    </row>
    <row r="483" spans="1:7">
      <c r="A483" s="29" t="s">
        <v>205</v>
      </c>
      <c r="B483" s="29" t="s">
        <v>80</v>
      </c>
      <c r="C483" s="29" t="s">
        <v>145</v>
      </c>
      <c r="D483" s="29" t="s">
        <v>21</v>
      </c>
      <c r="E483">
        <v>2029</v>
      </c>
      <c r="F483" s="29" t="s">
        <v>21</v>
      </c>
      <c r="G483">
        <v>91.054830206896554</v>
      </c>
    </row>
    <row r="484" spans="1:7">
      <c r="A484" s="29" t="s">
        <v>205</v>
      </c>
      <c r="B484" s="29" t="s">
        <v>80</v>
      </c>
      <c r="C484" s="29" t="s">
        <v>145</v>
      </c>
      <c r="D484" s="29" t="s">
        <v>21</v>
      </c>
      <c r="E484">
        <v>2030</v>
      </c>
      <c r="F484" s="29" t="s">
        <v>21</v>
      </c>
      <c r="G484">
        <v>90.054830206896554</v>
      </c>
    </row>
    <row r="485" spans="1:7">
      <c r="A485" s="29" t="s">
        <v>206</v>
      </c>
      <c r="B485" s="29" t="s">
        <v>80</v>
      </c>
      <c r="C485" s="29" t="s">
        <v>145</v>
      </c>
      <c r="D485" s="29" t="s">
        <v>22</v>
      </c>
      <c r="E485">
        <v>2022</v>
      </c>
      <c r="F485" s="29" t="s">
        <v>22</v>
      </c>
      <c r="G485">
        <v>28.480187862068998</v>
      </c>
    </row>
    <row r="486" spans="1:7">
      <c r="A486" s="29" t="s">
        <v>206</v>
      </c>
      <c r="B486" s="29" t="s">
        <v>80</v>
      </c>
      <c r="C486" s="29" t="s">
        <v>145</v>
      </c>
      <c r="D486" s="29" t="s">
        <v>22</v>
      </c>
      <c r="E486">
        <v>2023</v>
      </c>
      <c r="F486" s="29" t="s">
        <v>22</v>
      </c>
      <c r="G486">
        <v>74.66982568965517</v>
      </c>
    </row>
    <row r="487" spans="1:7">
      <c r="A487" s="29" t="s">
        <v>206</v>
      </c>
      <c r="B487" s="29" t="s">
        <v>80</v>
      </c>
      <c r="C487" s="29" t="s">
        <v>145</v>
      </c>
      <c r="D487" s="29" t="s">
        <v>22</v>
      </c>
      <c r="E487">
        <v>2024</v>
      </c>
      <c r="F487" s="29" t="s">
        <v>22</v>
      </c>
      <c r="G487">
        <v>94.054830206896554</v>
      </c>
    </row>
    <row r="488" spans="1:7">
      <c r="A488" s="29" t="s">
        <v>206</v>
      </c>
      <c r="B488" s="29" t="s">
        <v>80</v>
      </c>
      <c r="C488" s="29" t="s">
        <v>145</v>
      </c>
      <c r="D488" s="29" t="s">
        <v>22</v>
      </c>
      <c r="E488">
        <v>2025</v>
      </c>
      <c r="F488" s="29" t="s">
        <v>22</v>
      </c>
      <c r="G488">
        <v>94.054830206896554</v>
      </c>
    </row>
    <row r="489" spans="1:7">
      <c r="A489" s="29" t="s">
        <v>206</v>
      </c>
      <c r="B489" s="29" t="s">
        <v>80</v>
      </c>
      <c r="C489" s="29" t="s">
        <v>145</v>
      </c>
      <c r="D489" s="29" t="s">
        <v>22</v>
      </c>
      <c r="E489">
        <v>2026</v>
      </c>
      <c r="F489" s="29" t="s">
        <v>22</v>
      </c>
      <c r="G489">
        <v>91.054830206896554</v>
      </c>
    </row>
    <row r="490" spans="1:7">
      <c r="A490" s="29" t="s">
        <v>206</v>
      </c>
      <c r="B490" s="29" t="s">
        <v>80</v>
      </c>
      <c r="C490" s="29" t="s">
        <v>145</v>
      </c>
      <c r="D490" s="29" t="s">
        <v>22</v>
      </c>
      <c r="E490">
        <v>2027</v>
      </c>
      <c r="F490" s="29" t="s">
        <v>22</v>
      </c>
      <c r="G490">
        <v>91.054830206896554</v>
      </c>
    </row>
    <row r="491" spans="1:7">
      <c r="A491" s="29" t="s">
        <v>206</v>
      </c>
      <c r="B491" s="29" t="s">
        <v>80</v>
      </c>
      <c r="C491" s="29" t="s">
        <v>145</v>
      </c>
      <c r="D491" s="29" t="s">
        <v>22</v>
      </c>
      <c r="E491">
        <v>2028</v>
      </c>
      <c r="F491" s="29" t="s">
        <v>22</v>
      </c>
      <c r="G491">
        <v>82.054830206896554</v>
      </c>
    </row>
    <row r="492" spans="1:7">
      <c r="A492" s="29" t="s">
        <v>206</v>
      </c>
      <c r="B492" s="29" t="s">
        <v>80</v>
      </c>
      <c r="C492" s="29" t="s">
        <v>145</v>
      </c>
      <c r="D492" s="29" t="s">
        <v>22</v>
      </c>
      <c r="E492">
        <v>2029</v>
      </c>
      <c r="F492" s="29" t="s">
        <v>22</v>
      </c>
      <c r="G492">
        <v>82.054830206896554</v>
      </c>
    </row>
    <row r="493" spans="1:7">
      <c r="A493" s="29" t="s">
        <v>206</v>
      </c>
      <c r="B493" s="29" t="s">
        <v>80</v>
      </c>
      <c r="C493" s="29" t="s">
        <v>145</v>
      </c>
      <c r="D493" s="29" t="s">
        <v>22</v>
      </c>
      <c r="E493">
        <v>2030</v>
      </c>
      <c r="F493" s="29" t="s">
        <v>22</v>
      </c>
      <c r="G493">
        <v>82.054830206896554</v>
      </c>
    </row>
    <row r="494" spans="1:7">
      <c r="A494" s="29" t="s">
        <v>207</v>
      </c>
      <c r="B494" s="29" t="s">
        <v>80</v>
      </c>
      <c r="C494" s="29" t="s">
        <v>145</v>
      </c>
      <c r="D494" s="29" t="s">
        <v>160</v>
      </c>
      <c r="E494">
        <v>2019</v>
      </c>
      <c r="F494" s="29" t="s">
        <v>160</v>
      </c>
      <c r="G494">
        <v>10.468038108</v>
      </c>
    </row>
    <row r="495" spans="1:7">
      <c r="A495" s="29" t="s">
        <v>207</v>
      </c>
      <c r="B495" s="29" t="s">
        <v>80</v>
      </c>
      <c r="C495" s="29" t="s">
        <v>145</v>
      </c>
      <c r="D495" s="29" t="s">
        <v>160</v>
      </c>
      <c r="E495">
        <v>2020</v>
      </c>
      <c r="F495" s="29" t="s">
        <v>160</v>
      </c>
      <c r="G495">
        <v>-10.89780682938537</v>
      </c>
    </row>
    <row r="496" spans="1:7">
      <c r="A496" s="29" t="s">
        <v>207</v>
      </c>
      <c r="B496" s="29" t="s">
        <v>80</v>
      </c>
      <c r="C496" s="29" t="s">
        <v>145</v>
      </c>
      <c r="D496" s="29" t="s">
        <v>160</v>
      </c>
      <c r="E496">
        <v>2021</v>
      </c>
      <c r="F496" s="29" t="s">
        <v>160</v>
      </c>
      <c r="G496">
        <v>3.0153075069498612</v>
      </c>
    </row>
    <row r="497" spans="1:7">
      <c r="A497" s="29" t="s">
        <v>207</v>
      </c>
      <c r="B497" s="29" t="s">
        <v>80</v>
      </c>
      <c r="C497" s="29" t="s">
        <v>145</v>
      </c>
      <c r="D497" s="29" t="s">
        <v>160</v>
      </c>
      <c r="E497">
        <v>2022</v>
      </c>
      <c r="F497" s="29" t="s">
        <v>160</v>
      </c>
      <c r="G497">
        <v>21.461199905196469</v>
      </c>
    </row>
    <row r="498" spans="1:7">
      <c r="A498" s="29" t="s">
        <v>207</v>
      </c>
      <c r="B498" s="29" t="s">
        <v>80</v>
      </c>
      <c r="C498" s="29" t="s">
        <v>145</v>
      </c>
      <c r="D498" s="29" t="s">
        <v>160</v>
      </c>
      <c r="E498">
        <v>2023</v>
      </c>
      <c r="F498" s="29" t="s">
        <v>160</v>
      </c>
      <c r="G498">
        <v>30.855928449724381</v>
      </c>
    </row>
    <row r="499" spans="1:7">
      <c r="A499" s="29" t="s">
        <v>207</v>
      </c>
      <c r="B499" s="29" t="s">
        <v>80</v>
      </c>
      <c r="C499" s="29" t="s">
        <v>145</v>
      </c>
      <c r="D499" s="29" t="s">
        <v>160</v>
      </c>
      <c r="E499">
        <v>2024</v>
      </c>
      <c r="F499" s="29" t="s">
        <v>160</v>
      </c>
      <c r="G499">
        <v>60.631250057880273</v>
      </c>
    </row>
    <row r="500" spans="1:7">
      <c r="A500" s="29" t="s">
        <v>207</v>
      </c>
      <c r="B500" s="29" t="s">
        <v>80</v>
      </c>
      <c r="C500" s="29" t="s">
        <v>145</v>
      </c>
      <c r="D500" s="29" t="s">
        <v>160</v>
      </c>
      <c r="E500">
        <v>2025</v>
      </c>
      <c r="F500" s="29" t="s">
        <v>160</v>
      </c>
      <c r="G500">
        <v>69.082676011678473</v>
      </c>
    </row>
    <row r="501" spans="1:7">
      <c r="A501" s="29" t="s">
        <v>207</v>
      </c>
      <c r="B501" s="29" t="s">
        <v>80</v>
      </c>
      <c r="C501" s="29" t="s">
        <v>145</v>
      </c>
      <c r="D501" s="29" t="s">
        <v>160</v>
      </c>
      <c r="E501">
        <v>2026</v>
      </c>
      <c r="F501" s="29" t="s">
        <v>160</v>
      </c>
      <c r="G501">
        <v>7.315631243475206</v>
      </c>
    </row>
    <row r="502" spans="1:7">
      <c r="A502" s="29" t="s">
        <v>207</v>
      </c>
      <c r="B502" s="29" t="s">
        <v>80</v>
      </c>
      <c r="C502" s="29" t="s">
        <v>145</v>
      </c>
      <c r="D502" s="29" t="s">
        <v>160</v>
      </c>
      <c r="E502">
        <v>2027</v>
      </c>
      <c r="F502" s="29" t="s">
        <v>160</v>
      </c>
      <c r="G502">
        <v>10.24189295599037</v>
      </c>
    </row>
    <row r="503" spans="1:7">
      <c r="A503" s="29" t="s">
        <v>207</v>
      </c>
      <c r="B503" s="29" t="s">
        <v>80</v>
      </c>
      <c r="C503" s="29" t="s">
        <v>145</v>
      </c>
      <c r="D503" s="29" t="s">
        <v>160</v>
      </c>
      <c r="E503">
        <v>2028</v>
      </c>
      <c r="F503" s="29" t="s">
        <v>160</v>
      </c>
      <c r="G503">
        <v>117.7527281537925</v>
      </c>
    </row>
    <row r="504" spans="1:7">
      <c r="A504" s="29" t="s">
        <v>207</v>
      </c>
      <c r="B504" s="29" t="s">
        <v>80</v>
      </c>
      <c r="C504" s="29" t="s">
        <v>145</v>
      </c>
      <c r="D504" s="29" t="s">
        <v>160</v>
      </c>
      <c r="E504">
        <v>2029</v>
      </c>
      <c r="F504" s="29" t="s">
        <v>160</v>
      </c>
      <c r="G504">
        <v>-36.316870064106851</v>
      </c>
    </row>
    <row r="505" spans="1:7">
      <c r="A505" s="29" t="s">
        <v>207</v>
      </c>
      <c r="B505" s="29" t="s">
        <v>80</v>
      </c>
      <c r="C505" s="29" t="s">
        <v>145</v>
      </c>
      <c r="D505" s="29" t="s">
        <v>160</v>
      </c>
      <c r="E505">
        <v>2030</v>
      </c>
      <c r="F505" s="29" t="s">
        <v>160</v>
      </c>
      <c r="G505">
        <v>-36.581950530475737</v>
      </c>
    </row>
    <row r="506" spans="1:7">
      <c r="A506" s="29" t="s">
        <v>208</v>
      </c>
      <c r="B506" s="29" t="s">
        <v>80</v>
      </c>
      <c r="C506" s="29" t="s">
        <v>17</v>
      </c>
      <c r="D506" s="29" t="s">
        <v>185</v>
      </c>
      <c r="E506">
        <v>2019</v>
      </c>
      <c r="F506" s="29" t="s">
        <v>17</v>
      </c>
      <c r="G506">
        <v>80</v>
      </c>
    </row>
    <row r="507" spans="1:7">
      <c r="A507" s="29" t="s">
        <v>208</v>
      </c>
      <c r="B507" s="29" t="s">
        <v>80</v>
      </c>
      <c r="C507" s="29" t="s">
        <v>17</v>
      </c>
      <c r="D507" s="29" t="s">
        <v>185</v>
      </c>
      <c r="E507">
        <v>2021</v>
      </c>
      <c r="F507" s="29" t="s">
        <v>17</v>
      </c>
      <c r="G507">
        <v>38.945938562627262</v>
      </c>
    </row>
    <row r="508" spans="1:7">
      <c r="A508" s="29" t="s">
        <v>208</v>
      </c>
      <c r="B508" s="29" t="s">
        <v>80</v>
      </c>
      <c r="C508" s="29" t="s">
        <v>17</v>
      </c>
      <c r="D508" s="29" t="s">
        <v>185</v>
      </c>
      <c r="E508">
        <v>2022</v>
      </c>
      <c r="F508" s="29" t="s">
        <v>17</v>
      </c>
      <c r="G508">
        <v>135.18301553726579</v>
      </c>
    </row>
    <row r="509" spans="1:7">
      <c r="A509" s="29" t="s">
        <v>208</v>
      </c>
      <c r="B509" s="29" t="s">
        <v>80</v>
      </c>
      <c r="C509" s="29" t="s">
        <v>17</v>
      </c>
      <c r="D509" s="29" t="s">
        <v>185</v>
      </c>
      <c r="E509">
        <v>2023</v>
      </c>
      <c r="F509" s="29" t="s">
        <v>17</v>
      </c>
      <c r="G509">
        <v>426.7526629385905</v>
      </c>
    </row>
    <row r="510" spans="1:7">
      <c r="A510" s="29" t="s">
        <v>208</v>
      </c>
      <c r="B510" s="29" t="s">
        <v>80</v>
      </c>
      <c r="C510" s="29" t="s">
        <v>17</v>
      </c>
      <c r="D510" s="29" t="s">
        <v>185</v>
      </c>
      <c r="E510">
        <v>2024</v>
      </c>
      <c r="F510" s="29" t="s">
        <v>17</v>
      </c>
      <c r="G510">
        <v>393.31727030402192</v>
      </c>
    </row>
    <row r="511" spans="1:7">
      <c r="A511" s="29" t="s">
        <v>208</v>
      </c>
      <c r="B511" s="29" t="s">
        <v>80</v>
      </c>
      <c r="C511" s="29" t="s">
        <v>17</v>
      </c>
      <c r="D511" s="29" t="s">
        <v>185</v>
      </c>
      <c r="E511">
        <v>2025</v>
      </c>
      <c r="F511" s="29" t="s">
        <v>17</v>
      </c>
      <c r="G511">
        <v>425.6505638898638</v>
      </c>
    </row>
    <row r="512" spans="1:7">
      <c r="A512" s="29" t="s">
        <v>208</v>
      </c>
      <c r="B512" s="29" t="s">
        <v>80</v>
      </c>
      <c r="C512" s="29" t="s">
        <v>17</v>
      </c>
      <c r="D512" s="29" t="s">
        <v>185</v>
      </c>
      <c r="E512">
        <v>2026</v>
      </c>
      <c r="F512" s="29" t="s">
        <v>17</v>
      </c>
      <c r="G512">
        <v>463.0346335153418</v>
      </c>
    </row>
    <row r="513" spans="1:7">
      <c r="A513" s="29" t="s">
        <v>208</v>
      </c>
      <c r="B513" s="29" t="s">
        <v>80</v>
      </c>
      <c r="C513" s="29" t="s">
        <v>17</v>
      </c>
      <c r="D513" s="29" t="s">
        <v>185</v>
      </c>
      <c r="E513">
        <v>2027</v>
      </c>
      <c r="F513" s="29" t="s">
        <v>17</v>
      </c>
      <c r="G513">
        <v>483.52112503951088</v>
      </c>
    </row>
    <row r="514" spans="1:7">
      <c r="A514" s="29" t="s">
        <v>208</v>
      </c>
      <c r="B514" s="29" t="s">
        <v>80</v>
      </c>
      <c r="C514" s="29" t="s">
        <v>17</v>
      </c>
      <c r="D514" s="29" t="s">
        <v>185</v>
      </c>
      <c r="E514">
        <v>2028</v>
      </c>
      <c r="F514" s="29" t="s">
        <v>17</v>
      </c>
      <c r="G514">
        <v>475.32993885008318</v>
      </c>
    </row>
    <row r="515" spans="1:7">
      <c r="A515" s="29" t="s">
        <v>208</v>
      </c>
      <c r="B515" s="29" t="s">
        <v>80</v>
      </c>
      <c r="C515" s="29" t="s">
        <v>17</v>
      </c>
      <c r="D515" s="29" t="s">
        <v>185</v>
      </c>
      <c r="E515">
        <v>2029</v>
      </c>
      <c r="F515" s="29" t="s">
        <v>17</v>
      </c>
      <c r="G515">
        <v>443.30967609254532</v>
      </c>
    </row>
    <row r="516" spans="1:7">
      <c r="A516" s="29" t="s">
        <v>208</v>
      </c>
      <c r="B516" s="29" t="s">
        <v>80</v>
      </c>
      <c r="C516" s="29" t="s">
        <v>17</v>
      </c>
      <c r="D516" s="29" t="s">
        <v>185</v>
      </c>
      <c r="E516">
        <v>2030</v>
      </c>
      <c r="F516" s="29" t="s">
        <v>17</v>
      </c>
      <c r="G516">
        <v>429.16737919776119</v>
      </c>
    </row>
    <row r="517" spans="1:7">
      <c r="A517" s="29" t="s">
        <v>208</v>
      </c>
      <c r="B517" s="29" t="s">
        <v>80</v>
      </c>
      <c r="C517" s="29" t="s">
        <v>17</v>
      </c>
      <c r="D517" s="29" t="s">
        <v>185</v>
      </c>
      <c r="E517">
        <v>2031</v>
      </c>
      <c r="F517" s="29" t="s">
        <v>17</v>
      </c>
      <c r="G517">
        <v>324.50107738571108</v>
      </c>
    </row>
    <row r="518" spans="1:7">
      <c r="A518" s="29" t="s">
        <v>208</v>
      </c>
      <c r="B518" s="29" t="s">
        <v>80</v>
      </c>
      <c r="C518" s="29" t="s">
        <v>17</v>
      </c>
      <c r="D518" s="29" t="s">
        <v>185</v>
      </c>
      <c r="E518">
        <v>2032</v>
      </c>
      <c r="F518" s="29" t="s">
        <v>17</v>
      </c>
      <c r="G518">
        <v>307.40096841399679</v>
      </c>
    </row>
    <row r="519" spans="1:7">
      <c r="A519" s="29" t="s">
        <v>208</v>
      </c>
      <c r="B519" s="29" t="s">
        <v>80</v>
      </c>
      <c r="C519" s="29" t="s">
        <v>17</v>
      </c>
      <c r="D519" s="29" t="s">
        <v>185</v>
      </c>
      <c r="E519">
        <v>2033</v>
      </c>
      <c r="F519" s="29" t="s">
        <v>17</v>
      </c>
      <c r="G519">
        <v>292.99384656066019</v>
      </c>
    </row>
    <row r="520" spans="1:7">
      <c r="A520" s="29" t="s">
        <v>208</v>
      </c>
      <c r="B520" s="29" t="s">
        <v>80</v>
      </c>
      <c r="C520" s="29" t="s">
        <v>17</v>
      </c>
      <c r="D520" s="29" t="s">
        <v>185</v>
      </c>
      <c r="E520">
        <v>2034</v>
      </c>
      <c r="F520" s="29" t="s">
        <v>17</v>
      </c>
      <c r="G520">
        <v>278.66262903485222</v>
      </c>
    </row>
    <row r="521" spans="1:7">
      <c r="A521" s="29" t="s">
        <v>208</v>
      </c>
      <c r="B521" s="29" t="s">
        <v>80</v>
      </c>
      <c r="C521" s="29" t="s">
        <v>17</v>
      </c>
      <c r="D521" s="29" t="s">
        <v>185</v>
      </c>
      <c r="E521">
        <v>2035</v>
      </c>
      <c r="F521" s="29" t="s">
        <v>17</v>
      </c>
      <c r="G521">
        <v>265.39265924850918</v>
      </c>
    </row>
    <row r="522" spans="1:7">
      <c r="A522" s="29" t="s">
        <v>208</v>
      </c>
      <c r="B522" s="29" t="s">
        <v>80</v>
      </c>
      <c r="C522" s="29" t="s">
        <v>17</v>
      </c>
      <c r="D522" s="29" t="s">
        <v>168</v>
      </c>
      <c r="E522">
        <v>2020</v>
      </c>
      <c r="F522" s="29" t="s">
        <v>17</v>
      </c>
      <c r="G522">
        <v>-32.849034146926833</v>
      </c>
    </row>
    <row r="523" spans="1:7">
      <c r="A523" s="29" t="s">
        <v>208</v>
      </c>
      <c r="B523" s="29" t="s">
        <v>80</v>
      </c>
      <c r="C523" s="29" t="s">
        <v>17</v>
      </c>
      <c r="D523" s="29" t="s">
        <v>168</v>
      </c>
      <c r="E523">
        <v>2021</v>
      </c>
      <c r="F523" s="29" t="s">
        <v>17</v>
      </c>
      <c r="G523">
        <v>-15.386801027877951</v>
      </c>
    </row>
    <row r="524" spans="1:7">
      <c r="A524" s="29" t="s">
        <v>208</v>
      </c>
      <c r="B524" s="29" t="s">
        <v>80</v>
      </c>
      <c r="C524" s="29" t="s">
        <v>17</v>
      </c>
      <c r="D524" s="29" t="s">
        <v>168</v>
      </c>
      <c r="E524">
        <v>2022</v>
      </c>
      <c r="F524" s="29" t="s">
        <v>17</v>
      </c>
      <c r="G524">
        <v>28.089600892118881</v>
      </c>
    </row>
    <row r="525" spans="1:7">
      <c r="A525" s="29" t="s">
        <v>208</v>
      </c>
      <c r="B525" s="29" t="s">
        <v>80</v>
      </c>
      <c r="C525" s="29" t="s">
        <v>17</v>
      </c>
      <c r="D525" s="29" t="s">
        <v>168</v>
      </c>
      <c r="E525">
        <v>2023</v>
      </c>
      <c r="F525" s="29" t="s">
        <v>17</v>
      </c>
      <c r="G525">
        <v>66.122997552817139</v>
      </c>
    </row>
    <row r="526" spans="1:7">
      <c r="A526" s="29" t="s">
        <v>208</v>
      </c>
      <c r="B526" s="29" t="s">
        <v>80</v>
      </c>
      <c r="C526" s="29" t="s">
        <v>17</v>
      </c>
      <c r="D526" s="29" t="s">
        <v>168</v>
      </c>
      <c r="E526">
        <v>2024</v>
      </c>
      <c r="F526" s="29" t="s">
        <v>17</v>
      </c>
      <c r="G526">
        <v>208.29687629615219</v>
      </c>
    </row>
    <row r="527" spans="1:7">
      <c r="A527" s="29" t="s">
        <v>208</v>
      </c>
      <c r="B527" s="29" t="s">
        <v>80</v>
      </c>
      <c r="C527" s="29" t="s">
        <v>17</v>
      </c>
      <c r="D527" s="29" t="s">
        <v>168</v>
      </c>
      <c r="E527">
        <v>2025</v>
      </c>
      <c r="F527" s="29" t="s">
        <v>17</v>
      </c>
      <c r="G527">
        <v>218.74177711203731</v>
      </c>
    </row>
    <row r="528" spans="1:7">
      <c r="A528" s="29" t="s">
        <v>208</v>
      </c>
      <c r="B528" s="29" t="s">
        <v>80</v>
      </c>
      <c r="C528" s="29" t="s">
        <v>17</v>
      </c>
      <c r="D528" s="29" t="s">
        <v>168</v>
      </c>
      <c r="E528">
        <v>2026</v>
      </c>
      <c r="F528" s="29" t="s">
        <v>17</v>
      </c>
      <c r="G528">
        <v>153.9234676751901</v>
      </c>
    </row>
    <row r="529" spans="1:7">
      <c r="A529" s="29" t="s">
        <v>208</v>
      </c>
      <c r="B529" s="29" t="s">
        <v>80</v>
      </c>
      <c r="C529" s="29" t="s">
        <v>17</v>
      </c>
      <c r="D529" s="29" t="s">
        <v>168</v>
      </c>
      <c r="E529">
        <v>2027</v>
      </c>
      <c r="F529" s="29" t="s">
        <v>17</v>
      </c>
      <c r="G529">
        <v>129.3491150000001</v>
      </c>
    </row>
    <row r="530" spans="1:7">
      <c r="A530" s="29" t="s">
        <v>208</v>
      </c>
      <c r="B530" s="29" t="s">
        <v>80</v>
      </c>
      <c r="C530" s="29" t="s">
        <v>17</v>
      </c>
      <c r="D530" s="29" t="s">
        <v>168</v>
      </c>
      <c r="E530">
        <v>2028</v>
      </c>
      <c r="F530" s="29" t="s">
        <v>17</v>
      </c>
      <c r="G530">
        <v>129.3491150000001</v>
      </c>
    </row>
    <row r="531" spans="1:7">
      <c r="A531" s="29" t="s">
        <v>208</v>
      </c>
      <c r="B531" s="29" t="s">
        <v>80</v>
      </c>
      <c r="C531" s="29" t="s">
        <v>17</v>
      </c>
      <c r="D531" s="29" t="s">
        <v>180</v>
      </c>
      <c r="E531">
        <v>2024</v>
      </c>
      <c r="F531" s="29" t="s">
        <v>17</v>
      </c>
      <c r="G531">
        <v>114.77797895394229</v>
      </c>
    </row>
    <row r="532" spans="1:7">
      <c r="A532" s="29" t="s">
        <v>208</v>
      </c>
      <c r="B532" s="29" t="s">
        <v>80</v>
      </c>
      <c r="C532" s="29" t="s">
        <v>17</v>
      </c>
      <c r="D532" s="29" t="s">
        <v>180</v>
      </c>
      <c r="E532">
        <v>2025</v>
      </c>
      <c r="F532" s="29" t="s">
        <v>17</v>
      </c>
      <c r="G532">
        <v>203.83578869589741</v>
      </c>
    </row>
    <row r="533" spans="1:7">
      <c r="A533" s="29" t="s">
        <v>208</v>
      </c>
      <c r="B533" s="29" t="s">
        <v>80</v>
      </c>
      <c r="C533" s="29" t="s">
        <v>17</v>
      </c>
      <c r="D533" s="29" t="s">
        <v>180</v>
      </c>
      <c r="E533">
        <v>2026</v>
      </c>
      <c r="F533" s="29" t="s">
        <v>17</v>
      </c>
      <c r="G533">
        <v>203.83578869589741</v>
      </c>
    </row>
    <row r="534" spans="1:7">
      <c r="A534" s="29" t="s">
        <v>208</v>
      </c>
      <c r="B534" s="29" t="s">
        <v>80</v>
      </c>
      <c r="C534" s="29" t="s">
        <v>17</v>
      </c>
      <c r="D534" s="29" t="s">
        <v>180</v>
      </c>
      <c r="E534">
        <v>2027</v>
      </c>
      <c r="F534" s="29" t="s">
        <v>17</v>
      </c>
      <c r="G534">
        <v>203.83578869589741</v>
      </c>
    </row>
    <row r="535" spans="1:7">
      <c r="A535" s="29" t="s">
        <v>208</v>
      </c>
      <c r="B535" s="29" t="s">
        <v>80</v>
      </c>
      <c r="C535" s="29" t="s">
        <v>17</v>
      </c>
      <c r="D535" s="29" t="s">
        <v>156</v>
      </c>
      <c r="E535">
        <v>2021</v>
      </c>
      <c r="F535" s="29" t="s">
        <v>17</v>
      </c>
      <c r="G535">
        <v>19.07230839428891</v>
      </c>
    </row>
    <row r="536" spans="1:7">
      <c r="A536" s="29" t="s">
        <v>208</v>
      </c>
      <c r="B536" s="29" t="s">
        <v>80</v>
      </c>
      <c r="C536" s="29" t="s">
        <v>17</v>
      </c>
      <c r="D536" s="29" t="s">
        <v>156</v>
      </c>
      <c r="E536">
        <v>2022</v>
      </c>
      <c r="F536" s="29" t="s">
        <v>17</v>
      </c>
      <c r="G536">
        <v>85.278681146791556</v>
      </c>
    </row>
    <row r="537" spans="1:7">
      <c r="A537" s="29" t="s">
        <v>208</v>
      </c>
      <c r="B537" s="29" t="s">
        <v>80</v>
      </c>
      <c r="C537" s="29" t="s">
        <v>17</v>
      </c>
      <c r="D537" s="29" t="s">
        <v>156</v>
      </c>
      <c r="E537">
        <v>2023</v>
      </c>
      <c r="F537" s="29" t="s">
        <v>17</v>
      </c>
      <c r="G537">
        <v>101.1978247310761</v>
      </c>
    </row>
    <row r="538" spans="1:7">
      <c r="A538" s="29" t="s">
        <v>208</v>
      </c>
      <c r="B538" s="29" t="s">
        <v>80</v>
      </c>
      <c r="C538" s="29" t="s">
        <v>17</v>
      </c>
      <c r="D538" s="29" t="s">
        <v>156</v>
      </c>
      <c r="E538">
        <v>2024</v>
      </c>
      <c r="F538" s="29" t="s">
        <v>17</v>
      </c>
      <c r="G538">
        <v>101.1829451621868</v>
      </c>
    </row>
    <row r="539" spans="1:7">
      <c r="A539" s="29" t="s">
        <v>208</v>
      </c>
      <c r="B539" s="29" t="s">
        <v>80</v>
      </c>
      <c r="C539" s="29" t="s">
        <v>17</v>
      </c>
      <c r="D539" s="29" t="s">
        <v>156</v>
      </c>
      <c r="E539">
        <v>2025</v>
      </c>
      <c r="F539" s="29" t="s">
        <v>17</v>
      </c>
      <c r="G539">
        <v>101.1814972620667</v>
      </c>
    </row>
    <row r="540" spans="1:7">
      <c r="A540" s="29" t="s">
        <v>208</v>
      </c>
      <c r="B540" s="29" t="s">
        <v>80</v>
      </c>
      <c r="C540" s="29" t="s">
        <v>17</v>
      </c>
      <c r="D540" s="29" t="s">
        <v>156</v>
      </c>
      <c r="E540">
        <v>2026</v>
      </c>
      <c r="F540" s="29" t="s">
        <v>17</v>
      </c>
      <c r="G540">
        <v>10.170500000000001</v>
      </c>
    </row>
    <row r="541" spans="1:7">
      <c r="A541" s="29" t="s">
        <v>208</v>
      </c>
      <c r="B541" s="29" t="s">
        <v>80</v>
      </c>
      <c r="C541" s="29" t="s">
        <v>17</v>
      </c>
      <c r="D541" s="29" t="s">
        <v>156</v>
      </c>
      <c r="E541">
        <v>2027</v>
      </c>
      <c r="F541" s="29" t="s">
        <v>17</v>
      </c>
      <c r="G541">
        <v>2.8610550227157998</v>
      </c>
    </row>
    <row r="542" spans="1:7">
      <c r="A542" s="29" t="s">
        <v>208</v>
      </c>
      <c r="B542" s="29" t="s">
        <v>80</v>
      </c>
      <c r="C542" s="29" t="s">
        <v>17</v>
      </c>
      <c r="D542" s="29" t="s">
        <v>156</v>
      </c>
      <c r="E542">
        <v>2028</v>
      </c>
      <c r="F542" s="29" t="s">
        <v>17</v>
      </c>
      <c r="G542">
        <v>2.8596115035317862</v>
      </c>
    </row>
    <row r="543" spans="1:7">
      <c r="A543" s="29" t="s">
        <v>208</v>
      </c>
      <c r="B543" s="29" t="s">
        <v>80</v>
      </c>
      <c r="C543" s="29" t="s">
        <v>17</v>
      </c>
      <c r="D543" s="29" t="s">
        <v>156</v>
      </c>
      <c r="E543">
        <v>2029</v>
      </c>
      <c r="F543" s="29" t="s">
        <v>17</v>
      </c>
      <c r="G543">
        <v>2.8581694402420581</v>
      </c>
    </row>
    <row r="544" spans="1:7">
      <c r="A544" s="29" t="s">
        <v>208</v>
      </c>
      <c r="B544" s="29" t="s">
        <v>80</v>
      </c>
      <c r="C544" s="29" t="s">
        <v>17</v>
      </c>
      <c r="D544" s="29" t="s">
        <v>156</v>
      </c>
      <c r="E544">
        <v>2030</v>
      </c>
      <c r="F544" s="29" t="s">
        <v>17</v>
      </c>
      <c r="G544">
        <v>2.856728830645161</v>
      </c>
    </row>
    <row r="545" spans="1:7">
      <c r="A545" s="29" t="s">
        <v>209</v>
      </c>
      <c r="B545" s="29" t="s">
        <v>35</v>
      </c>
      <c r="C545" s="29" t="s">
        <v>145</v>
      </c>
      <c r="D545" s="29" t="s">
        <v>19</v>
      </c>
      <c r="E545">
        <v>2016</v>
      </c>
      <c r="F545" s="29" t="s">
        <v>19</v>
      </c>
      <c r="G545">
        <v>1.434804</v>
      </c>
    </row>
    <row r="546" spans="1:7">
      <c r="A546" s="29" t="s">
        <v>209</v>
      </c>
      <c r="B546" s="29" t="s">
        <v>35</v>
      </c>
      <c r="C546" s="29" t="s">
        <v>145</v>
      </c>
      <c r="D546" s="29" t="s">
        <v>19</v>
      </c>
      <c r="E546">
        <v>2017</v>
      </c>
      <c r="F546" s="29" t="s">
        <v>19</v>
      </c>
      <c r="G546">
        <v>53.912484800000009</v>
      </c>
    </row>
    <row r="547" spans="1:7">
      <c r="A547" s="29" t="s">
        <v>209</v>
      </c>
      <c r="B547" s="29" t="s">
        <v>35</v>
      </c>
      <c r="C547" s="29" t="s">
        <v>145</v>
      </c>
      <c r="D547" s="29" t="s">
        <v>19</v>
      </c>
      <c r="E547">
        <v>2018</v>
      </c>
      <c r="F547" s="29" t="s">
        <v>19</v>
      </c>
      <c r="G547">
        <v>64.382025060000004</v>
      </c>
    </row>
    <row r="548" spans="1:7">
      <c r="A548" s="29" t="s">
        <v>209</v>
      </c>
      <c r="B548" s="29" t="s">
        <v>35</v>
      </c>
      <c r="C548" s="29" t="s">
        <v>145</v>
      </c>
      <c r="D548" s="29" t="s">
        <v>19</v>
      </c>
      <c r="E548">
        <v>2019</v>
      </c>
      <c r="F548" s="29" t="s">
        <v>19</v>
      </c>
      <c r="G548">
        <v>286.36774717999998</v>
      </c>
    </row>
    <row r="549" spans="1:7">
      <c r="A549" s="29" t="s">
        <v>209</v>
      </c>
      <c r="B549" s="29" t="s">
        <v>35</v>
      </c>
      <c r="C549" s="29" t="s">
        <v>145</v>
      </c>
      <c r="D549" s="29" t="s">
        <v>19</v>
      </c>
      <c r="E549">
        <v>2020</v>
      </c>
      <c r="F549" s="29" t="s">
        <v>19</v>
      </c>
      <c r="G549">
        <v>729.01060007000001</v>
      </c>
    </row>
    <row r="550" spans="1:7">
      <c r="A550" s="29" t="s">
        <v>209</v>
      </c>
      <c r="B550" s="29" t="s">
        <v>35</v>
      </c>
      <c r="C550" s="29" t="s">
        <v>145</v>
      </c>
      <c r="D550" s="29" t="s">
        <v>19</v>
      </c>
      <c r="E550">
        <v>2021</v>
      </c>
      <c r="F550" s="29" t="s">
        <v>19</v>
      </c>
      <c r="G550">
        <v>669.07574003000013</v>
      </c>
    </row>
    <row r="551" spans="1:7">
      <c r="A551" s="29" t="s">
        <v>209</v>
      </c>
      <c r="B551" s="29" t="s">
        <v>35</v>
      </c>
      <c r="C551" s="29" t="s">
        <v>145</v>
      </c>
      <c r="D551" s="29" t="s">
        <v>19</v>
      </c>
      <c r="E551">
        <v>2022</v>
      </c>
      <c r="F551" s="29" t="s">
        <v>19</v>
      </c>
      <c r="G551">
        <v>1275.8</v>
      </c>
    </row>
    <row r="552" spans="1:7">
      <c r="A552" s="29" t="s">
        <v>209</v>
      </c>
      <c r="B552" s="29" t="s">
        <v>35</v>
      </c>
      <c r="C552" s="29" t="s">
        <v>145</v>
      </c>
      <c r="D552" s="29" t="s">
        <v>19</v>
      </c>
      <c r="E552">
        <v>2023</v>
      </c>
      <c r="F552" s="29" t="s">
        <v>19</v>
      </c>
      <c r="G552">
        <v>645.92000000000007</v>
      </c>
    </row>
    <row r="553" spans="1:7">
      <c r="A553" s="29" t="s">
        <v>209</v>
      </c>
      <c r="B553" s="29" t="s">
        <v>35</v>
      </c>
      <c r="C553" s="29" t="s">
        <v>145</v>
      </c>
      <c r="D553" s="29" t="s">
        <v>19</v>
      </c>
      <c r="E553">
        <v>2024</v>
      </c>
      <c r="F553" s="29" t="s">
        <v>19</v>
      </c>
      <c r="G553">
        <v>586.05000000001269</v>
      </c>
    </row>
    <row r="554" spans="1:7">
      <c r="A554" s="29" t="s">
        <v>209</v>
      </c>
      <c r="B554" s="29" t="s">
        <v>35</v>
      </c>
      <c r="C554" s="29" t="s">
        <v>145</v>
      </c>
      <c r="D554" s="29" t="s">
        <v>19</v>
      </c>
      <c r="E554">
        <v>2026</v>
      </c>
      <c r="F554" s="29" t="s">
        <v>19</v>
      </c>
      <c r="G554">
        <v>205.1931909207546</v>
      </c>
    </row>
    <row r="555" spans="1:7">
      <c r="A555" s="29" t="s">
        <v>209</v>
      </c>
      <c r="B555" s="29" t="s">
        <v>35</v>
      </c>
      <c r="C555" s="29" t="s">
        <v>145</v>
      </c>
      <c r="D555" s="29" t="s">
        <v>19</v>
      </c>
      <c r="E555">
        <v>2027</v>
      </c>
      <c r="F555" s="29" t="s">
        <v>19</v>
      </c>
      <c r="G555">
        <v>205.1931909207546</v>
      </c>
    </row>
    <row r="556" spans="1:7">
      <c r="A556" s="29" t="s">
        <v>209</v>
      </c>
      <c r="B556" s="29" t="s">
        <v>35</v>
      </c>
      <c r="C556" s="29" t="s">
        <v>145</v>
      </c>
      <c r="D556" s="29" t="s">
        <v>19</v>
      </c>
      <c r="E556">
        <v>2028</v>
      </c>
      <c r="F556" s="29" t="s">
        <v>19</v>
      </c>
      <c r="G556">
        <v>222.17680604160989</v>
      </c>
    </row>
    <row r="557" spans="1:7">
      <c r="A557" s="29" t="s">
        <v>209</v>
      </c>
      <c r="B557" s="29" t="s">
        <v>35</v>
      </c>
      <c r="C557" s="29" t="s">
        <v>145</v>
      </c>
      <c r="D557" s="29" t="s">
        <v>19</v>
      </c>
      <c r="E557">
        <v>2029</v>
      </c>
      <c r="F557" s="29" t="s">
        <v>19</v>
      </c>
      <c r="G557">
        <v>222.17680604160989</v>
      </c>
    </row>
    <row r="558" spans="1:7">
      <c r="A558" s="29" t="s">
        <v>210</v>
      </c>
      <c r="B558" s="29" t="s">
        <v>35</v>
      </c>
      <c r="C558" s="29" t="s">
        <v>18</v>
      </c>
      <c r="D558" s="29" t="s">
        <v>211</v>
      </c>
      <c r="E558">
        <v>2021</v>
      </c>
      <c r="F558" s="29" t="s">
        <v>18</v>
      </c>
      <c r="G558">
        <v>632.76586964261571</v>
      </c>
    </row>
    <row r="559" spans="1:7">
      <c r="A559" s="29" t="s">
        <v>210</v>
      </c>
      <c r="B559" s="29" t="s">
        <v>35</v>
      </c>
      <c r="C559" s="29" t="s">
        <v>18</v>
      </c>
      <c r="D559" s="29" t="s">
        <v>211</v>
      </c>
      <c r="E559">
        <v>2022</v>
      </c>
      <c r="F559" s="29" t="s">
        <v>18</v>
      </c>
      <c r="G559">
        <v>277.31164609879761</v>
      </c>
    </row>
    <row r="560" spans="1:7">
      <c r="A560" s="29" t="s">
        <v>210</v>
      </c>
      <c r="B560" s="29" t="s">
        <v>35</v>
      </c>
      <c r="C560" s="29" t="s">
        <v>18</v>
      </c>
      <c r="D560" s="29" t="s">
        <v>211</v>
      </c>
      <c r="E560">
        <v>2023</v>
      </c>
      <c r="F560" s="29" t="s">
        <v>18</v>
      </c>
      <c r="G560">
        <v>1053.117953214381</v>
      </c>
    </row>
    <row r="561" spans="1:7">
      <c r="A561" s="29" t="s">
        <v>210</v>
      </c>
      <c r="B561" s="29" t="s">
        <v>35</v>
      </c>
      <c r="C561" s="29" t="s">
        <v>18</v>
      </c>
      <c r="D561" s="29" t="s">
        <v>211</v>
      </c>
      <c r="E561">
        <v>2024</v>
      </c>
      <c r="F561" s="29" t="s">
        <v>18</v>
      </c>
      <c r="G561">
        <v>1192.668828674729</v>
      </c>
    </row>
    <row r="562" spans="1:7">
      <c r="A562" s="29" t="s">
        <v>210</v>
      </c>
      <c r="B562" s="29" t="s">
        <v>35</v>
      </c>
      <c r="C562" s="29" t="s">
        <v>18</v>
      </c>
      <c r="D562" s="29" t="s">
        <v>211</v>
      </c>
      <c r="E562">
        <v>2025</v>
      </c>
      <c r="F562" s="29" t="s">
        <v>18</v>
      </c>
      <c r="G562">
        <v>1315.108454135076</v>
      </c>
    </row>
    <row r="563" spans="1:7">
      <c r="A563" s="29" t="s">
        <v>210</v>
      </c>
      <c r="B563" s="29" t="s">
        <v>35</v>
      </c>
      <c r="C563" s="29" t="s">
        <v>18</v>
      </c>
      <c r="D563" s="29" t="s">
        <v>211</v>
      </c>
      <c r="E563">
        <v>2026</v>
      </c>
      <c r="F563" s="29" t="s">
        <v>18</v>
      </c>
      <c r="G563">
        <v>702.91032683333549</v>
      </c>
    </row>
    <row r="564" spans="1:7">
      <c r="A564" s="29" t="s">
        <v>210</v>
      </c>
      <c r="B564" s="29" t="s">
        <v>35</v>
      </c>
      <c r="C564" s="29" t="s">
        <v>18</v>
      </c>
      <c r="D564" s="29" t="s">
        <v>211</v>
      </c>
      <c r="E564">
        <v>2027</v>
      </c>
      <c r="F564" s="29" t="s">
        <v>18</v>
      </c>
      <c r="G564">
        <v>702.91032683333549</v>
      </c>
    </row>
    <row r="565" spans="1:7">
      <c r="A565" s="29" t="s">
        <v>210</v>
      </c>
      <c r="B565" s="29" t="s">
        <v>35</v>
      </c>
      <c r="C565" s="29" t="s">
        <v>18</v>
      </c>
      <c r="D565" s="29" t="s">
        <v>211</v>
      </c>
      <c r="E565">
        <v>2028</v>
      </c>
      <c r="F565" s="29" t="s">
        <v>18</v>
      </c>
      <c r="G565">
        <v>702.91032683333549</v>
      </c>
    </row>
    <row r="566" spans="1:7">
      <c r="A566" s="29" t="s">
        <v>210</v>
      </c>
      <c r="B566" s="29" t="s">
        <v>35</v>
      </c>
      <c r="C566" s="29" t="s">
        <v>18</v>
      </c>
      <c r="D566" s="29" t="s">
        <v>211</v>
      </c>
      <c r="E566">
        <v>2029</v>
      </c>
      <c r="F566" s="29" t="s">
        <v>18</v>
      </c>
      <c r="G566">
        <v>702.91032683333549</v>
      </c>
    </row>
    <row r="567" spans="1:7">
      <c r="A567" s="29" t="s">
        <v>210</v>
      </c>
      <c r="B567" s="29" t="s">
        <v>35</v>
      </c>
      <c r="C567" s="29" t="s">
        <v>18</v>
      </c>
      <c r="D567" s="29" t="s">
        <v>180</v>
      </c>
      <c r="E567">
        <v>2023</v>
      </c>
      <c r="F567" s="29" t="s">
        <v>18</v>
      </c>
      <c r="G567">
        <v>756</v>
      </c>
    </row>
    <row r="568" spans="1:7">
      <c r="A568" s="29" t="s">
        <v>210</v>
      </c>
      <c r="B568" s="29" t="s">
        <v>35</v>
      </c>
      <c r="C568" s="29" t="s">
        <v>18</v>
      </c>
      <c r="D568" s="29" t="s">
        <v>180</v>
      </c>
      <c r="E568">
        <v>2024</v>
      </c>
      <c r="F568" s="29" t="s">
        <v>18</v>
      </c>
      <c r="G568">
        <v>756</v>
      </c>
    </row>
    <row r="569" spans="1:7">
      <c r="A569" s="29" t="s">
        <v>210</v>
      </c>
      <c r="B569" s="29" t="s">
        <v>35</v>
      </c>
      <c r="C569" s="29" t="s">
        <v>18</v>
      </c>
      <c r="D569" s="29" t="s">
        <v>180</v>
      </c>
      <c r="E569">
        <v>2025</v>
      </c>
      <c r="F569" s="29" t="s">
        <v>18</v>
      </c>
      <c r="G569">
        <v>756</v>
      </c>
    </row>
    <row r="570" spans="1:7">
      <c r="A570" s="29" t="s">
        <v>210</v>
      </c>
      <c r="B570" s="29" t="s">
        <v>35</v>
      </c>
      <c r="C570" s="29" t="s">
        <v>18</v>
      </c>
      <c r="D570" s="29" t="s">
        <v>180</v>
      </c>
      <c r="E570">
        <v>2026</v>
      </c>
      <c r="F570" s="29" t="s">
        <v>18</v>
      </c>
      <c r="G570">
        <v>756</v>
      </c>
    </row>
    <row r="571" spans="1:7">
      <c r="A571" s="29" t="s">
        <v>210</v>
      </c>
      <c r="B571" s="29" t="s">
        <v>35</v>
      </c>
      <c r="C571" s="29" t="s">
        <v>18</v>
      </c>
      <c r="D571" s="29" t="s">
        <v>180</v>
      </c>
      <c r="E571">
        <v>2027</v>
      </c>
      <c r="F571" s="29" t="s">
        <v>18</v>
      </c>
      <c r="G571">
        <v>756</v>
      </c>
    </row>
    <row r="572" spans="1:7">
      <c r="A572" s="29" t="s">
        <v>210</v>
      </c>
      <c r="B572" s="29" t="s">
        <v>35</v>
      </c>
      <c r="C572" s="29" t="s">
        <v>18</v>
      </c>
      <c r="D572" s="29" t="s">
        <v>180</v>
      </c>
      <c r="E572">
        <v>2028</v>
      </c>
      <c r="F572" s="29" t="s">
        <v>18</v>
      </c>
      <c r="G572">
        <v>756</v>
      </c>
    </row>
    <row r="573" spans="1:7">
      <c r="A573" s="29" t="s">
        <v>210</v>
      </c>
      <c r="B573" s="29" t="s">
        <v>35</v>
      </c>
      <c r="C573" s="29" t="s">
        <v>18</v>
      </c>
      <c r="D573" s="29" t="s">
        <v>180</v>
      </c>
      <c r="E573">
        <v>2029</v>
      </c>
      <c r="F573" s="29" t="s">
        <v>18</v>
      </c>
      <c r="G573">
        <v>756</v>
      </c>
    </row>
    <row r="574" spans="1:7">
      <c r="A574" s="29" t="s">
        <v>212</v>
      </c>
      <c r="B574" s="29" t="s">
        <v>35</v>
      </c>
      <c r="C574" s="29" t="s">
        <v>16</v>
      </c>
      <c r="D574" s="29" t="s">
        <v>211</v>
      </c>
      <c r="E574">
        <v>2023</v>
      </c>
      <c r="F574" s="29" t="s">
        <v>16</v>
      </c>
      <c r="G574">
        <v>101.6495958781333</v>
      </c>
    </row>
    <row r="575" spans="1:7">
      <c r="A575" s="29" t="s">
        <v>212</v>
      </c>
      <c r="B575" s="29" t="s">
        <v>35</v>
      </c>
      <c r="C575" s="29" t="s">
        <v>16</v>
      </c>
      <c r="D575" s="29" t="s">
        <v>211</v>
      </c>
      <c r="E575">
        <v>2024</v>
      </c>
      <c r="F575" s="29" t="s">
        <v>16</v>
      </c>
      <c r="G575">
        <v>101.6495958781333</v>
      </c>
    </row>
    <row r="576" spans="1:7">
      <c r="A576" s="29" t="s">
        <v>212</v>
      </c>
      <c r="B576" s="29" t="s">
        <v>35</v>
      </c>
      <c r="C576" s="29" t="s">
        <v>16</v>
      </c>
      <c r="D576" s="29" t="s">
        <v>211</v>
      </c>
      <c r="E576">
        <v>2025</v>
      </c>
      <c r="F576" s="29" t="s">
        <v>16</v>
      </c>
      <c r="G576">
        <v>101.6495958781333</v>
      </c>
    </row>
    <row r="577" spans="1:7">
      <c r="A577" s="29" t="s">
        <v>212</v>
      </c>
      <c r="B577" s="29" t="s">
        <v>35</v>
      </c>
      <c r="C577" s="29" t="s">
        <v>16</v>
      </c>
      <c r="D577" s="29" t="s">
        <v>211</v>
      </c>
      <c r="E577">
        <v>2026</v>
      </c>
      <c r="F577" s="29" t="s">
        <v>16</v>
      </c>
      <c r="G577">
        <v>101.6495958781333</v>
      </c>
    </row>
    <row r="578" spans="1:7">
      <c r="A578" s="29" t="s">
        <v>212</v>
      </c>
      <c r="B578" s="29" t="s">
        <v>35</v>
      </c>
      <c r="C578" s="29" t="s">
        <v>16</v>
      </c>
      <c r="D578" s="29" t="s">
        <v>211</v>
      </c>
      <c r="E578">
        <v>2027</v>
      </c>
      <c r="F578" s="29" t="s">
        <v>16</v>
      </c>
      <c r="G578">
        <v>101.6495958781333</v>
      </c>
    </row>
    <row r="579" spans="1:7">
      <c r="A579" s="29" t="s">
        <v>212</v>
      </c>
      <c r="B579" s="29" t="s">
        <v>35</v>
      </c>
      <c r="C579" s="29" t="s">
        <v>16</v>
      </c>
      <c r="D579" s="29" t="s">
        <v>211</v>
      </c>
      <c r="E579">
        <v>2028</v>
      </c>
      <c r="F579" s="29" t="s">
        <v>16</v>
      </c>
      <c r="G579">
        <v>101.6495958781333</v>
      </c>
    </row>
    <row r="580" spans="1:7">
      <c r="A580" s="29" t="s">
        <v>212</v>
      </c>
      <c r="B580" s="29" t="s">
        <v>35</v>
      </c>
      <c r="C580" s="29" t="s">
        <v>16</v>
      </c>
      <c r="D580" s="29" t="s">
        <v>211</v>
      </c>
      <c r="E580">
        <v>2029</v>
      </c>
      <c r="F580" s="29" t="s">
        <v>16</v>
      </c>
      <c r="G580">
        <v>101.6495958781333</v>
      </c>
    </row>
    <row r="581" spans="1:7">
      <c r="A581" s="29" t="s">
        <v>212</v>
      </c>
      <c r="B581" s="29" t="s">
        <v>35</v>
      </c>
      <c r="C581" s="29" t="s">
        <v>16</v>
      </c>
      <c r="D581" s="29" t="s">
        <v>213</v>
      </c>
      <c r="E581">
        <v>2023</v>
      </c>
      <c r="F581" s="29" t="s">
        <v>16</v>
      </c>
      <c r="G581">
        <v>6</v>
      </c>
    </row>
    <row r="582" spans="1:7">
      <c r="A582" s="29" t="s">
        <v>212</v>
      </c>
      <c r="B582" s="29" t="s">
        <v>35</v>
      </c>
      <c r="C582" s="29" t="s">
        <v>16</v>
      </c>
      <c r="D582" s="29" t="s">
        <v>213</v>
      </c>
      <c r="E582">
        <v>2024</v>
      </c>
      <c r="F582" s="29" t="s">
        <v>16</v>
      </c>
      <c r="G582">
        <v>34.865000000000002</v>
      </c>
    </row>
    <row r="583" spans="1:7">
      <c r="A583" s="29" t="s">
        <v>212</v>
      </c>
      <c r="B583" s="29" t="s">
        <v>35</v>
      </c>
      <c r="C583" s="29" t="s">
        <v>16</v>
      </c>
      <c r="D583" s="29" t="s">
        <v>213</v>
      </c>
      <c r="E583">
        <v>2025</v>
      </c>
      <c r="F583" s="29" t="s">
        <v>16</v>
      </c>
      <c r="G583">
        <v>9.1999999999999993</v>
      </c>
    </row>
    <row r="584" spans="1:7">
      <c r="A584" s="29" t="s">
        <v>212</v>
      </c>
      <c r="B584" s="29" t="s">
        <v>35</v>
      </c>
      <c r="C584" s="29" t="s">
        <v>16</v>
      </c>
      <c r="D584" s="29" t="s">
        <v>213</v>
      </c>
      <c r="E584">
        <v>2026</v>
      </c>
      <c r="F584" s="29" t="s">
        <v>16</v>
      </c>
      <c r="G584">
        <v>2.8</v>
      </c>
    </row>
    <row r="585" spans="1:7">
      <c r="A585" s="29" t="s">
        <v>212</v>
      </c>
      <c r="B585" s="29" t="s">
        <v>35</v>
      </c>
      <c r="C585" s="29" t="s">
        <v>16</v>
      </c>
      <c r="D585" s="29" t="s">
        <v>213</v>
      </c>
      <c r="E585">
        <v>2027</v>
      </c>
      <c r="F585" s="29" t="s">
        <v>16</v>
      </c>
      <c r="G585">
        <v>2.8</v>
      </c>
    </row>
    <row r="586" spans="1:7">
      <c r="A586" s="29" t="s">
        <v>212</v>
      </c>
      <c r="B586" s="29" t="s">
        <v>35</v>
      </c>
      <c r="C586" s="29" t="s">
        <v>16</v>
      </c>
      <c r="D586" s="29" t="s">
        <v>213</v>
      </c>
      <c r="E586">
        <v>2028</v>
      </c>
      <c r="F586" s="29" t="s">
        <v>16</v>
      </c>
      <c r="G586">
        <v>2.8</v>
      </c>
    </row>
    <row r="587" spans="1:7">
      <c r="A587" s="29" t="s">
        <v>212</v>
      </c>
      <c r="B587" s="29" t="s">
        <v>35</v>
      </c>
      <c r="C587" s="29" t="s">
        <v>16</v>
      </c>
      <c r="D587" s="29" t="s">
        <v>213</v>
      </c>
      <c r="E587">
        <v>2029</v>
      </c>
      <c r="F587" s="29" t="s">
        <v>16</v>
      </c>
      <c r="G587">
        <v>2.8</v>
      </c>
    </row>
    <row r="588" spans="1:7">
      <c r="A588" s="29" t="s">
        <v>212</v>
      </c>
      <c r="B588" s="29" t="s">
        <v>35</v>
      </c>
      <c r="C588" s="29" t="s">
        <v>16</v>
      </c>
      <c r="D588" s="29" t="s">
        <v>180</v>
      </c>
      <c r="E588">
        <v>2019</v>
      </c>
      <c r="F588" s="29" t="s">
        <v>16</v>
      </c>
      <c r="G588">
        <v>10.32153234438333</v>
      </c>
    </row>
    <row r="589" spans="1:7">
      <c r="A589" s="29" t="s">
        <v>212</v>
      </c>
      <c r="B589" s="29" t="s">
        <v>35</v>
      </c>
      <c r="C589" s="29" t="s">
        <v>16</v>
      </c>
      <c r="D589" s="29" t="s">
        <v>180</v>
      </c>
      <c r="E589">
        <v>2020</v>
      </c>
      <c r="F589" s="29" t="s">
        <v>16</v>
      </c>
      <c r="G589">
        <v>49.909700493056661</v>
      </c>
    </row>
    <row r="590" spans="1:7">
      <c r="A590" s="29" t="s">
        <v>212</v>
      </c>
      <c r="B590" s="29" t="s">
        <v>35</v>
      </c>
      <c r="C590" s="29" t="s">
        <v>16</v>
      </c>
      <c r="D590" s="29" t="s">
        <v>180</v>
      </c>
      <c r="E590">
        <v>2021</v>
      </c>
      <c r="F590" s="29" t="s">
        <v>16</v>
      </c>
      <c r="G590">
        <v>67.686178694108335</v>
      </c>
    </row>
    <row r="591" spans="1:7">
      <c r="A591" s="29" t="s">
        <v>212</v>
      </c>
      <c r="B591" s="29" t="s">
        <v>35</v>
      </c>
      <c r="C591" s="29" t="s">
        <v>16</v>
      </c>
      <c r="D591" s="29" t="s">
        <v>180</v>
      </c>
      <c r="E591">
        <v>2022</v>
      </c>
      <c r="F591" s="29" t="s">
        <v>16</v>
      </c>
      <c r="G591">
        <v>19.289966731666659</v>
      </c>
    </row>
    <row r="592" spans="1:7">
      <c r="A592" s="29" t="s">
        <v>212</v>
      </c>
      <c r="B592" s="29" t="s">
        <v>35</v>
      </c>
      <c r="C592" s="29" t="s">
        <v>16</v>
      </c>
      <c r="D592" s="29" t="s">
        <v>180</v>
      </c>
      <c r="E592">
        <v>2023</v>
      </c>
      <c r="F592" s="29" t="s">
        <v>16</v>
      </c>
      <c r="G592">
        <v>538.7065690597293</v>
      </c>
    </row>
    <row r="593" spans="1:7">
      <c r="A593" s="29" t="s">
        <v>212</v>
      </c>
      <c r="B593" s="29" t="s">
        <v>35</v>
      </c>
      <c r="C593" s="29" t="s">
        <v>16</v>
      </c>
      <c r="D593" s="29" t="s">
        <v>180</v>
      </c>
      <c r="E593">
        <v>2024</v>
      </c>
      <c r="F593" s="29" t="s">
        <v>16</v>
      </c>
      <c r="G593">
        <v>164.63501390372929</v>
      </c>
    </row>
    <row r="594" spans="1:7">
      <c r="A594" s="29" t="s">
        <v>212</v>
      </c>
      <c r="B594" s="29" t="s">
        <v>35</v>
      </c>
      <c r="C594" s="29" t="s">
        <v>16</v>
      </c>
      <c r="D594" s="29" t="s">
        <v>180</v>
      </c>
      <c r="E594">
        <v>2025</v>
      </c>
      <c r="F594" s="29" t="s">
        <v>16</v>
      </c>
      <c r="G594">
        <v>344.23763609372918</v>
      </c>
    </row>
    <row r="595" spans="1:7">
      <c r="A595" s="29" t="s">
        <v>212</v>
      </c>
      <c r="B595" s="29" t="s">
        <v>35</v>
      </c>
      <c r="C595" s="29" t="s">
        <v>16</v>
      </c>
      <c r="D595" s="29" t="s">
        <v>180</v>
      </c>
      <c r="E595">
        <v>2026</v>
      </c>
      <c r="F595" s="29" t="s">
        <v>16</v>
      </c>
      <c r="G595">
        <v>347.79263609372907</v>
      </c>
    </row>
    <row r="596" spans="1:7">
      <c r="A596" s="29" t="s">
        <v>212</v>
      </c>
      <c r="B596" s="29" t="s">
        <v>35</v>
      </c>
      <c r="C596" s="29" t="s">
        <v>16</v>
      </c>
      <c r="D596" s="29" t="s">
        <v>180</v>
      </c>
      <c r="E596">
        <v>2027</v>
      </c>
      <c r="F596" s="29" t="s">
        <v>16</v>
      </c>
      <c r="G596">
        <v>351.34763609372908</v>
      </c>
    </row>
    <row r="597" spans="1:7">
      <c r="A597" s="29" t="s">
        <v>212</v>
      </c>
      <c r="B597" s="29" t="s">
        <v>35</v>
      </c>
      <c r="C597" s="29" t="s">
        <v>16</v>
      </c>
      <c r="D597" s="29" t="s">
        <v>180</v>
      </c>
      <c r="E597">
        <v>2028</v>
      </c>
      <c r="F597" s="29" t="s">
        <v>16</v>
      </c>
      <c r="G597">
        <v>353.12513609372922</v>
      </c>
    </row>
    <row r="598" spans="1:7">
      <c r="A598" s="29" t="s">
        <v>212</v>
      </c>
      <c r="B598" s="29" t="s">
        <v>35</v>
      </c>
      <c r="C598" s="29" t="s">
        <v>16</v>
      </c>
      <c r="D598" s="29" t="s">
        <v>180</v>
      </c>
      <c r="E598">
        <v>2029</v>
      </c>
      <c r="F598" s="29" t="s">
        <v>16</v>
      </c>
      <c r="G598">
        <v>354.90263609372909</v>
      </c>
    </row>
    <row r="599" spans="1:7">
      <c r="A599" s="29" t="s">
        <v>214</v>
      </c>
      <c r="B599" s="29" t="s">
        <v>35</v>
      </c>
      <c r="C599" s="29" t="s">
        <v>145</v>
      </c>
      <c r="D599" s="29" t="s">
        <v>21</v>
      </c>
      <c r="E599">
        <v>2017</v>
      </c>
      <c r="F599" s="29" t="s">
        <v>21</v>
      </c>
      <c r="G599">
        <v>0.94428885000000018</v>
      </c>
    </row>
    <row r="600" spans="1:7">
      <c r="A600" s="29" t="s">
        <v>214</v>
      </c>
      <c r="B600" s="29" t="s">
        <v>35</v>
      </c>
      <c r="C600" s="29" t="s">
        <v>145</v>
      </c>
      <c r="D600" s="29" t="s">
        <v>21</v>
      </c>
      <c r="E600">
        <v>2019</v>
      </c>
      <c r="F600" s="29" t="s">
        <v>21</v>
      </c>
      <c r="G600">
        <v>3.1402737900000002</v>
      </c>
    </row>
    <row r="601" spans="1:7">
      <c r="A601" s="29" t="s">
        <v>214</v>
      </c>
      <c r="B601" s="29" t="s">
        <v>35</v>
      </c>
      <c r="C601" s="29" t="s">
        <v>145</v>
      </c>
      <c r="D601" s="29" t="s">
        <v>21</v>
      </c>
      <c r="E601">
        <v>2022</v>
      </c>
      <c r="F601" s="29" t="s">
        <v>21</v>
      </c>
      <c r="G601">
        <v>4.6982165895120271</v>
      </c>
    </row>
    <row r="602" spans="1:7">
      <c r="A602" s="29" t="s">
        <v>214</v>
      </c>
      <c r="B602" s="29" t="s">
        <v>35</v>
      </c>
      <c r="C602" s="29" t="s">
        <v>145</v>
      </c>
      <c r="D602" s="29" t="s">
        <v>21</v>
      </c>
      <c r="E602">
        <v>2023</v>
      </c>
      <c r="F602" s="29" t="s">
        <v>21</v>
      </c>
      <c r="G602">
        <v>0.87515494965634355</v>
      </c>
    </row>
    <row r="603" spans="1:7">
      <c r="A603" s="29" t="s">
        <v>214</v>
      </c>
      <c r="B603" s="29" t="s">
        <v>35</v>
      </c>
      <c r="C603" s="29" t="s">
        <v>145</v>
      </c>
      <c r="D603" s="29" t="s">
        <v>21</v>
      </c>
      <c r="E603">
        <v>2024</v>
      </c>
      <c r="F603" s="29" t="s">
        <v>21</v>
      </c>
      <c r="G603">
        <v>0.91539852281848277</v>
      </c>
    </row>
    <row r="604" spans="1:7">
      <c r="A604" s="29" t="s">
        <v>215</v>
      </c>
      <c r="B604" s="29" t="s">
        <v>35</v>
      </c>
      <c r="C604" s="29" t="s">
        <v>145</v>
      </c>
      <c r="D604" s="29" t="s">
        <v>20</v>
      </c>
      <c r="E604">
        <v>2015</v>
      </c>
      <c r="F604" s="29" t="s">
        <v>20</v>
      </c>
      <c r="G604">
        <v>0.23499999999999999</v>
      </c>
    </row>
    <row r="605" spans="1:7">
      <c r="A605" s="29" t="s">
        <v>215</v>
      </c>
      <c r="B605" s="29" t="s">
        <v>35</v>
      </c>
      <c r="C605" s="29" t="s">
        <v>145</v>
      </c>
      <c r="D605" s="29" t="s">
        <v>20</v>
      </c>
      <c r="E605">
        <v>2016</v>
      </c>
      <c r="F605" s="29" t="s">
        <v>20</v>
      </c>
      <c r="G605">
        <v>3.5759055700000002</v>
      </c>
    </row>
    <row r="606" spans="1:7">
      <c r="A606" s="29" t="s">
        <v>215</v>
      </c>
      <c r="B606" s="29" t="s">
        <v>35</v>
      </c>
      <c r="C606" s="29" t="s">
        <v>145</v>
      </c>
      <c r="D606" s="29" t="s">
        <v>20</v>
      </c>
      <c r="E606">
        <v>2017</v>
      </c>
      <c r="F606" s="29" t="s">
        <v>20</v>
      </c>
      <c r="G606">
        <v>1.67122818</v>
      </c>
    </row>
    <row r="607" spans="1:7">
      <c r="A607" s="29" t="s">
        <v>215</v>
      </c>
      <c r="B607" s="29" t="s">
        <v>35</v>
      </c>
      <c r="C607" s="29" t="s">
        <v>145</v>
      </c>
      <c r="D607" s="29" t="s">
        <v>20</v>
      </c>
      <c r="E607">
        <v>2018</v>
      </c>
      <c r="F607" s="29" t="s">
        <v>20</v>
      </c>
      <c r="G607">
        <v>0.95109949000000005</v>
      </c>
    </row>
    <row r="608" spans="1:7">
      <c r="A608" s="29" t="s">
        <v>215</v>
      </c>
      <c r="B608" s="29" t="s">
        <v>35</v>
      </c>
      <c r="C608" s="29" t="s">
        <v>145</v>
      </c>
      <c r="D608" s="29" t="s">
        <v>20</v>
      </c>
      <c r="E608">
        <v>2019</v>
      </c>
      <c r="F608" s="29" t="s">
        <v>20</v>
      </c>
      <c r="G608">
        <v>25.034671100000001</v>
      </c>
    </row>
    <row r="609" spans="1:7">
      <c r="A609" s="29" t="s">
        <v>215</v>
      </c>
      <c r="B609" s="29" t="s">
        <v>35</v>
      </c>
      <c r="C609" s="29" t="s">
        <v>145</v>
      </c>
      <c r="D609" s="29" t="s">
        <v>20</v>
      </c>
      <c r="E609">
        <v>2020</v>
      </c>
      <c r="F609" s="29" t="s">
        <v>20</v>
      </c>
      <c r="G609">
        <v>51.849427589999998</v>
      </c>
    </row>
    <row r="610" spans="1:7">
      <c r="A610" s="29" t="s">
        <v>215</v>
      </c>
      <c r="B610" s="29" t="s">
        <v>35</v>
      </c>
      <c r="C610" s="29" t="s">
        <v>145</v>
      </c>
      <c r="D610" s="29" t="s">
        <v>20</v>
      </c>
      <c r="E610">
        <v>2021</v>
      </c>
      <c r="F610" s="29" t="s">
        <v>20</v>
      </c>
      <c r="G610">
        <v>66.05915847</v>
      </c>
    </row>
    <row r="611" spans="1:7">
      <c r="A611" s="29" t="s">
        <v>215</v>
      </c>
      <c r="B611" s="29" t="s">
        <v>35</v>
      </c>
      <c r="C611" s="29" t="s">
        <v>145</v>
      </c>
      <c r="D611" s="29" t="s">
        <v>20</v>
      </c>
      <c r="E611">
        <v>2022</v>
      </c>
      <c r="F611" s="29" t="s">
        <v>20</v>
      </c>
      <c r="G611">
        <v>102.301783410488</v>
      </c>
    </row>
    <row r="612" spans="1:7">
      <c r="A612" s="29" t="s">
        <v>215</v>
      </c>
      <c r="B612" s="29" t="s">
        <v>35</v>
      </c>
      <c r="C612" s="29" t="s">
        <v>145</v>
      </c>
      <c r="D612" s="29" t="s">
        <v>20</v>
      </c>
      <c r="E612">
        <v>2023</v>
      </c>
      <c r="F612" s="29" t="s">
        <v>20</v>
      </c>
      <c r="G612">
        <v>99.704845050343607</v>
      </c>
    </row>
    <row r="613" spans="1:7">
      <c r="A613" s="29" t="s">
        <v>215</v>
      </c>
      <c r="B613" s="29" t="s">
        <v>35</v>
      </c>
      <c r="C613" s="29" t="s">
        <v>145</v>
      </c>
      <c r="D613" s="29" t="s">
        <v>20</v>
      </c>
      <c r="E613">
        <v>2024</v>
      </c>
      <c r="F613" s="29" t="s">
        <v>20</v>
      </c>
      <c r="G613">
        <v>93.174601477181625</v>
      </c>
    </row>
    <row r="614" spans="1:7">
      <c r="A614" s="29" t="s">
        <v>216</v>
      </c>
      <c r="B614" s="29" t="s">
        <v>35</v>
      </c>
      <c r="C614" s="29" t="s">
        <v>145</v>
      </c>
      <c r="D614" s="29" t="s">
        <v>22</v>
      </c>
      <c r="E614">
        <v>2022</v>
      </c>
      <c r="F614" s="29" t="s">
        <v>22</v>
      </c>
      <c r="G614">
        <v>59.454292940899997</v>
      </c>
    </row>
    <row r="615" spans="1:7">
      <c r="A615" s="29" t="s">
        <v>216</v>
      </c>
      <c r="B615" s="29" t="s">
        <v>35</v>
      </c>
      <c r="C615" s="29" t="s">
        <v>145</v>
      </c>
      <c r="D615" s="29" t="s">
        <v>22</v>
      </c>
      <c r="E615">
        <v>2023</v>
      </c>
      <c r="F615" s="29" t="s">
        <v>22</v>
      </c>
      <c r="G615">
        <v>79.385745173160004</v>
      </c>
    </row>
    <row r="616" spans="1:7">
      <c r="A616" s="29" t="s">
        <v>216</v>
      </c>
      <c r="B616" s="29" t="s">
        <v>35</v>
      </c>
      <c r="C616" s="29" t="s">
        <v>145</v>
      </c>
      <c r="D616" s="29" t="s">
        <v>22</v>
      </c>
      <c r="E616">
        <v>2024</v>
      </c>
      <c r="F616" s="29" t="s">
        <v>22</v>
      </c>
      <c r="G616">
        <v>141.87010503342211</v>
      </c>
    </row>
    <row r="617" spans="1:7">
      <c r="A617" s="29" t="s">
        <v>216</v>
      </c>
      <c r="B617" s="29" t="s">
        <v>35</v>
      </c>
      <c r="C617" s="29" t="s">
        <v>145</v>
      </c>
      <c r="D617" s="29" t="s">
        <v>22</v>
      </c>
      <c r="E617">
        <v>2025</v>
      </c>
      <c r="F617" s="29" t="s">
        <v>22</v>
      </c>
      <c r="G617">
        <v>281.35437767293269</v>
      </c>
    </row>
    <row r="618" spans="1:7">
      <c r="A618" s="29" t="s">
        <v>216</v>
      </c>
      <c r="B618" s="29" t="s">
        <v>35</v>
      </c>
      <c r="C618" s="29" t="s">
        <v>145</v>
      </c>
      <c r="D618" s="29" t="s">
        <v>22</v>
      </c>
      <c r="E618">
        <v>2026</v>
      </c>
      <c r="F618" s="29" t="s">
        <v>22</v>
      </c>
      <c r="G618">
        <v>333.1310042286114</v>
      </c>
    </row>
    <row r="619" spans="1:7">
      <c r="A619" s="29" t="s">
        <v>216</v>
      </c>
      <c r="B619" s="29" t="s">
        <v>35</v>
      </c>
      <c r="C619" s="29" t="s">
        <v>145</v>
      </c>
      <c r="D619" s="29" t="s">
        <v>22</v>
      </c>
      <c r="E619">
        <v>2027</v>
      </c>
      <c r="F619" s="29" t="s">
        <v>22</v>
      </c>
      <c r="G619">
        <v>349.41279321825073</v>
      </c>
    </row>
    <row r="620" spans="1:7">
      <c r="A620" s="29" t="s">
        <v>216</v>
      </c>
      <c r="B620" s="29" t="s">
        <v>35</v>
      </c>
      <c r="C620" s="29" t="s">
        <v>145</v>
      </c>
      <c r="D620" s="29" t="s">
        <v>22</v>
      </c>
      <c r="E620">
        <v>2028</v>
      </c>
      <c r="F620" s="29" t="s">
        <v>22</v>
      </c>
      <c r="G620">
        <v>281.06219100160348</v>
      </c>
    </row>
    <row r="621" spans="1:7">
      <c r="A621" s="29" t="s">
        <v>216</v>
      </c>
      <c r="B621" s="29" t="s">
        <v>35</v>
      </c>
      <c r="C621" s="29" t="s">
        <v>145</v>
      </c>
      <c r="D621" s="29" t="s">
        <v>22</v>
      </c>
      <c r="E621">
        <v>2029</v>
      </c>
      <c r="F621" s="29" t="s">
        <v>22</v>
      </c>
      <c r="G621">
        <v>295.92561111724802</v>
      </c>
    </row>
    <row r="622" spans="1:7">
      <c r="A622" s="29" t="s">
        <v>217</v>
      </c>
      <c r="B622" s="29" t="s">
        <v>35</v>
      </c>
      <c r="C622" s="29" t="s">
        <v>145</v>
      </c>
      <c r="D622" s="29" t="s">
        <v>160</v>
      </c>
      <c r="E622">
        <v>2017</v>
      </c>
      <c r="F622" s="29" t="s">
        <v>160</v>
      </c>
      <c r="G622">
        <v>-0.18885777000000001</v>
      </c>
    </row>
    <row r="623" spans="1:7">
      <c r="A623" s="29" t="s">
        <v>217</v>
      </c>
      <c r="B623" s="29" t="s">
        <v>35</v>
      </c>
      <c r="C623" s="29" t="s">
        <v>145</v>
      </c>
      <c r="D623" s="29" t="s">
        <v>160</v>
      </c>
      <c r="E623">
        <v>2018</v>
      </c>
      <c r="F623" s="29" t="s">
        <v>160</v>
      </c>
      <c r="G623">
        <v>-0.121231764269589</v>
      </c>
    </row>
    <row r="624" spans="1:7">
      <c r="A624" s="29" t="s">
        <v>217</v>
      </c>
      <c r="B624" s="29" t="s">
        <v>35</v>
      </c>
      <c r="C624" s="29" t="s">
        <v>145</v>
      </c>
      <c r="D624" s="29" t="s">
        <v>160</v>
      </c>
      <c r="E624">
        <v>2019</v>
      </c>
      <c r="F624" s="29" t="s">
        <v>160</v>
      </c>
      <c r="G624">
        <v>-1.3660516607781279</v>
      </c>
    </row>
    <row r="625" spans="1:7">
      <c r="A625" s="29" t="s">
        <v>217</v>
      </c>
      <c r="B625" s="29" t="s">
        <v>35</v>
      </c>
      <c r="C625" s="29" t="s">
        <v>145</v>
      </c>
      <c r="D625" s="29" t="s">
        <v>160</v>
      </c>
      <c r="E625">
        <v>2020</v>
      </c>
      <c r="F625" s="29" t="s">
        <v>160</v>
      </c>
      <c r="G625">
        <v>4.1174613458113329</v>
      </c>
    </row>
    <row r="626" spans="1:7">
      <c r="A626" s="29" t="s">
        <v>217</v>
      </c>
      <c r="B626" s="29" t="s">
        <v>35</v>
      </c>
      <c r="C626" s="29" t="s">
        <v>145</v>
      </c>
      <c r="D626" s="29" t="s">
        <v>160</v>
      </c>
      <c r="E626">
        <v>2021</v>
      </c>
      <c r="F626" s="29" t="s">
        <v>160</v>
      </c>
      <c r="G626">
        <v>-14.09816659004519</v>
      </c>
    </row>
    <row r="627" spans="1:7">
      <c r="A627" s="29" t="s">
        <v>217</v>
      </c>
      <c r="B627" s="29" t="s">
        <v>35</v>
      </c>
      <c r="C627" s="29" t="s">
        <v>145</v>
      </c>
      <c r="D627" s="29" t="s">
        <v>160</v>
      </c>
      <c r="E627">
        <v>2022</v>
      </c>
      <c r="F627" s="29" t="s">
        <v>160</v>
      </c>
      <c r="G627">
        <v>-89.067336084208549</v>
      </c>
    </row>
    <row r="628" spans="1:7">
      <c r="A628" s="29" t="s">
        <v>217</v>
      </c>
      <c r="B628" s="29" t="s">
        <v>35</v>
      </c>
      <c r="C628" s="29" t="s">
        <v>145</v>
      </c>
      <c r="D628" s="29" t="s">
        <v>160</v>
      </c>
      <c r="E628">
        <v>2023</v>
      </c>
      <c r="F628" s="29" t="s">
        <v>160</v>
      </c>
      <c r="G628">
        <v>-2.970443548754671</v>
      </c>
    </row>
    <row r="629" spans="1:7">
      <c r="A629" s="29" t="s">
        <v>217</v>
      </c>
      <c r="B629" s="29" t="s">
        <v>35</v>
      </c>
      <c r="C629" s="29" t="s">
        <v>145</v>
      </c>
      <c r="D629" s="29" t="s">
        <v>160</v>
      </c>
      <c r="E629">
        <v>2024</v>
      </c>
      <c r="F629" s="29" t="s">
        <v>160</v>
      </c>
      <c r="G629">
        <v>-105.0216697983563</v>
      </c>
    </row>
    <row r="630" spans="1:7">
      <c r="A630" s="29" t="s">
        <v>217</v>
      </c>
      <c r="B630" s="29" t="s">
        <v>35</v>
      </c>
      <c r="C630" s="29" t="s">
        <v>145</v>
      </c>
      <c r="D630" s="29" t="s">
        <v>160</v>
      </c>
      <c r="E630">
        <v>2025</v>
      </c>
      <c r="F630" s="29" t="s">
        <v>160</v>
      </c>
      <c r="G630">
        <v>-137.63911606755539</v>
      </c>
    </row>
    <row r="631" spans="1:7">
      <c r="A631" s="29" t="s">
        <v>217</v>
      </c>
      <c r="B631" s="29" t="s">
        <v>35</v>
      </c>
      <c r="C631" s="29" t="s">
        <v>145</v>
      </c>
      <c r="D631" s="29" t="s">
        <v>160</v>
      </c>
      <c r="E631">
        <v>2026</v>
      </c>
      <c r="F631" s="29" t="s">
        <v>160</v>
      </c>
      <c r="G631">
        <v>-135.58754637718101</v>
      </c>
    </row>
    <row r="632" spans="1:7">
      <c r="A632" s="29" t="s">
        <v>217</v>
      </c>
      <c r="B632" s="29" t="s">
        <v>35</v>
      </c>
      <c r="C632" s="29" t="s">
        <v>145</v>
      </c>
      <c r="D632" s="29" t="s">
        <v>160</v>
      </c>
      <c r="E632">
        <v>2027</v>
      </c>
      <c r="F632" s="29" t="s">
        <v>160</v>
      </c>
      <c r="G632">
        <v>-61.17202910803487</v>
      </c>
    </row>
    <row r="633" spans="1:7">
      <c r="A633" s="29" t="s">
        <v>217</v>
      </c>
      <c r="B633" s="29" t="s">
        <v>35</v>
      </c>
      <c r="C633" s="29" t="s">
        <v>145</v>
      </c>
      <c r="D633" s="29" t="s">
        <v>160</v>
      </c>
      <c r="E633">
        <v>2028</v>
      </c>
      <c r="F633" s="29" t="s">
        <v>160</v>
      </c>
      <c r="G633">
        <v>-24.409975258702271</v>
      </c>
    </row>
    <row r="634" spans="1:7">
      <c r="A634" s="29" t="s">
        <v>217</v>
      </c>
      <c r="B634" s="29" t="s">
        <v>35</v>
      </c>
      <c r="C634" s="29" t="s">
        <v>145</v>
      </c>
      <c r="D634" s="29" t="s">
        <v>160</v>
      </c>
      <c r="E634">
        <v>2029</v>
      </c>
      <c r="F634" s="29" t="s">
        <v>160</v>
      </c>
      <c r="G634">
        <v>-20.7679434220708</v>
      </c>
    </row>
    <row r="635" spans="1:7">
      <c r="A635" s="29" t="s">
        <v>218</v>
      </c>
      <c r="B635" s="29" t="s">
        <v>35</v>
      </c>
      <c r="C635" s="29" t="s">
        <v>17</v>
      </c>
      <c r="D635" s="29" t="s">
        <v>211</v>
      </c>
      <c r="E635">
        <v>2023</v>
      </c>
      <c r="F635" s="29" t="s">
        <v>17</v>
      </c>
      <c r="G635">
        <v>85.68</v>
      </c>
    </row>
    <row r="636" spans="1:7">
      <c r="A636" s="29" t="s">
        <v>218</v>
      </c>
      <c r="B636" s="29" t="s">
        <v>35</v>
      </c>
      <c r="C636" s="29" t="s">
        <v>17</v>
      </c>
      <c r="D636" s="29" t="s">
        <v>211</v>
      </c>
      <c r="E636">
        <v>2024</v>
      </c>
      <c r="F636" s="29" t="s">
        <v>17</v>
      </c>
      <c r="G636">
        <v>85.68</v>
      </c>
    </row>
    <row r="637" spans="1:7">
      <c r="A637" s="29" t="s">
        <v>218</v>
      </c>
      <c r="B637" s="29" t="s">
        <v>35</v>
      </c>
      <c r="C637" s="29" t="s">
        <v>17</v>
      </c>
      <c r="D637" s="29" t="s">
        <v>211</v>
      </c>
      <c r="E637">
        <v>2025</v>
      </c>
      <c r="F637" s="29" t="s">
        <v>17</v>
      </c>
      <c r="G637">
        <v>85.68</v>
      </c>
    </row>
    <row r="638" spans="1:7">
      <c r="A638" s="29" t="s">
        <v>218</v>
      </c>
      <c r="B638" s="29" t="s">
        <v>35</v>
      </c>
      <c r="C638" s="29" t="s">
        <v>17</v>
      </c>
      <c r="D638" s="29" t="s">
        <v>211</v>
      </c>
      <c r="E638">
        <v>2026</v>
      </c>
      <c r="F638" s="29" t="s">
        <v>17</v>
      </c>
      <c r="G638">
        <v>85.68</v>
      </c>
    </row>
    <row r="639" spans="1:7">
      <c r="A639" s="29" t="s">
        <v>218</v>
      </c>
      <c r="B639" s="29" t="s">
        <v>35</v>
      </c>
      <c r="C639" s="29" t="s">
        <v>17</v>
      </c>
      <c r="D639" s="29" t="s">
        <v>211</v>
      </c>
      <c r="E639">
        <v>2027</v>
      </c>
      <c r="F639" s="29" t="s">
        <v>17</v>
      </c>
      <c r="G639">
        <v>85.68</v>
      </c>
    </row>
    <row r="640" spans="1:7">
      <c r="A640" s="29" t="s">
        <v>218</v>
      </c>
      <c r="B640" s="29" t="s">
        <v>35</v>
      </c>
      <c r="C640" s="29" t="s">
        <v>17</v>
      </c>
      <c r="D640" s="29" t="s">
        <v>211</v>
      </c>
      <c r="E640">
        <v>2028</v>
      </c>
      <c r="F640" s="29" t="s">
        <v>17</v>
      </c>
      <c r="G640">
        <v>85.68</v>
      </c>
    </row>
    <row r="641" spans="1:7">
      <c r="A641" s="29" t="s">
        <v>218</v>
      </c>
      <c r="B641" s="29" t="s">
        <v>35</v>
      </c>
      <c r="C641" s="29" t="s">
        <v>17</v>
      </c>
      <c r="D641" s="29" t="s">
        <v>211</v>
      </c>
      <c r="E641">
        <v>2029</v>
      </c>
      <c r="F641" s="29" t="s">
        <v>17</v>
      </c>
      <c r="G641">
        <v>85.68</v>
      </c>
    </row>
    <row r="642" spans="1:7">
      <c r="A642" s="29" t="s">
        <v>218</v>
      </c>
      <c r="B642" s="29" t="s">
        <v>35</v>
      </c>
      <c r="C642" s="29" t="s">
        <v>17</v>
      </c>
      <c r="D642" s="29" t="s">
        <v>156</v>
      </c>
      <c r="E642">
        <v>2019</v>
      </c>
      <c r="F642" s="29" t="s">
        <v>17</v>
      </c>
      <c r="G642">
        <v>6.2200024999999943</v>
      </c>
    </row>
    <row r="643" spans="1:7">
      <c r="A643" s="29" t="s">
        <v>218</v>
      </c>
      <c r="B643" s="29" t="s">
        <v>35</v>
      </c>
      <c r="C643" s="29" t="s">
        <v>17</v>
      </c>
      <c r="D643" s="29" t="s">
        <v>156</v>
      </c>
      <c r="E643">
        <v>2020</v>
      </c>
      <c r="F643" s="29" t="s">
        <v>17</v>
      </c>
      <c r="G643">
        <v>22.592529500000001</v>
      </c>
    </row>
    <row r="644" spans="1:7">
      <c r="A644" s="29" t="s">
        <v>218</v>
      </c>
      <c r="B644" s="29" t="s">
        <v>35</v>
      </c>
      <c r="C644" s="29" t="s">
        <v>17</v>
      </c>
      <c r="D644" s="29" t="s">
        <v>156</v>
      </c>
      <c r="E644">
        <v>2021</v>
      </c>
      <c r="F644" s="29" t="s">
        <v>17</v>
      </c>
      <c r="G644">
        <v>189.44561926977261</v>
      </c>
    </row>
    <row r="645" spans="1:7">
      <c r="A645" s="29" t="s">
        <v>218</v>
      </c>
      <c r="B645" s="29" t="s">
        <v>35</v>
      </c>
      <c r="C645" s="29" t="s">
        <v>17</v>
      </c>
      <c r="D645" s="29" t="s">
        <v>156</v>
      </c>
      <c r="E645">
        <v>2022</v>
      </c>
      <c r="F645" s="29" t="s">
        <v>17</v>
      </c>
      <c r="G645">
        <v>219.5551128868386</v>
      </c>
    </row>
    <row r="646" spans="1:7">
      <c r="A646" s="29" t="s">
        <v>218</v>
      </c>
      <c r="B646" s="29" t="s">
        <v>35</v>
      </c>
      <c r="C646" s="29" t="s">
        <v>17</v>
      </c>
      <c r="D646" s="29" t="s">
        <v>156</v>
      </c>
      <c r="E646">
        <v>2023</v>
      </c>
      <c r="F646" s="29" t="s">
        <v>17</v>
      </c>
      <c r="G646">
        <v>978.21801949297105</v>
      </c>
    </row>
    <row r="647" spans="1:7">
      <c r="A647" s="29" t="s">
        <v>218</v>
      </c>
      <c r="B647" s="29" t="s">
        <v>35</v>
      </c>
      <c r="C647" s="29" t="s">
        <v>17</v>
      </c>
      <c r="D647" s="29" t="s">
        <v>156</v>
      </c>
      <c r="E647">
        <v>2024</v>
      </c>
      <c r="F647" s="29" t="s">
        <v>17</v>
      </c>
      <c r="G647">
        <v>1323.2010801957269</v>
      </c>
    </row>
    <row r="648" spans="1:7">
      <c r="A648" s="29" t="s">
        <v>218</v>
      </c>
      <c r="B648" s="29" t="s">
        <v>35</v>
      </c>
      <c r="C648" s="29" t="s">
        <v>17</v>
      </c>
      <c r="D648" s="29" t="s">
        <v>156</v>
      </c>
      <c r="E648">
        <v>2025</v>
      </c>
      <c r="F648" s="29" t="s">
        <v>17</v>
      </c>
      <c r="G648">
        <v>1798.5781414919461</v>
      </c>
    </row>
    <row r="649" spans="1:7">
      <c r="A649" s="29" t="s">
        <v>218</v>
      </c>
      <c r="B649" s="29" t="s">
        <v>35</v>
      </c>
      <c r="C649" s="29" t="s">
        <v>17</v>
      </c>
      <c r="D649" s="29" t="s">
        <v>156</v>
      </c>
      <c r="E649">
        <v>2026</v>
      </c>
      <c r="F649" s="29" t="s">
        <v>17</v>
      </c>
      <c r="G649">
        <v>1815.638584098265</v>
      </c>
    </row>
    <row r="650" spans="1:7">
      <c r="A650" s="29" t="s">
        <v>218</v>
      </c>
      <c r="B650" s="29" t="s">
        <v>35</v>
      </c>
      <c r="C650" s="29" t="s">
        <v>17</v>
      </c>
      <c r="D650" s="29" t="s">
        <v>156</v>
      </c>
      <c r="E650">
        <v>2027</v>
      </c>
      <c r="F650" s="29" t="s">
        <v>17</v>
      </c>
      <c r="G650">
        <v>1804.0223174315979</v>
      </c>
    </row>
    <row r="651" spans="1:7">
      <c r="A651" s="29" t="s">
        <v>218</v>
      </c>
      <c r="B651" s="29" t="s">
        <v>35</v>
      </c>
      <c r="C651" s="29" t="s">
        <v>17</v>
      </c>
      <c r="D651" s="29" t="s">
        <v>156</v>
      </c>
      <c r="E651">
        <v>2028</v>
      </c>
      <c r="F651" s="29" t="s">
        <v>17</v>
      </c>
      <c r="G651">
        <v>1912.1837421415139</v>
      </c>
    </row>
    <row r="652" spans="1:7">
      <c r="A652" s="29" t="s">
        <v>218</v>
      </c>
      <c r="B652" s="29" t="s">
        <v>35</v>
      </c>
      <c r="C652" s="29" t="s">
        <v>17</v>
      </c>
      <c r="D652" s="29" t="s">
        <v>156</v>
      </c>
      <c r="E652">
        <v>2029</v>
      </c>
      <c r="F652" s="29" t="s">
        <v>17</v>
      </c>
      <c r="G652">
        <v>1804.0223174315979</v>
      </c>
    </row>
    <row r="653" spans="1:7">
      <c r="A653" s="29" t="s">
        <v>219</v>
      </c>
      <c r="B653" s="29" t="s">
        <v>81</v>
      </c>
      <c r="C653" s="29" t="s">
        <v>145</v>
      </c>
      <c r="D653" s="29" t="s">
        <v>19</v>
      </c>
      <c r="E653">
        <v>2020</v>
      </c>
      <c r="F653" s="29" t="s">
        <v>19</v>
      </c>
      <c r="G653">
        <v>108.07398118</v>
      </c>
    </row>
    <row r="654" spans="1:7">
      <c r="A654" s="29" t="s">
        <v>219</v>
      </c>
      <c r="B654" s="29" t="s">
        <v>81</v>
      </c>
      <c r="C654" s="29" t="s">
        <v>145</v>
      </c>
      <c r="D654" s="29" t="s">
        <v>19</v>
      </c>
      <c r="E654">
        <v>2021</v>
      </c>
      <c r="F654" s="29" t="s">
        <v>19</v>
      </c>
      <c r="G654">
        <v>794.5</v>
      </c>
    </row>
    <row r="655" spans="1:7">
      <c r="A655" s="29" t="s">
        <v>219</v>
      </c>
      <c r="B655" s="29" t="s">
        <v>81</v>
      </c>
      <c r="C655" s="29" t="s">
        <v>145</v>
      </c>
      <c r="D655" s="29" t="s">
        <v>19</v>
      </c>
      <c r="E655">
        <v>2022</v>
      </c>
      <c r="F655" s="29" t="s">
        <v>19</v>
      </c>
      <c r="G655">
        <v>703.02800000000002</v>
      </c>
    </row>
    <row r="656" spans="1:7">
      <c r="A656" s="29" t="s">
        <v>219</v>
      </c>
      <c r="B656" s="29" t="s">
        <v>81</v>
      </c>
      <c r="C656" s="29" t="s">
        <v>145</v>
      </c>
      <c r="D656" s="29" t="s">
        <v>19</v>
      </c>
      <c r="E656">
        <v>2023</v>
      </c>
      <c r="F656" s="29" t="s">
        <v>19</v>
      </c>
      <c r="G656">
        <v>1042.8800000000001</v>
      </c>
    </row>
    <row r="657" spans="1:7">
      <c r="A657" s="29" t="s">
        <v>219</v>
      </c>
      <c r="B657" s="29" t="s">
        <v>81</v>
      </c>
      <c r="C657" s="29" t="s">
        <v>145</v>
      </c>
      <c r="D657" s="29" t="s">
        <v>19</v>
      </c>
      <c r="E657">
        <v>2024</v>
      </c>
      <c r="F657" s="29" t="s">
        <v>19</v>
      </c>
      <c r="G657">
        <v>1126.8</v>
      </c>
    </row>
    <row r="658" spans="1:7">
      <c r="A658" s="29" t="s">
        <v>220</v>
      </c>
      <c r="B658" s="29" t="s">
        <v>81</v>
      </c>
      <c r="C658" s="29" t="s">
        <v>145</v>
      </c>
      <c r="D658" s="29" t="s">
        <v>21</v>
      </c>
      <c r="E658">
        <v>2018</v>
      </c>
      <c r="F658" s="29" t="s">
        <v>21</v>
      </c>
      <c r="G658">
        <v>0.8</v>
      </c>
    </row>
    <row r="659" spans="1:7">
      <c r="A659" s="29" t="s">
        <v>220</v>
      </c>
      <c r="B659" s="29" t="s">
        <v>81</v>
      </c>
      <c r="C659" s="29" t="s">
        <v>145</v>
      </c>
      <c r="D659" s="29" t="s">
        <v>21</v>
      </c>
      <c r="E659">
        <v>2019</v>
      </c>
      <c r="F659" s="29" t="s">
        <v>21</v>
      </c>
      <c r="G659">
        <v>10.3</v>
      </c>
    </row>
    <row r="660" spans="1:7">
      <c r="A660" s="29" t="s">
        <v>220</v>
      </c>
      <c r="B660" s="29" t="s">
        <v>81</v>
      </c>
      <c r="C660" s="29" t="s">
        <v>145</v>
      </c>
      <c r="D660" s="29" t="s">
        <v>21</v>
      </c>
      <c r="E660">
        <v>2020</v>
      </c>
      <c r="F660" s="29" t="s">
        <v>21</v>
      </c>
      <c r="G660">
        <v>73.029789059999999</v>
      </c>
    </row>
    <row r="661" spans="1:7">
      <c r="A661" s="29" t="s">
        <v>220</v>
      </c>
      <c r="B661" s="29" t="s">
        <v>81</v>
      </c>
      <c r="C661" s="29" t="s">
        <v>145</v>
      </c>
      <c r="D661" s="29" t="s">
        <v>21</v>
      </c>
      <c r="E661">
        <v>2021</v>
      </c>
      <c r="F661" s="29" t="s">
        <v>21</v>
      </c>
      <c r="G661">
        <v>173.2</v>
      </c>
    </row>
    <row r="662" spans="1:7">
      <c r="A662" s="29" t="s">
        <v>220</v>
      </c>
      <c r="B662" s="29" t="s">
        <v>81</v>
      </c>
      <c r="C662" s="29" t="s">
        <v>145</v>
      </c>
      <c r="D662" s="29" t="s">
        <v>21</v>
      </c>
      <c r="E662">
        <v>2022</v>
      </c>
      <c r="F662" s="29" t="s">
        <v>21</v>
      </c>
      <c r="G662">
        <v>142.291</v>
      </c>
    </row>
    <row r="663" spans="1:7">
      <c r="A663" s="29" t="s">
        <v>220</v>
      </c>
      <c r="B663" s="29" t="s">
        <v>81</v>
      </c>
      <c r="C663" s="29" t="s">
        <v>145</v>
      </c>
      <c r="D663" s="29" t="s">
        <v>21</v>
      </c>
      <c r="E663">
        <v>2023</v>
      </c>
      <c r="F663" s="29" t="s">
        <v>21</v>
      </c>
      <c r="G663">
        <v>158.9</v>
      </c>
    </row>
    <row r="664" spans="1:7">
      <c r="A664" s="29" t="s">
        <v>220</v>
      </c>
      <c r="B664" s="29" t="s">
        <v>81</v>
      </c>
      <c r="C664" s="29" t="s">
        <v>145</v>
      </c>
      <c r="D664" s="29" t="s">
        <v>21</v>
      </c>
      <c r="E664">
        <v>2024</v>
      </c>
      <c r="F664" s="29" t="s">
        <v>21</v>
      </c>
      <c r="G664">
        <v>139</v>
      </c>
    </row>
    <row r="665" spans="1:7">
      <c r="A665" s="29" t="s">
        <v>220</v>
      </c>
      <c r="B665" s="29" t="s">
        <v>81</v>
      </c>
      <c r="C665" s="29" t="s">
        <v>145</v>
      </c>
      <c r="D665" s="29" t="s">
        <v>21</v>
      </c>
      <c r="E665">
        <v>2025</v>
      </c>
      <c r="F665" s="29" t="s">
        <v>21</v>
      </c>
      <c r="G665">
        <v>119</v>
      </c>
    </row>
    <row r="666" spans="1:7">
      <c r="A666" s="29" t="s">
        <v>221</v>
      </c>
      <c r="B666" s="29" t="s">
        <v>81</v>
      </c>
      <c r="C666" s="29" t="s">
        <v>145</v>
      </c>
      <c r="D666" s="29" t="s">
        <v>22</v>
      </c>
      <c r="E666">
        <v>2023</v>
      </c>
      <c r="F666" s="29" t="s">
        <v>22</v>
      </c>
      <c r="G666">
        <v>3</v>
      </c>
    </row>
    <row r="667" spans="1:7">
      <c r="A667" s="29" t="s">
        <v>221</v>
      </c>
      <c r="B667" s="29" t="s">
        <v>81</v>
      </c>
      <c r="C667" s="29" t="s">
        <v>145</v>
      </c>
      <c r="D667" s="29" t="s">
        <v>22</v>
      </c>
      <c r="E667">
        <v>2024</v>
      </c>
      <c r="F667" s="29" t="s">
        <v>22</v>
      </c>
      <c r="G667">
        <v>3</v>
      </c>
    </row>
    <row r="668" spans="1:7">
      <c r="A668" s="29" t="s">
        <v>221</v>
      </c>
      <c r="B668" s="29" t="s">
        <v>81</v>
      </c>
      <c r="C668" s="29" t="s">
        <v>145</v>
      </c>
      <c r="D668" s="29" t="s">
        <v>22</v>
      </c>
      <c r="E668">
        <v>2025</v>
      </c>
      <c r="F668" s="29" t="s">
        <v>22</v>
      </c>
      <c r="G668">
        <v>3</v>
      </c>
    </row>
    <row r="669" spans="1:7">
      <c r="A669" s="29" t="s">
        <v>221</v>
      </c>
      <c r="B669" s="29" t="s">
        <v>81</v>
      </c>
      <c r="C669" s="29" t="s">
        <v>145</v>
      </c>
      <c r="D669" s="29" t="s">
        <v>22</v>
      </c>
      <c r="E669">
        <v>2026</v>
      </c>
      <c r="F669" s="29" t="s">
        <v>22</v>
      </c>
      <c r="G669">
        <v>3</v>
      </c>
    </row>
    <row r="670" spans="1:7">
      <c r="A670" s="29" t="s">
        <v>221</v>
      </c>
      <c r="B670" s="29" t="s">
        <v>81</v>
      </c>
      <c r="C670" s="29" t="s">
        <v>145</v>
      </c>
      <c r="D670" s="29" t="s">
        <v>22</v>
      </c>
      <c r="E670">
        <v>2027</v>
      </c>
      <c r="F670" s="29" t="s">
        <v>22</v>
      </c>
      <c r="G670">
        <v>3</v>
      </c>
    </row>
    <row r="671" spans="1:7">
      <c r="A671" s="29" t="s">
        <v>222</v>
      </c>
      <c r="B671" s="29" t="s">
        <v>81</v>
      </c>
      <c r="C671" s="29" t="s">
        <v>145</v>
      </c>
      <c r="D671" s="29" t="s">
        <v>160</v>
      </c>
      <c r="E671">
        <v>2022</v>
      </c>
      <c r="F671" s="29" t="s">
        <v>160</v>
      </c>
      <c r="G671">
        <v>5.3607508096000007</v>
      </c>
    </row>
    <row r="672" spans="1:7">
      <c r="A672" s="29" t="s">
        <v>222</v>
      </c>
      <c r="B672" s="29" t="s">
        <v>81</v>
      </c>
      <c r="C672" s="29" t="s">
        <v>145</v>
      </c>
      <c r="D672" s="29" t="s">
        <v>160</v>
      </c>
      <c r="E672">
        <v>2023</v>
      </c>
      <c r="F672" s="29" t="s">
        <v>160</v>
      </c>
      <c r="G672">
        <v>5.2407508096000006</v>
      </c>
    </row>
    <row r="673" spans="1:7">
      <c r="A673" s="29" t="s">
        <v>222</v>
      </c>
      <c r="B673" s="29" t="s">
        <v>81</v>
      </c>
      <c r="C673" s="29" t="s">
        <v>145</v>
      </c>
      <c r="D673" s="29" t="s">
        <v>160</v>
      </c>
      <c r="E673">
        <v>2024</v>
      </c>
      <c r="F673" s="29" t="s">
        <v>160</v>
      </c>
      <c r="G673">
        <v>3.6630032384</v>
      </c>
    </row>
    <row r="674" spans="1:7">
      <c r="A674" s="29" t="s">
        <v>223</v>
      </c>
      <c r="B674" s="29" t="s">
        <v>81</v>
      </c>
      <c r="C674" s="29" t="s">
        <v>17</v>
      </c>
      <c r="D674" s="29" t="s">
        <v>156</v>
      </c>
      <c r="E674">
        <v>2022</v>
      </c>
      <c r="F674" s="29" t="s">
        <v>17</v>
      </c>
      <c r="G674">
        <v>15.86626139817629</v>
      </c>
    </row>
    <row r="675" spans="1:7">
      <c r="A675" s="29" t="s">
        <v>223</v>
      </c>
      <c r="B675" s="29" t="s">
        <v>81</v>
      </c>
      <c r="C675" s="29" t="s">
        <v>17</v>
      </c>
      <c r="D675" s="29" t="s">
        <v>156</v>
      </c>
      <c r="E675">
        <v>2023</v>
      </c>
      <c r="F675" s="29" t="s">
        <v>17</v>
      </c>
      <c r="G675">
        <v>29.559047136340599</v>
      </c>
    </row>
    <row r="676" spans="1:7">
      <c r="A676" s="29" t="s">
        <v>223</v>
      </c>
      <c r="B676" s="29" t="s">
        <v>81</v>
      </c>
      <c r="C676" s="29" t="s">
        <v>17</v>
      </c>
      <c r="D676" s="29" t="s">
        <v>156</v>
      </c>
      <c r="E676">
        <v>2024</v>
      </c>
      <c r="F676" s="29" t="s">
        <v>17</v>
      </c>
      <c r="G676">
        <v>29.48432760364004</v>
      </c>
    </row>
    <row r="677" spans="1:7">
      <c r="A677" s="29" t="s">
        <v>223</v>
      </c>
      <c r="B677" s="29" t="s">
        <v>81</v>
      </c>
      <c r="C677" s="29" t="s">
        <v>17</v>
      </c>
      <c r="D677" s="29" t="s">
        <v>156</v>
      </c>
      <c r="E677">
        <v>2025</v>
      </c>
      <c r="F677" s="29" t="s">
        <v>17</v>
      </c>
      <c r="G677">
        <v>29.48432760364004</v>
      </c>
    </row>
    <row r="678" spans="1:7">
      <c r="A678" s="29" t="s">
        <v>223</v>
      </c>
      <c r="B678" s="29" t="s">
        <v>81</v>
      </c>
      <c r="C678" s="29" t="s">
        <v>17</v>
      </c>
      <c r="D678" s="29" t="s">
        <v>156</v>
      </c>
      <c r="E678">
        <v>2026</v>
      </c>
      <c r="F678" s="29" t="s">
        <v>17</v>
      </c>
      <c r="G678">
        <v>29.48432760364004</v>
      </c>
    </row>
    <row r="679" spans="1:7">
      <c r="A679" s="29" t="s">
        <v>223</v>
      </c>
      <c r="B679" s="29" t="s">
        <v>81</v>
      </c>
      <c r="C679" s="29" t="s">
        <v>17</v>
      </c>
      <c r="D679" s="29" t="s">
        <v>156</v>
      </c>
      <c r="E679">
        <v>2027</v>
      </c>
      <c r="F679" s="29" t="s">
        <v>17</v>
      </c>
      <c r="G679">
        <v>29.48432760364004</v>
      </c>
    </row>
    <row r="680" spans="1:7">
      <c r="A680" s="29" t="s">
        <v>224</v>
      </c>
      <c r="B680" s="29" t="s">
        <v>82</v>
      </c>
      <c r="C680" s="29" t="s">
        <v>145</v>
      </c>
      <c r="D680" s="29" t="s">
        <v>19</v>
      </c>
      <c r="E680">
        <v>2018</v>
      </c>
      <c r="F680" s="29" t="s">
        <v>19</v>
      </c>
      <c r="G680">
        <v>2.2459128000000002</v>
      </c>
    </row>
    <row r="681" spans="1:7">
      <c r="A681" s="29" t="s">
        <v>224</v>
      </c>
      <c r="B681" s="29" t="s">
        <v>82</v>
      </c>
      <c r="C681" s="29" t="s">
        <v>145</v>
      </c>
      <c r="D681" s="29" t="s">
        <v>19</v>
      </c>
      <c r="E681">
        <v>2019</v>
      </c>
      <c r="F681" s="29" t="s">
        <v>19</v>
      </c>
      <c r="G681">
        <v>26.05379761</v>
      </c>
    </row>
    <row r="682" spans="1:7">
      <c r="A682" s="29" t="s">
        <v>224</v>
      </c>
      <c r="B682" s="29" t="s">
        <v>82</v>
      </c>
      <c r="C682" s="29" t="s">
        <v>145</v>
      </c>
      <c r="D682" s="29" t="s">
        <v>19</v>
      </c>
      <c r="E682">
        <v>2020</v>
      </c>
      <c r="F682" s="29" t="s">
        <v>19</v>
      </c>
      <c r="G682">
        <v>24.744955489999999</v>
      </c>
    </row>
    <row r="683" spans="1:7">
      <c r="A683" s="29" t="s">
        <v>224</v>
      </c>
      <c r="B683" s="29" t="s">
        <v>82</v>
      </c>
      <c r="C683" s="29" t="s">
        <v>145</v>
      </c>
      <c r="D683" s="29" t="s">
        <v>19</v>
      </c>
      <c r="E683">
        <v>2021</v>
      </c>
      <c r="F683" s="29" t="s">
        <v>19</v>
      </c>
      <c r="G683">
        <v>34.328682929999999</v>
      </c>
    </row>
    <row r="684" spans="1:7">
      <c r="A684" s="29" t="s">
        <v>224</v>
      </c>
      <c r="B684" s="29" t="s">
        <v>82</v>
      </c>
      <c r="C684" s="29" t="s">
        <v>145</v>
      </c>
      <c r="D684" s="29" t="s">
        <v>19</v>
      </c>
      <c r="E684">
        <v>2022</v>
      </c>
      <c r="F684" s="29" t="s">
        <v>19</v>
      </c>
      <c r="G684">
        <v>29.072641268000002</v>
      </c>
    </row>
    <row r="685" spans="1:7">
      <c r="A685" s="29" t="s">
        <v>224</v>
      </c>
      <c r="B685" s="29" t="s">
        <v>82</v>
      </c>
      <c r="C685" s="29" t="s">
        <v>145</v>
      </c>
      <c r="D685" s="29" t="s">
        <v>19</v>
      </c>
      <c r="E685">
        <v>2023</v>
      </c>
      <c r="F685" s="29" t="s">
        <v>19</v>
      </c>
      <c r="G685">
        <v>19.24256454</v>
      </c>
    </row>
    <row r="686" spans="1:7">
      <c r="A686" s="29" t="s">
        <v>224</v>
      </c>
      <c r="B686" s="29" t="s">
        <v>82</v>
      </c>
      <c r="C686" s="29" t="s">
        <v>145</v>
      </c>
      <c r="D686" s="29" t="s">
        <v>19</v>
      </c>
      <c r="E686">
        <v>2024</v>
      </c>
      <c r="F686" s="29" t="s">
        <v>19</v>
      </c>
      <c r="G686">
        <v>7</v>
      </c>
    </row>
    <row r="687" spans="1:7">
      <c r="A687" s="29" t="s">
        <v>224</v>
      </c>
      <c r="B687" s="29" t="s">
        <v>82</v>
      </c>
      <c r="C687" s="29" t="s">
        <v>145</v>
      </c>
      <c r="D687" s="29" t="s">
        <v>19</v>
      </c>
      <c r="E687">
        <v>2025</v>
      </c>
      <c r="F687" s="29" t="s">
        <v>19</v>
      </c>
      <c r="G687">
        <v>7</v>
      </c>
    </row>
    <row r="688" spans="1:7">
      <c r="A688" s="29" t="s">
        <v>224</v>
      </c>
      <c r="B688" s="29" t="s">
        <v>82</v>
      </c>
      <c r="C688" s="29" t="s">
        <v>145</v>
      </c>
      <c r="D688" s="29" t="s">
        <v>19</v>
      </c>
      <c r="E688">
        <v>2026</v>
      </c>
      <c r="F688" s="29" t="s">
        <v>19</v>
      </c>
      <c r="G688">
        <v>7</v>
      </c>
    </row>
    <row r="689" spans="1:7">
      <c r="A689" s="29" t="s">
        <v>225</v>
      </c>
      <c r="B689" s="29" t="s">
        <v>82</v>
      </c>
      <c r="C689" s="29" t="s">
        <v>16</v>
      </c>
      <c r="D689" s="29" t="s">
        <v>174</v>
      </c>
      <c r="E689">
        <v>2019</v>
      </c>
      <c r="F689" s="29" t="s">
        <v>16</v>
      </c>
      <c r="G689">
        <v>5.5823959726027388</v>
      </c>
    </row>
    <row r="690" spans="1:7">
      <c r="A690" s="29" t="s">
        <v>225</v>
      </c>
      <c r="B690" s="29" t="s">
        <v>82</v>
      </c>
      <c r="C690" s="29" t="s">
        <v>16</v>
      </c>
      <c r="D690" s="29" t="s">
        <v>174</v>
      </c>
      <c r="E690">
        <v>2020</v>
      </c>
      <c r="F690" s="29" t="s">
        <v>16</v>
      </c>
      <c r="G690">
        <v>4.906570870061115</v>
      </c>
    </row>
    <row r="691" spans="1:7">
      <c r="A691" s="29" t="s">
        <v>225</v>
      </c>
      <c r="B691" s="29" t="s">
        <v>82</v>
      </c>
      <c r="C691" s="29" t="s">
        <v>16</v>
      </c>
      <c r="D691" s="29" t="s">
        <v>174</v>
      </c>
      <c r="E691">
        <v>2021</v>
      </c>
      <c r="F691" s="29" t="s">
        <v>16</v>
      </c>
      <c r="G691">
        <v>9.0239398321938449</v>
      </c>
    </row>
    <row r="692" spans="1:7">
      <c r="A692" s="29" t="s">
        <v>225</v>
      </c>
      <c r="B692" s="29" t="s">
        <v>82</v>
      </c>
      <c r="C692" s="29" t="s">
        <v>16</v>
      </c>
      <c r="D692" s="29" t="s">
        <v>174</v>
      </c>
      <c r="E692">
        <v>2022</v>
      </c>
      <c r="F692" s="29" t="s">
        <v>16</v>
      </c>
      <c r="G692">
        <v>5.9602033209139194</v>
      </c>
    </row>
    <row r="693" spans="1:7">
      <c r="A693" s="29" t="s">
        <v>225</v>
      </c>
      <c r="B693" s="29" t="s">
        <v>82</v>
      </c>
      <c r="C693" s="29" t="s">
        <v>16</v>
      </c>
      <c r="D693" s="29" t="s">
        <v>174</v>
      </c>
      <c r="E693">
        <v>2023</v>
      </c>
      <c r="F693" s="29" t="s">
        <v>16</v>
      </c>
      <c r="G693">
        <v>11.074111453750479</v>
      </c>
    </row>
    <row r="694" spans="1:7">
      <c r="A694" s="29" t="s">
        <v>225</v>
      </c>
      <c r="B694" s="29" t="s">
        <v>82</v>
      </c>
      <c r="C694" s="29" t="s">
        <v>16</v>
      </c>
      <c r="D694" s="29" t="s">
        <v>174</v>
      </c>
      <c r="E694">
        <v>2024</v>
      </c>
      <c r="F694" s="29" t="s">
        <v>16</v>
      </c>
      <c r="G694">
        <v>11.320109876442279</v>
      </c>
    </row>
    <row r="695" spans="1:7">
      <c r="A695" s="29" t="s">
        <v>225</v>
      </c>
      <c r="B695" s="29" t="s">
        <v>82</v>
      </c>
      <c r="C695" s="29" t="s">
        <v>16</v>
      </c>
      <c r="D695" s="29" t="s">
        <v>174</v>
      </c>
      <c r="E695">
        <v>2025</v>
      </c>
      <c r="F695" s="29" t="s">
        <v>16</v>
      </c>
      <c r="G695">
        <v>11.579918148376519</v>
      </c>
    </row>
    <row r="696" spans="1:7">
      <c r="A696" s="29" t="s">
        <v>225</v>
      </c>
      <c r="B696" s="29" t="s">
        <v>82</v>
      </c>
      <c r="C696" s="29" t="s">
        <v>16</v>
      </c>
      <c r="D696" s="29" t="s">
        <v>174</v>
      </c>
      <c r="E696">
        <v>2026</v>
      </c>
      <c r="F696" s="29" t="s">
        <v>16</v>
      </c>
      <c r="G696">
        <v>11.848094874311579</v>
      </c>
    </row>
    <row r="697" spans="1:7">
      <c r="A697" s="29" t="s">
        <v>225</v>
      </c>
      <c r="B697" s="29" t="s">
        <v>82</v>
      </c>
      <c r="C697" s="29" t="s">
        <v>16</v>
      </c>
      <c r="D697" s="29" t="s">
        <v>174</v>
      </c>
      <c r="E697">
        <v>2027</v>
      </c>
      <c r="F697" s="29" t="s">
        <v>16</v>
      </c>
      <c r="G697">
        <v>12.12699866928404</v>
      </c>
    </row>
    <row r="698" spans="1:7">
      <c r="A698" s="29" t="s">
        <v>225</v>
      </c>
      <c r="B698" s="29" t="s">
        <v>82</v>
      </c>
      <c r="C698" s="29" t="s">
        <v>16</v>
      </c>
      <c r="D698" s="29" t="s">
        <v>174</v>
      </c>
      <c r="E698">
        <v>2028</v>
      </c>
      <c r="F698" s="29" t="s">
        <v>16</v>
      </c>
      <c r="G698">
        <v>12.41478202981655</v>
      </c>
    </row>
    <row r="699" spans="1:7">
      <c r="A699" s="29" t="s">
        <v>225</v>
      </c>
      <c r="B699" s="29" t="s">
        <v>82</v>
      </c>
      <c r="C699" s="29" t="s">
        <v>16</v>
      </c>
      <c r="D699" s="29" t="s">
        <v>174</v>
      </c>
      <c r="E699">
        <v>2029</v>
      </c>
      <c r="F699" s="29" t="s">
        <v>16</v>
      </c>
      <c r="G699">
        <v>12.71872096069762</v>
      </c>
    </row>
    <row r="700" spans="1:7">
      <c r="A700" s="29" t="s">
        <v>225</v>
      </c>
      <c r="B700" s="29" t="s">
        <v>82</v>
      </c>
      <c r="C700" s="29" t="s">
        <v>16</v>
      </c>
      <c r="D700" s="29" t="s">
        <v>174</v>
      </c>
      <c r="E700">
        <v>2030</v>
      </c>
      <c r="F700" s="29" t="s">
        <v>16</v>
      </c>
      <c r="G700">
        <v>13.032449799125519</v>
      </c>
    </row>
    <row r="701" spans="1:7">
      <c r="A701" s="29" t="s">
        <v>225</v>
      </c>
      <c r="B701" s="29" t="s">
        <v>82</v>
      </c>
      <c r="C701" s="29" t="s">
        <v>16</v>
      </c>
      <c r="D701" s="29" t="s">
        <v>180</v>
      </c>
      <c r="E701">
        <v>2019</v>
      </c>
      <c r="F701" s="29" t="s">
        <v>16</v>
      </c>
      <c r="G701">
        <v>4.4031056783999576</v>
      </c>
    </row>
    <row r="702" spans="1:7">
      <c r="A702" s="29" t="s">
        <v>225</v>
      </c>
      <c r="B702" s="29" t="s">
        <v>82</v>
      </c>
      <c r="C702" s="29" t="s">
        <v>16</v>
      </c>
      <c r="D702" s="29" t="s">
        <v>180</v>
      </c>
      <c r="E702">
        <v>2020</v>
      </c>
      <c r="F702" s="29" t="s">
        <v>16</v>
      </c>
      <c r="G702">
        <v>3.9513073744881528</v>
      </c>
    </row>
    <row r="703" spans="1:7">
      <c r="A703" s="29" t="s">
        <v>225</v>
      </c>
      <c r="B703" s="29" t="s">
        <v>82</v>
      </c>
      <c r="C703" s="29" t="s">
        <v>16</v>
      </c>
      <c r="D703" s="29" t="s">
        <v>180</v>
      </c>
      <c r="E703">
        <v>2021</v>
      </c>
      <c r="F703" s="29" t="s">
        <v>16</v>
      </c>
      <c r="G703">
        <v>3.862579745477027</v>
      </c>
    </row>
    <row r="704" spans="1:7">
      <c r="A704" s="29" t="s">
        <v>225</v>
      </c>
      <c r="B704" s="29" t="s">
        <v>82</v>
      </c>
      <c r="C704" s="29" t="s">
        <v>16</v>
      </c>
      <c r="D704" s="29" t="s">
        <v>180</v>
      </c>
      <c r="E704">
        <v>2022</v>
      </c>
      <c r="F704" s="29" t="s">
        <v>16</v>
      </c>
      <c r="G704">
        <v>21.538625159461048</v>
      </c>
    </row>
    <row r="705" spans="1:7">
      <c r="A705" s="29" t="s">
        <v>225</v>
      </c>
      <c r="B705" s="29" t="s">
        <v>82</v>
      </c>
      <c r="C705" s="29" t="s">
        <v>16</v>
      </c>
      <c r="D705" s="29" t="s">
        <v>180</v>
      </c>
      <c r="E705">
        <v>2023</v>
      </c>
      <c r="F705" s="29" t="s">
        <v>16</v>
      </c>
      <c r="G705">
        <v>22.370995768513531</v>
      </c>
    </row>
    <row r="706" spans="1:7">
      <c r="A706" s="29" t="s">
        <v>225</v>
      </c>
      <c r="B706" s="29" t="s">
        <v>82</v>
      </c>
      <c r="C706" s="29" t="s">
        <v>16</v>
      </c>
      <c r="D706" s="29" t="s">
        <v>180</v>
      </c>
      <c r="E706">
        <v>2024</v>
      </c>
      <c r="F706" s="29" t="s">
        <v>16</v>
      </c>
      <c r="G706">
        <v>23.44578219499812</v>
      </c>
    </row>
    <row r="707" spans="1:7">
      <c r="A707" s="29" t="s">
        <v>225</v>
      </c>
      <c r="B707" s="29" t="s">
        <v>82</v>
      </c>
      <c r="C707" s="29" t="s">
        <v>16</v>
      </c>
      <c r="D707" s="29" t="s">
        <v>180</v>
      </c>
      <c r="E707">
        <v>2025</v>
      </c>
      <c r="F707" s="29" t="s">
        <v>16</v>
      </c>
      <c r="G707">
        <v>24.60896846591681</v>
      </c>
    </row>
    <row r="708" spans="1:7">
      <c r="A708" s="29" t="s">
        <v>225</v>
      </c>
      <c r="B708" s="29" t="s">
        <v>82</v>
      </c>
      <c r="C708" s="29" t="s">
        <v>16</v>
      </c>
      <c r="D708" s="29" t="s">
        <v>180</v>
      </c>
      <c r="E708">
        <v>2026</v>
      </c>
      <c r="F708" s="29" t="s">
        <v>16</v>
      </c>
      <c r="G708">
        <v>24.60896846591681</v>
      </c>
    </row>
    <row r="709" spans="1:7">
      <c r="A709" s="29" t="s">
        <v>225</v>
      </c>
      <c r="B709" s="29" t="s">
        <v>82</v>
      </c>
      <c r="C709" s="29" t="s">
        <v>16</v>
      </c>
      <c r="D709" s="29" t="s">
        <v>180</v>
      </c>
      <c r="E709">
        <v>2027</v>
      </c>
      <c r="F709" s="29" t="s">
        <v>16</v>
      </c>
      <c r="G709">
        <v>24.60896846591681</v>
      </c>
    </row>
    <row r="710" spans="1:7">
      <c r="A710" s="29" t="s">
        <v>225</v>
      </c>
      <c r="B710" s="29" t="s">
        <v>82</v>
      </c>
      <c r="C710" s="29" t="s">
        <v>16</v>
      </c>
      <c r="D710" s="29" t="s">
        <v>180</v>
      </c>
      <c r="E710">
        <v>2028</v>
      </c>
      <c r="F710" s="29" t="s">
        <v>16</v>
      </c>
      <c r="G710">
        <v>24.60896846591681</v>
      </c>
    </row>
    <row r="711" spans="1:7">
      <c r="A711" s="29" t="s">
        <v>225</v>
      </c>
      <c r="B711" s="29" t="s">
        <v>82</v>
      </c>
      <c r="C711" s="29" t="s">
        <v>16</v>
      </c>
      <c r="D711" s="29" t="s">
        <v>180</v>
      </c>
      <c r="E711">
        <v>2029</v>
      </c>
      <c r="F711" s="29" t="s">
        <v>16</v>
      </c>
      <c r="G711">
        <v>24.60896846591681</v>
      </c>
    </row>
    <row r="712" spans="1:7">
      <c r="A712" s="29" t="s">
        <v>225</v>
      </c>
      <c r="B712" s="29" t="s">
        <v>82</v>
      </c>
      <c r="C712" s="29" t="s">
        <v>16</v>
      </c>
      <c r="D712" s="29" t="s">
        <v>180</v>
      </c>
      <c r="E712">
        <v>2030</v>
      </c>
      <c r="F712" s="29" t="s">
        <v>16</v>
      </c>
      <c r="G712">
        <v>24.60896846591681</v>
      </c>
    </row>
    <row r="713" spans="1:7">
      <c r="A713" s="29" t="s">
        <v>226</v>
      </c>
      <c r="B713" s="29" t="s">
        <v>82</v>
      </c>
      <c r="C713" s="29" t="s">
        <v>145</v>
      </c>
      <c r="D713" s="29" t="s">
        <v>21</v>
      </c>
      <c r="E713">
        <v>2019</v>
      </c>
      <c r="F713" s="29" t="s">
        <v>21</v>
      </c>
      <c r="G713">
        <v>1.54487778</v>
      </c>
    </row>
    <row r="714" spans="1:7">
      <c r="A714" s="29" t="s">
        <v>226</v>
      </c>
      <c r="B714" s="29" t="s">
        <v>82</v>
      </c>
      <c r="C714" s="29" t="s">
        <v>145</v>
      </c>
      <c r="D714" s="29" t="s">
        <v>21</v>
      </c>
      <c r="E714">
        <v>2020</v>
      </c>
      <c r="F714" s="29" t="s">
        <v>21</v>
      </c>
      <c r="G714">
        <v>18.40107712</v>
      </c>
    </row>
    <row r="715" spans="1:7">
      <c r="A715" s="29" t="s">
        <v>226</v>
      </c>
      <c r="B715" s="29" t="s">
        <v>82</v>
      </c>
      <c r="C715" s="29" t="s">
        <v>145</v>
      </c>
      <c r="D715" s="29" t="s">
        <v>21</v>
      </c>
      <c r="E715">
        <v>2021</v>
      </c>
      <c r="F715" s="29" t="s">
        <v>21</v>
      </c>
      <c r="G715">
        <v>13</v>
      </c>
    </row>
    <row r="716" spans="1:7">
      <c r="A716" s="29" t="s">
        <v>226</v>
      </c>
      <c r="B716" s="29" t="s">
        <v>82</v>
      </c>
      <c r="C716" s="29" t="s">
        <v>145</v>
      </c>
      <c r="D716" s="29" t="s">
        <v>21</v>
      </c>
      <c r="E716">
        <v>2022</v>
      </c>
      <c r="F716" s="29" t="s">
        <v>21</v>
      </c>
      <c r="G716">
        <v>13.823643754900001</v>
      </c>
    </row>
    <row r="717" spans="1:7">
      <c r="A717" s="29" t="s">
        <v>226</v>
      </c>
      <c r="B717" s="29" t="s">
        <v>82</v>
      </c>
      <c r="C717" s="29" t="s">
        <v>145</v>
      </c>
      <c r="D717" s="29" t="s">
        <v>21</v>
      </c>
      <c r="E717">
        <v>2023</v>
      </c>
      <c r="F717" s="29" t="s">
        <v>21</v>
      </c>
      <c r="G717">
        <v>14.56</v>
      </c>
    </row>
    <row r="718" spans="1:7">
      <c r="A718" s="29" t="s">
        <v>226</v>
      </c>
      <c r="B718" s="29" t="s">
        <v>82</v>
      </c>
      <c r="C718" s="29" t="s">
        <v>145</v>
      </c>
      <c r="D718" s="29" t="s">
        <v>21</v>
      </c>
      <c r="E718">
        <v>2024</v>
      </c>
      <c r="F718" s="29" t="s">
        <v>21</v>
      </c>
      <c r="G718">
        <v>14</v>
      </c>
    </row>
    <row r="719" spans="1:7">
      <c r="A719" s="29" t="s">
        <v>226</v>
      </c>
      <c r="B719" s="29" t="s">
        <v>82</v>
      </c>
      <c r="C719" s="29" t="s">
        <v>145</v>
      </c>
      <c r="D719" s="29" t="s">
        <v>21</v>
      </c>
      <c r="E719">
        <v>2025</v>
      </c>
      <c r="F719" s="29" t="s">
        <v>21</v>
      </c>
      <c r="G719">
        <v>15</v>
      </c>
    </row>
    <row r="720" spans="1:7">
      <c r="A720" s="29" t="s">
        <v>227</v>
      </c>
      <c r="B720" s="29" t="s">
        <v>82</v>
      </c>
      <c r="C720" s="29" t="s">
        <v>145</v>
      </c>
      <c r="D720" s="29" t="s">
        <v>20</v>
      </c>
      <c r="E720">
        <v>2019</v>
      </c>
      <c r="F720" s="29" t="s">
        <v>20</v>
      </c>
      <c r="G720">
        <v>0.51100000000000001</v>
      </c>
    </row>
    <row r="721" spans="1:7">
      <c r="A721" s="29" t="s">
        <v>227</v>
      </c>
      <c r="B721" s="29" t="s">
        <v>82</v>
      </c>
      <c r="C721" s="29" t="s">
        <v>145</v>
      </c>
      <c r="D721" s="29" t="s">
        <v>20</v>
      </c>
      <c r="E721">
        <v>2020</v>
      </c>
      <c r="F721" s="29" t="s">
        <v>20</v>
      </c>
      <c r="G721">
        <v>2.0780616699999999</v>
      </c>
    </row>
    <row r="722" spans="1:7">
      <c r="A722" s="29" t="s">
        <v>227</v>
      </c>
      <c r="B722" s="29" t="s">
        <v>82</v>
      </c>
      <c r="C722" s="29" t="s">
        <v>145</v>
      </c>
      <c r="D722" s="29" t="s">
        <v>20</v>
      </c>
      <c r="E722">
        <v>2021</v>
      </c>
      <c r="F722" s="29" t="s">
        <v>20</v>
      </c>
      <c r="G722">
        <v>1.3384372</v>
      </c>
    </row>
    <row r="723" spans="1:7">
      <c r="A723" s="29" t="s">
        <v>227</v>
      </c>
      <c r="B723" s="29" t="s">
        <v>82</v>
      </c>
      <c r="C723" s="29" t="s">
        <v>145</v>
      </c>
      <c r="D723" s="29" t="s">
        <v>20</v>
      </c>
      <c r="E723">
        <v>2022</v>
      </c>
      <c r="F723" s="29" t="s">
        <v>20</v>
      </c>
      <c r="G723">
        <v>2.5007454</v>
      </c>
    </row>
    <row r="724" spans="1:7">
      <c r="A724" s="29" t="s">
        <v>227</v>
      </c>
      <c r="B724" s="29" t="s">
        <v>82</v>
      </c>
      <c r="C724" s="29" t="s">
        <v>145</v>
      </c>
      <c r="D724" s="29" t="s">
        <v>20</v>
      </c>
      <c r="E724">
        <v>2023</v>
      </c>
      <c r="F724" s="29" t="s">
        <v>20</v>
      </c>
      <c r="G724">
        <v>3.68</v>
      </c>
    </row>
    <row r="725" spans="1:7">
      <c r="A725" s="29" t="s">
        <v>227</v>
      </c>
      <c r="B725" s="29" t="s">
        <v>82</v>
      </c>
      <c r="C725" s="29" t="s">
        <v>145</v>
      </c>
      <c r="D725" s="29" t="s">
        <v>20</v>
      </c>
      <c r="E725">
        <v>2024</v>
      </c>
      <c r="F725" s="29" t="s">
        <v>20</v>
      </c>
      <c r="G725">
        <v>1.8</v>
      </c>
    </row>
    <row r="726" spans="1:7">
      <c r="A726" s="29" t="s">
        <v>227</v>
      </c>
      <c r="B726" s="29" t="s">
        <v>82</v>
      </c>
      <c r="C726" s="29" t="s">
        <v>145</v>
      </c>
      <c r="D726" s="29" t="s">
        <v>20</v>
      </c>
      <c r="E726">
        <v>2025</v>
      </c>
      <c r="F726" s="29" t="s">
        <v>20</v>
      </c>
      <c r="G726">
        <v>1.8</v>
      </c>
    </row>
    <row r="727" spans="1:7">
      <c r="A727" s="29" t="s">
        <v>227</v>
      </c>
      <c r="B727" s="29" t="s">
        <v>82</v>
      </c>
      <c r="C727" s="29" t="s">
        <v>145</v>
      </c>
      <c r="D727" s="29" t="s">
        <v>20</v>
      </c>
      <c r="E727">
        <v>2026</v>
      </c>
      <c r="F727" s="29" t="s">
        <v>20</v>
      </c>
      <c r="G727">
        <v>1.8</v>
      </c>
    </row>
    <row r="728" spans="1:7">
      <c r="A728" s="29" t="s">
        <v>228</v>
      </c>
      <c r="B728" s="29" t="s">
        <v>82</v>
      </c>
      <c r="C728" s="29" t="s">
        <v>145</v>
      </c>
      <c r="D728" s="29" t="s">
        <v>22</v>
      </c>
      <c r="E728">
        <v>2022</v>
      </c>
      <c r="F728" s="29" t="s">
        <v>22</v>
      </c>
      <c r="G728">
        <v>1.097</v>
      </c>
    </row>
    <row r="729" spans="1:7">
      <c r="A729" s="29" t="s">
        <v>228</v>
      </c>
      <c r="B729" s="29" t="s">
        <v>82</v>
      </c>
      <c r="C729" s="29" t="s">
        <v>145</v>
      </c>
      <c r="D729" s="29" t="s">
        <v>22</v>
      </c>
      <c r="E729">
        <v>2023</v>
      </c>
      <c r="F729" s="29" t="s">
        <v>22</v>
      </c>
      <c r="G729">
        <v>1.097</v>
      </c>
    </row>
    <row r="730" spans="1:7">
      <c r="A730" s="29" t="s">
        <v>228</v>
      </c>
      <c r="B730" s="29" t="s">
        <v>82</v>
      </c>
      <c r="C730" s="29" t="s">
        <v>145</v>
      </c>
      <c r="D730" s="29" t="s">
        <v>22</v>
      </c>
      <c r="E730">
        <v>2024</v>
      </c>
      <c r="F730" s="29" t="s">
        <v>22</v>
      </c>
      <c r="G730">
        <v>9.2121649243536741</v>
      </c>
    </row>
    <row r="731" spans="1:7">
      <c r="A731" s="29" t="s">
        <v>228</v>
      </c>
      <c r="B731" s="29" t="s">
        <v>82</v>
      </c>
      <c r="C731" s="29" t="s">
        <v>145</v>
      </c>
      <c r="D731" s="29" t="s">
        <v>22</v>
      </c>
      <c r="E731">
        <v>2025</v>
      </c>
      <c r="F731" s="29" t="s">
        <v>22</v>
      </c>
      <c r="G731">
        <v>11.50296100870735</v>
      </c>
    </row>
    <row r="732" spans="1:7">
      <c r="A732" s="29" t="s">
        <v>228</v>
      </c>
      <c r="B732" s="29" t="s">
        <v>82</v>
      </c>
      <c r="C732" s="29" t="s">
        <v>145</v>
      </c>
      <c r="D732" s="29" t="s">
        <v>22</v>
      </c>
      <c r="E732">
        <v>2026</v>
      </c>
      <c r="F732" s="29" t="s">
        <v>22</v>
      </c>
      <c r="G732">
        <v>13.174536048707351</v>
      </c>
    </row>
    <row r="733" spans="1:7">
      <c r="A733" s="29" t="s">
        <v>228</v>
      </c>
      <c r="B733" s="29" t="s">
        <v>82</v>
      </c>
      <c r="C733" s="29" t="s">
        <v>145</v>
      </c>
      <c r="D733" s="29" t="s">
        <v>22</v>
      </c>
      <c r="E733">
        <v>2027</v>
      </c>
      <c r="F733" s="29" t="s">
        <v>22</v>
      </c>
      <c r="G733">
        <v>13.174536048707351</v>
      </c>
    </row>
    <row r="734" spans="1:7">
      <c r="A734" s="29" t="s">
        <v>228</v>
      </c>
      <c r="B734" s="29" t="s">
        <v>82</v>
      </c>
      <c r="C734" s="29" t="s">
        <v>145</v>
      </c>
      <c r="D734" s="29" t="s">
        <v>22</v>
      </c>
      <c r="E734">
        <v>2028</v>
      </c>
      <c r="F734" s="29" t="s">
        <v>22</v>
      </c>
      <c r="G734">
        <v>13.174536048707351</v>
      </c>
    </row>
    <row r="735" spans="1:7">
      <c r="A735" s="29" t="s">
        <v>228</v>
      </c>
      <c r="B735" s="29" t="s">
        <v>82</v>
      </c>
      <c r="C735" s="29" t="s">
        <v>145</v>
      </c>
      <c r="D735" s="29" t="s">
        <v>22</v>
      </c>
      <c r="E735">
        <v>2029</v>
      </c>
      <c r="F735" s="29" t="s">
        <v>22</v>
      </c>
      <c r="G735">
        <v>13.174536048707351</v>
      </c>
    </row>
    <row r="736" spans="1:7">
      <c r="A736" s="29" t="s">
        <v>228</v>
      </c>
      <c r="B736" s="29" t="s">
        <v>82</v>
      </c>
      <c r="C736" s="29" t="s">
        <v>145</v>
      </c>
      <c r="D736" s="29" t="s">
        <v>22</v>
      </c>
      <c r="E736">
        <v>2030</v>
      </c>
      <c r="F736" s="29" t="s">
        <v>22</v>
      </c>
      <c r="G736">
        <v>7.3501672087073509</v>
      </c>
    </row>
    <row r="737" spans="1:7">
      <c r="A737" s="29" t="s">
        <v>229</v>
      </c>
      <c r="B737" s="29" t="s">
        <v>82</v>
      </c>
      <c r="C737" s="29" t="s">
        <v>145</v>
      </c>
      <c r="D737" s="29" t="s">
        <v>160</v>
      </c>
      <c r="E737">
        <v>2019</v>
      </c>
      <c r="F737" s="29" t="s">
        <v>160</v>
      </c>
      <c r="G737">
        <v>1.8002485142005391</v>
      </c>
    </row>
    <row r="738" spans="1:7">
      <c r="A738" s="29" t="s">
        <v>229</v>
      </c>
      <c r="B738" s="29" t="s">
        <v>82</v>
      </c>
      <c r="C738" s="29" t="s">
        <v>145</v>
      </c>
      <c r="D738" s="29" t="s">
        <v>160</v>
      </c>
      <c r="E738">
        <v>2020</v>
      </c>
      <c r="F738" s="29" t="s">
        <v>160</v>
      </c>
      <c r="G738">
        <v>2.572325313773415</v>
      </c>
    </row>
    <row r="739" spans="1:7">
      <c r="A739" s="29" t="s">
        <v>229</v>
      </c>
      <c r="B739" s="29" t="s">
        <v>82</v>
      </c>
      <c r="C739" s="29" t="s">
        <v>145</v>
      </c>
      <c r="D739" s="29" t="s">
        <v>160</v>
      </c>
      <c r="E739">
        <v>2021</v>
      </c>
      <c r="F739" s="29" t="s">
        <v>160</v>
      </c>
      <c r="G739">
        <v>-2.6246724352658259</v>
      </c>
    </row>
    <row r="740" spans="1:7">
      <c r="A740" s="29" t="s">
        <v>229</v>
      </c>
      <c r="B740" s="29" t="s">
        <v>82</v>
      </c>
      <c r="C740" s="29" t="s">
        <v>145</v>
      </c>
      <c r="D740" s="29" t="s">
        <v>160</v>
      </c>
      <c r="E740">
        <v>2022</v>
      </c>
      <c r="F740" s="29" t="s">
        <v>160</v>
      </c>
      <c r="G740">
        <v>-0.77796573712500616</v>
      </c>
    </row>
    <row r="741" spans="1:7">
      <c r="A741" s="29" t="s">
        <v>229</v>
      </c>
      <c r="B741" s="29" t="s">
        <v>82</v>
      </c>
      <c r="C741" s="29" t="s">
        <v>145</v>
      </c>
      <c r="D741" s="29" t="s">
        <v>160</v>
      </c>
      <c r="E741">
        <v>2023</v>
      </c>
      <c r="F741" s="29" t="s">
        <v>160</v>
      </c>
      <c r="G741">
        <v>-1.3977291031910331</v>
      </c>
    </row>
    <row r="742" spans="1:7">
      <c r="A742" s="29" t="s">
        <v>229</v>
      </c>
      <c r="B742" s="29" t="s">
        <v>82</v>
      </c>
      <c r="C742" s="29" t="s">
        <v>145</v>
      </c>
      <c r="D742" s="29" t="s">
        <v>160</v>
      </c>
      <c r="E742">
        <v>2024</v>
      </c>
      <c r="F742" s="29" t="s">
        <v>160</v>
      </c>
      <c r="G742">
        <v>-4.6701715697026556</v>
      </c>
    </row>
    <row r="743" spans="1:7">
      <c r="A743" s="29" t="s">
        <v>229</v>
      </c>
      <c r="B743" s="29" t="s">
        <v>82</v>
      </c>
      <c r="C743" s="29" t="s">
        <v>145</v>
      </c>
      <c r="D743" s="29" t="s">
        <v>160</v>
      </c>
      <c r="E743">
        <v>2025</v>
      </c>
      <c r="F743" s="29" t="s">
        <v>160</v>
      </c>
      <c r="G743">
        <v>-5.1691099814022561</v>
      </c>
    </row>
    <row r="744" spans="1:7">
      <c r="A744" s="29" t="s">
        <v>229</v>
      </c>
      <c r="B744" s="29" t="s">
        <v>82</v>
      </c>
      <c r="C744" s="29" t="s">
        <v>145</v>
      </c>
      <c r="D744" s="29" t="s">
        <v>160</v>
      </c>
      <c r="E744">
        <v>2026</v>
      </c>
      <c r="F744" s="29" t="s">
        <v>160</v>
      </c>
      <c r="G744">
        <v>-1.216709333079899</v>
      </c>
    </row>
    <row r="745" spans="1:7">
      <c r="A745" s="29" t="s">
        <v>229</v>
      </c>
      <c r="B745" s="29" t="s">
        <v>82</v>
      </c>
      <c r="C745" s="29" t="s">
        <v>145</v>
      </c>
      <c r="D745" s="29" t="s">
        <v>160</v>
      </c>
      <c r="E745">
        <v>2027</v>
      </c>
      <c r="F745" s="29" t="s">
        <v>160</v>
      </c>
      <c r="G745">
        <v>0.88260323297870125</v>
      </c>
    </row>
    <row r="746" spans="1:7">
      <c r="A746" s="29" t="s">
        <v>229</v>
      </c>
      <c r="B746" s="29" t="s">
        <v>82</v>
      </c>
      <c r="C746" s="29" t="s">
        <v>145</v>
      </c>
      <c r="D746" s="29" t="s">
        <v>160</v>
      </c>
      <c r="E746">
        <v>2028</v>
      </c>
      <c r="F746" s="29" t="s">
        <v>160</v>
      </c>
      <c r="G746">
        <v>1.0962764379290371</v>
      </c>
    </row>
    <row r="747" spans="1:7">
      <c r="A747" s="29" t="s">
        <v>229</v>
      </c>
      <c r="B747" s="29" t="s">
        <v>82</v>
      </c>
      <c r="C747" s="29" t="s">
        <v>145</v>
      </c>
      <c r="D747" s="29" t="s">
        <v>160</v>
      </c>
      <c r="E747">
        <v>2029</v>
      </c>
      <c r="F747" s="29" t="s">
        <v>160</v>
      </c>
      <c r="G747">
        <v>3.6657569075814171</v>
      </c>
    </row>
    <row r="748" spans="1:7">
      <c r="A748" s="29" t="s">
        <v>229</v>
      </c>
      <c r="B748" s="29" t="s">
        <v>82</v>
      </c>
      <c r="C748" s="29" t="s">
        <v>145</v>
      </c>
      <c r="D748" s="29" t="s">
        <v>160</v>
      </c>
      <c r="E748">
        <v>2030</v>
      </c>
      <c r="F748" s="29" t="s">
        <v>160</v>
      </c>
      <c r="G748">
        <v>6.0582502112669987</v>
      </c>
    </row>
    <row r="749" spans="1:7">
      <c r="A749" s="29" t="s">
        <v>230</v>
      </c>
      <c r="B749" s="29" t="s">
        <v>82</v>
      </c>
      <c r="C749" s="29" t="s">
        <v>17</v>
      </c>
      <c r="D749" s="29" t="s">
        <v>211</v>
      </c>
      <c r="E749">
        <v>2023</v>
      </c>
      <c r="F749" s="29" t="s">
        <v>17</v>
      </c>
      <c r="G749">
        <v>15.52562542885692</v>
      </c>
    </row>
    <row r="750" spans="1:7">
      <c r="A750" s="29" t="s">
        <v>230</v>
      </c>
      <c r="B750" s="29" t="s">
        <v>82</v>
      </c>
      <c r="C750" s="29" t="s">
        <v>17</v>
      </c>
      <c r="D750" s="29" t="s">
        <v>211</v>
      </c>
      <c r="E750">
        <v>2024</v>
      </c>
      <c r="F750" s="29" t="s">
        <v>17</v>
      </c>
      <c r="G750">
        <v>16.011315530643721</v>
      </c>
    </row>
    <row r="751" spans="1:7">
      <c r="A751" s="29" t="s">
        <v>230</v>
      </c>
      <c r="B751" s="29" t="s">
        <v>82</v>
      </c>
      <c r="C751" s="29" t="s">
        <v>17</v>
      </c>
      <c r="D751" s="29" t="s">
        <v>211</v>
      </c>
      <c r="E751">
        <v>2025</v>
      </c>
      <c r="F751" s="29" t="s">
        <v>17</v>
      </c>
      <c r="G751">
        <v>16.012486358291181</v>
      </c>
    </row>
    <row r="752" spans="1:7">
      <c r="A752" s="29" t="s">
        <v>230</v>
      </c>
      <c r="B752" s="29" t="s">
        <v>82</v>
      </c>
      <c r="C752" s="29" t="s">
        <v>17</v>
      </c>
      <c r="D752" s="29" t="s">
        <v>211</v>
      </c>
      <c r="E752">
        <v>2026</v>
      </c>
      <c r="F752" s="29" t="s">
        <v>17</v>
      </c>
      <c r="G752">
        <v>16.012486358291181</v>
      </c>
    </row>
    <row r="753" spans="1:7">
      <c r="A753" s="29" t="s">
        <v>230</v>
      </c>
      <c r="B753" s="29" t="s">
        <v>82</v>
      </c>
      <c r="C753" s="29" t="s">
        <v>17</v>
      </c>
      <c r="D753" s="29" t="s">
        <v>211</v>
      </c>
      <c r="E753">
        <v>2027</v>
      </c>
      <c r="F753" s="29" t="s">
        <v>17</v>
      </c>
      <c r="G753">
        <v>16.012486358291181</v>
      </c>
    </row>
    <row r="754" spans="1:7">
      <c r="A754" s="29" t="s">
        <v>230</v>
      </c>
      <c r="B754" s="29" t="s">
        <v>82</v>
      </c>
      <c r="C754" s="29" t="s">
        <v>17</v>
      </c>
      <c r="D754" s="29" t="s">
        <v>211</v>
      </c>
      <c r="E754">
        <v>2028</v>
      </c>
      <c r="F754" s="29" t="s">
        <v>17</v>
      </c>
      <c r="G754">
        <v>16.011315530643721</v>
      </c>
    </row>
    <row r="755" spans="1:7">
      <c r="A755" s="29" t="s">
        <v>230</v>
      </c>
      <c r="B755" s="29" t="s">
        <v>82</v>
      </c>
      <c r="C755" s="29" t="s">
        <v>17</v>
      </c>
      <c r="D755" s="29" t="s">
        <v>211</v>
      </c>
      <c r="E755">
        <v>2029</v>
      </c>
      <c r="F755" s="29" t="s">
        <v>17</v>
      </c>
      <c r="G755">
        <v>16.012486358291181</v>
      </c>
    </row>
    <row r="756" spans="1:7">
      <c r="A756" s="29" t="s">
        <v>230</v>
      </c>
      <c r="B756" s="29" t="s">
        <v>82</v>
      </c>
      <c r="C756" s="29" t="s">
        <v>17</v>
      </c>
      <c r="D756" s="29" t="s">
        <v>211</v>
      </c>
      <c r="E756">
        <v>2030</v>
      </c>
      <c r="F756" s="29" t="s">
        <v>17</v>
      </c>
      <c r="G756">
        <v>16.012486358291181</v>
      </c>
    </row>
    <row r="757" spans="1:7">
      <c r="A757" s="29" t="s">
        <v>230</v>
      </c>
      <c r="B757" s="29" t="s">
        <v>82</v>
      </c>
      <c r="C757" s="29" t="s">
        <v>17</v>
      </c>
      <c r="D757" s="29" t="s">
        <v>155</v>
      </c>
      <c r="E757">
        <v>2019</v>
      </c>
      <c r="F757" s="29" t="s">
        <v>17</v>
      </c>
      <c r="G757">
        <v>6.3</v>
      </c>
    </row>
    <row r="758" spans="1:7">
      <c r="A758" s="29" t="s">
        <v>230</v>
      </c>
      <c r="B758" s="29" t="s">
        <v>82</v>
      </c>
      <c r="C758" s="29" t="s">
        <v>17</v>
      </c>
      <c r="D758" s="29" t="s">
        <v>155</v>
      </c>
      <c r="E758">
        <v>2020</v>
      </c>
      <c r="F758" s="29" t="s">
        <v>17</v>
      </c>
      <c r="G758">
        <v>12.3</v>
      </c>
    </row>
    <row r="759" spans="1:7">
      <c r="A759" s="29" t="s">
        <v>230</v>
      </c>
      <c r="B759" s="29" t="s">
        <v>82</v>
      </c>
      <c r="C759" s="29" t="s">
        <v>17</v>
      </c>
      <c r="D759" s="29" t="s">
        <v>155</v>
      </c>
      <c r="E759">
        <v>2021</v>
      </c>
      <c r="F759" s="29" t="s">
        <v>17</v>
      </c>
      <c r="G759">
        <v>12.3</v>
      </c>
    </row>
    <row r="760" spans="1:7">
      <c r="A760" s="29" t="s">
        <v>230</v>
      </c>
      <c r="B760" s="29" t="s">
        <v>82</v>
      </c>
      <c r="C760" s="29" t="s">
        <v>17</v>
      </c>
      <c r="D760" s="29" t="s">
        <v>155</v>
      </c>
      <c r="E760">
        <v>2022</v>
      </c>
      <c r="F760" s="29" t="s">
        <v>17</v>
      </c>
      <c r="G760">
        <v>12.3</v>
      </c>
    </row>
    <row r="761" spans="1:7">
      <c r="A761" s="29" t="s">
        <v>230</v>
      </c>
      <c r="B761" s="29" t="s">
        <v>82</v>
      </c>
      <c r="C761" s="29" t="s">
        <v>17</v>
      </c>
      <c r="D761" s="29" t="s">
        <v>155</v>
      </c>
      <c r="E761">
        <v>2023</v>
      </c>
      <c r="F761" s="29" t="s">
        <v>17</v>
      </c>
      <c r="G761">
        <v>12.3</v>
      </c>
    </row>
    <row r="762" spans="1:7">
      <c r="A762" s="29" t="s">
        <v>230</v>
      </c>
      <c r="B762" s="29" t="s">
        <v>82</v>
      </c>
      <c r="C762" s="29" t="s">
        <v>17</v>
      </c>
      <c r="D762" s="29" t="s">
        <v>155</v>
      </c>
      <c r="E762">
        <v>2024</v>
      </c>
      <c r="F762" s="29" t="s">
        <v>17</v>
      </c>
      <c r="G762">
        <v>12.3</v>
      </c>
    </row>
    <row r="763" spans="1:7">
      <c r="A763" s="29" t="s">
        <v>230</v>
      </c>
      <c r="B763" s="29" t="s">
        <v>82</v>
      </c>
      <c r="C763" s="29" t="s">
        <v>17</v>
      </c>
      <c r="D763" s="29" t="s">
        <v>155</v>
      </c>
      <c r="E763">
        <v>2025</v>
      </c>
      <c r="F763" s="29" t="s">
        <v>17</v>
      </c>
      <c r="G763">
        <v>12.3</v>
      </c>
    </row>
    <row r="764" spans="1:7">
      <c r="A764" s="29" t="s">
        <v>230</v>
      </c>
      <c r="B764" s="29" t="s">
        <v>82</v>
      </c>
      <c r="C764" s="29" t="s">
        <v>17</v>
      </c>
      <c r="D764" s="29" t="s">
        <v>155</v>
      </c>
      <c r="E764">
        <v>2026</v>
      </c>
      <c r="F764" s="29" t="s">
        <v>17</v>
      </c>
      <c r="G764">
        <v>12.3</v>
      </c>
    </row>
    <row r="765" spans="1:7">
      <c r="A765" s="29" t="s">
        <v>230</v>
      </c>
      <c r="B765" s="29" t="s">
        <v>82</v>
      </c>
      <c r="C765" s="29" t="s">
        <v>17</v>
      </c>
      <c r="D765" s="29" t="s">
        <v>155</v>
      </c>
      <c r="E765">
        <v>2027</v>
      </c>
      <c r="F765" s="29" t="s">
        <v>17</v>
      </c>
      <c r="G765">
        <v>12.3</v>
      </c>
    </row>
    <row r="766" spans="1:7">
      <c r="A766" s="29" t="s">
        <v>230</v>
      </c>
      <c r="B766" s="29" t="s">
        <v>82</v>
      </c>
      <c r="C766" s="29" t="s">
        <v>17</v>
      </c>
      <c r="D766" s="29" t="s">
        <v>155</v>
      </c>
      <c r="E766">
        <v>2028</v>
      </c>
      <c r="F766" s="29" t="s">
        <v>17</v>
      </c>
      <c r="G766">
        <v>12.3</v>
      </c>
    </row>
    <row r="767" spans="1:7">
      <c r="A767" s="29" t="s">
        <v>230</v>
      </c>
      <c r="B767" s="29" t="s">
        <v>82</v>
      </c>
      <c r="C767" s="29" t="s">
        <v>17</v>
      </c>
      <c r="D767" s="29" t="s">
        <v>155</v>
      </c>
      <c r="E767">
        <v>2029</v>
      </c>
      <c r="F767" s="29" t="s">
        <v>17</v>
      </c>
      <c r="G767">
        <v>12.3</v>
      </c>
    </row>
    <row r="768" spans="1:7">
      <c r="A768" s="29" t="s">
        <v>230</v>
      </c>
      <c r="B768" s="29" t="s">
        <v>82</v>
      </c>
      <c r="C768" s="29" t="s">
        <v>17</v>
      </c>
      <c r="D768" s="29" t="s">
        <v>155</v>
      </c>
      <c r="E768">
        <v>2030</v>
      </c>
      <c r="F768" s="29" t="s">
        <v>17</v>
      </c>
      <c r="G768">
        <v>12.3</v>
      </c>
    </row>
    <row r="769" spans="1:7">
      <c r="A769" s="29" t="s">
        <v>230</v>
      </c>
      <c r="B769" s="29" t="s">
        <v>82</v>
      </c>
      <c r="C769" s="29" t="s">
        <v>17</v>
      </c>
      <c r="D769" s="29" t="s">
        <v>156</v>
      </c>
      <c r="E769">
        <v>2023</v>
      </c>
      <c r="F769" s="29" t="s">
        <v>17</v>
      </c>
      <c r="G769">
        <v>1.7430064447081779</v>
      </c>
    </row>
    <row r="770" spans="1:7">
      <c r="A770" s="29" t="s">
        <v>230</v>
      </c>
      <c r="B770" s="29" t="s">
        <v>82</v>
      </c>
      <c r="C770" s="29" t="s">
        <v>17</v>
      </c>
      <c r="D770" s="29" t="s">
        <v>156</v>
      </c>
      <c r="E770">
        <v>2024</v>
      </c>
      <c r="F770" s="29" t="s">
        <v>17</v>
      </c>
      <c r="G770">
        <v>2.619873816657984</v>
      </c>
    </row>
    <row r="771" spans="1:7">
      <c r="A771" s="29" t="s">
        <v>230</v>
      </c>
      <c r="B771" s="29" t="s">
        <v>82</v>
      </c>
      <c r="C771" s="29" t="s">
        <v>17</v>
      </c>
      <c r="D771" s="29" t="s">
        <v>156</v>
      </c>
      <c r="E771">
        <v>2025</v>
      </c>
      <c r="F771" s="29" t="s">
        <v>17</v>
      </c>
      <c r="G771">
        <v>3.4300718166579842</v>
      </c>
    </row>
    <row r="772" spans="1:7">
      <c r="A772" s="29" t="s">
        <v>230</v>
      </c>
      <c r="B772" s="29" t="s">
        <v>82</v>
      </c>
      <c r="C772" s="29" t="s">
        <v>17</v>
      </c>
      <c r="D772" s="29" t="s">
        <v>156</v>
      </c>
      <c r="E772">
        <v>2026</v>
      </c>
      <c r="F772" s="29" t="s">
        <v>17</v>
      </c>
      <c r="G772">
        <v>3.4300718166579842</v>
      </c>
    </row>
    <row r="773" spans="1:7">
      <c r="A773" s="29" t="s">
        <v>230</v>
      </c>
      <c r="B773" s="29" t="s">
        <v>82</v>
      </c>
      <c r="C773" s="29" t="s">
        <v>17</v>
      </c>
      <c r="D773" s="29" t="s">
        <v>156</v>
      </c>
      <c r="E773">
        <v>2027</v>
      </c>
      <c r="F773" s="29" t="s">
        <v>17</v>
      </c>
      <c r="G773">
        <v>3.4300718166579842</v>
      </c>
    </row>
    <row r="774" spans="1:7">
      <c r="A774" s="29" t="s">
        <v>230</v>
      </c>
      <c r="B774" s="29" t="s">
        <v>82</v>
      </c>
      <c r="C774" s="29" t="s">
        <v>17</v>
      </c>
      <c r="D774" s="29" t="s">
        <v>156</v>
      </c>
      <c r="E774">
        <v>2028</v>
      </c>
      <c r="F774" s="29" t="s">
        <v>17</v>
      </c>
      <c r="G774">
        <v>3.4300718166579842</v>
      </c>
    </row>
    <row r="775" spans="1:7">
      <c r="A775" s="29" t="s">
        <v>230</v>
      </c>
      <c r="B775" s="29" t="s">
        <v>82</v>
      </c>
      <c r="C775" s="29" t="s">
        <v>17</v>
      </c>
      <c r="D775" s="29" t="s">
        <v>156</v>
      </c>
      <c r="E775">
        <v>2029</v>
      </c>
      <c r="F775" s="29" t="s">
        <v>17</v>
      </c>
      <c r="G775">
        <v>3.4300718166579842</v>
      </c>
    </row>
    <row r="776" spans="1:7">
      <c r="A776" s="29" t="s">
        <v>230</v>
      </c>
      <c r="B776" s="29" t="s">
        <v>82</v>
      </c>
      <c r="C776" s="29" t="s">
        <v>17</v>
      </c>
      <c r="D776" s="29" t="s">
        <v>156</v>
      </c>
      <c r="E776">
        <v>2030</v>
      </c>
      <c r="F776" s="29" t="s">
        <v>17</v>
      </c>
      <c r="G776">
        <v>3.4300718166579842</v>
      </c>
    </row>
    <row r="777" spans="1:7">
      <c r="A777" s="29" t="s">
        <v>231</v>
      </c>
      <c r="B777" s="29" t="s">
        <v>83</v>
      </c>
      <c r="C777" s="29" t="s">
        <v>145</v>
      </c>
      <c r="D777" s="29" t="s">
        <v>19</v>
      </c>
      <c r="E777">
        <v>2020</v>
      </c>
      <c r="F777" s="29" t="s">
        <v>19</v>
      </c>
      <c r="G777">
        <v>131.16800000000001</v>
      </c>
    </row>
    <row r="778" spans="1:7">
      <c r="A778" s="29" t="s">
        <v>231</v>
      </c>
      <c r="B778" s="29" t="s">
        <v>83</v>
      </c>
      <c r="C778" s="29" t="s">
        <v>145</v>
      </c>
      <c r="D778" s="29" t="s">
        <v>19</v>
      </c>
      <c r="E778">
        <v>2021</v>
      </c>
      <c r="F778" s="29" t="s">
        <v>19</v>
      </c>
      <c r="G778">
        <v>256.86</v>
      </c>
    </row>
    <row r="779" spans="1:7">
      <c r="A779" s="29" t="s">
        <v>231</v>
      </c>
      <c r="B779" s="29" t="s">
        <v>83</v>
      </c>
      <c r="C779" s="29" t="s">
        <v>145</v>
      </c>
      <c r="D779" s="29" t="s">
        <v>19</v>
      </c>
      <c r="E779">
        <v>2022</v>
      </c>
      <c r="F779" s="29" t="s">
        <v>19</v>
      </c>
      <c r="G779">
        <v>362.98</v>
      </c>
    </row>
    <row r="780" spans="1:7">
      <c r="A780" s="29" t="s">
        <v>231</v>
      </c>
      <c r="B780" s="29" t="s">
        <v>83</v>
      </c>
      <c r="C780" s="29" t="s">
        <v>145</v>
      </c>
      <c r="D780" s="29" t="s">
        <v>19</v>
      </c>
      <c r="E780">
        <v>2023</v>
      </c>
      <c r="F780" s="29" t="s">
        <v>19</v>
      </c>
      <c r="G780">
        <v>685.6</v>
      </c>
    </row>
    <row r="781" spans="1:7">
      <c r="A781" s="29" t="s">
        <v>231</v>
      </c>
      <c r="B781" s="29" t="s">
        <v>83</v>
      </c>
      <c r="C781" s="29" t="s">
        <v>145</v>
      </c>
      <c r="D781" s="29" t="s">
        <v>19</v>
      </c>
      <c r="E781">
        <v>2024</v>
      </c>
      <c r="F781" s="29" t="s">
        <v>19</v>
      </c>
      <c r="G781">
        <v>504.28</v>
      </c>
    </row>
    <row r="782" spans="1:7">
      <c r="A782" s="29" t="s">
        <v>231</v>
      </c>
      <c r="B782" s="29" t="s">
        <v>83</v>
      </c>
      <c r="C782" s="29" t="s">
        <v>145</v>
      </c>
      <c r="D782" s="29" t="s">
        <v>19</v>
      </c>
      <c r="E782">
        <v>2025</v>
      </c>
      <c r="F782" s="29" t="s">
        <v>19</v>
      </c>
      <c r="G782">
        <v>499.4</v>
      </c>
    </row>
    <row r="783" spans="1:7">
      <c r="A783" s="29" t="s">
        <v>232</v>
      </c>
      <c r="B783" s="29" t="s">
        <v>83</v>
      </c>
      <c r="C783" s="29" t="s">
        <v>145</v>
      </c>
      <c r="D783" s="29" t="s">
        <v>21</v>
      </c>
      <c r="E783">
        <v>2020</v>
      </c>
      <c r="F783" s="29" t="s">
        <v>21</v>
      </c>
      <c r="G783">
        <v>7.6849999999999996</v>
      </c>
    </row>
    <row r="784" spans="1:7">
      <c r="A784" s="29" t="s">
        <v>232</v>
      </c>
      <c r="B784" s="29" t="s">
        <v>83</v>
      </c>
      <c r="C784" s="29" t="s">
        <v>145</v>
      </c>
      <c r="D784" s="29" t="s">
        <v>21</v>
      </c>
      <c r="E784">
        <v>2021</v>
      </c>
      <c r="F784" s="29" t="s">
        <v>21</v>
      </c>
      <c r="G784">
        <v>9.0000849999999986</v>
      </c>
    </row>
    <row r="785" spans="1:7">
      <c r="A785" s="29" t="s">
        <v>232</v>
      </c>
      <c r="B785" s="29" t="s">
        <v>83</v>
      </c>
      <c r="C785" s="29" t="s">
        <v>145</v>
      </c>
      <c r="D785" s="29" t="s">
        <v>21</v>
      </c>
      <c r="E785">
        <v>2022</v>
      </c>
      <c r="F785" s="29" t="s">
        <v>21</v>
      </c>
      <c r="G785">
        <v>46.12</v>
      </c>
    </row>
    <row r="786" spans="1:7">
      <c r="A786" s="29" t="s">
        <v>232</v>
      </c>
      <c r="B786" s="29" t="s">
        <v>83</v>
      </c>
      <c r="C786" s="29" t="s">
        <v>145</v>
      </c>
      <c r="D786" s="29" t="s">
        <v>21</v>
      </c>
      <c r="E786">
        <v>2023</v>
      </c>
      <c r="F786" s="29" t="s">
        <v>21</v>
      </c>
      <c r="G786">
        <v>24.6</v>
      </c>
    </row>
    <row r="787" spans="1:7">
      <c r="A787" s="29" t="s">
        <v>232</v>
      </c>
      <c r="B787" s="29" t="s">
        <v>83</v>
      </c>
      <c r="C787" s="29" t="s">
        <v>145</v>
      </c>
      <c r="D787" s="29" t="s">
        <v>21</v>
      </c>
      <c r="E787">
        <v>2024</v>
      </c>
      <c r="F787" s="29" t="s">
        <v>21</v>
      </c>
      <c r="G787">
        <v>98.413000000000011</v>
      </c>
    </row>
    <row r="788" spans="1:7">
      <c r="A788" s="29" t="s">
        <v>232</v>
      </c>
      <c r="B788" s="29" t="s">
        <v>83</v>
      </c>
      <c r="C788" s="29" t="s">
        <v>145</v>
      </c>
      <c r="D788" s="29" t="s">
        <v>21</v>
      </c>
      <c r="E788">
        <v>2025</v>
      </c>
      <c r="F788" s="29" t="s">
        <v>21</v>
      </c>
      <c r="G788">
        <v>104.313</v>
      </c>
    </row>
    <row r="789" spans="1:7">
      <c r="A789" s="29" t="s">
        <v>233</v>
      </c>
      <c r="B789" s="29" t="s">
        <v>83</v>
      </c>
      <c r="C789" s="29" t="s">
        <v>145</v>
      </c>
      <c r="D789" s="29" t="s">
        <v>22</v>
      </c>
      <c r="E789">
        <v>2021</v>
      </c>
      <c r="F789" s="29" t="s">
        <v>22</v>
      </c>
      <c r="G789">
        <v>7.1719999999999997</v>
      </c>
    </row>
    <row r="790" spans="1:7">
      <c r="A790" s="29" t="s">
        <v>233</v>
      </c>
      <c r="B790" s="29" t="s">
        <v>83</v>
      </c>
      <c r="C790" s="29" t="s">
        <v>145</v>
      </c>
      <c r="D790" s="29" t="s">
        <v>22</v>
      </c>
      <c r="E790">
        <v>2022</v>
      </c>
      <c r="F790" s="29" t="s">
        <v>22</v>
      </c>
      <c r="G790">
        <v>22.4</v>
      </c>
    </row>
    <row r="791" spans="1:7">
      <c r="A791" s="29" t="s">
        <v>233</v>
      </c>
      <c r="B791" s="29" t="s">
        <v>83</v>
      </c>
      <c r="C791" s="29" t="s">
        <v>145</v>
      </c>
      <c r="D791" s="29" t="s">
        <v>22</v>
      </c>
      <c r="E791">
        <v>2023</v>
      </c>
      <c r="F791" s="29" t="s">
        <v>22</v>
      </c>
      <c r="G791">
        <v>76.699999999999989</v>
      </c>
    </row>
    <row r="792" spans="1:7">
      <c r="A792" s="29" t="s">
        <v>233</v>
      </c>
      <c r="B792" s="29" t="s">
        <v>83</v>
      </c>
      <c r="C792" s="29" t="s">
        <v>145</v>
      </c>
      <c r="D792" s="29" t="s">
        <v>22</v>
      </c>
      <c r="E792">
        <v>2024</v>
      </c>
      <c r="F792" s="29" t="s">
        <v>22</v>
      </c>
      <c r="G792">
        <v>94.202999999999989</v>
      </c>
    </row>
    <row r="793" spans="1:7">
      <c r="A793" s="29" t="s">
        <v>233</v>
      </c>
      <c r="B793" s="29" t="s">
        <v>83</v>
      </c>
      <c r="C793" s="29" t="s">
        <v>145</v>
      </c>
      <c r="D793" s="29" t="s">
        <v>22</v>
      </c>
      <c r="E793">
        <v>2025</v>
      </c>
      <c r="F793" s="29" t="s">
        <v>22</v>
      </c>
      <c r="G793">
        <v>103.10299999999999</v>
      </c>
    </row>
    <row r="794" spans="1:7">
      <c r="A794" s="29" t="s">
        <v>234</v>
      </c>
      <c r="B794" s="29" t="s">
        <v>83</v>
      </c>
      <c r="C794" s="29" t="s">
        <v>145</v>
      </c>
      <c r="D794" s="29" t="s">
        <v>160</v>
      </c>
      <c r="E794">
        <v>2020</v>
      </c>
      <c r="F794" s="29" t="s">
        <v>160</v>
      </c>
      <c r="G794">
        <v>1.5369999999999999</v>
      </c>
    </row>
    <row r="795" spans="1:7">
      <c r="A795" s="29" t="s">
        <v>234</v>
      </c>
      <c r="B795" s="29" t="s">
        <v>83</v>
      </c>
      <c r="C795" s="29" t="s">
        <v>145</v>
      </c>
      <c r="D795" s="29" t="s">
        <v>160</v>
      </c>
      <c r="E795">
        <v>2021</v>
      </c>
      <c r="F795" s="29" t="s">
        <v>160</v>
      </c>
      <c r="G795">
        <v>-13.65793862621997</v>
      </c>
    </row>
    <row r="796" spans="1:7">
      <c r="A796" s="29" t="s">
        <v>234</v>
      </c>
      <c r="B796" s="29" t="s">
        <v>83</v>
      </c>
      <c r="C796" s="29" t="s">
        <v>145</v>
      </c>
      <c r="D796" s="29" t="s">
        <v>160</v>
      </c>
      <c r="E796">
        <v>2022</v>
      </c>
      <c r="F796" s="29" t="s">
        <v>160</v>
      </c>
      <c r="G796">
        <v>-10.293866723500001</v>
      </c>
    </row>
    <row r="797" spans="1:7">
      <c r="A797" s="29" t="s">
        <v>234</v>
      </c>
      <c r="B797" s="29" t="s">
        <v>83</v>
      </c>
      <c r="C797" s="29" t="s">
        <v>145</v>
      </c>
      <c r="D797" s="29" t="s">
        <v>160</v>
      </c>
      <c r="E797">
        <v>2023</v>
      </c>
      <c r="F797" s="29" t="s">
        <v>160</v>
      </c>
      <c r="G797">
        <v>-30.308538204553219</v>
      </c>
    </row>
    <row r="798" spans="1:7">
      <c r="A798" s="29" t="s">
        <v>234</v>
      </c>
      <c r="B798" s="29" t="s">
        <v>83</v>
      </c>
      <c r="C798" s="29" t="s">
        <v>145</v>
      </c>
      <c r="D798" s="29" t="s">
        <v>160</v>
      </c>
      <c r="E798">
        <v>2024</v>
      </c>
      <c r="F798" s="29" t="s">
        <v>160</v>
      </c>
      <c r="G798">
        <v>-56.311961283533449</v>
      </c>
    </row>
    <row r="799" spans="1:7">
      <c r="A799" s="29" t="s">
        <v>234</v>
      </c>
      <c r="B799" s="29" t="s">
        <v>83</v>
      </c>
      <c r="C799" s="29" t="s">
        <v>145</v>
      </c>
      <c r="D799" s="29" t="s">
        <v>160</v>
      </c>
      <c r="E799">
        <v>2025</v>
      </c>
      <c r="F799" s="29" t="s">
        <v>160</v>
      </c>
      <c r="G799">
        <v>-107.112096243561</v>
      </c>
    </row>
    <row r="800" spans="1:7">
      <c r="A800" s="29" t="s">
        <v>234</v>
      </c>
      <c r="B800" s="29" t="s">
        <v>83</v>
      </c>
      <c r="C800" s="29" t="s">
        <v>145</v>
      </c>
      <c r="D800" s="29" t="s">
        <v>160</v>
      </c>
      <c r="E800">
        <v>2026</v>
      </c>
      <c r="F800" s="29" t="s">
        <v>160</v>
      </c>
      <c r="G800">
        <v>-102.9411850937808</v>
      </c>
    </row>
    <row r="801" spans="1:7">
      <c r="A801" s="29" t="s">
        <v>234</v>
      </c>
      <c r="B801" s="29" t="s">
        <v>83</v>
      </c>
      <c r="C801" s="29" t="s">
        <v>145</v>
      </c>
      <c r="D801" s="29" t="s">
        <v>160</v>
      </c>
      <c r="E801">
        <v>2027</v>
      </c>
      <c r="F801" s="29" t="s">
        <v>160</v>
      </c>
      <c r="G801">
        <v>-107.0555658676106</v>
      </c>
    </row>
    <row r="802" spans="1:7">
      <c r="A802" s="29" t="s">
        <v>234</v>
      </c>
      <c r="B802" s="29" t="s">
        <v>83</v>
      </c>
      <c r="C802" s="29" t="s">
        <v>145</v>
      </c>
      <c r="D802" s="29" t="s">
        <v>160</v>
      </c>
      <c r="E802">
        <v>2028</v>
      </c>
      <c r="F802" s="29" t="s">
        <v>160</v>
      </c>
      <c r="G802">
        <v>-66.457198968887752</v>
      </c>
    </row>
    <row r="803" spans="1:7">
      <c r="A803" s="29" t="s">
        <v>234</v>
      </c>
      <c r="B803" s="29" t="s">
        <v>83</v>
      </c>
      <c r="C803" s="29" t="s">
        <v>145</v>
      </c>
      <c r="D803" s="29" t="s">
        <v>160</v>
      </c>
      <c r="E803">
        <v>2029</v>
      </c>
      <c r="F803" s="29" t="s">
        <v>160</v>
      </c>
      <c r="G803">
        <v>25.26415967835495</v>
      </c>
    </row>
    <row r="804" spans="1:7">
      <c r="A804" s="29" t="s">
        <v>234</v>
      </c>
      <c r="B804" s="29" t="s">
        <v>83</v>
      </c>
      <c r="C804" s="29" t="s">
        <v>145</v>
      </c>
      <c r="D804" s="29" t="s">
        <v>160</v>
      </c>
      <c r="E804">
        <v>2030</v>
      </c>
      <c r="F804" s="29" t="s">
        <v>160</v>
      </c>
      <c r="G804">
        <v>-203.6838893142293</v>
      </c>
    </row>
    <row r="805" spans="1:7">
      <c r="A805" s="29" t="s">
        <v>235</v>
      </c>
      <c r="B805" s="29" t="s">
        <v>83</v>
      </c>
      <c r="C805" s="29" t="s">
        <v>17</v>
      </c>
      <c r="D805" s="29" t="s">
        <v>180</v>
      </c>
      <c r="E805">
        <v>2021</v>
      </c>
      <c r="F805" s="29" t="s">
        <v>17</v>
      </c>
      <c r="G805">
        <v>77.289778131099837</v>
      </c>
    </row>
    <row r="806" spans="1:7">
      <c r="A806" s="29" t="s">
        <v>235</v>
      </c>
      <c r="B806" s="29" t="s">
        <v>83</v>
      </c>
      <c r="C806" s="29" t="s">
        <v>17</v>
      </c>
      <c r="D806" s="29" t="s">
        <v>180</v>
      </c>
      <c r="E806">
        <v>2022</v>
      </c>
      <c r="F806" s="29" t="s">
        <v>17</v>
      </c>
      <c r="G806">
        <v>113.62344211750001</v>
      </c>
    </row>
    <row r="807" spans="1:7">
      <c r="A807" s="29" t="s">
        <v>235</v>
      </c>
      <c r="B807" s="29" t="s">
        <v>83</v>
      </c>
      <c r="C807" s="29" t="s">
        <v>17</v>
      </c>
      <c r="D807" s="29" t="s">
        <v>180</v>
      </c>
      <c r="E807">
        <v>2023</v>
      </c>
      <c r="F807" s="29" t="s">
        <v>17</v>
      </c>
      <c r="G807">
        <v>302.0367995227661</v>
      </c>
    </row>
    <row r="808" spans="1:7">
      <c r="A808" s="29" t="s">
        <v>235</v>
      </c>
      <c r="B808" s="29" t="s">
        <v>83</v>
      </c>
      <c r="C808" s="29" t="s">
        <v>17</v>
      </c>
      <c r="D808" s="29" t="s">
        <v>180</v>
      </c>
      <c r="E808">
        <v>2024</v>
      </c>
      <c r="F808" s="29" t="s">
        <v>17</v>
      </c>
      <c r="G808">
        <v>484.85691491766732</v>
      </c>
    </row>
    <row r="809" spans="1:7">
      <c r="A809" s="29" t="s">
        <v>235</v>
      </c>
      <c r="B809" s="29" t="s">
        <v>83</v>
      </c>
      <c r="C809" s="29" t="s">
        <v>17</v>
      </c>
      <c r="D809" s="29" t="s">
        <v>180</v>
      </c>
      <c r="E809">
        <v>2025</v>
      </c>
      <c r="F809" s="29" t="s">
        <v>17</v>
      </c>
      <c r="G809">
        <v>788.60658971780504</v>
      </c>
    </row>
    <row r="810" spans="1:7">
      <c r="A810" s="29" t="s">
        <v>235</v>
      </c>
      <c r="B810" s="29" t="s">
        <v>83</v>
      </c>
      <c r="C810" s="29" t="s">
        <v>17</v>
      </c>
      <c r="D810" s="29" t="s">
        <v>180</v>
      </c>
      <c r="E810">
        <v>2026</v>
      </c>
      <c r="F810" s="29" t="s">
        <v>17</v>
      </c>
      <c r="G810">
        <v>694.7100339689041</v>
      </c>
    </row>
    <row r="811" spans="1:7">
      <c r="A811" s="29" t="s">
        <v>235</v>
      </c>
      <c r="B811" s="29" t="s">
        <v>83</v>
      </c>
      <c r="C811" s="29" t="s">
        <v>17</v>
      </c>
      <c r="D811" s="29" t="s">
        <v>180</v>
      </c>
      <c r="E811">
        <v>2027</v>
      </c>
      <c r="F811" s="29" t="s">
        <v>17</v>
      </c>
      <c r="G811">
        <v>715.28193783805295</v>
      </c>
    </row>
    <row r="812" spans="1:7">
      <c r="A812" s="29" t="s">
        <v>235</v>
      </c>
      <c r="B812" s="29" t="s">
        <v>83</v>
      </c>
      <c r="C812" s="29" t="s">
        <v>17</v>
      </c>
      <c r="D812" s="29" t="s">
        <v>180</v>
      </c>
      <c r="E812">
        <v>2028</v>
      </c>
      <c r="F812" s="29" t="s">
        <v>17</v>
      </c>
      <c r="G812">
        <v>512.29010334443865</v>
      </c>
    </row>
    <row r="813" spans="1:7">
      <c r="A813" s="29" t="s">
        <v>235</v>
      </c>
      <c r="B813" s="29" t="s">
        <v>83</v>
      </c>
      <c r="C813" s="29" t="s">
        <v>17</v>
      </c>
      <c r="D813" s="29" t="s">
        <v>180</v>
      </c>
      <c r="E813">
        <v>2029</v>
      </c>
      <c r="F813" s="29" t="s">
        <v>17</v>
      </c>
      <c r="G813">
        <v>53.68331010822525</v>
      </c>
    </row>
    <row r="814" spans="1:7">
      <c r="A814" s="29" t="s">
        <v>236</v>
      </c>
      <c r="B814" s="29" t="s">
        <v>106</v>
      </c>
      <c r="C814" s="29" t="s">
        <v>145</v>
      </c>
      <c r="D814" s="29" t="s">
        <v>19</v>
      </c>
      <c r="E814">
        <v>2020</v>
      </c>
      <c r="F814" s="29" t="s">
        <v>19</v>
      </c>
      <c r="G814">
        <v>2.0999987299999998</v>
      </c>
    </row>
    <row r="815" spans="1:7">
      <c r="A815" s="29" t="s">
        <v>236</v>
      </c>
      <c r="B815" s="29" t="s">
        <v>106</v>
      </c>
      <c r="C815" s="29" t="s">
        <v>145</v>
      </c>
      <c r="D815" s="29" t="s">
        <v>19</v>
      </c>
      <c r="E815">
        <v>2021</v>
      </c>
      <c r="F815" s="29" t="s">
        <v>19</v>
      </c>
      <c r="G815">
        <v>0.92187789999999992</v>
      </c>
    </row>
    <row r="816" spans="1:7">
      <c r="A816" s="29" t="s">
        <v>236</v>
      </c>
      <c r="B816" s="29" t="s">
        <v>106</v>
      </c>
      <c r="C816" s="29" t="s">
        <v>145</v>
      </c>
      <c r="D816" s="29" t="s">
        <v>19</v>
      </c>
      <c r="E816">
        <v>2022</v>
      </c>
      <c r="F816" s="29" t="s">
        <v>19</v>
      </c>
      <c r="G816">
        <v>21.6</v>
      </c>
    </row>
    <row r="817" spans="1:7">
      <c r="A817" s="29" t="s">
        <v>236</v>
      </c>
      <c r="B817" s="29" t="s">
        <v>106</v>
      </c>
      <c r="C817" s="29" t="s">
        <v>145</v>
      </c>
      <c r="D817" s="29" t="s">
        <v>19</v>
      </c>
      <c r="E817">
        <v>2023</v>
      </c>
      <c r="F817" s="29" t="s">
        <v>19</v>
      </c>
      <c r="G817">
        <v>261.39999999999998</v>
      </c>
    </row>
    <row r="818" spans="1:7">
      <c r="A818" s="29" t="s">
        <v>236</v>
      </c>
      <c r="B818" s="29" t="s">
        <v>106</v>
      </c>
      <c r="C818" s="29" t="s">
        <v>145</v>
      </c>
      <c r="D818" s="29" t="s">
        <v>19</v>
      </c>
      <c r="E818">
        <v>2024</v>
      </c>
      <c r="F818" s="29" t="s">
        <v>19</v>
      </c>
      <c r="G818">
        <v>65.88</v>
      </c>
    </row>
    <row r="819" spans="1:7">
      <c r="A819" s="29" t="s">
        <v>236</v>
      </c>
      <c r="B819" s="29" t="s">
        <v>106</v>
      </c>
      <c r="C819" s="29" t="s">
        <v>145</v>
      </c>
      <c r="D819" s="29" t="s">
        <v>19</v>
      </c>
      <c r="E819">
        <v>2025</v>
      </c>
      <c r="F819" s="29" t="s">
        <v>19</v>
      </c>
      <c r="G819">
        <v>32.22</v>
      </c>
    </row>
    <row r="820" spans="1:7">
      <c r="A820" s="29" t="s">
        <v>237</v>
      </c>
      <c r="B820" s="29" t="s">
        <v>106</v>
      </c>
      <c r="C820" s="29" t="s">
        <v>145</v>
      </c>
      <c r="D820" s="29" t="s">
        <v>21</v>
      </c>
      <c r="E820">
        <v>2022</v>
      </c>
      <c r="F820" s="29" t="s">
        <v>21</v>
      </c>
      <c r="G820">
        <v>11.4</v>
      </c>
    </row>
    <row r="821" spans="1:7">
      <c r="A821" s="29" t="s">
        <v>237</v>
      </c>
      <c r="B821" s="29" t="s">
        <v>106</v>
      </c>
      <c r="C821" s="29" t="s">
        <v>145</v>
      </c>
      <c r="D821" s="29" t="s">
        <v>21</v>
      </c>
      <c r="E821">
        <v>2023</v>
      </c>
      <c r="F821" s="29" t="s">
        <v>21</v>
      </c>
      <c r="G821">
        <v>14</v>
      </c>
    </row>
    <row r="822" spans="1:7">
      <c r="A822" s="29" t="s">
        <v>237</v>
      </c>
      <c r="B822" s="29" t="s">
        <v>106</v>
      </c>
      <c r="C822" s="29" t="s">
        <v>145</v>
      </c>
      <c r="D822" s="29" t="s">
        <v>21</v>
      </c>
      <c r="E822">
        <v>2024</v>
      </c>
      <c r="F822" s="29" t="s">
        <v>21</v>
      </c>
      <c r="G822">
        <v>17.31978021978022</v>
      </c>
    </row>
    <row r="823" spans="1:7">
      <c r="A823" s="29" t="s">
        <v>237</v>
      </c>
      <c r="B823" s="29" t="s">
        <v>106</v>
      </c>
      <c r="C823" s="29" t="s">
        <v>145</v>
      </c>
      <c r="D823" s="29" t="s">
        <v>21</v>
      </c>
      <c r="E823">
        <v>2025</v>
      </c>
      <c r="F823" s="29" t="s">
        <v>21</v>
      </c>
      <c r="G823">
        <v>16.789835164835161</v>
      </c>
    </row>
    <row r="824" spans="1:7">
      <c r="A824" s="29" t="s">
        <v>237</v>
      </c>
      <c r="B824" s="29" t="s">
        <v>106</v>
      </c>
      <c r="C824" s="29" t="s">
        <v>145</v>
      </c>
      <c r="D824" s="29" t="s">
        <v>21</v>
      </c>
      <c r="E824">
        <v>2026</v>
      </c>
      <c r="F824" s="29" t="s">
        <v>21</v>
      </c>
      <c r="G824">
        <v>18.574999999999999</v>
      </c>
    </row>
    <row r="825" spans="1:7">
      <c r="A825" s="29" t="s">
        <v>238</v>
      </c>
      <c r="B825" s="29" t="s">
        <v>106</v>
      </c>
      <c r="C825" s="29" t="s">
        <v>145</v>
      </c>
      <c r="D825" s="29" t="s">
        <v>20</v>
      </c>
      <c r="E825">
        <v>2022</v>
      </c>
      <c r="F825" s="29" t="s">
        <v>20</v>
      </c>
      <c r="G825">
        <v>29.2</v>
      </c>
    </row>
    <row r="826" spans="1:7">
      <c r="A826" s="29" t="s">
        <v>238</v>
      </c>
      <c r="B826" s="29" t="s">
        <v>106</v>
      </c>
      <c r="C826" s="29" t="s">
        <v>145</v>
      </c>
      <c r="D826" s="29" t="s">
        <v>20</v>
      </c>
      <c r="E826">
        <v>2023</v>
      </c>
      <c r="F826" s="29" t="s">
        <v>20</v>
      </c>
      <c r="G826">
        <v>47.830099572000002</v>
      </c>
    </row>
    <row r="827" spans="1:7">
      <c r="A827" s="29" t="s">
        <v>238</v>
      </c>
      <c r="B827" s="29" t="s">
        <v>106</v>
      </c>
      <c r="C827" s="29" t="s">
        <v>145</v>
      </c>
      <c r="D827" s="29" t="s">
        <v>20</v>
      </c>
      <c r="E827">
        <v>2024</v>
      </c>
      <c r="F827" s="29" t="s">
        <v>20</v>
      </c>
      <c r="G827">
        <v>34.630099572000013</v>
      </c>
    </row>
    <row r="828" spans="1:7">
      <c r="A828" s="29" t="s">
        <v>238</v>
      </c>
      <c r="B828" s="29" t="s">
        <v>106</v>
      </c>
      <c r="C828" s="29" t="s">
        <v>145</v>
      </c>
      <c r="D828" s="29" t="s">
        <v>20</v>
      </c>
      <c r="E828">
        <v>2025</v>
      </c>
      <c r="F828" s="29" t="s">
        <v>20</v>
      </c>
      <c r="G828">
        <v>29.520099571999999</v>
      </c>
    </row>
    <row r="829" spans="1:7">
      <c r="A829" s="29" t="s">
        <v>239</v>
      </c>
      <c r="B829" s="29" t="s">
        <v>106</v>
      </c>
      <c r="C829" s="29" t="s">
        <v>17</v>
      </c>
      <c r="D829" s="29" t="s">
        <v>152</v>
      </c>
      <c r="E829">
        <v>2024</v>
      </c>
      <c r="F829" s="29" t="s">
        <v>17</v>
      </c>
      <c r="G829">
        <v>58.804868474620278</v>
      </c>
    </row>
    <row r="830" spans="1:7">
      <c r="A830" s="29" t="s">
        <v>239</v>
      </c>
      <c r="B830" s="29" t="s">
        <v>106</v>
      </c>
      <c r="C830" s="29" t="s">
        <v>17</v>
      </c>
      <c r="D830" s="29" t="s">
        <v>152</v>
      </c>
      <c r="E830">
        <v>2025</v>
      </c>
      <c r="F830" s="29" t="s">
        <v>17</v>
      </c>
      <c r="G830">
        <v>143.2207907488735</v>
      </c>
    </row>
    <row r="831" spans="1:7">
      <c r="A831" s="29" t="s">
        <v>239</v>
      </c>
      <c r="B831" s="29" t="s">
        <v>106</v>
      </c>
      <c r="C831" s="29" t="s">
        <v>17</v>
      </c>
      <c r="D831" s="29" t="s">
        <v>152</v>
      </c>
      <c r="E831">
        <v>2026</v>
      </c>
      <c r="F831" s="29" t="s">
        <v>17</v>
      </c>
      <c r="G831">
        <v>172.83854928069701</v>
      </c>
    </row>
    <row r="832" spans="1:7">
      <c r="A832" s="29" t="s">
        <v>239</v>
      </c>
      <c r="B832" s="29" t="s">
        <v>106</v>
      </c>
      <c r="C832" s="29" t="s">
        <v>17</v>
      </c>
      <c r="D832" s="29" t="s">
        <v>152</v>
      </c>
      <c r="E832">
        <v>2027</v>
      </c>
      <c r="F832" s="29" t="s">
        <v>17</v>
      </c>
      <c r="G832">
        <v>198.4537542006502</v>
      </c>
    </row>
    <row r="833" spans="1:7">
      <c r="A833" s="29" t="s">
        <v>239</v>
      </c>
      <c r="B833" s="29" t="s">
        <v>106</v>
      </c>
      <c r="C833" s="29" t="s">
        <v>17</v>
      </c>
      <c r="D833" s="29" t="s">
        <v>152</v>
      </c>
      <c r="E833">
        <v>2028</v>
      </c>
      <c r="F833" s="29" t="s">
        <v>17</v>
      </c>
      <c r="G833">
        <v>311.25016942907661</v>
      </c>
    </row>
    <row r="834" spans="1:7">
      <c r="A834" s="29" t="s">
        <v>239</v>
      </c>
      <c r="B834" s="29" t="s">
        <v>106</v>
      </c>
      <c r="C834" s="29" t="s">
        <v>17</v>
      </c>
      <c r="D834" s="29" t="s">
        <v>152</v>
      </c>
      <c r="E834">
        <v>2029</v>
      </c>
      <c r="F834" s="29" t="s">
        <v>17</v>
      </c>
      <c r="G834">
        <v>311.25016942907661</v>
      </c>
    </row>
    <row r="835" spans="1:7">
      <c r="A835" s="29" t="s">
        <v>239</v>
      </c>
      <c r="B835" s="29" t="s">
        <v>106</v>
      </c>
      <c r="C835" s="29" t="s">
        <v>17</v>
      </c>
      <c r="D835" s="29" t="s">
        <v>152</v>
      </c>
      <c r="E835">
        <v>2030</v>
      </c>
      <c r="F835" s="29" t="s">
        <v>17</v>
      </c>
      <c r="G835">
        <v>311.25016942907661</v>
      </c>
    </row>
    <row r="836" spans="1:7">
      <c r="A836" s="29" t="s">
        <v>240</v>
      </c>
      <c r="B836" s="29" t="s">
        <v>84</v>
      </c>
      <c r="C836" s="29" t="s">
        <v>145</v>
      </c>
      <c r="D836" s="29" t="s">
        <v>19</v>
      </c>
      <c r="E836">
        <v>2019</v>
      </c>
      <c r="F836" s="29" t="s">
        <v>19</v>
      </c>
      <c r="G836">
        <v>43.051000000000002</v>
      </c>
    </row>
    <row r="837" spans="1:7">
      <c r="A837" s="29" t="s">
        <v>240</v>
      </c>
      <c r="B837" s="29" t="s">
        <v>84</v>
      </c>
      <c r="C837" s="29" t="s">
        <v>145</v>
      </c>
      <c r="D837" s="29" t="s">
        <v>19</v>
      </c>
      <c r="E837">
        <v>2020</v>
      </c>
      <c r="F837" s="29" t="s">
        <v>19</v>
      </c>
      <c r="G837">
        <v>119.69443</v>
      </c>
    </row>
    <row r="838" spans="1:7">
      <c r="A838" s="29" t="s">
        <v>240</v>
      </c>
      <c r="B838" s="29" t="s">
        <v>84</v>
      </c>
      <c r="C838" s="29" t="s">
        <v>145</v>
      </c>
      <c r="D838" s="29" t="s">
        <v>19</v>
      </c>
      <c r="E838">
        <v>2021</v>
      </c>
      <c r="F838" s="29" t="s">
        <v>19</v>
      </c>
      <c r="G838">
        <v>276.39951315000002</v>
      </c>
    </row>
    <row r="839" spans="1:7">
      <c r="A839" s="29" t="s">
        <v>240</v>
      </c>
      <c r="B839" s="29" t="s">
        <v>84</v>
      </c>
      <c r="C839" s="29" t="s">
        <v>145</v>
      </c>
      <c r="D839" s="29" t="s">
        <v>19</v>
      </c>
      <c r="E839">
        <v>2022</v>
      </c>
      <c r="F839" s="29" t="s">
        <v>19</v>
      </c>
      <c r="G839">
        <v>359.72630134688819</v>
      </c>
    </row>
    <row r="840" spans="1:7">
      <c r="A840" s="29" t="s">
        <v>240</v>
      </c>
      <c r="B840" s="29" t="s">
        <v>84</v>
      </c>
      <c r="C840" s="29" t="s">
        <v>145</v>
      </c>
      <c r="D840" s="29" t="s">
        <v>19</v>
      </c>
      <c r="E840">
        <v>2023</v>
      </c>
      <c r="F840" s="29" t="s">
        <v>19</v>
      </c>
      <c r="G840">
        <v>251.39</v>
      </c>
    </row>
    <row r="841" spans="1:7">
      <c r="A841" s="29" t="s">
        <v>241</v>
      </c>
      <c r="B841" s="29" t="s">
        <v>84</v>
      </c>
      <c r="C841" s="29" t="s">
        <v>145</v>
      </c>
      <c r="D841" s="29" t="s">
        <v>21</v>
      </c>
      <c r="E841">
        <v>2019</v>
      </c>
      <c r="F841" s="29" t="s">
        <v>21</v>
      </c>
      <c r="G841">
        <v>4.7510000000000003</v>
      </c>
    </row>
    <row r="842" spans="1:7">
      <c r="A842" s="29" t="s">
        <v>241</v>
      </c>
      <c r="B842" s="29" t="s">
        <v>84</v>
      </c>
      <c r="C842" s="29" t="s">
        <v>145</v>
      </c>
      <c r="D842" s="29" t="s">
        <v>21</v>
      </c>
      <c r="E842">
        <v>2020</v>
      </c>
      <c r="F842" s="29" t="s">
        <v>21</v>
      </c>
      <c r="G842">
        <v>21.06</v>
      </c>
    </row>
    <row r="843" spans="1:7">
      <c r="A843" s="29" t="s">
        <v>241</v>
      </c>
      <c r="B843" s="29" t="s">
        <v>84</v>
      </c>
      <c r="C843" s="29" t="s">
        <v>145</v>
      </c>
      <c r="D843" s="29" t="s">
        <v>21</v>
      </c>
      <c r="E843">
        <v>2021</v>
      </c>
      <c r="F843" s="29" t="s">
        <v>21</v>
      </c>
      <c r="G843">
        <v>62.228999999999999</v>
      </c>
    </row>
    <row r="844" spans="1:7">
      <c r="A844" s="29" t="s">
        <v>241</v>
      </c>
      <c r="B844" s="29" t="s">
        <v>84</v>
      </c>
      <c r="C844" s="29" t="s">
        <v>145</v>
      </c>
      <c r="D844" s="29" t="s">
        <v>21</v>
      </c>
      <c r="E844">
        <v>2022</v>
      </c>
      <c r="F844" s="29" t="s">
        <v>21</v>
      </c>
      <c r="G844">
        <v>43.4</v>
      </c>
    </row>
    <row r="845" spans="1:7">
      <c r="A845" s="29" t="s">
        <v>241</v>
      </c>
      <c r="B845" s="29" t="s">
        <v>84</v>
      </c>
      <c r="C845" s="29" t="s">
        <v>145</v>
      </c>
      <c r="D845" s="29" t="s">
        <v>21</v>
      </c>
      <c r="E845">
        <v>2023</v>
      </c>
      <c r="F845" s="29" t="s">
        <v>21</v>
      </c>
      <c r="G845">
        <v>50.84</v>
      </c>
    </row>
    <row r="846" spans="1:7">
      <c r="A846" s="29" t="s">
        <v>241</v>
      </c>
      <c r="B846" s="29" t="s">
        <v>84</v>
      </c>
      <c r="C846" s="29" t="s">
        <v>145</v>
      </c>
      <c r="D846" s="29" t="s">
        <v>21</v>
      </c>
      <c r="E846">
        <v>2024</v>
      </c>
      <c r="F846" s="29" t="s">
        <v>21</v>
      </c>
      <c r="G846">
        <v>12</v>
      </c>
    </row>
    <row r="847" spans="1:7">
      <c r="A847" s="29" t="s">
        <v>241</v>
      </c>
      <c r="B847" s="29" t="s">
        <v>84</v>
      </c>
      <c r="C847" s="29" t="s">
        <v>145</v>
      </c>
      <c r="D847" s="29" t="s">
        <v>21</v>
      </c>
      <c r="E847">
        <v>2025</v>
      </c>
      <c r="F847" s="29" t="s">
        <v>21</v>
      </c>
      <c r="G847">
        <v>12</v>
      </c>
    </row>
    <row r="848" spans="1:7">
      <c r="A848" s="29" t="s">
        <v>241</v>
      </c>
      <c r="B848" s="29" t="s">
        <v>84</v>
      </c>
      <c r="C848" s="29" t="s">
        <v>145</v>
      </c>
      <c r="D848" s="29" t="s">
        <v>21</v>
      </c>
      <c r="E848">
        <v>2026</v>
      </c>
      <c r="F848" s="29" t="s">
        <v>21</v>
      </c>
      <c r="G848">
        <v>4</v>
      </c>
    </row>
    <row r="849" spans="1:7">
      <c r="A849" s="29" t="s">
        <v>242</v>
      </c>
      <c r="B849" s="29" t="s">
        <v>84</v>
      </c>
      <c r="C849" s="29" t="s">
        <v>17</v>
      </c>
      <c r="D849" s="29" t="s">
        <v>155</v>
      </c>
      <c r="E849">
        <v>2020</v>
      </c>
      <c r="F849" s="29" t="s">
        <v>17</v>
      </c>
      <c r="G849">
        <v>115.03197609999999</v>
      </c>
    </row>
    <row r="850" spans="1:7">
      <c r="A850" s="29" t="s">
        <v>242</v>
      </c>
      <c r="B850" s="29" t="s">
        <v>84</v>
      </c>
      <c r="C850" s="29" t="s">
        <v>17</v>
      </c>
      <c r="D850" s="29" t="s">
        <v>155</v>
      </c>
      <c r="E850">
        <v>2021</v>
      </c>
      <c r="F850" s="29" t="s">
        <v>17</v>
      </c>
      <c r="G850">
        <v>504.54596746745102</v>
      </c>
    </row>
    <row r="851" spans="1:7">
      <c r="A851" s="29" t="s">
        <v>242</v>
      </c>
      <c r="B851" s="29" t="s">
        <v>84</v>
      </c>
      <c r="C851" s="29" t="s">
        <v>17</v>
      </c>
      <c r="D851" s="29" t="s">
        <v>155</v>
      </c>
      <c r="E851">
        <v>2022</v>
      </c>
      <c r="F851" s="29" t="s">
        <v>17</v>
      </c>
      <c r="G851">
        <v>359.40613399413292</v>
      </c>
    </row>
    <row r="852" spans="1:7">
      <c r="A852" s="29" t="s">
        <v>242</v>
      </c>
      <c r="B852" s="29" t="s">
        <v>84</v>
      </c>
      <c r="C852" s="29" t="s">
        <v>17</v>
      </c>
      <c r="D852" s="29" t="s">
        <v>155</v>
      </c>
      <c r="E852">
        <v>2023</v>
      </c>
      <c r="F852" s="29" t="s">
        <v>17</v>
      </c>
      <c r="G852">
        <v>343.9902281941329</v>
      </c>
    </row>
    <row r="853" spans="1:7">
      <c r="A853" s="29" t="s">
        <v>242</v>
      </c>
      <c r="B853" s="29" t="s">
        <v>84</v>
      </c>
      <c r="C853" s="29" t="s">
        <v>17</v>
      </c>
      <c r="D853" s="29" t="s">
        <v>155</v>
      </c>
      <c r="E853">
        <v>2024</v>
      </c>
      <c r="F853" s="29" t="s">
        <v>17</v>
      </c>
      <c r="G853">
        <v>266.91069919413292</v>
      </c>
    </row>
    <row r="854" spans="1:7">
      <c r="A854" s="29" t="s">
        <v>242</v>
      </c>
      <c r="B854" s="29" t="s">
        <v>84</v>
      </c>
      <c r="C854" s="29" t="s">
        <v>17</v>
      </c>
      <c r="D854" s="29" t="s">
        <v>155</v>
      </c>
      <c r="E854">
        <v>2025</v>
      </c>
      <c r="F854" s="29" t="s">
        <v>17</v>
      </c>
      <c r="G854">
        <v>215.25029919413291</v>
      </c>
    </row>
    <row r="855" spans="1:7">
      <c r="A855" s="29" t="s">
        <v>242</v>
      </c>
      <c r="B855" s="29" t="s">
        <v>84</v>
      </c>
      <c r="C855" s="29" t="s">
        <v>17</v>
      </c>
      <c r="D855" s="29" t="s">
        <v>155</v>
      </c>
      <c r="E855">
        <v>2026</v>
      </c>
      <c r="F855" s="29" t="s">
        <v>17</v>
      </c>
      <c r="G855">
        <v>172.94549919413291</v>
      </c>
    </row>
    <row r="856" spans="1:7">
      <c r="A856" s="29" t="s">
        <v>242</v>
      </c>
      <c r="B856" s="29" t="s">
        <v>84</v>
      </c>
      <c r="C856" s="29" t="s">
        <v>17</v>
      </c>
      <c r="D856" s="29" t="s">
        <v>156</v>
      </c>
      <c r="E856">
        <v>2021</v>
      </c>
      <c r="F856" s="29" t="s">
        <v>17</v>
      </c>
      <c r="G856">
        <v>13.1625</v>
      </c>
    </row>
    <row r="857" spans="1:7">
      <c r="A857" s="29" t="s">
        <v>242</v>
      </c>
      <c r="B857" s="29" t="s">
        <v>84</v>
      </c>
      <c r="C857" s="29" t="s">
        <v>17</v>
      </c>
      <c r="D857" s="29" t="s">
        <v>156</v>
      </c>
      <c r="E857">
        <v>2022</v>
      </c>
      <c r="F857" s="29" t="s">
        <v>17</v>
      </c>
      <c r="G857">
        <v>17.64</v>
      </c>
    </row>
    <row r="858" spans="1:7">
      <c r="A858" s="29" t="s">
        <v>242</v>
      </c>
      <c r="B858" s="29" t="s">
        <v>84</v>
      </c>
      <c r="C858" s="29" t="s">
        <v>17</v>
      </c>
      <c r="D858" s="29" t="s">
        <v>156</v>
      </c>
      <c r="E858">
        <v>2023</v>
      </c>
      <c r="F858" s="29" t="s">
        <v>17</v>
      </c>
      <c r="G858">
        <v>19.754999999999999</v>
      </c>
    </row>
    <row r="859" spans="1:7">
      <c r="A859" s="29" t="s">
        <v>242</v>
      </c>
      <c r="B859" s="29" t="s">
        <v>84</v>
      </c>
      <c r="C859" s="29" t="s">
        <v>17</v>
      </c>
      <c r="D859" s="29" t="s">
        <v>156</v>
      </c>
      <c r="E859">
        <v>2024</v>
      </c>
      <c r="F859" s="29" t="s">
        <v>17</v>
      </c>
      <c r="G859">
        <v>19.754999999999999</v>
      </c>
    </row>
    <row r="860" spans="1:7">
      <c r="A860" s="29" t="s">
        <v>242</v>
      </c>
      <c r="B860" s="29" t="s">
        <v>84</v>
      </c>
      <c r="C860" s="29" t="s">
        <v>17</v>
      </c>
      <c r="D860" s="29" t="s">
        <v>156</v>
      </c>
      <c r="E860">
        <v>2025</v>
      </c>
      <c r="F860" s="29" t="s">
        <v>17</v>
      </c>
      <c r="G860">
        <v>19.754999999999999</v>
      </c>
    </row>
    <row r="861" spans="1:7">
      <c r="A861" s="29" t="s">
        <v>243</v>
      </c>
      <c r="B861" s="29" t="s">
        <v>85</v>
      </c>
      <c r="C861" s="29" t="s">
        <v>145</v>
      </c>
      <c r="D861" s="29" t="s">
        <v>19</v>
      </c>
      <c r="E861">
        <v>2018</v>
      </c>
      <c r="F861" s="29" t="s">
        <v>19</v>
      </c>
      <c r="G861">
        <v>12.6573777</v>
      </c>
    </row>
    <row r="862" spans="1:7">
      <c r="A862" s="29" t="s">
        <v>243</v>
      </c>
      <c r="B862" s="29" t="s">
        <v>85</v>
      </c>
      <c r="C862" s="29" t="s">
        <v>145</v>
      </c>
      <c r="D862" s="29" t="s">
        <v>19</v>
      </c>
      <c r="E862">
        <v>2019</v>
      </c>
      <c r="F862" s="29" t="s">
        <v>19</v>
      </c>
      <c r="G862">
        <v>155.7367792</v>
      </c>
    </row>
    <row r="863" spans="1:7">
      <c r="A863" s="29" t="s">
        <v>243</v>
      </c>
      <c r="B863" s="29" t="s">
        <v>85</v>
      </c>
      <c r="C863" s="29" t="s">
        <v>145</v>
      </c>
      <c r="D863" s="29" t="s">
        <v>19</v>
      </c>
      <c r="E863">
        <v>2020</v>
      </c>
      <c r="F863" s="29" t="s">
        <v>19</v>
      </c>
      <c r="G863">
        <v>185.65002010000001</v>
      </c>
    </row>
    <row r="864" spans="1:7">
      <c r="A864" s="29" t="s">
        <v>243</v>
      </c>
      <c r="B864" s="29" t="s">
        <v>85</v>
      </c>
      <c r="C864" s="29" t="s">
        <v>145</v>
      </c>
      <c r="D864" s="29" t="s">
        <v>19</v>
      </c>
      <c r="E864">
        <v>2021</v>
      </c>
      <c r="F864" s="29" t="s">
        <v>19</v>
      </c>
      <c r="G864">
        <v>500.69530029999999</v>
      </c>
    </row>
    <row r="865" spans="1:7">
      <c r="A865" s="29" t="s">
        <v>243</v>
      </c>
      <c r="B865" s="29" t="s">
        <v>85</v>
      </c>
      <c r="C865" s="29" t="s">
        <v>145</v>
      </c>
      <c r="D865" s="29" t="s">
        <v>19</v>
      </c>
      <c r="E865">
        <v>2022</v>
      </c>
      <c r="F865" s="29" t="s">
        <v>19</v>
      </c>
      <c r="G865">
        <v>599.74990791000005</v>
      </c>
    </row>
    <row r="866" spans="1:7">
      <c r="A866" s="29" t="s">
        <v>243</v>
      </c>
      <c r="B866" s="29" t="s">
        <v>85</v>
      </c>
      <c r="C866" s="29" t="s">
        <v>145</v>
      </c>
      <c r="D866" s="29" t="s">
        <v>19</v>
      </c>
      <c r="E866">
        <v>2023</v>
      </c>
      <c r="F866" s="29" t="s">
        <v>19</v>
      </c>
      <c r="G866">
        <v>427.08</v>
      </c>
    </row>
    <row r="867" spans="1:7">
      <c r="A867" s="29" t="s">
        <v>244</v>
      </c>
      <c r="B867" s="29" t="s">
        <v>85</v>
      </c>
      <c r="C867" s="29" t="s">
        <v>16</v>
      </c>
      <c r="D867" s="29" t="s">
        <v>174</v>
      </c>
      <c r="E867">
        <v>2019</v>
      </c>
      <c r="F867" s="29" t="s">
        <v>16</v>
      </c>
      <c r="G867">
        <v>6</v>
      </c>
    </row>
    <row r="868" spans="1:7">
      <c r="A868" s="29" t="s">
        <v>244</v>
      </c>
      <c r="B868" s="29" t="s">
        <v>85</v>
      </c>
      <c r="C868" s="29" t="s">
        <v>16</v>
      </c>
      <c r="D868" s="29" t="s">
        <v>174</v>
      </c>
      <c r="E868">
        <v>2020</v>
      </c>
      <c r="F868" s="29" t="s">
        <v>16</v>
      </c>
      <c r="G868">
        <v>10</v>
      </c>
    </row>
    <row r="869" spans="1:7">
      <c r="A869" s="29" t="s">
        <v>244</v>
      </c>
      <c r="B869" s="29" t="s">
        <v>85</v>
      </c>
      <c r="C869" s="29" t="s">
        <v>16</v>
      </c>
      <c r="D869" s="29" t="s">
        <v>174</v>
      </c>
      <c r="E869">
        <v>2024</v>
      </c>
      <c r="F869" s="29" t="s">
        <v>16</v>
      </c>
      <c r="G869">
        <v>3.444440494037353</v>
      </c>
    </row>
    <row r="870" spans="1:7">
      <c r="A870" s="29" t="s">
        <v>244</v>
      </c>
      <c r="B870" s="29" t="s">
        <v>85</v>
      </c>
      <c r="C870" s="29" t="s">
        <v>16</v>
      </c>
      <c r="D870" s="29" t="s">
        <v>174</v>
      </c>
      <c r="E870">
        <v>2025</v>
      </c>
      <c r="F870" s="29" t="s">
        <v>16</v>
      </c>
      <c r="G870">
        <v>3.5470220366423062</v>
      </c>
    </row>
    <row r="871" spans="1:7">
      <c r="A871" s="29" t="s">
        <v>244</v>
      </c>
      <c r="B871" s="29" t="s">
        <v>85</v>
      </c>
      <c r="C871" s="29" t="s">
        <v>16</v>
      </c>
      <c r="D871" s="29" t="s">
        <v>174</v>
      </c>
      <c r="E871">
        <v>2026</v>
      </c>
      <c r="F871" s="29" t="s">
        <v>16</v>
      </c>
      <c r="G871">
        <v>3.7683110527793851</v>
      </c>
    </row>
    <row r="872" spans="1:7">
      <c r="A872" s="29" t="s">
        <v>244</v>
      </c>
      <c r="B872" s="29" t="s">
        <v>85</v>
      </c>
      <c r="C872" s="29" t="s">
        <v>16</v>
      </c>
      <c r="D872" s="29" t="s">
        <v>174</v>
      </c>
      <c r="E872">
        <v>2027</v>
      </c>
      <c r="F872" s="29" t="s">
        <v>16</v>
      </c>
      <c r="G872">
        <v>3.8138856139110691</v>
      </c>
    </row>
    <row r="873" spans="1:7">
      <c r="A873" s="29" t="s">
        <v>244</v>
      </c>
      <c r="B873" s="29" t="s">
        <v>85</v>
      </c>
      <c r="C873" s="29" t="s">
        <v>16</v>
      </c>
      <c r="D873" s="29" t="s">
        <v>185</v>
      </c>
      <c r="E873">
        <v>2024</v>
      </c>
      <c r="F873" s="29" t="s">
        <v>16</v>
      </c>
      <c r="G873">
        <v>0.78052027076687347</v>
      </c>
    </row>
    <row r="874" spans="1:7">
      <c r="A874" s="29" t="s">
        <v>244</v>
      </c>
      <c r="B874" s="29" t="s">
        <v>85</v>
      </c>
      <c r="C874" s="29" t="s">
        <v>16</v>
      </c>
      <c r="D874" s="29" t="s">
        <v>185</v>
      </c>
      <c r="E874">
        <v>2025</v>
      </c>
      <c r="F874" s="29" t="s">
        <v>16</v>
      </c>
      <c r="G874">
        <v>0.8321842226532784</v>
      </c>
    </row>
    <row r="875" spans="1:7">
      <c r="A875" s="29" t="s">
        <v>244</v>
      </c>
      <c r="B875" s="29" t="s">
        <v>85</v>
      </c>
      <c r="C875" s="29" t="s">
        <v>16</v>
      </c>
      <c r="D875" s="29" t="s">
        <v>185</v>
      </c>
      <c r="E875">
        <v>2026</v>
      </c>
      <c r="F875" s="29" t="s">
        <v>16</v>
      </c>
      <c r="G875">
        <v>0.83808769426346841</v>
      </c>
    </row>
    <row r="876" spans="1:7">
      <c r="A876" s="29" t="s">
        <v>244</v>
      </c>
      <c r="B876" s="29" t="s">
        <v>85</v>
      </c>
      <c r="C876" s="29" t="s">
        <v>16</v>
      </c>
      <c r="D876" s="29" t="s">
        <v>185</v>
      </c>
      <c r="E876">
        <v>2027</v>
      </c>
      <c r="F876" s="29" t="s">
        <v>16</v>
      </c>
      <c r="G876">
        <v>0.8439819391698139</v>
      </c>
    </row>
    <row r="877" spans="1:7">
      <c r="A877" s="29" t="s">
        <v>244</v>
      </c>
      <c r="B877" s="29" t="s">
        <v>85</v>
      </c>
      <c r="C877" s="29" t="s">
        <v>16</v>
      </c>
      <c r="D877" s="29" t="s">
        <v>185</v>
      </c>
      <c r="E877">
        <v>2028</v>
      </c>
      <c r="F877" s="29" t="s">
        <v>16</v>
      </c>
      <c r="G877">
        <v>0.8439819391698139</v>
      </c>
    </row>
    <row r="878" spans="1:7">
      <c r="A878" s="29" t="s">
        <v>244</v>
      </c>
      <c r="B878" s="29" t="s">
        <v>85</v>
      </c>
      <c r="C878" s="29" t="s">
        <v>16</v>
      </c>
      <c r="D878" s="29" t="s">
        <v>185</v>
      </c>
      <c r="E878">
        <v>2029</v>
      </c>
      <c r="F878" s="29" t="s">
        <v>16</v>
      </c>
      <c r="G878">
        <v>0.8439819391698139</v>
      </c>
    </row>
    <row r="879" spans="1:7">
      <c r="A879" s="29" t="s">
        <v>244</v>
      </c>
      <c r="B879" s="29" t="s">
        <v>85</v>
      </c>
      <c r="C879" s="29" t="s">
        <v>16</v>
      </c>
      <c r="D879" s="29" t="s">
        <v>185</v>
      </c>
      <c r="E879">
        <v>2030</v>
      </c>
      <c r="F879" s="29" t="s">
        <v>16</v>
      </c>
      <c r="G879">
        <v>0.8439819391698139</v>
      </c>
    </row>
    <row r="880" spans="1:7">
      <c r="A880" s="29" t="s">
        <v>244</v>
      </c>
      <c r="B880" s="29" t="s">
        <v>85</v>
      </c>
      <c r="C880" s="29" t="s">
        <v>16</v>
      </c>
      <c r="D880" s="29" t="s">
        <v>185</v>
      </c>
      <c r="E880">
        <v>2031</v>
      </c>
      <c r="F880" s="29" t="s">
        <v>16</v>
      </c>
      <c r="G880">
        <v>0.8439819391698139</v>
      </c>
    </row>
    <row r="881" spans="1:7">
      <c r="A881" s="29" t="s">
        <v>244</v>
      </c>
      <c r="B881" s="29" t="s">
        <v>85</v>
      </c>
      <c r="C881" s="29" t="s">
        <v>16</v>
      </c>
      <c r="D881" s="29" t="s">
        <v>185</v>
      </c>
      <c r="E881">
        <v>2032</v>
      </c>
      <c r="F881" s="29" t="s">
        <v>16</v>
      </c>
      <c r="G881">
        <v>0.8439819391698139</v>
      </c>
    </row>
    <row r="882" spans="1:7">
      <c r="A882" s="29" t="s">
        <v>244</v>
      </c>
      <c r="B882" s="29" t="s">
        <v>85</v>
      </c>
      <c r="C882" s="29" t="s">
        <v>16</v>
      </c>
      <c r="D882" s="29" t="s">
        <v>185</v>
      </c>
      <c r="E882">
        <v>2033</v>
      </c>
      <c r="F882" s="29" t="s">
        <v>16</v>
      </c>
      <c r="G882">
        <v>0.8439819391698139</v>
      </c>
    </row>
    <row r="883" spans="1:7">
      <c r="A883" s="29" t="s">
        <v>244</v>
      </c>
      <c r="B883" s="29" t="s">
        <v>85</v>
      </c>
      <c r="C883" s="29" t="s">
        <v>16</v>
      </c>
      <c r="D883" s="29" t="s">
        <v>185</v>
      </c>
      <c r="E883">
        <v>2034</v>
      </c>
      <c r="F883" s="29" t="s">
        <v>16</v>
      </c>
      <c r="G883">
        <v>0.8439819391698139</v>
      </c>
    </row>
    <row r="884" spans="1:7">
      <c r="A884" s="29" t="s">
        <v>244</v>
      </c>
      <c r="B884" s="29" t="s">
        <v>85</v>
      </c>
      <c r="C884" s="29" t="s">
        <v>16</v>
      </c>
      <c r="D884" s="29" t="s">
        <v>148</v>
      </c>
      <c r="E884">
        <v>2023</v>
      </c>
      <c r="F884" s="29" t="s">
        <v>16</v>
      </c>
      <c r="G884">
        <v>1.24</v>
      </c>
    </row>
    <row r="885" spans="1:7">
      <c r="A885" s="29" t="s">
        <v>244</v>
      </c>
      <c r="B885" s="29" t="s">
        <v>85</v>
      </c>
      <c r="C885" s="29" t="s">
        <v>16</v>
      </c>
      <c r="D885" s="29" t="s">
        <v>148</v>
      </c>
      <c r="E885">
        <v>2024</v>
      </c>
      <c r="F885" s="29" t="s">
        <v>16</v>
      </c>
      <c r="G885">
        <v>0.84</v>
      </c>
    </row>
    <row r="886" spans="1:7">
      <c r="A886" s="29" t="s">
        <v>244</v>
      </c>
      <c r="B886" s="29" t="s">
        <v>85</v>
      </c>
      <c r="C886" s="29" t="s">
        <v>16</v>
      </c>
      <c r="D886" s="29" t="s">
        <v>148</v>
      </c>
      <c r="E886">
        <v>2025</v>
      </c>
      <c r="F886" s="29" t="s">
        <v>16</v>
      </c>
      <c r="G886">
        <v>1.84</v>
      </c>
    </row>
    <row r="887" spans="1:7">
      <c r="A887" s="29" t="s">
        <v>244</v>
      </c>
      <c r="B887" s="29" t="s">
        <v>85</v>
      </c>
      <c r="C887" s="29" t="s">
        <v>16</v>
      </c>
      <c r="D887" s="29" t="s">
        <v>148</v>
      </c>
      <c r="E887">
        <v>2026</v>
      </c>
      <c r="F887" s="29" t="s">
        <v>16</v>
      </c>
      <c r="G887">
        <v>2.84</v>
      </c>
    </row>
    <row r="888" spans="1:7">
      <c r="A888" s="29" t="s">
        <v>244</v>
      </c>
      <c r="B888" s="29" t="s">
        <v>85</v>
      </c>
      <c r="C888" s="29" t="s">
        <v>16</v>
      </c>
      <c r="D888" s="29" t="s">
        <v>213</v>
      </c>
      <c r="E888">
        <v>2023</v>
      </c>
      <c r="F888" s="29" t="s">
        <v>16</v>
      </c>
      <c r="G888">
        <v>6.3506206136986307</v>
      </c>
    </row>
    <row r="889" spans="1:7">
      <c r="A889" s="29" t="s">
        <v>244</v>
      </c>
      <c r="B889" s="29" t="s">
        <v>85</v>
      </c>
      <c r="C889" s="29" t="s">
        <v>16</v>
      </c>
      <c r="D889" s="29" t="s">
        <v>213</v>
      </c>
      <c r="E889">
        <v>2024</v>
      </c>
      <c r="F889" s="29" t="s">
        <v>16</v>
      </c>
      <c r="G889">
        <v>12.5976985</v>
      </c>
    </row>
    <row r="890" spans="1:7">
      <c r="A890" s="29" t="s">
        <v>244</v>
      </c>
      <c r="B890" s="29" t="s">
        <v>85</v>
      </c>
      <c r="C890" s="29" t="s">
        <v>16</v>
      </c>
      <c r="D890" s="29" t="s">
        <v>213</v>
      </c>
      <c r="E890">
        <v>2025</v>
      </c>
      <c r="F890" s="29" t="s">
        <v>16</v>
      </c>
      <c r="G890">
        <v>12.5976985</v>
      </c>
    </row>
    <row r="891" spans="1:7">
      <c r="A891" s="29" t="s">
        <v>244</v>
      </c>
      <c r="B891" s="29" t="s">
        <v>85</v>
      </c>
      <c r="C891" s="29" t="s">
        <v>16</v>
      </c>
      <c r="D891" s="29" t="s">
        <v>213</v>
      </c>
      <c r="E891">
        <v>2026</v>
      </c>
      <c r="F891" s="29" t="s">
        <v>16</v>
      </c>
      <c r="G891">
        <v>12.5976985</v>
      </c>
    </row>
    <row r="892" spans="1:7">
      <c r="A892" s="29" t="s">
        <v>244</v>
      </c>
      <c r="B892" s="29" t="s">
        <v>85</v>
      </c>
      <c r="C892" s="29" t="s">
        <v>16</v>
      </c>
      <c r="D892" s="29" t="s">
        <v>155</v>
      </c>
      <c r="E892">
        <v>2020</v>
      </c>
      <c r="F892" s="29" t="s">
        <v>16</v>
      </c>
      <c r="G892">
        <v>9.9668169319920512</v>
      </c>
    </row>
    <row r="893" spans="1:7">
      <c r="A893" s="29" t="s">
        <v>244</v>
      </c>
      <c r="B893" s="29" t="s">
        <v>85</v>
      </c>
      <c r="C893" s="29" t="s">
        <v>16</v>
      </c>
      <c r="D893" s="29" t="s">
        <v>155</v>
      </c>
      <c r="E893">
        <v>2021</v>
      </c>
      <c r="F893" s="29" t="s">
        <v>16</v>
      </c>
      <c r="G893">
        <v>22.123964803384752</v>
      </c>
    </row>
    <row r="894" spans="1:7">
      <c r="A894" s="29" t="s">
        <v>244</v>
      </c>
      <c r="B894" s="29" t="s">
        <v>85</v>
      </c>
      <c r="C894" s="29" t="s">
        <v>16</v>
      </c>
      <c r="D894" s="29" t="s">
        <v>155</v>
      </c>
      <c r="E894">
        <v>2022</v>
      </c>
      <c r="F894" s="29" t="s">
        <v>16</v>
      </c>
      <c r="G894">
        <v>23.065961534021881</v>
      </c>
    </row>
    <row r="895" spans="1:7">
      <c r="A895" s="29" t="s">
        <v>244</v>
      </c>
      <c r="B895" s="29" t="s">
        <v>85</v>
      </c>
      <c r="C895" s="29" t="s">
        <v>16</v>
      </c>
      <c r="D895" s="29" t="s">
        <v>155</v>
      </c>
      <c r="E895">
        <v>2023</v>
      </c>
      <c r="F895" s="29" t="s">
        <v>16</v>
      </c>
      <c r="G895">
        <v>23.835079869015551</v>
      </c>
    </row>
    <row r="896" spans="1:7">
      <c r="A896" s="29" t="s">
        <v>244</v>
      </c>
      <c r="B896" s="29" t="s">
        <v>85</v>
      </c>
      <c r="C896" s="29" t="s">
        <v>16</v>
      </c>
      <c r="D896" s="29" t="s">
        <v>155</v>
      </c>
      <c r="E896">
        <v>2024</v>
      </c>
      <c r="F896" s="29" t="s">
        <v>16</v>
      </c>
      <c r="G896">
        <v>22.161121690098881</v>
      </c>
    </row>
    <row r="897" spans="1:7">
      <c r="A897" s="29" t="s">
        <v>244</v>
      </c>
      <c r="B897" s="29" t="s">
        <v>85</v>
      </c>
      <c r="C897" s="29" t="s">
        <v>16</v>
      </c>
      <c r="D897" s="29" t="s">
        <v>168</v>
      </c>
      <c r="E897">
        <v>2023</v>
      </c>
      <c r="F897" s="29" t="s">
        <v>16</v>
      </c>
      <c r="G897">
        <v>45.205479452054803</v>
      </c>
    </row>
    <row r="898" spans="1:7">
      <c r="A898" s="29" t="s">
        <v>244</v>
      </c>
      <c r="B898" s="29" t="s">
        <v>85</v>
      </c>
      <c r="C898" s="29" t="s">
        <v>16</v>
      </c>
      <c r="D898" s="29" t="s">
        <v>168</v>
      </c>
      <c r="E898">
        <v>2024</v>
      </c>
      <c r="F898" s="29" t="s">
        <v>16</v>
      </c>
      <c r="G898">
        <v>60</v>
      </c>
    </row>
    <row r="899" spans="1:7">
      <c r="A899" s="29" t="s">
        <v>244</v>
      </c>
      <c r="B899" s="29" t="s">
        <v>85</v>
      </c>
      <c r="C899" s="29" t="s">
        <v>16</v>
      </c>
      <c r="D899" s="29" t="s">
        <v>168</v>
      </c>
      <c r="E899">
        <v>2025</v>
      </c>
      <c r="F899" s="29" t="s">
        <v>16</v>
      </c>
      <c r="G899">
        <v>60</v>
      </c>
    </row>
    <row r="900" spans="1:7">
      <c r="A900" s="29" t="s">
        <v>244</v>
      </c>
      <c r="B900" s="29" t="s">
        <v>85</v>
      </c>
      <c r="C900" s="29" t="s">
        <v>16</v>
      </c>
      <c r="D900" s="29" t="s">
        <v>168</v>
      </c>
      <c r="E900">
        <v>2026</v>
      </c>
      <c r="F900" s="29" t="s">
        <v>16</v>
      </c>
      <c r="G900">
        <v>60</v>
      </c>
    </row>
    <row r="901" spans="1:7">
      <c r="A901" s="29" t="s">
        <v>244</v>
      </c>
      <c r="B901" s="29" t="s">
        <v>85</v>
      </c>
      <c r="C901" s="29" t="s">
        <v>16</v>
      </c>
      <c r="D901" s="29" t="s">
        <v>168</v>
      </c>
      <c r="E901">
        <v>2027</v>
      </c>
      <c r="F901" s="29" t="s">
        <v>16</v>
      </c>
      <c r="G901">
        <v>60</v>
      </c>
    </row>
    <row r="902" spans="1:7">
      <c r="A902" s="29" t="s">
        <v>244</v>
      </c>
      <c r="B902" s="29" t="s">
        <v>85</v>
      </c>
      <c r="C902" s="29" t="s">
        <v>16</v>
      </c>
      <c r="D902" s="29" t="s">
        <v>180</v>
      </c>
      <c r="E902">
        <v>2019</v>
      </c>
      <c r="F902" s="29" t="s">
        <v>16</v>
      </c>
      <c r="G902">
        <v>39.4850259396</v>
      </c>
    </row>
    <row r="903" spans="1:7">
      <c r="A903" s="29" t="s">
        <v>244</v>
      </c>
      <c r="B903" s="29" t="s">
        <v>85</v>
      </c>
      <c r="C903" s="29" t="s">
        <v>16</v>
      </c>
      <c r="D903" s="29" t="s">
        <v>180</v>
      </c>
      <c r="E903">
        <v>2020</v>
      </c>
      <c r="F903" s="29" t="s">
        <v>16</v>
      </c>
      <c r="G903">
        <v>97.910003119999999</v>
      </c>
    </row>
    <row r="904" spans="1:7">
      <c r="A904" s="29" t="s">
        <v>244</v>
      </c>
      <c r="B904" s="29" t="s">
        <v>85</v>
      </c>
      <c r="C904" s="29" t="s">
        <v>16</v>
      </c>
      <c r="D904" s="29" t="s">
        <v>180</v>
      </c>
      <c r="E904">
        <v>2021</v>
      </c>
      <c r="F904" s="29" t="s">
        <v>16</v>
      </c>
      <c r="G904">
        <v>201.0914205202991</v>
      </c>
    </row>
    <row r="905" spans="1:7">
      <c r="A905" s="29" t="s">
        <v>244</v>
      </c>
      <c r="B905" s="29" t="s">
        <v>85</v>
      </c>
      <c r="C905" s="29" t="s">
        <v>16</v>
      </c>
      <c r="D905" s="29" t="s">
        <v>180</v>
      </c>
      <c r="E905">
        <v>2022</v>
      </c>
      <c r="F905" s="29" t="s">
        <v>16</v>
      </c>
      <c r="G905">
        <v>348.01131916620938</v>
      </c>
    </row>
    <row r="906" spans="1:7">
      <c r="A906" s="29" t="s">
        <v>244</v>
      </c>
      <c r="B906" s="29" t="s">
        <v>85</v>
      </c>
      <c r="C906" s="29" t="s">
        <v>16</v>
      </c>
      <c r="D906" s="29" t="s">
        <v>180</v>
      </c>
      <c r="E906">
        <v>2023</v>
      </c>
      <c r="F906" s="29" t="s">
        <v>16</v>
      </c>
      <c r="G906">
        <v>631.25754613975118</v>
      </c>
    </row>
    <row r="907" spans="1:7">
      <c r="A907" s="29" t="s">
        <v>244</v>
      </c>
      <c r="B907" s="29" t="s">
        <v>85</v>
      </c>
      <c r="C907" s="29" t="s">
        <v>16</v>
      </c>
      <c r="D907" s="29" t="s">
        <v>180</v>
      </c>
      <c r="E907">
        <v>2024</v>
      </c>
      <c r="F907" s="29" t="s">
        <v>16</v>
      </c>
      <c r="G907">
        <v>933.39460665103229</v>
      </c>
    </row>
    <row r="908" spans="1:7">
      <c r="A908" s="29" t="s">
        <v>244</v>
      </c>
      <c r="B908" s="29" t="s">
        <v>85</v>
      </c>
      <c r="C908" s="29" t="s">
        <v>16</v>
      </c>
      <c r="D908" s="29" t="s">
        <v>180</v>
      </c>
      <c r="E908">
        <v>2025</v>
      </c>
      <c r="F908" s="29" t="s">
        <v>16</v>
      </c>
      <c r="G908">
        <v>676.75481264509676</v>
      </c>
    </row>
    <row r="909" spans="1:7">
      <c r="A909" s="29" t="s">
        <v>244</v>
      </c>
      <c r="B909" s="29" t="s">
        <v>85</v>
      </c>
      <c r="C909" s="29" t="s">
        <v>16</v>
      </c>
      <c r="D909" s="29" t="s">
        <v>180</v>
      </c>
      <c r="E909">
        <v>2026</v>
      </c>
      <c r="F909" s="29" t="s">
        <v>16</v>
      </c>
      <c r="G909">
        <v>703.92273084878866</v>
      </c>
    </row>
    <row r="910" spans="1:7">
      <c r="A910" s="29" t="s">
        <v>244</v>
      </c>
      <c r="B910" s="29" t="s">
        <v>85</v>
      </c>
      <c r="C910" s="29" t="s">
        <v>16</v>
      </c>
      <c r="D910" s="29" t="s">
        <v>180</v>
      </c>
      <c r="E910">
        <v>2027</v>
      </c>
      <c r="F910" s="29" t="s">
        <v>16</v>
      </c>
      <c r="G910">
        <v>656.50263987396283</v>
      </c>
    </row>
    <row r="911" spans="1:7">
      <c r="A911" s="29" t="s">
        <v>244</v>
      </c>
      <c r="B911" s="29" t="s">
        <v>85</v>
      </c>
      <c r="C911" s="29" t="s">
        <v>16</v>
      </c>
      <c r="D911" s="29" t="s">
        <v>180</v>
      </c>
      <c r="E911">
        <v>2028</v>
      </c>
      <c r="F911" s="29" t="s">
        <v>16</v>
      </c>
      <c r="G911">
        <v>189.36552129476669</v>
      </c>
    </row>
    <row r="912" spans="1:7">
      <c r="A912" s="29" t="s">
        <v>244</v>
      </c>
      <c r="B912" s="29" t="s">
        <v>85</v>
      </c>
      <c r="C912" s="29" t="s">
        <v>16</v>
      </c>
      <c r="D912" s="29" t="s">
        <v>180</v>
      </c>
      <c r="E912">
        <v>2029</v>
      </c>
      <c r="F912" s="29" t="s">
        <v>16</v>
      </c>
      <c r="G912">
        <v>189.36552129476669</v>
      </c>
    </row>
    <row r="913" spans="1:7">
      <c r="A913" s="29" t="s">
        <v>244</v>
      </c>
      <c r="B913" s="29" t="s">
        <v>85</v>
      </c>
      <c r="C913" s="29" t="s">
        <v>16</v>
      </c>
      <c r="D913" s="29" t="s">
        <v>180</v>
      </c>
      <c r="E913">
        <v>2030</v>
      </c>
      <c r="F913" s="29" t="s">
        <v>16</v>
      </c>
      <c r="G913">
        <v>189.36552129476669</v>
      </c>
    </row>
    <row r="914" spans="1:7">
      <c r="A914" s="29" t="s">
        <v>244</v>
      </c>
      <c r="B914" s="29" t="s">
        <v>85</v>
      </c>
      <c r="C914" s="29" t="s">
        <v>16</v>
      </c>
      <c r="D914" s="29" t="s">
        <v>180</v>
      </c>
      <c r="E914">
        <v>2031</v>
      </c>
      <c r="F914" s="29" t="s">
        <v>16</v>
      </c>
      <c r="G914">
        <v>189.36552129476669</v>
      </c>
    </row>
    <row r="915" spans="1:7">
      <c r="A915" s="29" t="s">
        <v>244</v>
      </c>
      <c r="B915" s="29" t="s">
        <v>85</v>
      </c>
      <c r="C915" s="29" t="s">
        <v>16</v>
      </c>
      <c r="D915" s="29" t="s">
        <v>180</v>
      </c>
      <c r="E915">
        <v>2032</v>
      </c>
      <c r="F915" s="29" t="s">
        <v>16</v>
      </c>
      <c r="G915">
        <v>175.1710615073564</v>
      </c>
    </row>
    <row r="916" spans="1:7">
      <c r="A916" s="29" t="s">
        <v>244</v>
      </c>
      <c r="B916" s="29" t="s">
        <v>85</v>
      </c>
      <c r="C916" s="29" t="s">
        <v>16</v>
      </c>
      <c r="D916" s="29" t="s">
        <v>180</v>
      </c>
      <c r="E916">
        <v>2033</v>
      </c>
      <c r="F916" s="29" t="s">
        <v>16</v>
      </c>
      <c r="G916">
        <v>141.87915164673049</v>
      </c>
    </row>
    <row r="917" spans="1:7">
      <c r="A917" s="29" t="s">
        <v>244</v>
      </c>
      <c r="B917" s="29" t="s">
        <v>85</v>
      </c>
      <c r="C917" s="29" t="s">
        <v>16</v>
      </c>
      <c r="D917" s="29" t="s">
        <v>180</v>
      </c>
      <c r="E917">
        <v>2034</v>
      </c>
      <c r="F917" s="29" t="s">
        <v>16</v>
      </c>
      <c r="G917">
        <v>141.87915164673049</v>
      </c>
    </row>
    <row r="918" spans="1:7">
      <c r="A918" s="29" t="s">
        <v>245</v>
      </c>
      <c r="B918" s="29" t="s">
        <v>85</v>
      </c>
      <c r="C918" s="29" t="s">
        <v>145</v>
      </c>
      <c r="D918" s="29" t="s">
        <v>21</v>
      </c>
      <c r="E918">
        <v>2019</v>
      </c>
      <c r="F918" s="29" t="s">
        <v>21</v>
      </c>
      <c r="G918">
        <v>6.7</v>
      </c>
    </row>
    <row r="919" spans="1:7">
      <c r="A919" s="29" t="s">
        <v>245</v>
      </c>
      <c r="B919" s="29" t="s">
        <v>85</v>
      </c>
      <c r="C919" s="29" t="s">
        <v>145</v>
      </c>
      <c r="D919" s="29" t="s">
        <v>21</v>
      </c>
      <c r="E919">
        <v>2020</v>
      </c>
      <c r="F919" s="29" t="s">
        <v>21</v>
      </c>
      <c r="G919">
        <v>10.130000000000001</v>
      </c>
    </row>
    <row r="920" spans="1:7">
      <c r="A920" s="29" t="s">
        <v>245</v>
      </c>
      <c r="B920" s="29" t="s">
        <v>85</v>
      </c>
      <c r="C920" s="29" t="s">
        <v>145</v>
      </c>
      <c r="D920" s="29" t="s">
        <v>21</v>
      </c>
      <c r="E920">
        <v>2021</v>
      </c>
      <c r="F920" s="29" t="s">
        <v>21</v>
      </c>
      <c r="G920">
        <v>21.72</v>
      </c>
    </row>
    <row r="921" spans="1:7">
      <c r="A921" s="29" t="s">
        <v>245</v>
      </c>
      <c r="B921" s="29" t="s">
        <v>85</v>
      </c>
      <c r="C921" s="29" t="s">
        <v>145</v>
      </c>
      <c r="D921" s="29" t="s">
        <v>21</v>
      </c>
      <c r="E921">
        <v>2022</v>
      </c>
      <c r="F921" s="29" t="s">
        <v>21</v>
      </c>
      <c r="G921">
        <v>26.3</v>
      </c>
    </row>
    <row r="922" spans="1:7">
      <c r="A922" s="29" t="s">
        <v>245</v>
      </c>
      <c r="B922" s="29" t="s">
        <v>85</v>
      </c>
      <c r="C922" s="29" t="s">
        <v>145</v>
      </c>
      <c r="D922" s="29" t="s">
        <v>21</v>
      </c>
      <c r="E922">
        <v>2023</v>
      </c>
      <c r="F922" s="29" t="s">
        <v>21</v>
      </c>
      <c r="G922">
        <v>27.89</v>
      </c>
    </row>
    <row r="923" spans="1:7">
      <c r="A923" s="29" t="s">
        <v>246</v>
      </c>
      <c r="B923" s="29" t="s">
        <v>85</v>
      </c>
      <c r="C923" s="29" t="s">
        <v>145</v>
      </c>
      <c r="D923" s="29" t="s">
        <v>20</v>
      </c>
      <c r="E923">
        <v>2017</v>
      </c>
      <c r="F923" s="29" t="s">
        <v>20</v>
      </c>
      <c r="G923">
        <v>0.99129999999999996</v>
      </c>
    </row>
    <row r="924" spans="1:7">
      <c r="A924" s="29" t="s">
        <v>246</v>
      </c>
      <c r="B924" s="29" t="s">
        <v>85</v>
      </c>
      <c r="C924" s="29" t="s">
        <v>145</v>
      </c>
      <c r="D924" s="29" t="s">
        <v>20</v>
      </c>
      <c r="E924">
        <v>2018</v>
      </c>
      <c r="F924" s="29" t="s">
        <v>20</v>
      </c>
      <c r="G924">
        <v>12.245040919999999</v>
      </c>
    </row>
    <row r="925" spans="1:7">
      <c r="A925" s="29" t="s">
        <v>246</v>
      </c>
      <c r="B925" s="29" t="s">
        <v>85</v>
      </c>
      <c r="C925" s="29" t="s">
        <v>145</v>
      </c>
      <c r="D925" s="29" t="s">
        <v>20</v>
      </c>
      <c r="E925">
        <v>2019</v>
      </c>
      <c r="F925" s="29" t="s">
        <v>20</v>
      </c>
      <c r="G925">
        <v>22.69467362</v>
      </c>
    </row>
    <row r="926" spans="1:7">
      <c r="A926" s="29" t="s">
        <v>246</v>
      </c>
      <c r="B926" s="29" t="s">
        <v>85</v>
      </c>
      <c r="C926" s="29" t="s">
        <v>145</v>
      </c>
      <c r="D926" s="29" t="s">
        <v>20</v>
      </c>
      <c r="E926">
        <v>2020</v>
      </c>
      <c r="F926" s="29" t="s">
        <v>20</v>
      </c>
      <c r="G926">
        <v>18.078351560000002</v>
      </c>
    </row>
    <row r="927" spans="1:7">
      <c r="A927" s="29" t="s">
        <v>246</v>
      </c>
      <c r="B927" s="29" t="s">
        <v>85</v>
      </c>
      <c r="C927" s="29" t="s">
        <v>145</v>
      </c>
      <c r="D927" s="29" t="s">
        <v>20</v>
      </c>
      <c r="E927">
        <v>2021</v>
      </c>
      <c r="F927" s="29" t="s">
        <v>20</v>
      </c>
      <c r="G927">
        <v>27.344225340000001</v>
      </c>
    </row>
    <row r="928" spans="1:7">
      <c r="A928" s="29" t="s">
        <v>246</v>
      </c>
      <c r="B928" s="29" t="s">
        <v>85</v>
      </c>
      <c r="C928" s="29" t="s">
        <v>145</v>
      </c>
      <c r="D928" s="29" t="s">
        <v>20</v>
      </c>
      <c r="E928">
        <v>2022</v>
      </c>
      <c r="F928" s="29" t="s">
        <v>20</v>
      </c>
      <c r="G928">
        <v>19.43</v>
      </c>
    </row>
    <row r="929" spans="1:7">
      <c r="A929" s="29" t="s">
        <v>246</v>
      </c>
      <c r="B929" s="29" t="s">
        <v>85</v>
      </c>
      <c r="C929" s="29" t="s">
        <v>145</v>
      </c>
      <c r="D929" s="29" t="s">
        <v>20</v>
      </c>
      <c r="E929">
        <v>2023</v>
      </c>
      <c r="F929" s="29" t="s">
        <v>20</v>
      </c>
      <c r="G929">
        <v>10.46</v>
      </c>
    </row>
    <row r="930" spans="1:7">
      <c r="A930" s="29" t="s">
        <v>247</v>
      </c>
      <c r="B930" s="29" t="s">
        <v>85</v>
      </c>
      <c r="C930" s="29" t="s">
        <v>145</v>
      </c>
      <c r="D930" s="29" t="s">
        <v>22</v>
      </c>
      <c r="E930">
        <v>2019</v>
      </c>
      <c r="F930" s="29" t="s">
        <v>22</v>
      </c>
      <c r="G930">
        <v>0.81</v>
      </c>
    </row>
    <row r="931" spans="1:7">
      <c r="A931" s="29" t="s">
        <v>247</v>
      </c>
      <c r="B931" s="29" t="s">
        <v>85</v>
      </c>
      <c r="C931" s="29" t="s">
        <v>145</v>
      </c>
      <c r="D931" s="29" t="s">
        <v>22</v>
      </c>
      <c r="E931">
        <v>2020</v>
      </c>
      <c r="F931" s="29" t="s">
        <v>22</v>
      </c>
      <c r="G931">
        <v>6.24</v>
      </c>
    </row>
    <row r="932" spans="1:7">
      <c r="A932" s="29" t="s">
        <v>247</v>
      </c>
      <c r="B932" s="29" t="s">
        <v>85</v>
      </c>
      <c r="C932" s="29" t="s">
        <v>145</v>
      </c>
      <c r="D932" s="29" t="s">
        <v>22</v>
      </c>
      <c r="E932">
        <v>2022</v>
      </c>
      <c r="F932" s="29" t="s">
        <v>22</v>
      </c>
      <c r="G932">
        <v>1</v>
      </c>
    </row>
    <row r="933" spans="1:7">
      <c r="A933" s="29" t="s">
        <v>247</v>
      </c>
      <c r="B933" s="29" t="s">
        <v>85</v>
      </c>
      <c r="C933" s="29" t="s">
        <v>145</v>
      </c>
      <c r="D933" s="29" t="s">
        <v>22</v>
      </c>
      <c r="E933">
        <v>2023</v>
      </c>
      <c r="F933" s="29" t="s">
        <v>22</v>
      </c>
      <c r="G933">
        <v>1</v>
      </c>
    </row>
    <row r="934" spans="1:7">
      <c r="A934" s="29" t="s">
        <v>247</v>
      </c>
      <c r="B934" s="29" t="s">
        <v>85</v>
      </c>
      <c r="C934" s="29" t="s">
        <v>145</v>
      </c>
      <c r="D934" s="29" t="s">
        <v>22</v>
      </c>
      <c r="E934">
        <v>2024</v>
      </c>
      <c r="F934" s="29" t="s">
        <v>22</v>
      </c>
      <c r="G934">
        <v>1</v>
      </c>
    </row>
    <row r="935" spans="1:7">
      <c r="A935" s="29" t="s">
        <v>247</v>
      </c>
      <c r="B935" s="29" t="s">
        <v>85</v>
      </c>
      <c r="C935" s="29" t="s">
        <v>145</v>
      </c>
      <c r="D935" s="29" t="s">
        <v>22</v>
      </c>
      <c r="E935">
        <v>2025</v>
      </c>
      <c r="F935" s="29" t="s">
        <v>22</v>
      </c>
      <c r="G935">
        <v>1</v>
      </c>
    </row>
    <row r="936" spans="1:7">
      <c r="A936" s="29" t="s">
        <v>248</v>
      </c>
      <c r="B936" s="29" t="s">
        <v>85</v>
      </c>
      <c r="C936" s="29" t="s">
        <v>145</v>
      </c>
      <c r="D936" s="29" t="s">
        <v>160</v>
      </c>
      <c r="E936">
        <v>2017</v>
      </c>
      <c r="F936" s="29" t="s">
        <v>160</v>
      </c>
      <c r="G936">
        <v>-0.122805</v>
      </c>
    </row>
    <row r="937" spans="1:7">
      <c r="A937" s="29" t="s">
        <v>248</v>
      </c>
      <c r="B937" s="29" t="s">
        <v>85</v>
      </c>
      <c r="C937" s="29" t="s">
        <v>145</v>
      </c>
      <c r="D937" s="29" t="s">
        <v>160</v>
      </c>
      <c r="E937">
        <v>2018</v>
      </c>
      <c r="F937" s="29" t="s">
        <v>160</v>
      </c>
      <c r="G937">
        <v>-0.20146254599999999</v>
      </c>
    </row>
    <row r="938" spans="1:7">
      <c r="A938" s="29" t="s">
        <v>248</v>
      </c>
      <c r="B938" s="29" t="s">
        <v>85</v>
      </c>
      <c r="C938" s="29" t="s">
        <v>145</v>
      </c>
      <c r="D938" s="29" t="s">
        <v>160</v>
      </c>
      <c r="E938">
        <v>2019</v>
      </c>
      <c r="F938" s="29" t="s">
        <v>160</v>
      </c>
      <c r="G938">
        <v>4.8299952650838343</v>
      </c>
    </row>
    <row r="939" spans="1:7">
      <c r="A939" s="29" t="s">
        <v>248</v>
      </c>
      <c r="B939" s="29" t="s">
        <v>85</v>
      </c>
      <c r="C939" s="29" t="s">
        <v>145</v>
      </c>
      <c r="D939" s="29" t="s">
        <v>160</v>
      </c>
      <c r="E939">
        <v>2020</v>
      </c>
      <c r="F939" s="29" t="s">
        <v>160</v>
      </c>
      <c r="G939">
        <v>9.877944526398414</v>
      </c>
    </row>
    <row r="940" spans="1:7">
      <c r="A940" s="29" t="s">
        <v>248</v>
      </c>
      <c r="B940" s="29" t="s">
        <v>85</v>
      </c>
      <c r="C940" s="29" t="s">
        <v>145</v>
      </c>
      <c r="D940" s="29" t="s">
        <v>160</v>
      </c>
      <c r="E940">
        <v>2021</v>
      </c>
      <c r="F940" s="29" t="s">
        <v>160</v>
      </c>
      <c r="G940">
        <v>26.70978062057458</v>
      </c>
    </row>
    <row r="941" spans="1:7">
      <c r="A941" s="29" t="s">
        <v>248</v>
      </c>
      <c r="B941" s="29" t="s">
        <v>85</v>
      </c>
      <c r="C941" s="29" t="s">
        <v>145</v>
      </c>
      <c r="D941" s="29" t="s">
        <v>160</v>
      </c>
      <c r="E941">
        <v>2022</v>
      </c>
      <c r="F941" s="29" t="s">
        <v>160</v>
      </c>
      <c r="G941">
        <v>42.232002536952187</v>
      </c>
    </row>
    <row r="942" spans="1:7">
      <c r="A942" s="29" t="s">
        <v>248</v>
      </c>
      <c r="B942" s="29" t="s">
        <v>85</v>
      </c>
      <c r="C942" s="29" t="s">
        <v>145</v>
      </c>
      <c r="D942" s="29" t="s">
        <v>160</v>
      </c>
      <c r="E942">
        <v>2023</v>
      </c>
      <c r="F942" s="29" t="s">
        <v>160</v>
      </c>
      <c r="G942">
        <v>71.548202235525139</v>
      </c>
    </row>
    <row r="943" spans="1:7">
      <c r="A943" s="29" t="s">
        <v>248</v>
      </c>
      <c r="B943" s="29" t="s">
        <v>85</v>
      </c>
      <c r="C943" s="29" t="s">
        <v>145</v>
      </c>
      <c r="D943" s="29" t="s">
        <v>160</v>
      </c>
      <c r="E943">
        <v>2024</v>
      </c>
      <c r="F943" s="29" t="s">
        <v>160</v>
      </c>
      <c r="G943">
        <v>122.2303308723049</v>
      </c>
    </row>
    <row r="944" spans="1:7">
      <c r="A944" s="29" t="s">
        <v>248</v>
      </c>
      <c r="B944" s="29" t="s">
        <v>85</v>
      </c>
      <c r="C944" s="29" t="s">
        <v>145</v>
      </c>
      <c r="D944" s="29" t="s">
        <v>160</v>
      </c>
      <c r="E944">
        <v>2025</v>
      </c>
      <c r="F944" s="29" t="s">
        <v>160</v>
      </c>
      <c r="G944">
        <v>77.359462656498195</v>
      </c>
    </row>
    <row r="945" spans="1:7">
      <c r="A945" s="29" t="s">
        <v>248</v>
      </c>
      <c r="B945" s="29" t="s">
        <v>85</v>
      </c>
      <c r="C945" s="29" t="s">
        <v>145</v>
      </c>
      <c r="D945" s="29" t="s">
        <v>160</v>
      </c>
      <c r="E945">
        <v>2026</v>
      </c>
      <c r="F945" s="29" t="s">
        <v>160</v>
      </c>
      <c r="G945">
        <v>98.572075242684093</v>
      </c>
    </row>
    <row r="946" spans="1:7">
      <c r="A946" s="29" t="s">
        <v>248</v>
      </c>
      <c r="B946" s="29" t="s">
        <v>85</v>
      </c>
      <c r="C946" s="29" t="s">
        <v>145</v>
      </c>
      <c r="D946" s="29" t="s">
        <v>160</v>
      </c>
      <c r="E946">
        <v>2027</v>
      </c>
      <c r="F946" s="29" t="s">
        <v>160</v>
      </c>
      <c r="G946">
        <v>77.658571670548667</v>
      </c>
    </row>
    <row r="947" spans="1:7">
      <c r="A947" s="29" t="s">
        <v>248</v>
      </c>
      <c r="B947" s="29" t="s">
        <v>85</v>
      </c>
      <c r="C947" s="29" t="s">
        <v>145</v>
      </c>
      <c r="D947" s="29" t="s">
        <v>160</v>
      </c>
      <c r="E947">
        <v>2028</v>
      </c>
      <c r="F947" s="29" t="s">
        <v>160</v>
      </c>
      <c r="G947">
        <v>28.961476221587301</v>
      </c>
    </row>
    <row r="948" spans="1:7">
      <c r="A948" s="29" t="s">
        <v>248</v>
      </c>
      <c r="B948" s="29" t="s">
        <v>85</v>
      </c>
      <c r="C948" s="29" t="s">
        <v>145</v>
      </c>
      <c r="D948" s="29" t="s">
        <v>160</v>
      </c>
      <c r="E948">
        <v>2029</v>
      </c>
      <c r="F948" s="29" t="s">
        <v>160</v>
      </c>
      <c r="G948">
        <v>28.961476221587301</v>
      </c>
    </row>
    <row r="949" spans="1:7">
      <c r="A949" s="29" t="s">
        <v>248</v>
      </c>
      <c r="B949" s="29" t="s">
        <v>85</v>
      </c>
      <c r="C949" s="29" t="s">
        <v>145</v>
      </c>
      <c r="D949" s="29" t="s">
        <v>160</v>
      </c>
      <c r="E949">
        <v>2030</v>
      </c>
      <c r="F949" s="29" t="s">
        <v>160</v>
      </c>
      <c r="G949">
        <v>28.961476221587301</v>
      </c>
    </row>
    <row r="950" spans="1:7">
      <c r="A950" s="29" t="s">
        <v>248</v>
      </c>
      <c r="B950" s="29" t="s">
        <v>85</v>
      </c>
      <c r="C950" s="29" t="s">
        <v>145</v>
      </c>
      <c r="D950" s="29" t="s">
        <v>160</v>
      </c>
      <c r="E950">
        <v>2031</v>
      </c>
      <c r="F950" s="29" t="s">
        <v>160</v>
      </c>
      <c r="G950">
        <v>28.961476221587301</v>
      </c>
    </row>
    <row r="951" spans="1:7">
      <c r="A951" s="29" t="s">
        <v>248</v>
      </c>
      <c r="B951" s="29" t="s">
        <v>85</v>
      </c>
      <c r="C951" s="29" t="s">
        <v>145</v>
      </c>
      <c r="D951" s="29" t="s">
        <v>160</v>
      </c>
      <c r="E951">
        <v>2032</v>
      </c>
      <c r="F951" s="29" t="s">
        <v>160</v>
      </c>
      <c r="G951">
        <v>26.122584264105239</v>
      </c>
    </row>
    <row r="952" spans="1:7">
      <c r="A952" s="29" t="s">
        <v>248</v>
      </c>
      <c r="B952" s="29" t="s">
        <v>85</v>
      </c>
      <c r="C952" s="29" t="s">
        <v>145</v>
      </c>
      <c r="D952" s="29" t="s">
        <v>160</v>
      </c>
      <c r="E952">
        <v>2033</v>
      </c>
      <c r="F952" s="29" t="s">
        <v>160</v>
      </c>
      <c r="G952">
        <v>28.544626717180059</v>
      </c>
    </row>
    <row r="953" spans="1:7">
      <c r="A953" s="29" t="s">
        <v>248</v>
      </c>
      <c r="B953" s="29" t="s">
        <v>85</v>
      </c>
      <c r="C953" s="29" t="s">
        <v>145</v>
      </c>
      <c r="D953" s="29" t="s">
        <v>160</v>
      </c>
      <c r="E953">
        <v>2034</v>
      </c>
      <c r="F953" s="29" t="s">
        <v>160</v>
      </c>
      <c r="G953">
        <v>28.544626717180059</v>
      </c>
    </row>
    <row r="954" spans="1:7">
      <c r="A954" s="29" t="s">
        <v>249</v>
      </c>
      <c r="B954" s="29" t="s">
        <v>86</v>
      </c>
      <c r="C954" s="29" t="s">
        <v>145</v>
      </c>
      <c r="D954" s="29" t="s">
        <v>19</v>
      </c>
      <c r="E954">
        <v>2021</v>
      </c>
      <c r="F954" s="29" t="s">
        <v>19</v>
      </c>
      <c r="G954">
        <v>56.733120886506697</v>
      </c>
    </row>
    <row r="955" spans="1:7">
      <c r="A955" s="29" t="s">
        <v>249</v>
      </c>
      <c r="B955" s="29" t="s">
        <v>86</v>
      </c>
      <c r="C955" s="29" t="s">
        <v>145</v>
      </c>
      <c r="D955" s="29" t="s">
        <v>19</v>
      </c>
      <c r="E955">
        <v>2022</v>
      </c>
      <c r="F955" s="29" t="s">
        <v>19</v>
      </c>
      <c r="G955">
        <v>133.99648169014091</v>
      </c>
    </row>
    <row r="956" spans="1:7">
      <c r="A956" s="29" t="s">
        <v>249</v>
      </c>
      <c r="B956" s="29" t="s">
        <v>86</v>
      </c>
      <c r="C956" s="29" t="s">
        <v>145</v>
      </c>
      <c r="D956" s="29" t="s">
        <v>19</v>
      </c>
      <c r="E956">
        <v>2023</v>
      </c>
      <c r="F956" s="29" t="s">
        <v>19</v>
      </c>
      <c r="G956">
        <v>127.9839990525246</v>
      </c>
    </row>
    <row r="957" spans="1:7">
      <c r="A957" s="29" t="s">
        <v>249</v>
      </c>
      <c r="B957" s="29" t="s">
        <v>86</v>
      </c>
      <c r="C957" s="29" t="s">
        <v>145</v>
      </c>
      <c r="D957" s="29" t="s">
        <v>19</v>
      </c>
      <c r="E957">
        <v>2024</v>
      </c>
      <c r="F957" s="29" t="s">
        <v>19</v>
      </c>
      <c r="G957">
        <v>20.977599999999999</v>
      </c>
    </row>
    <row r="958" spans="1:7">
      <c r="A958" s="29" t="s">
        <v>249</v>
      </c>
      <c r="B958" s="29" t="s">
        <v>86</v>
      </c>
      <c r="C958" s="29" t="s">
        <v>145</v>
      </c>
      <c r="D958" s="29" t="s">
        <v>19</v>
      </c>
      <c r="E958">
        <v>2025</v>
      </c>
      <c r="F958" s="29" t="s">
        <v>19</v>
      </c>
      <c r="G958">
        <v>10.977600000000001</v>
      </c>
    </row>
    <row r="959" spans="1:7">
      <c r="A959" s="29" t="s">
        <v>249</v>
      </c>
      <c r="B959" s="29" t="s">
        <v>86</v>
      </c>
      <c r="C959" s="29" t="s">
        <v>145</v>
      </c>
      <c r="D959" s="29" t="s">
        <v>19</v>
      </c>
      <c r="E959">
        <v>2026</v>
      </c>
      <c r="F959" s="29" t="s">
        <v>19</v>
      </c>
      <c r="G959">
        <v>10.977600000000001</v>
      </c>
    </row>
    <row r="960" spans="1:7">
      <c r="A960" s="29" t="s">
        <v>250</v>
      </c>
      <c r="B960" s="29" t="s">
        <v>86</v>
      </c>
      <c r="C960" s="29" t="s">
        <v>18</v>
      </c>
      <c r="D960" s="29" t="s">
        <v>185</v>
      </c>
      <c r="E960">
        <v>2023</v>
      </c>
      <c r="F960" s="29" t="s">
        <v>18</v>
      </c>
      <c r="G960">
        <v>53.687773586663177</v>
      </c>
    </row>
    <row r="961" spans="1:7">
      <c r="A961" s="29" t="s">
        <v>250</v>
      </c>
      <c r="B961" s="29" t="s">
        <v>86</v>
      </c>
      <c r="C961" s="29" t="s">
        <v>18</v>
      </c>
      <c r="D961" s="29" t="s">
        <v>185</v>
      </c>
      <c r="E961">
        <v>2024</v>
      </c>
      <c r="F961" s="29" t="s">
        <v>18</v>
      </c>
      <c r="G961">
        <v>53.687773586663177</v>
      </c>
    </row>
    <row r="962" spans="1:7">
      <c r="A962" s="29" t="s">
        <v>250</v>
      </c>
      <c r="B962" s="29" t="s">
        <v>86</v>
      </c>
      <c r="C962" s="29" t="s">
        <v>18</v>
      </c>
      <c r="D962" s="29" t="s">
        <v>185</v>
      </c>
      <c r="E962">
        <v>2025</v>
      </c>
      <c r="F962" s="29" t="s">
        <v>18</v>
      </c>
      <c r="G962">
        <v>53.687773586663177</v>
      </c>
    </row>
    <row r="963" spans="1:7">
      <c r="A963" s="29" t="s">
        <v>250</v>
      </c>
      <c r="B963" s="29" t="s">
        <v>86</v>
      </c>
      <c r="C963" s="29" t="s">
        <v>18</v>
      </c>
      <c r="D963" s="29" t="s">
        <v>185</v>
      </c>
      <c r="E963">
        <v>2026</v>
      </c>
      <c r="F963" s="29" t="s">
        <v>18</v>
      </c>
      <c r="G963">
        <v>53.687773586663177</v>
      </c>
    </row>
    <row r="964" spans="1:7">
      <c r="A964" s="29" t="s">
        <v>251</v>
      </c>
      <c r="B964" s="29" t="s">
        <v>86</v>
      </c>
      <c r="C964" s="29" t="s">
        <v>145</v>
      </c>
      <c r="D964" s="29" t="s">
        <v>21</v>
      </c>
      <c r="E964">
        <v>2019</v>
      </c>
      <c r="F964" s="29" t="s">
        <v>21</v>
      </c>
      <c r="G964">
        <v>8.5784269999999996</v>
      </c>
    </row>
    <row r="965" spans="1:7">
      <c r="A965" s="29" t="s">
        <v>251</v>
      </c>
      <c r="B965" s="29" t="s">
        <v>86</v>
      </c>
      <c r="C965" s="29" t="s">
        <v>145</v>
      </c>
      <c r="D965" s="29" t="s">
        <v>21</v>
      </c>
      <c r="E965">
        <v>2020</v>
      </c>
      <c r="F965" s="29" t="s">
        <v>21</v>
      </c>
      <c r="G965">
        <v>4.5999999999999996</v>
      </c>
    </row>
    <row r="966" spans="1:7">
      <c r="A966" s="29" t="s">
        <v>251</v>
      </c>
      <c r="B966" s="29" t="s">
        <v>86</v>
      </c>
      <c r="C966" s="29" t="s">
        <v>145</v>
      </c>
      <c r="D966" s="29" t="s">
        <v>21</v>
      </c>
      <c r="E966">
        <v>2021</v>
      </c>
      <c r="F966" s="29" t="s">
        <v>21</v>
      </c>
      <c r="G966">
        <v>15.7696369634933</v>
      </c>
    </row>
    <row r="967" spans="1:7">
      <c r="A967" s="29" t="s">
        <v>251</v>
      </c>
      <c r="B967" s="29" t="s">
        <v>86</v>
      </c>
      <c r="C967" s="29" t="s">
        <v>145</v>
      </c>
      <c r="D967" s="29" t="s">
        <v>21</v>
      </c>
      <c r="E967">
        <v>2022</v>
      </c>
      <c r="F967" s="29" t="s">
        <v>21</v>
      </c>
      <c r="G967">
        <v>36.493518309859162</v>
      </c>
    </row>
    <row r="968" spans="1:7">
      <c r="A968" s="29" t="s">
        <v>251</v>
      </c>
      <c r="B968" s="29" t="s">
        <v>86</v>
      </c>
      <c r="C968" s="29" t="s">
        <v>145</v>
      </c>
      <c r="D968" s="29" t="s">
        <v>21</v>
      </c>
      <c r="E968">
        <v>2023</v>
      </c>
      <c r="F968" s="29" t="s">
        <v>21</v>
      </c>
      <c r="G968">
        <v>45.214900947475442</v>
      </c>
    </row>
    <row r="969" spans="1:7">
      <c r="A969" s="29" t="s">
        <v>251</v>
      </c>
      <c r="B969" s="29" t="s">
        <v>86</v>
      </c>
      <c r="C969" s="29" t="s">
        <v>145</v>
      </c>
      <c r="D969" s="29" t="s">
        <v>21</v>
      </c>
      <c r="E969">
        <v>2024</v>
      </c>
      <c r="F969" s="29" t="s">
        <v>21</v>
      </c>
      <c r="G969">
        <v>53.421300000000002</v>
      </c>
    </row>
    <row r="970" spans="1:7">
      <c r="A970" s="29" t="s">
        <v>251</v>
      </c>
      <c r="B970" s="29" t="s">
        <v>86</v>
      </c>
      <c r="C970" s="29" t="s">
        <v>145</v>
      </c>
      <c r="D970" s="29" t="s">
        <v>21</v>
      </c>
      <c r="E970">
        <v>2025</v>
      </c>
      <c r="F970" s="29" t="s">
        <v>21</v>
      </c>
      <c r="G970">
        <v>28.421299999999999</v>
      </c>
    </row>
    <row r="971" spans="1:7">
      <c r="A971" s="29" t="s">
        <v>251</v>
      </c>
      <c r="B971" s="29" t="s">
        <v>86</v>
      </c>
      <c r="C971" s="29" t="s">
        <v>145</v>
      </c>
      <c r="D971" s="29" t="s">
        <v>21</v>
      </c>
      <c r="E971">
        <v>2026</v>
      </c>
      <c r="F971" s="29" t="s">
        <v>21</v>
      </c>
      <c r="G971">
        <v>28.421299999999999</v>
      </c>
    </row>
    <row r="972" spans="1:7">
      <c r="A972" s="29" t="s">
        <v>251</v>
      </c>
      <c r="B972" s="29" t="s">
        <v>86</v>
      </c>
      <c r="C972" s="29" t="s">
        <v>145</v>
      </c>
      <c r="D972" s="29" t="s">
        <v>21</v>
      </c>
      <c r="E972">
        <v>2027</v>
      </c>
      <c r="F972" s="29" t="s">
        <v>21</v>
      </c>
      <c r="G972">
        <v>4</v>
      </c>
    </row>
    <row r="973" spans="1:7">
      <c r="A973" s="29" t="s">
        <v>251</v>
      </c>
      <c r="B973" s="29" t="s">
        <v>86</v>
      </c>
      <c r="C973" s="29" t="s">
        <v>145</v>
      </c>
      <c r="D973" s="29" t="s">
        <v>21</v>
      </c>
      <c r="E973">
        <v>2028</v>
      </c>
      <c r="F973" s="29" t="s">
        <v>21</v>
      </c>
      <c r="G973">
        <v>4</v>
      </c>
    </row>
    <row r="974" spans="1:7">
      <c r="A974" s="29" t="s">
        <v>252</v>
      </c>
      <c r="B974" s="29" t="s">
        <v>86</v>
      </c>
      <c r="C974" s="29" t="s">
        <v>17</v>
      </c>
      <c r="D974" s="29" t="s">
        <v>156</v>
      </c>
      <c r="E974">
        <v>2022</v>
      </c>
      <c r="F974" s="29" t="s">
        <v>17</v>
      </c>
      <c r="G974">
        <v>121.74192388070649</v>
      </c>
    </row>
    <row r="975" spans="1:7">
      <c r="A975" s="29" t="s">
        <v>252</v>
      </c>
      <c r="B975" s="29" t="s">
        <v>86</v>
      </c>
      <c r="C975" s="29" t="s">
        <v>17</v>
      </c>
      <c r="D975" s="29" t="s">
        <v>156</v>
      </c>
      <c r="E975">
        <v>2023</v>
      </c>
      <c r="F975" s="29" t="s">
        <v>17</v>
      </c>
      <c r="G975">
        <v>204.6945700512351</v>
      </c>
    </row>
    <row r="976" spans="1:7">
      <c r="A976" s="29" t="s">
        <v>252</v>
      </c>
      <c r="B976" s="29" t="s">
        <v>86</v>
      </c>
      <c r="C976" s="29" t="s">
        <v>17</v>
      </c>
      <c r="D976" s="29" t="s">
        <v>156</v>
      </c>
      <c r="E976">
        <v>2024</v>
      </c>
      <c r="F976" s="29" t="s">
        <v>17</v>
      </c>
      <c r="G976">
        <v>204.6945700512351</v>
      </c>
    </row>
    <row r="977" spans="1:7">
      <c r="A977" s="29" t="s">
        <v>252</v>
      </c>
      <c r="B977" s="29" t="s">
        <v>86</v>
      </c>
      <c r="C977" s="29" t="s">
        <v>17</v>
      </c>
      <c r="D977" s="29" t="s">
        <v>156</v>
      </c>
      <c r="E977">
        <v>2025</v>
      </c>
      <c r="F977" s="29" t="s">
        <v>17</v>
      </c>
      <c r="G977">
        <v>204.6945700512351</v>
      </c>
    </row>
    <row r="978" spans="1:7">
      <c r="A978" s="29" t="s">
        <v>252</v>
      </c>
      <c r="B978" s="29" t="s">
        <v>86</v>
      </c>
      <c r="C978" s="29" t="s">
        <v>17</v>
      </c>
      <c r="D978" s="29" t="s">
        <v>156</v>
      </c>
      <c r="E978">
        <v>2026</v>
      </c>
      <c r="F978" s="29" t="s">
        <v>17</v>
      </c>
      <c r="G978">
        <v>204.6945700512351</v>
      </c>
    </row>
    <row r="979" spans="1:7">
      <c r="A979" s="29" t="s">
        <v>252</v>
      </c>
      <c r="B979" s="29" t="s">
        <v>86</v>
      </c>
      <c r="C979" s="29" t="s">
        <v>17</v>
      </c>
      <c r="D979" s="29" t="s">
        <v>156</v>
      </c>
      <c r="E979">
        <v>2027</v>
      </c>
      <c r="F979" s="29" t="s">
        <v>17</v>
      </c>
      <c r="G979">
        <v>204.6945700512351</v>
      </c>
    </row>
    <row r="980" spans="1:7">
      <c r="A980" s="29" t="s">
        <v>252</v>
      </c>
      <c r="B980" s="29" t="s">
        <v>86</v>
      </c>
      <c r="C980" s="29" t="s">
        <v>17</v>
      </c>
      <c r="D980" s="29" t="s">
        <v>156</v>
      </c>
      <c r="E980">
        <v>2028</v>
      </c>
      <c r="F980" s="29" t="s">
        <v>17</v>
      </c>
      <c r="G980">
        <v>204.6945700512351</v>
      </c>
    </row>
    <row r="981" spans="1:7">
      <c r="A981" s="29" t="s">
        <v>252</v>
      </c>
      <c r="B981" s="29" t="s">
        <v>86</v>
      </c>
      <c r="C981" s="29" t="s">
        <v>17</v>
      </c>
      <c r="D981" s="29" t="s">
        <v>156</v>
      </c>
      <c r="E981">
        <v>2029</v>
      </c>
      <c r="F981" s="29" t="s">
        <v>17</v>
      </c>
      <c r="G981">
        <v>180.86556415639691</v>
      </c>
    </row>
    <row r="982" spans="1:7">
      <c r="A982" s="29" t="s">
        <v>252</v>
      </c>
      <c r="B982" s="29" t="s">
        <v>86</v>
      </c>
      <c r="C982" s="29" t="s">
        <v>17</v>
      </c>
      <c r="D982" s="29" t="s">
        <v>156</v>
      </c>
      <c r="E982">
        <v>2030</v>
      </c>
      <c r="F982" s="29" t="s">
        <v>17</v>
      </c>
      <c r="G982">
        <v>180.86556415639691</v>
      </c>
    </row>
    <row r="983" spans="1:7">
      <c r="A983" s="29" t="s">
        <v>253</v>
      </c>
      <c r="B983" s="29" t="s">
        <v>87</v>
      </c>
      <c r="C983" s="29" t="s">
        <v>145</v>
      </c>
      <c r="D983" s="29" t="s">
        <v>19</v>
      </c>
      <c r="E983">
        <v>2021</v>
      </c>
      <c r="F983" s="29" t="s">
        <v>19</v>
      </c>
      <c r="G983">
        <v>271.40600000000001</v>
      </c>
    </row>
    <row r="984" spans="1:7">
      <c r="A984" s="29" t="s">
        <v>253</v>
      </c>
      <c r="B984" s="29" t="s">
        <v>87</v>
      </c>
      <c r="C984" s="29" t="s">
        <v>145</v>
      </c>
      <c r="D984" s="29" t="s">
        <v>19</v>
      </c>
      <c r="E984">
        <v>2022</v>
      </c>
      <c r="F984" s="29" t="s">
        <v>19</v>
      </c>
      <c r="G984">
        <v>449.52</v>
      </c>
    </row>
    <row r="985" spans="1:7">
      <c r="A985" s="29" t="s">
        <v>253</v>
      </c>
      <c r="B985" s="29" t="s">
        <v>87</v>
      </c>
      <c r="C985" s="29" t="s">
        <v>145</v>
      </c>
      <c r="D985" s="29" t="s">
        <v>19</v>
      </c>
      <c r="E985">
        <v>2023</v>
      </c>
      <c r="F985" s="29" t="s">
        <v>19</v>
      </c>
      <c r="G985">
        <v>201.61</v>
      </c>
    </row>
    <row r="986" spans="1:7">
      <c r="A986" s="29" t="s">
        <v>253</v>
      </c>
      <c r="B986" s="29" t="s">
        <v>87</v>
      </c>
      <c r="C986" s="29" t="s">
        <v>145</v>
      </c>
      <c r="D986" s="29" t="s">
        <v>19</v>
      </c>
      <c r="E986">
        <v>2024</v>
      </c>
      <c r="F986" s="29" t="s">
        <v>19</v>
      </c>
      <c r="G986">
        <v>44</v>
      </c>
    </row>
    <row r="987" spans="1:7">
      <c r="A987" s="29" t="s">
        <v>254</v>
      </c>
      <c r="B987" s="29" t="s">
        <v>87</v>
      </c>
      <c r="C987" s="29" t="s">
        <v>18</v>
      </c>
      <c r="D987" s="29" t="s">
        <v>155</v>
      </c>
      <c r="E987">
        <v>2023</v>
      </c>
      <c r="F987" s="29" t="s">
        <v>18</v>
      </c>
      <c r="G987">
        <v>23.001000000000001</v>
      </c>
    </row>
    <row r="988" spans="1:7">
      <c r="A988" s="29" t="s">
        <v>254</v>
      </c>
      <c r="B988" s="29" t="s">
        <v>87</v>
      </c>
      <c r="C988" s="29" t="s">
        <v>18</v>
      </c>
      <c r="D988" s="29" t="s">
        <v>155</v>
      </c>
      <c r="E988">
        <v>2024</v>
      </c>
      <c r="F988" s="29" t="s">
        <v>18</v>
      </c>
      <c r="G988">
        <v>92.003999999999991</v>
      </c>
    </row>
    <row r="989" spans="1:7">
      <c r="A989" s="29" t="s">
        <v>254</v>
      </c>
      <c r="B989" s="29" t="s">
        <v>87</v>
      </c>
      <c r="C989" s="29" t="s">
        <v>18</v>
      </c>
      <c r="D989" s="29" t="s">
        <v>155</v>
      </c>
      <c r="E989">
        <v>2025</v>
      </c>
      <c r="F989" s="29" t="s">
        <v>18</v>
      </c>
      <c r="G989">
        <v>92.003999999999991</v>
      </c>
    </row>
    <row r="990" spans="1:7">
      <c r="A990" s="29" t="s">
        <v>254</v>
      </c>
      <c r="B990" s="29" t="s">
        <v>87</v>
      </c>
      <c r="C990" s="29" t="s">
        <v>18</v>
      </c>
      <c r="D990" s="29" t="s">
        <v>155</v>
      </c>
      <c r="E990">
        <v>2026</v>
      </c>
      <c r="F990" s="29" t="s">
        <v>18</v>
      </c>
      <c r="G990">
        <v>92.003999999999991</v>
      </c>
    </row>
    <row r="991" spans="1:7">
      <c r="A991" s="29" t="s">
        <v>254</v>
      </c>
      <c r="B991" s="29" t="s">
        <v>87</v>
      </c>
      <c r="C991" s="29" t="s">
        <v>18</v>
      </c>
      <c r="D991" s="29" t="s">
        <v>155</v>
      </c>
      <c r="E991">
        <v>2027</v>
      </c>
      <c r="F991" s="29" t="s">
        <v>18</v>
      </c>
      <c r="G991">
        <v>92.003999999999991</v>
      </c>
    </row>
    <row r="992" spans="1:7">
      <c r="A992" s="29" t="s">
        <v>254</v>
      </c>
      <c r="B992" s="29" t="s">
        <v>87</v>
      </c>
      <c r="C992" s="29" t="s">
        <v>18</v>
      </c>
      <c r="D992" s="29" t="s">
        <v>155</v>
      </c>
      <c r="E992">
        <v>2028</v>
      </c>
      <c r="F992" s="29" t="s">
        <v>18</v>
      </c>
      <c r="G992">
        <v>92.003999999999991</v>
      </c>
    </row>
    <row r="993" spans="1:7">
      <c r="A993" s="29" t="s">
        <v>254</v>
      </c>
      <c r="B993" s="29" t="s">
        <v>87</v>
      </c>
      <c r="C993" s="29" t="s">
        <v>18</v>
      </c>
      <c r="D993" s="29" t="s">
        <v>168</v>
      </c>
      <c r="E993">
        <v>2023</v>
      </c>
      <c r="F993" s="29" t="s">
        <v>18</v>
      </c>
      <c r="G993">
        <v>76.813832391574834</v>
      </c>
    </row>
    <row r="994" spans="1:7">
      <c r="A994" s="29" t="s">
        <v>254</v>
      </c>
      <c r="B994" s="29" t="s">
        <v>87</v>
      </c>
      <c r="C994" s="29" t="s">
        <v>18</v>
      </c>
      <c r="D994" s="29" t="s">
        <v>168</v>
      </c>
      <c r="E994">
        <v>2024</v>
      </c>
      <c r="F994" s="29" t="s">
        <v>18</v>
      </c>
      <c r="G994">
        <v>198.54462848608549</v>
      </c>
    </row>
    <row r="995" spans="1:7">
      <c r="A995" s="29" t="s">
        <v>254</v>
      </c>
      <c r="B995" s="29" t="s">
        <v>87</v>
      </c>
      <c r="C995" s="29" t="s">
        <v>18</v>
      </c>
      <c r="D995" s="29" t="s">
        <v>168</v>
      </c>
      <c r="E995">
        <v>2025</v>
      </c>
      <c r="F995" s="29" t="s">
        <v>18</v>
      </c>
      <c r="G995">
        <v>279.56294627020281</v>
      </c>
    </row>
    <row r="996" spans="1:7">
      <c r="A996" s="29" t="s">
        <v>254</v>
      </c>
      <c r="B996" s="29" t="s">
        <v>87</v>
      </c>
      <c r="C996" s="29" t="s">
        <v>18</v>
      </c>
      <c r="D996" s="29" t="s">
        <v>168</v>
      </c>
      <c r="E996">
        <v>2026</v>
      </c>
      <c r="F996" s="29" t="s">
        <v>18</v>
      </c>
      <c r="G996">
        <v>341.58343424257652</v>
      </c>
    </row>
    <row r="997" spans="1:7">
      <c r="A997" s="29" t="s">
        <v>254</v>
      </c>
      <c r="B997" s="29" t="s">
        <v>87</v>
      </c>
      <c r="C997" s="29" t="s">
        <v>18</v>
      </c>
      <c r="D997" s="29" t="s">
        <v>168</v>
      </c>
      <c r="E997">
        <v>2027</v>
      </c>
      <c r="F997" s="29" t="s">
        <v>18</v>
      </c>
      <c r="G997">
        <v>315.85452752497332</v>
      </c>
    </row>
    <row r="998" spans="1:7">
      <c r="A998" s="29" t="s">
        <v>254</v>
      </c>
      <c r="B998" s="29" t="s">
        <v>87</v>
      </c>
      <c r="C998" s="29" t="s">
        <v>18</v>
      </c>
      <c r="D998" s="29" t="s">
        <v>168</v>
      </c>
      <c r="E998">
        <v>2028</v>
      </c>
      <c r="F998" s="29" t="s">
        <v>18</v>
      </c>
      <c r="G998">
        <v>124.1356932819495</v>
      </c>
    </row>
    <row r="999" spans="1:7">
      <c r="A999" s="29" t="s">
        <v>254</v>
      </c>
      <c r="B999" s="29" t="s">
        <v>87</v>
      </c>
      <c r="C999" s="29" t="s">
        <v>18</v>
      </c>
      <c r="D999" s="29" t="s">
        <v>168</v>
      </c>
      <c r="E999">
        <v>2029</v>
      </c>
      <c r="F999" s="29" t="s">
        <v>18</v>
      </c>
      <c r="G999">
        <v>77.700000000000415</v>
      </c>
    </row>
    <row r="1000" spans="1:7">
      <c r="A1000" s="29" t="s">
        <v>254</v>
      </c>
      <c r="B1000" s="29" t="s">
        <v>87</v>
      </c>
      <c r="C1000" s="29" t="s">
        <v>18</v>
      </c>
      <c r="D1000" s="29" t="s">
        <v>168</v>
      </c>
      <c r="E1000">
        <v>2030</v>
      </c>
      <c r="F1000" s="29" t="s">
        <v>18</v>
      </c>
      <c r="G1000">
        <v>77.700000000000415</v>
      </c>
    </row>
    <row r="1001" spans="1:7">
      <c r="A1001" s="29" t="s">
        <v>254</v>
      </c>
      <c r="B1001" s="29" t="s">
        <v>87</v>
      </c>
      <c r="C1001" s="29" t="s">
        <v>18</v>
      </c>
      <c r="D1001" s="29" t="s">
        <v>180</v>
      </c>
      <c r="E1001">
        <v>2023</v>
      </c>
      <c r="F1001" s="29" t="s">
        <v>18</v>
      </c>
      <c r="G1001">
        <v>31.73204826696217</v>
      </c>
    </row>
    <row r="1002" spans="1:7">
      <c r="A1002" s="29" t="s">
        <v>254</v>
      </c>
      <c r="B1002" s="29" t="s">
        <v>87</v>
      </c>
      <c r="C1002" s="29" t="s">
        <v>18</v>
      </c>
      <c r="D1002" s="29" t="s">
        <v>180</v>
      </c>
      <c r="E1002">
        <v>2024</v>
      </c>
      <c r="F1002" s="29" t="s">
        <v>18</v>
      </c>
      <c r="G1002">
        <v>85.691216036964121</v>
      </c>
    </row>
    <row r="1003" spans="1:7">
      <c r="A1003" s="29" t="s">
        <v>254</v>
      </c>
      <c r="B1003" s="29" t="s">
        <v>87</v>
      </c>
      <c r="C1003" s="29" t="s">
        <v>18</v>
      </c>
      <c r="D1003" s="29" t="s">
        <v>180</v>
      </c>
      <c r="E1003">
        <v>2025</v>
      </c>
      <c r="F1003" s="29" t="s">
        <v>18</v>
      </c>
      <c r="G1003">
        <v>136.69359270667351</v>
      </c>
    </row>
    <row r="1004" spans="1:7">
      <c r="A1004" s="29" t="s">
        <v>254</v>
      </c>
      <c r="B1004" s="29" t="s">
        <v>87</v>
      </c>
      <c r="C1004" s="29" t="s">
        <v>18</v>
      </c>
      <c r="D1004" s="29" t="s">
        <v>180</v>
      </c>
      <c r="E1004">
        <v>2026</v>
      </c>
      <c r="F1004" s="29" t="s">
        <v>18</v>
      </c>
      <c r="G1004">
        <v>182.18487331402449</v>
      </c>
    </row>
    <row r="1005" spans="1:7">
      <c r="A1005" s="29" t="s">
        <v>254</v>
      </c>
      <c r="B1005" s="29" t="s">
        <v>87</v>
      </c>
      <c r="C1005" s="29" t="s">
        <v>18</v>
      </c>
      <c r="D1005" s="29" t="s">
        <v>180</v>
      </c>
      <c r="E1005">
        <v>2027</v>
      </c>
      <c r="F1005" s="29" t="s">
        <v>18</v>
      </c>
      <c r="G1005">
        <v>186.73487331402461</v>
      </c>
    </row>
    <row r="1006" spans="1:7">
      <c r="A1006" s="29" t="s">
        <v>254</v>
      </c>
      <c r="B1006" s="29" t="s">
        <v>87</v>
      </c>
      <c r="C1006" s="29" t="s">
        <v>18</v>
      </c>
      <c r="D1006" s="29" t="s">
        <v>180</v>
      </c>
      <c r="E1006">
        <v>2028</v>
      </c>
      <c r="F1006" s="29" t="s">
        <v>18</v>
      </c>
      <c r="G1006">
        <v>43.615243585550303</v>
      </c>
    </row>
    <row r="1007" spans="1:7">
      <c r="A1007" s="29" t="s">
        <v>254</v>
      </c>
      <c r="B1007" s="29" t="s">
        <v>87</v>
      </c>
      <c r="C1007" s="29" t="s">
        <v>18</v>
      </c>
      <c r="D1007" s="29" t="s">
        <v>180</v>
      </c>
      <c r="E1007">
        <v>2029</v>
      </c>
      <c r="F1007" s="29" t="s">
        <v>18</v>
      </c>
      <c r="G1007">
        <v>27.30000000000015</v>
      </c>
    </row>
    <row r="1008" spans="1:7">
      <c r="A1008" s="29" t="s">
        <v>254</v>
      </c>
      <c r="B1008" s="29" t="s">
        <v>87</v>
      </c>
      <c r="C1008" s="29" t="s">
        <v>18</v>
      </c>
      <c r="D1008" s="29" t="s">
        <v>180</v>
      </c>
      <c r="E1008">
        <v>2030</v>
      </c>
      <c r="F1008" s="29" t="s">
        <v>18</v>
      </c>
      <c r="G1008">
        <v>27.30000000000015</v>
      </c>
    </row>
    <row r="1009" spans="1:7">
      <c r="A1009" s="29" t="s">
        <v>255</v>
      </c>
      <c r="B1009" s="29" t="s">
        <v>87</v>
      </c>
      <c r="C1009" s="29" t="s">
        <v>16</v>
      </c>
      <c r="D1009" s="29" t="s">
        <v>213</v>
      </c>
      <c r="E1009">
        <v>2024</v>
      </c>
      <c r="F1009" s="29" t="s">
        <v>16</v>
      </c>
      <c r="G1009">
        <v>81.815231441245004</v>
      </c>
    </row>
    <row r="1010" spans="1:7">
      <c r="A1010" s="29" t="s">
        <v>255</v>
      </c>
      <c r="B1010" s="29" t="s">
        <v>87</v>
      </c>
      <c r="C1010" s="29" t="s">
        <v>16</v>
      </c>
      <c r="D1010" s="29" t="s">
        <v>213</v>
      </c>
      <c r="E1010">
        <v>2025</v>
      </c>
      <c r="F1010" s="29" t="s">
        <v>16</v>
      </c>
      <c r="G1010">
        <v>107.7919120085125</v>
      </c>
    </row>
    <row r="1011" spans="1:7">
      <c r="A1011" s="29" t="s">
        <v>255</v>
      </c>
      <c r="B1011" s="29" t="s">
        <v>87</v>
      </c>
      <c r="C1011" s="29" t="s">
        <v>16</v>
      </c>
      <c r="D1011" s="29" t="s">
        <v>213</v>
      </c>
      <c r="E1011">
        <v>2026</v>
      </c>
      <c r="F1011" s="29" t="s">
        <v>16</v>
      </c>
      <c r="G1011">
        <v>133.2729206473812</v>
      </c>
    </row>
    <row r="1012" spans="1:7">
      <c r="A1012" s="29" t="s">
        <v>255</v>
      </c>
      <c r="B1012" s="29" t="s">
        <v>87</v>
      </c>
      <c r="C1012" s="29" t="s">
        <v>16</v>
      </c>
      <c r="D1012" s="29" t="s">
        <v>213</v>
      </c>
      <c r="E1012">
        <v>2027</v>
      </c>
      <c r="F1012" s="29" t="s">
        <v>16</v>
      </c>
      <c r="G1012">
        <v>142.51445096967689</v>
      </c>
    </row>
    <row r="1013" spans="1:7">
      <c r="A1013" s="29" t="s">
        <v>255</v>
      </c>
      <c r="B1013" s="29" t="s">
        <v>87</v>
      </c>
      <c r="C1013" s="29" t="s">
        <v>16</v>
      </c>
      <c r="D1013" s="29" t="s">
        <v>213</v>
      </c>
      <c r="E1013">
        <v>2028</v>
      </c>
      <c r="F1013" s="29" t="s">
        <v>16</v>
      </c>
      <c r="G1013">
        <v>83.862436436632507</v>
      </c>
    </row>
    <row r="1014" spans="1:7">
      <c r="A1014" s="29" t="s">
        <v>255</v>
      </c>
      <c r="B1014" s="29" t="s">
        <v>87</v>
      </c>
      <c r="C1014" s="29" t="s">
        <v>16</v>
      </c>
      <c r="D1014" s="29" t="s">
        <v>213</v>
      </c>
      <c r="E1014">
        <v>2029</v>
      </c>
      <c r="F1014" s="29" t="s">
        <v>16</v>
      </c>
      <c r="G1014">
        <v>71.375</v>
      </c>
    </row>
    <row r="1015" spans="1:7">
      <c r="A1015" s="29" t="s">
        <v>255</v>
      </c>
      <c r="B1015" s="29" t="s">
        <v>87</v>
      </c>
      <c r="C1015" s="29" t="s">
        <v>16</v>
      </c>
      <c r="D1015" s="29" t="s">
        <v>213</v>
      </c>
      <c r="E1015">
        <v>2030</v>
      </c>
      <c r="F1015" s="29" t="s">
        <v>16</v>
      </c>
      <c r="G1015">
        <v>71.375</v>
      </c>
    </row>
    <row r="1016" spans="1:7">
      <c r="A1016" s="29" t="s">
        <v>255</v>
      </c>
      <c r="B1016" s="29" t="s">
        <v>87</v>
      </c>
      <c r="C1016" s="29" t="s">
        <v>16</v>
      </c>
      <c r="D1016" s="29" t="s">
        <v>256</v>
      </c>
      <c r="E1016">
        <v>2024</v>
      </c>
      <c r="F1016" s="29" t="s">
        <v>16</v>
      </c>
      <c r="G1016">
        <v>5.3936723034614902</v>
      </c>
    </row>
    <row r="1017" spans="1:7">
      <c r="A1017" s="29" t="s">
        <v>255</v>
      </c>
      <c r="B1017" s="29" t="s">
        <v>87</v>
      </c>
      <c r="C1017" s="29" t="s">
        <v>16</v>
      </c>
      <c r="D1017" s="29" t="s">
        <v>256</v>
      </c>
      <c r="E1017">
        <v>2025</v>
      </c>
      <c r="F1017" s="29" t="s">
        <v>16</v>
      </c>
      <c r="G1017">
        <v>8.2225687937810008</v>
      </c>
    </row>
    <row r="1018" spans="1:7">
      <c r="A1018" s="29" t="s">
        <v>255</v>
      </c>
      <c r="B1018" s="29" t="s">
        <v>87</v>
      </c>
      <c r="C1018" s="29" t="s">
        <v>16</v>
      </c>
      <c r="D1018" s="29" t="s">
        <v>256</v>
      </c>
      <c r="E1018">
        <v>2026</v>
      </c>
      <c r="F1018" s="29" t="s">
        <v>16</v>
      </c>
      <c r="G1018">
        <v>10.38937298708813</v>
      </c>
    </row>
    <row r="1019" spans="1:7">
      <c r="A1019" s="29" t="s">
        <v>255</v>
      </c>
      <c r="B1019" s="29" t="s">
        <v>87</v>
      </c>
      <c r="C1019" s="29" t="s">
        <v>16</v>
      </c>
      <c r="D1019" s="29" t="s">
        <v>256</v>
      </c>
      <c r="E1019">
        <v>2027</v>
      </c>
      <c r="F1019" s="29" t="s">
        <v>16</v>
      </c>
      <c r="G1019">
        <v>10.88312807268758</v>
      </c>
    </row>
    <row r="1020" spans="1:7">
      <c r="A1020" s="29" t="s">
        <v>257</v>
      </c>
      <c r="B1020" s="29" t="s">
        <v>87</v>
      </c>
      <c r="C1020" s="29" t="s">
        <v>145</v>
      </c>
      <c r="D1020" s="29" t="s">
        <v>21</v>
      </c>
      <c r="E1020">
        <v>2021</v>
      </c>
      <c r="F1020" s="29" t="s">
        <v>21</v>
      </c>
      <c r="G1020">
        <v>3.29</v>
      </c>
    </row>
    <row r="1021" spans="1:7">
      <c r="A1021" s="29" t="s">
        <v>257</v>
      </c>
      <c r="B1021" s="29" t="s">
        <v>87</v>
      </c>
      <c r="C1021" s="29" t="s">
        <v>145</v>
      </c>
      <c r="D1021" s="29" t="s">
        <v>21</v>
      </c>
      <c r="E1021">
        <v>2023</v>
      </c>
      <c r="F1021" s="29" t="s">
        <v>21</v>
      </c>
      <c r="G1021">
        <v>36.200000000000003</v>
      </c>
    </row>
    <row r="1022" spans="1:7">
      <c r="A1022" s="29" t="s">
        <v>257</v>
      </c>
      <c r="B1022" s="29" t="s">
        <v>87</v>
      </c>
      <c r="C1022" s="29" t="s">
        <v>145</v>
      </c>
      <c r="D1022" s="29" t="s">
        <v>21</v>
      </c>
      <c r="E1022">
        <v>2024</v>
      </c>
      <c r="F1022" s="29" t="s">
        <v>21</v>
      </c>
      <c r="G1022">
        <v>46.2</v>
      </c>
    </row>
    <row r="1023" spans="1:7">
      <c r="A1023" s="29" t="s">
        <v>257</v>
      </c>
      <c r="B1023" s="29" t="s">
        <v>87</v>
      </c>
      <c r="C1023" s="29" t="s">
        <v>145</v>
      </c>
      <c r="D1023" s="29" t="s">
        <v>21</v>
      </c>
      <c r="E1023">
        <v>2025</v>
      </c>
      <c r="F1023" s="29" t="s">
        <v>21</v>
      </c>
      <c r="G1023">
        <v>46.2</v>
      </c>
    </row>
    <row r="1024" spans="1:7">
      <c r="A1024" s="29" t="s">
        <v>257</v>
      </c>
      <c r="B1024" s="29" t="s">
        <v>87</v>
      </c>
      <c r="C1024" s="29" t="s">
        <v>145</v>
      </c>
      <c r="D1024" s="29" t="s">
        <v>21</v>
      </c>
      <c r="E1024">
        <v>2026</v>
      </c>
      <c r="F1024" s="29" t="s">
        <v>21</v>
      </c>
      <c r="G1024">
        <v>16.2</v>
      </c>
    </row>
    <row r="1025" spans="1:7">
      <c r="A1025" s="29" t="s">
        <v>257</v>
      </c>
      <c r="B1025" s="29" t="s">
        <v>87</v>
      </c>
      <c r="C1025" s="29" t="s">
        <v>145</v>
      </c>
      <c r="D1025" s="29" t="s">
        <v>21</v>
      </c>
      <c r="E1025">
        <v>2027</v>
      </c>
      <c r="F1025" s="29" t="s">
        <v>21</v>
      </c>
      <c r="G1025">
        <v>11.2</v>
      </c>
    </row>
    <row r="1026" spans="1:7">
      <c r="A1026" s="29" t="s">
        <v>258</v>
      </c>
      <c r="B1026" s="29" t="s">
        <v>87</v>
      </c>
      <c r="C1026" s="29" t="s">
        <v>145</v>
      </c>
      <c r="D1026" s="29" t="s">
        <v>20</v>
      </c>
      <c r="E1026">
        <v>2021</v>
      </c>
      <c r="F1026" s="29" t="s">
        <v>20</v>
      </c>
      <c r="G1026">
        <v>31.35</v>
      </c>
    </row>
    <row r="1027" spans="1:7">
      <c r="A1027" s="29" t="s">
        <v>258</v>
      </c>
      <c r="B1027" s="29" t="s">
        <v>87</v>
      </c>
      <c r="C1027" s="29" t="s">
        <v>145</v>
      </c>
      <c r="D1027" s="29" t="s">
        <v>20</v>
      </c>
      <c r="E1027">
        <v>2022</v>
      </c>
      <c r="F1027" s="29" t="s">
        <v>20</v>
      </c>
      <c r="G1027">
        <v>14.97</v>
      </c>
    </row>
    <row r="1028" spans="1:7">
      <c r="A1028" s="29" t="s">
        <v>258</v>
      </c>
      <c r="B1028" s="29" t="s">
        <v>87</v>
      </c>
      <c r="C1028" s="29" t="s">
        <v>145</v>
      </c>
      <c r="D1028" s="29" t="s">
        <v>20</v>
      </c>
      <c r="E1028">
        <v>2023</v>
      </c>
      <c r="F1028" s="29" t="s">
        <v>20</v>
      </c>
      <c r="G1028">
        <v>18.8</v>
      </c>
    </row>
    <row r="1029" spans="1:7">
      <c r="A1029" s="29" t="s">
        <v>258</v>
      </c>
      <c r="B1029" s="29" t="s">
        <v>87</v>
      </c>
      <c r="C1029" s="29" t="s">
        <v>145</v>
      </c>
      <c r="D1029" s="29" t="s">
        <v>20</v>
      </c>
      <c r="E1029">
        <v>2024</v>
      </c>
      <c r="F1029" s="29" t="s">
        <v>20</v>
      </c>
      <c r="G1029">
        <v>4.0999999999999996</v>
      </c>
    </row>
    <row r="1030" spans="1:7">
      <c r="A1030" s="29" t="s">
        <v>259</v>
      </c>
      <c r="B1030" s="29" t="s">
        <v>87</v>
      </c>
      <c r="C1030" s="29" t="s">
        <v>145</v>
      </c>
      <c r="D1030" s="29" t="s">
        <v>22</v>
      </c>
      <c r="E1030">
        <v>2023</v>
      </c>
      <c r="F1030" s="29" t="s">
        <v>22</v>
      </c>
      <c r="G1030">
        <v>6.2</v>
      </c>
    </row>
    <row r="1031" spans="1:7">
      <c r="A1031" s="29" t="s">
        <v>259</v>
      </c>
      <c r="B1031" s="29" t="s">
        <v>87</v>
      </c>
      <c r="C1031" s="29" t="s">
        <v>145</v>
      </c>
      <c r="D1031" s="29" t="s">
        <v>22</v>
      </c>
      <c r="E1031">
        <v>2024</v>
      </c>
      <c r="F1031" s="29" t="s">
        <v>22</v>
      </c>
      <c r="G1031">
        <v>16.2</v>
      </c>
    </row>
    <row r="1032" spans="1:7">
      <c r="A1032" s="29" t="s">
        <v>259</v>
      </c>
      <c r="B1032" s="29" t="s">
        <v>87</v>
      </c>
      <c r="C1032" s="29" t="s">
        <v>145</v>
      </c>
      <c r="D1032" s="29" t="s">
        <v>22</v>
      </c>
      <c r="E1032">
        <v>2025</v>
      </c>
      <c r="F1032" s="29" t="s">
        <v>22</v>
      </c>
      <c r="G1032">
        <v>16.2</v>
      </c>
    </row>
    <row r="1033" spans="1:7">
      <c r="A1033" s="29" t="s">
        <v>259</v>
      </c>
      <c r="B1033" s="29" t="s">
        <v>87</v>
      </c>
      <c r="C1033" s="29" t="s">
        <v>145</v>
      </c>
      <c r="D1033" s="29" t="s">
        <v>22</v>
      </c>
      <c r="E1033">
        <v>2026</v>
      </c>
      <c r="F1033" s="29" t="s">
        <v>22</v>
      </c>
      <c r="G1033">
        <v>16.2</v>
      </c>
    </row>
    <row r="1034" spans="1:7">
      <c r="A1034" s="29" t="s">
        <v>259</v>
      </c>
      <c r="B1034" s="29" t="s">
        <v>87</v>
      </c>
      <c r="C1034" s="29" t="s">
        <v>145</v>
      </c>
      <c r="D1034" s="29" t="s">
        <v>22</v>
      </c>
      <c r="E1034">
        <v>2027</v>
      </c>
      <c r="F1034" s="29" t="s">
        <v>22</v>
      </c>
      <c r="G1034">
        <v>11.2</v>
      </c>
    </row>
    <row r="1035" spans="1:7">
      <c r="A1035" s="29" t="s">
        <v>260</v>
      </c>
      <c r="B1035" s="29" t="s">
        <v>87</v>
      </c>
      <c r="C1035" s="29" t="s">
        <v>145</v>
      </c>
      <c r="D1035" s="29" t="s">
        <v>160</v>
      </c>
      <c r="E1035">
        <v>2021</v>
      </c>
      <c r="F1035" s="29" t="s">
        <v>160</v>
      </c>
      <c r="G1035">
        <v>-6.1545231481398313</v>
      </c>
    </row>
    <row r="1036" spans="1:7">
      <c r="A1036" s="29" t="s">
        <v>260</v>
      </c>
      <c r="B1036" s="29" t="s">
        <v>87</v>
      </c>
      <c r="C1036" s="29" t="s">
        <v>145</v>
      </c>
      <c r="D1036" s="29" t="s">
        <v>160</v>
      </c>
      <c r="E1036">
        <v>2022</v>
      </c>
      <c r="F1036" s="29" t="s">
        <v>160</v>
      </c>
      <c r="G1036">
        <v>-27.047095890410962</v>
      </c>
    </row>
    <row r="1037" spans="1:7">
      <c r="A1037" s="29" t="s">
        <v>260</v>
      </c>
      <c r="B1037" s="29" t="s">
        <v>87</v>
      </c>
      <c r="C1037" s="29" t="s">
        <v>145</v>
      </c>
      <c r="D1037" s="29" t="s">
        <v>160</v>
      </c>
      <c r="E1037">
        <v>2023</v>
      </c>
      <c r="F1037" s="29" t="s">
        <v>160</v>
      </c>
      <c r="G1037">
        <v>-54.709006478314983</v>
      </c>
    </row>
    <row r="1038" spans="1:7">
      <c r="A1038" s="29" t="s">
        <v>260</v>
      </c>
      <c r="B1038" s="29" t="s">
        <v>87</v>
      </c>
      <c r="C1038" s="29" t="s">
        <v>145</v>
      </c>
      <c r="D1038" s="29" t="s">
        <v>160</v>
      </c>
      <c r="E1038">
        <v>2024</v>
      </c>
      <c r="F1038" s="29" t="s">
        <v>160</v>
      </c>
      <c r="G1038">
        <v>-65.537384948275815</v>
      </c>
    </row>
    <row r="1039" spans="1:7">
      <c r="A1039" s="29" t="s">
        <v>260</v>
      </c>
      <c r="B1039" s="29" t="s">
        <v>87</v>
      </c>
      <c r="C1039" s="29" t="s">
        <v>145</v>
      </c>
      <c r="D1039" s="29" t="s">
        <v>160</v>
      </c>
      <c r="E1039">
        <v>2025</v>
      </c>
      <c r="F1039" s="29" t="s">
        <v>160</v>
      </c>
      <c r="G1039">
        <v>-65.822571389953737</v>
      </c>
    </row>
    <row r="1040" spans="1:7">
      <c r="A1040" s="29" t="s">
        <v>260</v>
      </c>
      <c r="B1040" s="29" t="s">
        <v>87</v>
      </c>
      <c r="C1040" s="29" t="s">
        <v>145</v>
      </c>
      <c r="D1040" s="29" t="s">
        <v>160</v>
      </c>
      <c r="E1040">
        <v>2026</v>
      </c>
      <c r="F1040" s="29" t="s">
        <v>160</v>
      </c>
      <c r="G1040">
        <v>-59.801955902443353</v>
      </c>
    </row>
    <row r="1041" spans="1:7">
      <c r="A1041" s="29" t="s">
        <v>260</v>
      </c>
      <c r="B1041" s="29" t="s">
        <v>87</v>
      </c>
      <c r="C1041" s="29" t="s">
        <v>145</v>
      </c>
      <c r="D1041" s="29" t="s">
        <v>160</v>
      </c>
      <c r="E1041">
        <v>2027</v>
      </c>
      <c r="F1041" s="29" t="s">
        <v>160</v>
      </c>
      <c r="G1041">
        <v>-36.634152538051808</v>
      </c>
    </row>
    <row r="1042" spans="1:7">
      <c r="A1042" s="29" t="s">
        <v>260</v>
      </c>
      <c r="B1042" s="29" t="s">
        <v>87</v>
      </c>
      <c r="C1042" s="29" t="s">
        <v>145</v>
      </c>
      <c r="D1042" s="29" t="s">
        <v>160</v>
      </c>
      <c r="E1042">
        <v>2028</v>
      </c>
      <c r="F1042" s="29" t="s">
        <v>160</v>
      </c>
      <c r="G1042">
        <v>-8.2946513690634021</v>
      </c>
    </row>
    <row r="1043" spans="1:7">
      <c r="A1043" s="29" t="s">
        <v>260</v>
      </c>
      <c r="B1043" s="29" t="s">
        <v>87</v>
      </c>
      <c r="C1043" s="29" t="s">
        <v>145</v>
      </c>
      <c r="D1043" s="29" t="s">
        <v>160</v>
      </c>
      <c r="E1043">
        <v>2029</v>
      </c>
      <c r="F1043" s="29" t="s">
        <v>160</v>
      </c>
      <c r="G1043">
        <v>-1.505000000000084</v>
      </c>
    </row>
    <row r="1044" spans="1:7">
      <c r="A1044" s="29" t="s">
        <v>260</v>
      </c>
      <c r="B1044" s="29" t="s">
        <v>87</v>
      </c>
      <c r="C1044" s="29" t="s">
        <v>145</v>
      </c>
      <c r="D1044" s="29" t="s">
        <v>160</v>
      </c>
      <c r="E1044">
        <v>2030</v>
      </c>
      <c r="F1044" s="29" t="s">
        <v>160</v>
      </c>
      <c r="G1044">
        <v>-1.505000000000084</v>
      </c>
    </row>
    <row r="1045" spans="1:7">
      <c r="A1045" s="29" t="s">
        <v>261</v>
      </c>
      <c r="B1045" s="29" t="s">
        <v>87</v>
      </c>
      <c r="C1045" s="29" t="s">
        <v>17</v>
      </c>
      <c r="D1045" s="29" t="s">
        <v>213</v>
      </c>
      <c r="E1045">
        <v>2023</v>
      </c>
      <c r="F1045" s="29" t="s">
        <v>17</v>
      </c>
      <c r="G1045">
        <v>26.172298284996881</v>
      </c>
    </row>
    <row r="1046" spans="1:7">
      <c r="A1046" s="29" t="s">
        <v>261</v>
      </c>
      <c r="B1046" s="29" t="s">
        <v>87</v>
      </c>
      <c r="C1046" s="29" t="s">
        <v>17</v>
      </c>
      <c r="D1046" s="29" t="s">
        <v>213</v>
      </c>
      <c r="E1046">
        <v>2024</v>
      </c>
      <c r="F1046" s="29" t="s">
        <v>17</v>
      </c>
      <c r="G1046">
        <v>62.437182183162498</v>
      </c>
    </row>
    <row r="1047" spans="1:7">
      <c r="A1047" s="29" t="s">
        <v>261</v>
      </c>
      <c r="B1047" s="29" t="s">
        <v>87</v>
      </c>
      <c r="C1047" s="29" t="s">
        <v>17</v>
      </c>
      <c r="D1047" s="29" t="s">
        <v>213</v>
      </c>
      <c r="E1047">
        <v>2025</v>
      </c>
      <c r="F1047" s="29" t="s">
        <v>17</v>
      </c>
      <c r="G1047">
        <v>62.437182183162498</v>
      </c>
    </row>
    <row r="1048" spans="1:7">
      <c r="A1048" s="29" t="s">
        <v>261</v>
      </c>
      <c r="B1048" s="29" t="s">
        <v>87</v>
      </c>
      <c r="C1048" s="29" t="s">
        <v>17</v>
      </c>
      <c r="D1048" s="29" t="s">
        <v>213</v>
      </c>
      <c r="E1048">
        <v>2026</v>
      </c>
      <c r="F1048" s="29" t="s">
        <v>17</v>
      </c>
      <c r="G1048">
        <v>62.437182183162498</v>
      </c>
    </row>
    <row r="1049" spans="1:7">
      <c r="A1049" s="29" t="s">
        <v>261</v>
      </c>
      <c r="B1049" s="29" t="s">
        <v>87</v>
      </c>
      <c r="C1049" s="29" t="s">
        <v>17</v>
      </c>
      <c r="D1049" s="29" t="s">
        <v>213</v>
      </c>
      <c r="E1049">
        <v>2027</v>
      </c>
      <c r="F1049" s="29" t="s">
        <v>17</v>
      </c>
      <c r="G1049">
        <v>62.437182183162498</v>
      </c>
    </row>
    <row r="1050" spans="1:7">
      <c r="A1050" s="29" t="s">
        <v>261</v>
      </c>
      <c r="B1050" s="29" t="s">
        <v>87</v>
      </c>
      <c r="C1050" s="29" t="s">
        <v>17</v>
      </c>
      <c r="D1050" s="29" t="s">
        <v>213</v>
      </c>
      <c r="E1050">
        <v>2028</v>
      </c>
      <c r="F1050" s="29" t="s">
        <v>17</v>
      </c>
      <c r="G1050">
        <v>62.437182183162498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8A44-5329-2D49-AA52-8D2F71E41E88}">
  <sheetPr>
    <tabColor theme="4" tint="0.79998168889431442"/>
  </sheetPr>
  <dimension ref="A1"/>
  <sheetViews>
    <sheetView workbookViewId="0">
      <selection activeCell="E31" sqref="E31"/>
    </sheetView>
  </sheetViews>
  <sheetFormatPr baseColWidth="10" defaultRowHeight="16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E89AE-A4AB-824E-A9CA-78E60DE35FC9}">
  <sheetPr>
    <tabColor theme="4" tint="0.79998168889431442"/>
  </sheetPr>
  <dimension ref="A3:AO40"/>
  <sheetViews>
    <sheetView showGridLines="0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L13" sqref="L13"/>
    </sheetView>
  </sheetViews>
  <sheetFormatPr baseColWidth="10" defaultRowHeight="16"/>
  <cols>
    <col min="3" max="3" width="4.1640625" customWidth="1"/>
    <col min="4" max="4" width="4" customWidth="1"/>
    <col min="5" max="5" width="13.5" customWidth="1"/>
    <col min="6" max="41" width="7.6640625" customWidth="1"/>
  </cols>
  <sheetData>
    <row r="3" spans="1:41">
      <c r="A3" t="s">
        <v>278</v>
      </c>
      <c r="B3" s="34" t="s">
        <v>85</v>
      </c>
      <c r="F3">
        <v>2015</v>
      </c>
      <c r="G3">
        <f>F3+1</f>
        <v>2016</v>
      </c>
      <c r="H3">
        <f t="shared" ref="H3:V3" si="0">G3+1</f>
        <v>2017</v>
      </c>
      <c r="I3">
        <f t="shared" si="0"/>
        <v>2018</v>
      </c>
      <c r="J3">
        <f t="shared" si="0"/>
        <v>2019</v>
      </c>
      <c r="K3">
        <f t="shared" si="0"/>
        <v>2020</v>
      </c>
      <c r="L3">
        <f t="shared" si="0"/>
        <v>2021</v>
      </c>
      <c r="M3">
        <f t="shared" si="0"/>
        <v>2022</v>
      </c>
      <c r="N3">
        <f t="shared" si="0"/>
        <v>2023</v>
      </c>
      <c r="O3">
        <f t="shared" si="0"/>
        <v>2024</v>
      </c>
      <c r="P3">
        <f t="shared" si="0"/>
        <v>2025</v>
      </c>
      <c r="Q3">
        <f t="shared" si="0"/>
        <v>2026</v>
      </c>
      <c r="R3">
        <f t="shared" si="0"/>
        <v>2027</v>
      </c>
      <c r="S3">
        <f t="shared" si="0"/>
        <v>2028</v>
      </c>
      <c r="T3">
        <f t="shared" si="0"/>
        <v>2029</v>
      </c>
      <c r="U3">
        <f t="shared" si="0"/>
        <v>2030</v>
      </c>
      <c r="V3">
        <f t="shared" si="0"/>
        <v>2031</v>
      </c>
      <c r="W3">
        <f t="shared" ref="W3:AO3" si="1">V3+1</f>
        <v>2032</v>
      </c>
      <c r="X3">
        <f t="shared" si="1"/>
        <v>2033</v>
      </c>
      <c r="Y3">
        <f t="shared" si="1"/>
        <v>2034</v>
      </c>
      <c r="Z3">
        <f t="shared" si="1"/>
        <v>2035</v>
      </c>
      <c r="AA3">
        <f t="shared" si="1"/>
        <v>2036</v>
      </c>
      <c r="AB3">
        <f t="shared" si="1"/>
        <v>2037</v>
      </c>
      <c r="AC3">
        <f t="shared" si="1"/>
        <v>2038</v>
      </c>
      <c r="AD3">
        <f t="shared" si="1"/>
        <v>2039</v>
      </c>
      <c r="AE3">
        <f t="shared" si="1"/>
        <v>2040</v>
      </c>
      <c r="AF3">
        <f t="shared" si="1"/>
        <v>2041</v>
      </c>
      <c r="AG3">
        <f t="shared" si="1"/>
        <v>2042</v>
      </c>
      <c r="AH3">
        <f t="shared" si="1"/>
        <v>2043</v>
      </c>
      <c r="AI3">
        <f t="shared" si="1"/>
        <v>2044</v>
      </c>
      <c r="AJ3">
        <f t="shared" si="1"/>
        <v>2045</v>
      </c>
      <c r="AK3">
        <f t="shared" si="1"/>
        <v>2046</v>
      </c>
      <c r="AL3">
        <f t="shared" si="1"/>
        <v>2047</v>
      </c>
      <c r="AM3">
        <f t="shared" si="1"/>
        <v>2048</v>
      </c>
      <c r="AN3">
        <f t="shared" si="1"/>
        <v>2049</v>
      </c>
      <c r="AO3">
        <f t="shared" si="1"/>
        <v>2050</v>
      </c>
    </row>
    <row r="4" spans="1:41">
      <c r="D4">
        <v>1</v>
      </c>
      <c r="E4" t="s">
        <v>16</v>
      </c>
      <c r="F4" s="30">
        <f>SUMIFS(programmes[[#All],[value]],programmes[[#All],[programme]],model!$B$3,programmes[[#All],[year]],model!F$3,programmes[[#All],[mod_typecf]],model!$E4)</f>
        <v>0</v>
      </c>
      <c r="G4" s="30">
        <f>SUMIFS(programmes[[#All],[value]],programmes[[#All],[programme]],model!$B$3,programmes[[#All],[year]],model!G$3,programmes[[#All],[mod_typecf]],model!$E4)</f>
        <v>0</v>
      </c>
      <c r="H4" s="30">
        <f>SUMIFS(programmes[[#All],[value]],programmes[[#All],[programme]],model!$B$3,programmes[[#All],[year]],model!H$3,programmes[[#All],[mod_typecf]],model!$E4)</f>
        <v>0</v>
      </c>
      <c r="I4" s="30">
        <f>SUMIFS(programmes[[#All],[value]],programmes[[#All],[programme]],model!$B$3,programmes[[#All],[year]],model!I$3,programmes[[#All],[mod_typecf]],model!$E4)</f>
        <v>0</v>
      </c>
      <c r="J4" s="30">
        <f>SUMIFS(programmes[[#All],[value]],programmes[[#All],[programme]],model!$B$3,programmes[[#All],[year]],model!J$3,programmes[[#All],[mod_typecf]],model!$E4)</f>
        <v>45.4850259396</v>
      </c>
      <c r="K4" s="30">
        <f>SUMIFS(programmes[[#All],[value]],programmes[[#All],[programme]],model!$B$3,programmes[[#All],[year]],model!K$3,programmes[[#All],[mod_typecf]],model!$E4)</f>
        <v>117.87682005199204</v>
      </c>
      <c r="L4" s="30">
        <f>SUMIFS(programmes[[#All],[value]],programmes[[#All],[programme]],model!$B$3,programmes[[#All],[year]],model!L$3,programmes[[#All],[mod_typecf]],model!$E4)</f>
        <v>223.21538532368385</v>
      </c>
      <c r="M4" s="30">
        <f>SUMIFS(programmes[[#All],[value]],programmes[[#All],[programme]],model!$B$3,programmes[[#All],[year]],model!M$3,programmes[[#All],[mod_typecf]],model!$E4)</f>
        <v>371.07728070023126</v>
      </c>
      <c r="N4" s="30">
        <f>SUMIFS(programmes[[#All],[value]],programmes[[#All],[programme]],model!$B$3,programmes[[#All],[year]],model!N$3,programmes[[#All],[mod_typecf]],model!$E4)</f>
        <v>707.88872607452015</v>
      </c>
      <c r="O4" s="30">
        <f>SUMIFS(programmes[[#All],[value]],programmes[[#All],[programme]],model!$B$3,programmes[[#All],[year]],model!O$3,programmes[[#All],[mod_typecf]],model!$E4)</f>
        <v>1033.2183876059353</v>
      </c>
      <c r="P4" s="30">
        <f>SUMIFS(programmes[[#All],[value]],programmes[[#All],[programme]],model!$B$3,programmes[[#All],[year]],model!P$3,programmes[[#All],[mod_typecf]],model!$E4)</f>
        <v>755.5717174043923</v>
      </c>
      <c r="Q4" s="30">
        <f>SUMIFS(programmes[[#All],[value]],programmes[[#All],[programme]],model!$B$3,programmes[[#All],[year]],model!Q$3,programmes[[#All],[mod_typecf]],model!$E4)</f>
        <v>783.96682809583149</v>
      </c>
      <c r="R4" s="30">
        <f>SUMIFS(programmes[[#All],[value]],programmes[[#All],[programme]],model!$B$3,programmes[[#All],[year]],model!R$3,programmes[[#All],[mod_typecf]],model!$E4)</f>
        <v>721.16050742704374</v>
      </c>
      <c r="S4" s="30">
        <f>SUMIFS(programmes[[#All],[value]],programmes[[#All],[programme]],model!$B$3,programmes[[#All],[year]],model!S$3,programmes[[#All],[mod_typecf]],model!$E4)</f>
        <v>190.20950323393652</v>
      </c>
      <c r="T4" s="30">
        <f>SUMIFS(programmes[[#All],[value]],programmes[[#All],[programme]],model!$B$3,programmes[[#All],[year]],model!T$3,programmes[[#All],[mod_typecf]],model!$E4)</f>
        <v>190.20950323393652</v>
      </c>
      <c r="U4" s="30">
        <f>SUMIFS(programmes[[#All],[value]],programmes[[#All],[programme]],model!$B$3,programmes[[#All],[year]],model!U$3,programmes[[#All],[mod_typecf]],model!$E4)</f>
        <v>190.20950323393652</v>
      </c>
      <c r="V4" s="30">
        <f>SUMIFS(programmes[[#All],[value]],programmes[[#All],[programme]],model!$B$3,programmes[[#All],[year]],model!V$3,programmes[[#All],[mod_typecf]],model!$E4)</f>
        <v>190.20950323393652</v>
      </c>
      <c r="W4" s="30">
        <f>SUMIFS(programmes[[#All],[value]],programmes[[#All],[programme]],model!$B$3,programmes[[#All],[year]],model!W$3,programmes[[#All],[mod_typecf]],model!$E4)</f>
        <v>176.01504344652622</v>
      </c>
      <c r="X4" s="30">
        <f>SUMIFS(programmes[[#All],[value]],programmes[[#All],[programme]],model!$B$3,programmes[[#All],[year]],model!X$3,programmes[[#All],[mod_typecf]],model!$E4)</f>
        <v>142.72313358590031</v>
      </c>
      <c r="Y4" s="30">
        <f>SUMIFS(programmes[[#All],[value]],programmes[[#All],[programme]],model!$B$3,programmes[[#All],[year]],model!Y$3,programmes[[#All],[mod_typecf]],model!$E4)</f>
        <v>142.72313358590031</v>
      </c>
      <c r="Z4" s="30">
        <f>SUMIFS(programmes[[#All],[value]],programmes[[#All],[programme]],model!$B$3,programmes[[#All],[year]],model!Z$3,programmes[[#All],[mod_typecf]],model!$E4)</f>
        <v>0</v>
      </c>
      <c r="AA4" s="30">
        <f>SUMIFS(programmes[[#All],[value]],programmes[[#All],[programme]],model!$B$3,programmes[[#All],[year]],model!AA$3,programmes[[#All],[mod_typecf]],model!$E4)</f>
        <v>0</v>
      </c>
      <c r="AB4" s="30">
        <f>SUMIFS(programmes[[#All],[value]],programmes[[#All],[programme]],model!$B$3,programmes[[#All],[year]],model!AB$3,programmes[[#All],[mod_typecf]],model!$E4)</f>
        <v>0</v>
      </c>
      <c r="AC4" s="30">
        <f>SUMIFS(programmes[[#All],[value]],programmes[[#All],[programme]],model!$B$3,programmes[[#All],[year]],model!AC$3,programmes[[#All],[mod_typecf]],model!$E4)</f>
        <v>0</v>
      </c>
      <c r="AD4" s="30">
        <f>SUMIFS(programmes[[#All],[value]],programmes[[#All],[programme]],model!$B$3,programmes[[#All],[year]],model!AD$3,programmes[[#All],[mod_typecf]],model!$E4)</f>
        <v>0</v>
      </c>
      <c r="AE4" s="30">
        <f>SUMIFS(programmes[[#All],[value]],programmes[[#All],[programme]],model!$B$3,programmes[[#All],[year]],model!AE$3,programmes[[#All],[mod_typecf]],model!$E4)</f>
        <v>0</v>
      </c>
      <c r="AF4" s="30">
        <f>SUMIFS(programmes[[#All],[value]],programmes[[#All],[programme]],model!$B$3,programmes[[#All],[year]],model!AF$3,programmes[[#All],[mod_typecf]],model!$E4)</f>
        <v>0</v>
      </c>
      <c r="AG4" s="30">
        <f>SUMIFS(programmes[[#All],[value]],programmes[[#All],[programme]],model!$B$3,programmes[[#All],[year]],model!AG$3,programmes[[#All],[mod_typecf]],model!$E4)</f>
        <v>0</v>
      </c>
      <c r="AH4" s="30">
        <f>SUMIFS(programmes[[#All],[value]],programmes[[#All],[programme]],model!$B$3,programmes[[#All],[year]],model!AH$3,programmes[[#All],[mod_typecf]],model!$E4)</f>
        <v>0</v>
      </c>
      <c r="AI4" s="30">
        <f>SUMIFS(programmes[[#All],[value]],programmes[[#All],[programme]],model!$B$3,programmes[[#All],[year]],model!AI$3,programmes[[#All],[mod_typecf]],model!$E4)</f>
        <v>0</v>
      </c>
      <c r="AJ4" s="30">
        <f>SUMIFS(programmes[[#All],[value]],programmes[[#All],[programme]],model!$B$3,programmes[[#All],[year]],model!AJ$3,programmes[[#All],[mod_typecf]],model!$E4)</f>
        <v>0</v>
      </c>
      <c r="AK4" s="30">
        <f>SUMIFS(programmes[[#All],[value]],programmes[[#All],[programme]],model!$B$3,programmes[[#All],[year]],model!AK$3,programmes[[#All],[mod_typecf]],model!$E4)</f>
        <v>0</v>
      </c>
      <c r="AL4" s="30">
        <f>SUMIFS(programmes[[#All],[value]],programmes[[#All],[programme]],model!$B$3,programmes[[#All],[year]],model!AL$3,programmes[[#All],[mod_typecf]],model!$E4)</f>
        <v>0</v>
      </c>
      <c r="AM4" s="30">
        <f>SUMIFS(programmes[[#All],[value]],programmes[[#All],[programme]],model!$B$3,programmes[[#All],[year]],model!AM$3,programmes[[#All],[mod_typecf]],model!$E4)</f>
        <v>0</v>
      </c>
      <c r="AN4" s="30">
        <f>SUMIFS(programmes[[#All],[value]],programmes[[#All],[programme]],model!$B$3,programmes[[#All],[year]],model!AN$3,programmes[[#All],[mod_typecf]],model!$E4)</f>
        <v>0</v>
      </c>
      <c r="AO4" s="30">
        <f>SUMIFS(programmes[[#All],[value]],programmes[[#All],[programme]],model!$B$3,programmes[[#All],[year]],model!AO$3,programmes[[#All],[mod_typecf]],model!$E4)</f>
        <v>0</v>
      </c>
    </row>
    <row r="5" spans="1:41">
      <c r="A5" t="s">
        <v>270</v>
      </c>
      <c r="B5" s="31">
        <v>0.14000000000000001</v>
      </c>
      <c r="C5" s="31"/>
      <c r="D5">
        <v>0</v>
      </c>
      <c r="E5" t="s">
        <v>17</v>
      </c>
      <c r="F5" s="30">
        <f>SUMIFS(programmes[[#All],[value]],programmes[[#All],[programme]],model!$B$3,programmes[[#All],[year]],model!F$3,programmes[[#All],[mod_typecf]],model!$E5)</f>
        <v>0</v>
      </c>
      <c r="G5" s="30">
        <f>SUMIFS(programmes[[#All],[value]],programmes[[#All],[programme]],model!$B$3,programmes[[#All],[year]],model!G$3,programmes[[#All],[mod_typecf]],model!$E5)</f>
        <v>0</v>
      </c>
      <c r="H5" s="30">
        <f>SUMIFS(programmes[[#All],[value]],programmes[[#All],[programme]],model!$B$3,programmes[[#All],[year]],model!H$3,programmes[[#All],[mod_typecf]],model!$E5)</f>
        <v>0</v>
      </c>
      <c r="I5" s="30">
        <f>SUMIFS(programmes[[#All],[value]],programmes[[#All],[programme]],model!$B$3,programmes[[#All],[year]],model!I$3,programmes[[#All],[mod_typecf]],model!$E5)</f>
        <v>0</v>
      </c>
      <c r="J5" s="30">
        <f>SUMIFS(programmes[[#All],[value]],programmes[[#All],[programme]],model!$B$3,programmes[[#All],[year]],model!J$3,programmes[[#All],[mod_typecf]],model!$E5)</f>
        <v>0</v>
      </c>
      <c r="K5" s="30">
        <f>SUMIFS(programmes[[#All],[value]],programmes[[#All],[programme]],model!$B$3,programmes[[#All],[year]],model!K$3,programmes[[#All],[mod_typecf]],model!$E5)</f>
        <v>0</v>
      </c>
      <c r="L5" s="30">
        <f>SUMIFS(programmes[[#All],[value]],programmes[[#All],[programme]],model!$B$3,programmes[[#All],[year]],model!L$3,programmes[[#All],[mod_typecf]],model!$E5)</f>
        <v>0</v>
      </c>
      <c r="M5" s="30">
        <f>SUMIFS(programmes[[#All],[value]],programmes[[#All],[programme]],model!$B$3,programmes[[#All],[year]],model!M$3,programmes[[#All],[mod_typecf]],model!$E5)</f>
        <v>0</v>
      </c>
      <c r="N5" s="30">
        <f>SUMIFS(programmes[[#All],[value]],programmes[[#All],[programme]],model!$B$3,programmes[[#All],[year]],model!N$3,programmes[[#All],[mod_typecf]],model!$E5)</f>
        <v>0</v>
      </c>
      <c r="O5" s="30">
        <f>SUMIFS(programmes[[#All],[value]],programmes[[#All],[programme]],model!$B$3,programmes[[#All],[year]],model!O$3,programmes[[#All],[mod_typecf]],model!$E5)</f>
        <v>0</v>
      </c>
      <c r="P5" s="30">
        <f>SUMIFS(programmes[[#All],[value]],programmes[[#All],[programme]],model!$B$3,programmes[[#All],[year]],model!P$3,programmes[[#All],[mod_typecf]],model!$E5)</f>
        <v>0</v>
      </c>
      <c r="Q5" s="30">
        <f>SUMIFS(programmes[[#All],[value]],programmes[[#All],[programme]],model!$B$3,programmes[[#All],[year]],model!Q$3,programmes[[#All],[mod_typecf]],model!$E5)</f>
        <v>0</v>
      </c>
      <c r="R5" s="30">
        <f>SUMIFS(programmes[[#All],[value]],programmes[[#All],[programme]],model!$B$3,programmes[[#All],[year]],model!R$3,programmes[[#All],[mod_typecf]],model!$E5)</f>
        <v>0</v>
      </c>
      <c r="S5" s="30">
        <f>SUMIFS(programmes[[#All],[value]],programmes[[#All],[programme]],model!$B$3,programmes[[#All],[year]],model!S$3,programmes[[#All],[mod_typecf]],model!$E5)</f>
        <v>0</v>
      </c>
      <c r="T5" s="30">
        <f>SUMIFS(programmes[[#All],[value]],programmes[[#All],[programme]],model!$B$3,programmes[[#All],[year]],model!T$3,programmes[[#All],[mod_typecf]],model!$E5)</f>
        <v>0</v>
      </c>
      <c r="U5" s="30">
        <f>SUMIFS(programmes[[#All],[value]],programmes[[#All],[programme]],model!$B$3,programmes[[#All],[year]],model!U$3,programmes[[#All],[mod_typecf]],model!$E5)</f>
        <v>0</v>
      </c>
      <c r="V5" s="30">
        <f>SUMIFS(programmes[[#All],[value]],programmes[[#All],[programme]],model!$B$3,programmes[[#All],[year]],model!V$3,programmes[[#All],[mod_typecf]],model!$E5)</f>
        <v>0</v>
      </c>
      <c r="W5" s="30">
        <f>SUMIFS(programmes[[#All],[value]],programmes[[#All],[programme]],model!$B$3,programmes[[#All],[year]],model!W$3,programmes[[#All],[mod_typecf]],model!$E5)</f>
        <v>0</v>
      </c>
      <c r="X5" s="30">
        <f>SUMIFS(programmes[[#All],[value]],programmes[[#All],[programme]],model!$B$3,programmes[[#All],[year]],model!X$3,programmes[[#All],[mod_typecf]],model!$E5)</f>
        <v>0</v>
      </c>
      <c r="Y5" s="30">
        <f>SUMIFS(programmes[[#All],[value]],programmes[[#All],[programme]],model!$B$3,programmes[[#All],[year]],model!Y$3,programmes[[#All],[mod_typecf]],model!$E5)</f>
        <v>0</v>
      </c>
      <c r="Z5" s="30">
        <f>SUMIFS(programmes[[#All],[value]],programmes[[#All],[programme]],model!$B$3,programmes[[#All],[year]],model!Z$3,programmes[[#All],[mod_typecf]],model!$E5)</f>
        <v>0</v>
      </c>
      <c r="AA5" s="30">
        <f>SUMIFS(programmes[[#All],[value]],programmes[[#All],[programme]],model!$B$3,programmes[[#All],[year]],model!AA$3,programmes[[#All],[mod_typecf]],model!$E5)</f>
        <v>0</v>
      </c>
      <c r="AB5" s="30">
        <f>SUMIFS(programmes[[#All],[value]],programmes[[#All],[programme]],model!$B$3,programmes[[#All],[year]],model!AB$3,programmes[[#All],[mod_typecf]],model!$E5)</f>
        <v>0</v>
      </c>
      <c r="AC5" s="30">
        <f>SUMIFS(programmes[[#All],[value]],programmes[[#All],[programme]],model!$B$3,programmes[[#All],[year]],model!AC$3,programmes[[#All],[mod_typecf]],model!$E5)</f>
        <v>0</v>
      </c>
      <c r="AD5" s="30">
        <f>SUMIFS(programmes[[#All],[value]],programmes[[#All],[programme]],model!$B$3,programmes[[#All],[year]],model!AD$3,programmes[[#All],[mod_typecf]],model!$E5)</f>
        <v>0</v>
      </c>
      <c r="AE5" s="30">
        <f>SUMIFS(programmes[[#All],[value]],programmes[[#All],[programme]],model!$B$3,programmes[[#All],[year]],model!AE$3,programmes[[#All],[mod_typecf]],model!$E5)</f>
        <v>0</v>
      </c>
      <c r="AF5" s="30">
        <f>SUMIFS(programmes[[#All],[value]],programmes[[#All],[programme]],model!$B$3,programmes[[#All],[year]],model!AF$3,programmes[[#All],[mod_typecf]],model!$E5)</f>
        <v>0</v>
      </c>
      <c r="AG5" s="30">
        <f>SUMIFS(programmes[[#All],[value]],programmes[[#All],[programme]],model!$B$3,programmes[[#All],[year]],model!AG$3,programmes[[#All],[mod_typecf]],model!$E5)</f>
        <v>0</v>
      </c>
      <c r="AH5" s="30">
        <f>SUMIFS(programmes[[#All],[value]],programmes[[#All],[programme]],model!$B$3,programmes[[#All],[year]],model!AH$3,programmes[[#All],[mod_typecf]],model!$E5)</f>
        <v>0</v>
      </c>
      <c r="AI5" s="30">
        <f>SUMIFS(programmes[[#All],[value]],programmes[[#All],[programme]],model!$B$3,programmes[[#All],[year]],model!AI$3,programmes[[#All],[mod_typecf]],model!$E5)</f>
        <v>0</v>
      </c>
      <c r="AJ5" s="30">
        <f>SUMIFS(programmes[[#All],[value]],programmes[[#All],[programme]],model!$B$3,programmes[[#All],[year]],model!AJ$3,programmes[[#All],[mod_typecf]],model!$E5)</f>
        <v>0</v>
      </c>
      <c r="AK5" s="30">
        <f>SUMIFS(programmes[[#All],[value]],programmes[[#All],[programme]],model!$B$3,programmes[[#All],[year]],model!AK$3,programmes[[#All],[mod_typecf]],model!$E5)</f>
        <v>0</v>
      </c>
      <c r="AL5" s="30">
        <f>SUMIFS(programmes[[#All],[value]],programmes[[#All],[programme]],model!$B$3,programmes[[#All],[year]],model!AL$3,programmes[[#All],[mod_typecf]],model!$E5)</f>
        <v>0</v>
      </c>
      <c r="AM5" s="30">
        <f>SUMIFS(programmes[[#All],[value]],programmes[[#All],[programme]],model!$B$3,programmes[[#All],[year]],model!AM$3,programmes[[#All],[mod_typecf]],model!$E5)</f>
        <v>0</v>
      </c>
      <c r="AN5" s="30">
        <f>SUMIFS(programmes[[#All],[value]],programmes[[#All],[programme]],model!$B$3,programmes[[#All],[year]],model!AN$3,programmes[[#All],[mod_typecf]],model!$E5)</f>
        <v>0</v>
      </c>
      <c r="AO5" s="30">
        <f>SUMIFS(programmes[[#All],[value]],programmes[[#All],[programme]],model!$B$3,programmes[[#All],[year]],model!AO$3,programmes[[#All],[mod_typecf]],model!$E5)</f>
        <v>0</v>
      </c>
    </row>
    <row r="6" spans="1:41">
      <c r="A6" t="s">
        <v>279</v>
      </c>
      <c r="B6">
        <v>2022</v>
      </c>
      <c r="D6">
        <v>0</v>
      </c>
      <c r="E6" t="s">
        <v>18</v>
      </c>
      <c r="F6" s="30">
        <f>SUMIFS(programmes[[#All],[value]],programmes[[#All],[programme]],model!$B$3,programmes[[#All],[year]],model!F$3,programmes[[#All],[mod_typecf]],model!$E6)</f>
        <v>0</v>
      </c>
      <c r="G6" s="30">
        <f>SUMIFS(programmes[[#All],[value]],programmes[[#All],[programme]],model!$B$3,programmes[[#All],[year]],model!G$3,programmes[[#All],[mod_typecf]],model!$E6)</f>
        <v>0</v>
      </c>
      <c r="H6" s="30">
        <f>SUMIFS(programmes[[#All],[value]],programmes[[#All],[programme]],model!$B$3,programmes[[#All],[year]],model!H$3,programmes[[#All],[mod_typecf]],model!$E6)</f>
        <v>0</v>
      </c>
      <c r="I6" s="30">
        <f>SUMIFS(programmes[[#All],[value]],programmes[[#All],[programme]],model!$B$3,programmes[[#All],[year]],model!I$3,programmes[[#All],[mod_typecf]],model!$E6)</f>
        <v>0</v>
      </c>
      <c r="J6" s="30">
        <f>SUMIFS(programmes[[#All],[value]],programmes[[#All],[programme]],model!$B$3,programmes[[#All],[year]],model!J$3,programmes[[#All],[mod_typecf]],model!$E6)</f>
        <v>0</v>
      </c>
      <c r="K6" s="30">
        <f>SUMIFS(programmes[[#All],[value]],programmes[[#All],[programme]],model!$B$3,programmes[[#All],[year]],model!K$3,programmes[[#All],[mod_typecf]],model!$E6)</f>
        <v>0</v>
      </c>
      <c r="L6" s="30">
        <f>SUMIFS(programmes[[#All],[value]],programmes[[#All],[programme]],model!$B$3,programmes[[#All],[year]],model!L$3,programmes[[#All],[mod_typecf]],model!$E6)</f>
        <v>0</v>
      </c>
      <c r="M6" s="30">
        <f>SUMIFS(programmes[[#All],[value]],programmes[[#All],[programme]],model!$B$3,programmes[[#All],[year]],model!M$3,programmes[[#All],[mod_typecf]],model!$E6)</f>
        <v>0</v>
      </c>
      <c r="N6" s="30">
        <f>SUMIFS(programmes[[#All],[value]],programmes[[#All],[programme]],model!$B$3,programmes[[#All],[year]],model!N$3,programmes[[#All],[mod_typecf]],model!$E6)</f>
        <v>0</v>
      </c>
      <c r="O6" s="30">
        <f>SUMIFS(programmes[[#All],[value]],programmes[[#All],[programme]],model!$B$3,programmes[[#All],[year]],model!O$3,programmes[[#All],[mod_typecf]],model!$E6)</f>
        <v>0</v>
      </c>
      <c r="P6" s="30">
        <f>SUMIFS(programmes[[#All],[value]],programmes[[#All],[programme]],model!$B$3,programmes[[#All],[year]],model!P$3,programmes[[#All],[mod_typecf]],model!$E6)</f>
        <v>0</v>
      </c>
      <c r="Q6" s="30">
        <f>SUMIFS(programmes[[#All],[value]],programmes[[#All],[programme]],model!$B$3,programmes[[#All],[year]],model!Q$3,programmes[[#All],[mod_typecf]],model!$E6)</f>
        <v>0</v>
      </c>
      <c r="R6" s="30">
        <f>SUMIFS(programmes[[#All],[value]],programmes[[#All],[programme]],model!$B$3,programmes[[#All],[year]],model!R$3,programmes[[#All],[mod_typecf]],model!$E6)</f>
        <v>0</v>
      </c>
      <c r="S6" s="30">
        <f>SUMIFS(programmes[[#All],[value]],programmes[[#All],[programme]],model!$B$3,programmes[[#All],[year]],model!S$3,programmes[[#All],[mod_typecf]],model!$E6)</f>
        <v>0</v>
      </c>
      <c r="T6" s="30">
        <f>SUMIFS(programmes[[#All],[value]],programmes[[#All],[programme]],model!$B$3,programmes[[#All],[year]],model!T$3,programmes[[#All],[mod_typecf]],model!$E6)</f>
        <v>0</v>
      </c>
      <c r="U6" s="30">
        <f>SUMIFS(programmes[[#All],[value]],programmes[[#All],[programme]],model!$B$3,programmes[[#All],[year]],model!U$3,programmes[[#All],[mod_typecf]],model!$E6)</f>
        <v>0</v>
      </c>
      <c r="V6" s="30">
        <f>SUMIFS(programmes[[#All],[value]],programmes[[#All],[programme]],model!$B$3,programmes[[#All],[year]],model!V$3,programmes[[#All],[mod_typecf]],model!$E6)</f>
        <v>0</v>
      </c>
      <c r="W6" s="30">
        <f>SUMIFS(programmes[[#All],[value]],programmes[[#All],[programme]],model!$B$3,programmes[[#All],[year]],model!W$3,programmes[[#All],[mod_typecf]],model!$E6)</f>
        <v>0</v>
      </c>
      <c r="X6" s="30">
        <f>SUMIFS(programmes[[#All],[value]],programmes[[#All],[programme]],model!$B$3,programmes[[#All],[year]],model!X$3,programmes[[#All],[mod_typecf]],model!$E6)</f>
        <v>0</v>
      </c>
      <c r="Y6" s="30">
        <f>SUMIFS(programmes[[#All],[value]],programmes[[#All],[programme]],model!$B$3,programmes[[#All],[year]],model!Y$3,programmes[[#All],[mod_typecf]],model!$E6)</f>
        <v>0</v>
      </c>
      <c r="Z6" s="30">
        <f>SUMIFS(programmes[[#All],[value]],programmes[[#All],[programme]],model!$B$3,programmes[[#All],[year]],model!Z$3,programmes[[#All],[mod_typecf]],model!$E6)</f>
        <v>0</v>
      </c>
      <c r="AA6" s="30">
        <f>SUMIFS(programmes[[#All],[value]],programmes[[#All],[programme]],model!$B$3,programmes[[#All],[year]],model!AA$3,programmes[[#All],[mod_typecf]],model!$E6)</f>
        <v>0</v>
      </c>
      <c r="AB6" s="30">
        <f>SUMIFS(programmes[[#All],[value]],programmes[[#All],[programme]],model!$B$3,programmes[[#All],[year]],model!AB$3,programmes[[#All],[mod_typecf]],model!$E6)</f>
        <v>0</v>
      </c>
      <c r="AC6" s="30">
        <f>SUMIFS(programmes[[#All],[value]],programmes[[#All],[programme]],model!$B$3,programmes[[#All],[year]],model!AC$3,programmes[[#All],[mod_typecf]],model!$E6)</f>
        <v>0</v>
      </c>
      <c r="AD6" s="30">
        <f>SUMIFS(programmes[[#All],[value]],programmes[[#All],[programme]],model!$B$3,programmes[[#All],[year]],model!AD$3,programmes[[#All],[mod_typecf]],model!$E6)</f>
        <v>0</v>
      </c>
      <c r="AE6" s="30">
        <f>SUMIFS(programmes[[#All],[value]],programmes[[#All],[programme]],model!$B$3,programmes[[#All],[year]],model!AE$3,programmes[[#All],[mod_typecf]],model!$E6)</f>
        <v>0</v>
      </c>
      <c r="AF6" s="30">
        <f>SUMIFS(programmes[[#All],[value]],programmes[[#All],[programme]],model!$B$3,programmes[[#All],[year]],model!AF$3,programmes[[#All],[mod_typecf]],model!$E6)</f>
        <v>0</v>
      </c>
      <c r="AG6" s="30">
        <f>SUMIFS(programmes[[#All],[value]],programmes[[#All],[programme]],model!$B$3,programmes[[#All],[year]],model!AG$3,programmes[[#All],[mod_typecf]],model!$E6)</f>
        <v>0</v>
      </c>
      <c r="AH6" s="30">
        <f>SUMIFS(programmes[[#All],[value]],programmes[[#All],[programme]],model!$B$3,programmes[[#All],[year]],model!AH$3,programmes[[#All],[mod_typecf]],model!$E6)</f>
        <v>0</v>
      </c>
      <c r="AI6" s="30">
        <f>SUMIFS(programmes[[#All],[value]],programmes[[#All],[programme]],model!$B$3,programmes[[#All],[year]],model!AI$3,programmes[[#All],[mod_typecf]],model!$E6)</f>
        <v>0</v>
      </c>
      <c r="AJ6" s="30">
        <f>SUMIFS(programmes[[#All],[value]],programmes[[#All],[programme]],model!$B$3,programmes[[#All],[year]],model!AJ$3,programmes[[#All],[mod_typecf]],model!$E6)</f>
        <v>0</v>
      </c>
      <c r="AK6" s="30">
        <f>SUMIFS(programmes[[#All],[value]],programmes[[#All],[programme]],model!$B$3,programmes[[#All],[year]],model!AK$3,programmes[[#All],[mod_typecf]],model!$E6)</f>
        <v>0</v>
      </c>
      <c r="AL6" s="30">
        <f>SUMIFS(programmes[[#All],[value]],programmes[[#All],[programme]],model!$B$3,programmes[[#All],[year]],model!AL$3,programmes[[#All],[mod_typecf]],model!$E6)</f>
        <v>0</v>
      </c>
      <c r="AM6" s="30">
        <f>SUMIFS(programmes[[#All],[value]],programmes[[#All],[programme]],model!$B$3,programmes[[#All],[year]],model!AM$3,programmes[[#All],[mod_typecf]],model!$E6)</f>
        <v>0</v>
      </c>
      <c r="AN6" s="30">
        <f>SUMIFS(programmes[[#All],[value]],programmes[[#All],[programme]],model!$B$3,programmes[[#All],[year]],model!AN$3,programmes[[#All],[mod_typecf]],model!$E6)</f>
        <v>0</v>
      </c>
      <c r="AO6" s="30">
        <f>SUMIFS(programmes[[#All],[value]],programmes[[#All],[programme]],model!$B$3,programmes[[#All],[year]],model!AO$3,programmes[[#All],[mod_typecf]],model!$E6)</f>
        <v>0</v>
      </c>
    </row>
    <row r="7" spans="1:41">
      <c r="E7" t="s">
        <v>19</v>
      </c>
      <c r="F7" s="30">
        <f>SUMIFS(programmes[[#All],[value]],programmes[[#All],[programme]],model!$B$3,programmes[[#All],[year]],model!F$3,programmes[[#All],[mod_typecf]],model!$E7)</f>
        <v>0</v>
      </c>
      <c r="G7" s="30">
        <f>SUMIFS(programmes[[#All],[value]],programmes[[#All],[programme]],model!$B$3,programmes[[#All],[year]],model!G$3,programmes[[#All],[mod_typecf]],model!$E7)</f>
        <v>0</v>
      </c>
      <c r="H7" s="30">
        <f>SUMIFS(programmes[[#All],[value]],programmes[[#All],[programme]],model!$B$3,programmes[[#All],[year]],model!H$3,programmes[[#All],[mod_typecf]],model!$E7)</f>
        <v>0</v>
      </c>
      <c r="I7" s="30">
        <f>SUMIFS(programmes[[#All],[value]],programmes[[#All],[programme]],model!$B$3,programmes[[#All],[year]],model!I$3,programmes[[#All],[mod_typecf]],model!$E7)</f>
        <v>12.6573777</v>
      </c>
      <c r="J7" s="30">
        <f>SUMIFS(programmes[[#All],[value]],programmes[[#All],[programme]],model!$B$3,programmes[[#All],[year]],model!J$3,programmes[[#All],[mod_typecf]],model!$E7)</f>
        <v>155.7367792</v>
      </c>
      <c r="K7" s="30">
        <f>SUMIFS(programmes[[#All],[value]],programmes[[#All],[programme]],model!$B$3,programmes[[#All],[year]],model!K$3,programmes[[#All],[mod_typecf]],model!$E7)</f>
        <v>185.65002010000001</v>
      </c>
      <c r="L7" s="30">
        <f>SUMIFS(programmes[[#All],[value]],programmes[[#All],[programme]],model!$B$3,programmes[[#All],[year]],model!L$3,programmes[[#All],[mod_typecf]],model!$E7)</f>
        <v>500.69530029999999</v>
      </c>
      <c r="M7" s="30">
        <f>SUMIFS(programmes[[#All],[value]],programmes[[#All],[programme]],model!$B$3,programmes[[#All],[year]],model!M$3,programmes[[#All],[mod_typecf]],model!$E7)</f>
        <v>599.74990791000005</v>
      </c>
      <c r="N7" s="30">
        <f>SUMIFS(programmes[[#All],[value]],programmes[[#All],[programme]],model!$B$3,programmes[[#All],[year]],model!N$3,programmes[[#All],[mod_typecf]],model!$E7)</f>
        <v>427.08</v>
      </c>
      <c r="O7" s="30">
        <f>SUMIFS(programmes[[#All],[value]],programmes[[#All],[programme]],model!$B$3,programmes[[#All],[year]],model!O$3,programmes[[#All],[mod_typecf]],model!$E7)</f>
        <v>0</v>
      </c>
      <c r="P7" s="30">
        <f>SUMIFS(programmes[[#All],[value]],programmes[[#All],[programme]],model!$B$3,programmes[[#All],[year]],model!P$3,programmes[[#All],[mod_typecf]],model!$E7)</f>
        <v>0</v>
      </c>
      <c r="Q7" s="30">
        <f>SUMIFS(programmes[[#All],[value]],programmes[[#All],[programme]],model!$B$3,programmes[[#All],[year]],model!Q$3,programmes[[#All],[mod_typecf]],model!$E7)</f>
        <v>0</v>
      </c>
      <c r="R7" s="30">
        <f>SUMIFS(programmes[[#All],[value]],programmes[[#All],[programme]],model!$B$3,programmes[[#All],[year]],model!R$3,programmes[[#All],[mod_typecf]],model!$E7)</f>
        <v>0</v>
      </c>
      <c r="S7" s="30">
        <f>SUMIFS(programmes[[#All],[value]],programmes[[#All],[programme]],model!$B$3,programmes[[#All],[year]],model!S$3,programmes[[#All],[mod_typecf]],model!$E7)</f>
        <v>0</v>
      </c>
      <c r="T7" s="30">
        <f>SUMIFS(programmes[[#All],[value]],programmes[[#All],[programme]],model!$B$3,programmes[[#All],[year]],model!T$3,programmes[[#All],[mod_typecf]],model!$E7)</f>
        <v>0</v>
      </c>
      <c r="U7" s="30">
        <f>SUMIFS(programmes[[#All],[value]],programmes[[#All],[programme]],model!$B$3,programmes[[#All],[year]],model!U$3,programmes[[#All],[mod_typecf]],model!$E7)</f>
        <v>0</v>
      </c>
      <c r="V7" s="30">
        <f>SUMIFS(programmes[[#All],[value]],programmes[[#All],[programme]],model!$B$3,programmes[[#All],[year]],model!V$3,programmes[[#All],[mod_typecf]],model!$E7)</f>
        <v>0</v>
      </c>
      <c r="W7" s="30">
        <f>SUMIFS(programmes[[#All],[value]],programmes[[#All],[programme]],model!$B$3,programmes[[#All],[year]],model!W$3,programmes[[#All],[mod_typecf]],model!$E7)</f>
        <v>0</v>
      </c>
      <c r="X7" s="30">
        <f>SUMIFS(programmes[[#All],[value]],programmes[[#All],[programme]],model!$B$3,programmes[[#All],[year]],model!X$3,programmes[[#All],[mod_typecf]],model!$E7)</f>
        <v>0</v>
      </c>
      <c r="Y7" s="30">
        <f>SUMIFS(programmes[[#All],[value]],programmes[[#All],[programme]],model!$B$3,programmes[[#All],[year]],model!Y$3,programmes[[#All],[mod_typecf]],model!$E7)</f>
        <v>0</v>
      </c>
      <c r="Z7" s="30">
        <f>SUMIFS(programmes[[#All],[value]],programmes[[#All],[programme]],model!$B$3,programmes[[#All],[year]],model!Z$3,programmes[[#All],[mod_typecf]],model!$E7)</f>
        <v>0</v>
      </c>
      <c r="AA7" s="30">
        <f>SUMIFS(programmes[[#All],[value]],programmes[[#All],[programme]],model!$B$3,programmes[[#All],[year]],model!AA$3,programmes[[#All],[mod_typecf]],model!$E7)</f>
        <v>0</v>
      </c>
      <c r="AB7" s="30">
        <f>SUMIFS(programmes[[#All],[value]],programmes[[#All],[programme]],model!$B$3,programmes[[#All],[year]],model!AB$3,programmes[[#All],[mod_typecf]],model!$E7)</f>
        <v>0</v>
      </c>
      <c r="AC7" s="30">
        <f>SUMIFS(programmes[[#All],[value]],programmes[[#All],[programme]],model!$B$3,programmes[[#All],[year]],model!AC$3,programmes[[#All],[mod_typecf]],model!$E7)</f>
        <v>0</v>
      </c>
      <c r="AD7" s="30">
        <f>SUMIFS(programmes[[#All],[value]],programmes[[#All],[programme]],model!$B$3,programmes[[#All],[year]],model!AD$3,programmes[[#All],[mod_typecf]],model!$E7)</f>
        <v>0</v>
      </c>
      <c r="AE7" s="30">
        <f>SUMIFS(programmes[[#All],[value]],programmes[[#All],[programme]],model!$B$3,programmes[[#All],[year]],model!AE$3,programmes[[#All],[mod_typecf]],model!$E7)</f>
        <v>0</v>
      </c>
      <c r="AF7" s="30">
        <f>SUMIFS(programmes[[#All],[value]],programmes[[#All],[programme]],model!$B$3,programmes[[#All],[year]],model!AF$3,programmes[[#All],[mod_typecf]],model!$E7)</f>
        <v>0</v>
      </c>
      <c r="AG7" s="30">
        <f>SUMIFS(programmes[[#All],[value]],programmes[[#All],[programme]],model!$B$3,programmes[[#All],[year]],model!AG$3,programmes[[#All],[mod_typecf]],model!$E7)</f>
        <v>0</v>
      </c>
      <c r="AH7" s="30">
        <f>SUMIFS(programmes[[#All],[value]],programmes[[#All],[programme]],model!$B$3,programmes[[#All],[year]],model!AH$3,programmes[[#All],[mod_typecf]],model!$E7)</f>
        <v>0</v>
      </c>
      <c r="AI7" s="30">
        <f>SUMIFS(programmes[[#All],[value]],programmes[[#All],[programme]],model!$B$3,programmes[[#All],[year]],model!AI$3,programmes[[#All],[mod_typecf]],model!$E7)</f>
        <v>0</v>
      </c>
      <c r="AJ7" s="30">
        <f>SUMIFS(programmes[[#All],[value]],programmes[[#All],[programme]],model!$B$3,programmes[[#All],[year]],model!AJ$3,programmes[[#All],[mod_typecf]],model!$E7)</f>
        <v>0</v>
      </c>
      <c r="AK7" s="30">
        <f>SUMIFS(programmes[[#All],[value]],programmes[[#All],[programme]],model!$B$3,programmes[[#All],[year]],model!AK$3,programmes[[#All],[mod_typecf]],model!$E7)</f>
        <v>0</v>
      </c>
      <c r="AL7" s="30">
        <f>SUMIFS(programmes[[#All],[value]],programmes[[#All],[programme]],model!$B$3,programmes[[#All],[year]],model!AL$3,programmes[[#All],[mod_typecf]],model!$E7)</f>
        <v>0</v>
      </c>
      <c r="AM7" s="30">
        <f>SUMIFS(programmes[[#All],[value]],programmes[[#All],[programme]],model!$B$3,programmes[[#All],[year]],model!AM$3,programmes[[#All],[mod_typecf]],model!$E7)</f>
        <v>0</v>
      </c>
      <c r="AN7" s="30">
        <f>SUMIFS(programmes[[#All],[value]],programmes[[#All],[programme]],model!$B$3,programmes[[#All],[year]],model!AN$3,programmes[[#All],[mod_typecf]],model!$E7)</f>
        <v>0</v>
      </c>
      <c r="AO7" s="30">
        <f>SUMIFS(programmes[[#All],[value]],programmes[[#All],[programme]],model!$B$3,programmes[[#All],[year]],model!AO$3,programmes[[#All],[mod_typecf]],model!$E7)</f>
        <v>0</v>
      </c>
    </row>
    <row r="8" spans="1:41">
      <c r="E8" t="s">
        <v>21</v>
      </c>
      <c r="F8" s="30">
        <f>SUMIFS(programmes[[#All],[value]],programmes[[#All],[programme]],model!$B$3,programmes[[#All],[year]],model!F$3,programmes[[#All],[mod_typecf]],model!$E8)</f>
        <v>0</v>
      </c>
      <c r="G8" s="30">
        <f>SUMIFS(programmes[[#All],[value]],programmes[[#All],[programme]],model!$B$3,programmes[[#All],[year]],model!G$3,programmes[[#All],[mod_typecf]],model!$E8)</f>
        <v>0</v>
      </c>
      <c r="H8" s="30">
        <f>SUMIFS(programmes[[#All],[value]],programmes[[#All],[programme]],model!$B$3,programmes[[#All],[year]],model!H$3,programmes[[#All],[mod_typecf]],model!$E8)</f>
        <v>0</v>
      </c>
      <c r="I8" s="30">
        <f>SUMIFS(programmes[[#All],[value]],programmes[[#All],[programme]],model!$B$3,programmes[[#All],[year]],model!I$3,programmes[[#All],[mod_typecf]],model!$E8)</f>
        <v>0</v>
      </c>
      <c r="J8" s="30">
        <f>SUMIFS(programmes[[#All],[value]],programmes[[#All],[programme]],model!$B$3,programmes[[#All],[year]],model!J$3,programmes[[#All],[mod_typecf]],model!$E8)</f>
        <v>6.7</v>
      </c>
      <c r="K8" s="30">
        <f>SUMIFS(programmes[[#All],[value]],programmes[[#All],[programme]],model!$B$3,programmes[[#All],[year]],model!K$3,programmes[[#All],[mod_typecf]],model!$E8)</f>
        <v>10.130000000000001</v>
      </c>
      <c r="L8" s="30">
        <f>SUMIFS(programmes[[#All],[value]],programmes[[#All],[programme]],model!$B$3,programmes[[#All],[year]],model!L$3,programmes[[#All],[mod_typecf]],model!$E8)</f>
        <v>21.72</v>
      </c>
      <c r="M8" s="30">
        <f>SUMIFS(programmes[[#All],[value]],programmes[[#All],[programme]],model!$B$3,programmes[[#All],[year]],model!M$3,programmes[[#All],[mod_typecf]],model!$E8)</f>
        <v>26.3</v>
      </c>
      <c r="N8" s="30">
        <f>SUMIFS(programmes[[#All],[value]],programmes[[#All],[programme]],model!$B$3,programmes[[#All],[year]],model!N$3,programmes[[#All],[mod_typecf]],model!$E8)</f>
        <v>27.89</v>
      </c>
      <c r="O8" s="30">
        <f>SUMIFS(programmes[[#All],[value]],programmes[[#All],[programme]],model!$B$3,programmes[[#All],[year]],model!O$3,programmes[[#All],[mod_typecf]],model!$E8)</f>
        <v>0</v>
      </c>
      <c r="P8" s="30">
        <f>SUMIFS(programmes[[#All],[value]],programmes[[#All],[programme]],model!$B$3,programmes[[#All],[year]],model!P$3,programmes[[#All],[mod_typecf]],model!$E8)</f>
        <v>0</v>
      </c>
      <c r="Q8" s="30">
        <f>SUMIFS(programmes[[#All],[value]],programmes[[#All],[programme]],model!$B$3,programmes[[#All],[year]],model!Q$3,programmes[[#All],[mod_typecf]],model!$E8)</f>
        <v>0</v>
      </c>
      <c r="R8" s="30">
        <f>SUMIFS(programmes[[#All],[value]],programmes[[#All],[programme]],model!$B$3,programmes[[#All],[year]],model!R$3,programmes[[#All],[mod_typecf]],model!$E8)</f>
        <v>0</v>
      </c>
      <c r="S8" s="30">
        <f>SUMIFS(programmes[[#All],[value]],programmes[[#All],[programme]],model!$B$3,programmes[[#All],[year]],model!S$3,programmes[[#All],[mod_typecf]],model!$E8)</f>
        <v>0</v>
      </c>
      <c r="T8" s="30">
        <f>SUMIFS(programmes[[#All],[value]],programmes[[#All],[programme]],model!$B$3,programmes[[#All],[year]],model!T$3,programmes[[#All],[mod_typecf]],model!$E8)</f>
        <v>0</v>
      </c>
      <c r="U8" s="30">
        <f>SUMIFS(programmes[[#All],[value]],programmes[[#All],[programme]],model!$B$3,programmes[[#All],[year]],model!U$3,programmes[[#All],[mod_typecf]],model!$E8)</f>
        <v>0</v>
      </c>
      <c r="V8" s="30">
        <f>SUMIFS(programmes[[#All],[value]],programmes[[#All],[programme]],model!$B$3,programmes[[#All],[year]],model!V$3,programmes[[#All],[mod_typecf]],model!$E8)</f>
        <v>0</v>
      </c>
      <c r="W8" s="30">
        <f>SUMIFS(programmes[[#All],[value]],programmes[[#All],[programme]],model!$B$3,programmes[[#All],[year]],model!W$3,programmes[[#All],[mod_typecf]],model!$E8)</f>
        <v>0</v>
      </c>
      <c r="X8" s="30">
        <f>SUMIFS(programmes[[#All],[value]],programmes[[#All],[programme]],model!$B$3,programmes[[#All],[year]],model!X$3,programmes[[#All],[mod_typecf]],model!$E8)</f>
        <v>0</v>
      </c>
      <c r="Y8" s="30">
        <f>SUMIFS(programmes[[#All],[value]],programmes[[#All],[programme]],model!$B$3,programmes[[#All],[year]],model!Y$3,programmes[[#All],[mod_typecf]],model!$E8)</f>
        <v>0</v>
      </c>
      <c r="Z8" s="30">
        <f>SUMIFS(programmes[[#All],[value]],programmes[[#All],[programme]],model!$B$3,programmes[[#All],[year]],model!Z$3,programmes[[#All],[mod_typecf]],model!$E8)</f>
        <v>0</v>
      </c>
      <c r="AA8" s="30">
        <f>SUMIFS(programmes[[#All],[value]],programmes[[#All],[programme]],model!$B$3,programmes[[#All],[year]],model!AA$3,programmes[[#All],[mod_typecf]],model!$E8)</f>
        <v>0</v>
      </c>
      <c r="AB8" s="30">
        <f>SUMIFS(programmes[[#All],[value]],programmes[[#All],[programme]],model!$B$3,programmes[[#All],[year]],model!AB$3,programmes[[#All],[mod_typecf]],model!$E8)</f>
        <v>0</v>
      </c>
      <c r="AC8" s="30">
        <f>SUMIFS(programmes[[#All],[value]],programmes[[#All],[programme]],model!$B$3,programmes[[#All],[year]],model!AC$3,programmes[[#All],[mod_typecf]],model!$E8)</f>
        <v>0</v>
      </c>
      <c r="AD8" s="30">
        <f>SUMIFS(programmes[[#All],[value]],programmes[[#All],[programme]],model!$B$3,programmes[[#All],[year]],model!AD$3,programmes[[#All],[mod_typecf]],model!$E8)</f>
        <v>0</v>
      </c>
      <c r="AE8" s="30">
        <f>SUMIFS(programmes[[#All],[value]],programmes[[#All],[programme]],model!$B$3,programmes[[#All],[year]],model!AE$3,programmes[[#All],[mod_typecf]],model!$E8)</f>
        <v>0</v>
      </c>
      <c r="AF8" s="30">
        <f>SUMIFS(programmes[[#All],[value]],programmes[[#All],[programme]],model!$B$3,programmes[[#All],[year]],model!AF$3,programmes[[#All],[mod_typecf]],model!$E8)</f>
        <v>0</v>
      </c>
      <c r="AG8" s="30">
        <f>SUMIFS(programmes[[#All],[value]],programmes[[#All],[programme]],model!$B$3,programmes[[#All],[year]],model!AG$3,programmes[[#All],[mod_typecf]],model!$E8)</f>
        <v>0</v>
      </c>
      <c r="AH8" s="30">
        <f>SUMIFS(programmes[[#All],[value]],programmes[[#All],[programme]],model!$B$3,programmes[[#All],[year]],model!AH$3,programmes[[#All],[mod_typecf]],model!$E8)</f>
        <v>0</v>
      </c>
      <c r="AI8" s="30">
        <f>SUMIFS(programmes[[#All],[value]],programmes[[#All],[programme]],model!$B$3,programmes[[#All],[year]],model!AI$3,programmes[[#All],[mod_typecf]],model!$E8)</f>
        <v>0</v>
      </c>
      <c r="AJ8" s="30">
        <f>SUMIFS(programmes[[#All],[value]],programmes[[#All],[programme]],model!$B$3,programmes[[#All],[year]],model!AJ$3,programmes[[#All],[mod_typecf]],model!$E8)</f>
        <v>0</v>
      </c>
      <c r="AK8" s="30">
        <f>SUMIFS(programmes[[#All],[value]],programmes[[#All],[programme]],model!$B$3,programmes[[#All],[year]],model!AK$3,programmes[[#All],[mod_typecf]],model!$E8)</f>
        <v>0</v>
      </c>
      <c r="AL8" s="30">
        <f>SUMIFS(programmes[[#All],[value]],programmes[[#All],[programme]],model!$B$3,programmes[[#All],[year]],model!AL$3,programmes[[#All],[mod_typecf]],model!$E8)</f>
        <v>0</v>
      </c>
      <c r="AM8" s="30">
        <f>SUMIFS(programmes[[#All],[value]],programmes[[#All],[programme]],model!$B$3,programmes[[#All],[year]],model!AM$3,programmes[[#All],[mod_typecf]],model!$E8)</f>
        <v>0</v>
      </c>
      <c r="AN8" s="30">
        <f>SUMIFS(programmes[[#All],[value]],programmes[[#All],[programme]],model!$B$3,programmes[[#All],[year]],model!AN$3,programmes[[#All],[mod_typecf]],model!$E8)</f>
        <v>0</v>
      </c>
      <c r="AO8" s="30">
        <f>SUMIFS(programmes[[#All],[value]],programmes[[#All],[programme]],model!$B$3,programmes[[#All],[year]],model!AO$3,programmes[[#All],[mod_typecf]],model!$E8)</f>
        <v>0</v>
      </c>
    </row>
    <row r="9" spans="1:41">
      <c r="E9" t="s">
        <v>262</v>
      </c>
      <c r="F9" s="30">
        <f>SUMIFS(programmes[[#All],[value]],programmes[[#All],[programme]],model!$B$3,programmes[[#All],[year]],model!F$3,programmes[[#All],[mod_typecf]],model!$E9)</f>
        <v>0</v>
      </c>
      <c r="G9" s="30">
        <f>SUMIFS(programmes[[#All],[value]],programmes[[#All],[programme]],model!$B$3,programmes[[#All],[year]],model!G$3,programmes[[#All],[mod_typecf]],model!$E9)</f>
        <v>0</v>
      </c>
      <c r="H9" s="30">
        <f>SUMIFS(programmes[[#All],[value]],programmes[[#All],[programme]],model!$B$3,programmes[[#All],[year]],model!H$3,programmes[[#All],[mod_typecf]],model!$E9)</f>
        <v>0</v>
      </c>
      <c r="I9" s="30">
        <f>SUMIFS(programmes[[#All],[value]],programmes[[#All],[programme]],model!$B$3,programmes[[#All],[year]],model!I$3,programmes[[#All],[mod_typecf]],model!$E9)</f>
        <v>0</v>
      </c>
      <c r="J9" s="30">
        <f>SUMIFS(programmes[[#All],[value]],programmes[[#All],[programme]],model!$B$3,programmes[[#All],[year]],model!J$3,programmes[[#All],[mod_typecf]],model!$E9)</f>
        <v>0</v>
      </c>
      <c r="K9" s="30">
        <f>SUMIFS(programmes[[#All],[value]],programmes[[#All],[programme]],model!$B$3,programmes[[#All],[year]],model!K$3,programmes[[#All],[mod_typecf]],model!$E9)</f>
        <v>0</v>
      </c>
      <c r="L9" s="30">
        <f>SUMIFS(programmes[[#All],[value]],programmes[[#All],[programme]],model!$B$3,programmes[[#All],[year]],model!L$3,programmes[[#All],[mod_typecf]],model!$E9)</f>
        <v>0</v>
      </c>
      <c r="M9" s="30">
        <f>SUMIFS(programmes[[#All],[value]],programmes[[#All],[programme]],model!$B$3,programmes[[#All],[year]],model!M$3,programmes[[#All],[mod_typecf]],model!$E9)</f>
        <v>0</v>
      </c>
      <c r="N9" s="30">
        <f>SUMIFS(programmes[[#All],[value]],programmes[[#All],[programme]],model!$B$3,programmes[[#All],[year]],model!N$3,programmes[[#All],[mod_typecf]],model!$E9)</f>
        <v>0</v>
      </c>
      <c r="O9" s="30">
        <f>SUMIFS(programmes[[#All],[value]],programmes[[#All],[programme]],model!$B$3,programmes[[#All],[year]],model!O$3,programmes[[#All],[mod_typecf]],model!$E9)</f>
        <v>0</v>
      </c>
      <c r="P9" s="30">
        <f>SUMIFS(programmes[[#All],[value]],programmes[[#All],[programme]],model!$B$3,programmes[[#All],[year]],model!P$3,programmes[[#All],[mod_typecf]],model!$E9)</f>
        <v>0</v>
      </c>
      <c r="Q9" s="30">
        <f>SUMIFS(programmes[[#All],[value]],programmes[[#All],[programme]],model!$B$3,programmes[[#All],[year]],model!Q$3,programmes[[#All],[mod_typecf]],model!$E9)</f>
        <v>0</v>
      </c>
      <c r="R9" s="30">
        <f>SUMIFS(programmes[[#All],[value]],programmes[[#All],[programme]],model!$B$3,programmes[[#All],[year]],model!R$3,programmes[[#All],[mod_typecf]],model!$E9)</f>
        <v>0</v>
      </c>
      <c r="S9" s="30">
        <f>SUMIFS(programmes[[#All],[value]],programmes[[#All],[programme]],model!$B$3,programmes[[#All],[year]],model!S$3,programmes[[#All],[mod_typecf]],model!$E9)</f>
        <v>0</v>
      </c>
      <c r="T9" s="30">
        <f>SUMIFS(programmes[[#All],[value]],programmes[[#All],[programme]],model!$B$3,programmes[[#All],[year]],model!T$3,programmes[[#All],[mod_typecf]],model!$E9)</f>
        <v>0</v>
      </c>
      <c r="U9" s="30">
        <f>SUMIFS(programmes[[#All],[value]],programmes[[#All],[programme]],model!$B$3,programmes[[#All],[year]],model!U$3,programmes[[#All],[mod_typecf]],model!$E9)</f>
        <v>0</v>
      </c>
      <c r="V9" s="30">
        <f>SUMIFS(programmes[[#All],[value]],programmes[[#All],[programme]],model!$B$3,programmes[[#All],[year]],model!V$3,programmes[[#All],[mod_typecf]],model!$E9)</f>
        <v>0</v>
      </c>
      <c r="W9" s="30">
        <f>SUMIFS(programmes[[#All],[value]],programmes[[#All],[programme]],model!$B$3,programmes[[#All],[year]],model!W$3,programmes[[#All],[mod_typecf]],model!$E9)</f>
        <v>0</v>
      </c>
      <c r="X9" s="30">
        <f>SUMIFS(programmes[[#All],[value]],programmes[[#All],[programme]],model!$B$3,programmes[[#All],[year]],model!X$3,programmes[[#All],[mod_typecf]],model!$E9)</f>
        <v>0</v>
      </c>
      <c r="Y9" s="30">
        <f>SUMIFS(programmes[[#All],[value]],programmes[[#All],[programme]],model!$B$3,programmes[[#All],[year]],model!Y$3,programmes[[#All],[mod_typecf]],model!$E9)</f>
        <v>0</v>
      </c>
      <c r="Z9" s="30">
        <f>SUMIFS(programmes[[#All],[value]],programmes[[#All],[programme]],model!$B$3,programmes[[#All],[year]],model!Z$3,programmes[[#All],[mod_typecf]],model!$E9)</f>
        <v>0</v>
      </c>
      <c r="AA9" s="30">
        <f>SUMIFS(programmes[[#All],[value]],programmes[[#All],[programme]],model!$B$3,programmes[[#All],[year]],model!AA$3,programmes[[#All],[mod_typecf]],model!$E9)</f>
        <v>0</v>
      </c>
      <c r="AB9" s="30">
        <f>SUMIFS(programmes[[#All],[value]],programmes[[#All],[programme]],model!$B$3,programmes[[#All],[year]],model!AB$3,programmes[[#All],[mod_typecf]],model!$E9)</f>
        <v>0</v>
      </c>
      <c r="AC9" s="30">
        <f>SUMIFS(programmes[[#All],[value]],programmes[[#All],[programme]],model!$B$3,programmes[[#All],[year]],model!AC$3,programmes[[#All],[mod_typecf]],model!$E9)</f>
        <v>0</v>
      </c>
      <c r="AD9" s="30">
        <f>SUMIFS(programmes[[#All],[value]],programmes[[#All],[programme]],model!$B$3,programmes[[#All],[year]],model!AD$3,programmes[[#All],[mod_typecf]],model!$E9)</f>
        <v>0</v>
      </c>
      <c r="AE9" s="30">
        <f>SUMIFS(programmes[[#All],[value]],programmes[[#All],[programme]],model!$B$3,programmes[[#All],[year]],model!AE$3,programmes[[#All],[mod_typecf]],model!$E9)</f>
        <v>0</v>
      </c>
      <c r="AF9" s="30">
        <f>SUMIFS(programmes[[#All],[value]],programmes[[#All],[programme]],model!$B$3,programmes[[#All],[year]],model!AF$3,programmes[[#All],[mod_typecf]],model!$E9)</f>
        <v>0</v>
      </c>
      <c r="AG9" s="30">
        <f>SUMIFS(programmes[[#All],[value]],programmes[[#All],[programme]],model!$B$3,programmes[[#All],[year]],model!AG$3,programmes[[#All],[mod_typecf]],model!$E9)</f>
        <v>0</v>
      </c>
      <c r="AH9" s="30">
        <f>SUMIFS(programmes[[#All],[value]],programmes[[#All],[programme]],model!$B$3,programmes[[#All],[year]],model!AH$3,programmes[[#All],[mod_typecf]],model!$E9)</f>
        <v>0</v>
      </c>
      <c r="AI9" s="30">
        <f>SUMIFS(programmes[[#All],[value]],programmes[[#All],[programme]],model!$B$3,programmes[[#All],[year]],model!AI$3,programmes[[#All],[mod_typecf]],model!$E9)</f>
        <v>0</v>
      </c>
      <c r="AJ9" s="30">
        <f>SUMIFS(programmes[[#All],[value]],programmes[[#All],[programme]],model!$B$3,programmes[[#All],[year]],model!AJ$3,programmes[[#All],[mod_typecf]],model!$E9)</f>
        <v>0</v>
      </c>
      <c r="AK9" s="30">
        <f>SUMIFS(programmes[[#All],[value]],programmes[[#All],[programme]],model!$B$3,programmes[[#All],[year]],model!AK$3,programmes[[#All],[mod_typecf]],model!$E9)</f>
        <v>0</v>
      </c>
      <c r="AL9" s="30">
        <f>SUMIFS(programmes[[#All],[value]],programmes[[#All],[programme]],model!$B$3,programmes[[#All],[year]],model!AL$3,programmes[[#All],[mod_typecf]],model!$E9)</f>
        <v>0</v>
      </c>
      <c r="AM9" s="30">
        <f>SUMIFS(programmes[[#All],[value]],programmes[[#All],[programme]],model!$B$3,programmes[[#All],[year]],model!AM$3,programmes[[#All],[mod_typecf]],model!$E9)</f>
        <v>0</v>
      </c>
      <c r="AN9" s="30">
        <f>SUMIFS(programmes[[#All],[value]],programmes[[#All],[programme]],model!$B$3,programmes[[#All],[year]],model!AN$3,programmes[[#All],[mod_typecf]],model!$E9)</f>
        <v>0</v>
      </c>
      <c r="AO9" s="30">
        <f>SUMIFS(programmes[[#All],[value]],programmes[[#All],[programme]],model!$B$3,programmes[[#All],[year]],model!AO$3,programmes[[#All],[mod_typecf]],model!$E9)</f>
        <v>0</v>
      </c>
    </row>
    <row r="10" spans="1:41">
      <c r="E10" t="s">
        <v>22</v>
      </c>
      <c r="F10" s="30">
        <f>SUMIFS(programmes[[#All],[value]],programmes[[#All],[programme]],model!$B$3,programmes[[#All],[year]],model!F$3,programmes[[#All],[mod_typecf]],model!$E10)</f>
        <v>0</v>
      </c>
      <c r="G10" s="30">
        <f>SUMIFS(programmes[[#All],[value]],programmes[[#All],[programme]],model!$B$3,programmes[[#All],[year]],model!G$3,programmes[[#All],[mod_typecf]],model!$E10)</f>
        <v>0</v>
      </c>
      <c r="H10" s="30">
        <f>SUMIFS(programmes[[#All],[value]],programmes[[#All],[programme]],model!$B$3,programmes[[#All],[year]],model!H$3,programmes[[#All],[mod_typecf]],model!$E10)</f>
        <v>0</v>
      </c>
      <c r="I10" s="30">
        <f>SUMIFS(programmes[[#All],[value]],programmes[[#All],[programme]],model!$B$3,programmes[[#All],[year]],model!I$3,programmes[[#All],[mod_typecf]],model!$E10)</f>
        <v>0</v>
      </c>
      <c r="J10" s="30">
        <f>SUMIFS(programmes[[#All],[value]],programmes[[#All],[programme]],model!$B$3,programmes[[#All],[year]],model!J$3,programmes[[#All],[mod_typecf]],model!$E10)</f>
        <v>0.81</v>
      </c>
      <c r="K10" s="30">
        <f>SUMIFS(programmes[[#All],[value]],programmes[[#All],[programme]],model!$B$3,programmes[[#All],[year]],model!K$3,programmes[[#All],[mod_typecf]],model!$E10)</f>
        <v>6.24</v>
      </c>
      <c r="L10" s="30">
        <f>SUMIFS(programmes[[#All],[value]],programmes[[#All],[programme]],model!$B$3,programmes[[#All],[year]],model!L$3,programmes[[#All],[mod_typecf]],model!$E10)</f>
        <v>0</v>
      </c>
      <c r="M10" s="30">
        <f>SUMIFS(programmes[[#All],[value]],programmes[[#All],[programme]],model!$B$3,programmes[[#All],[year]],model!M$3,programmes[[#All],[mod_typecf]],model!$E10)</f>
        <v>1</v>
      </c>
      <c r="N10" s="30">
        <f>SUMIFS(programmes[[#All],[value]],programmes[[#All],[programme]],model!$B$3,programmes[[#All],[year]],model!N$3,programmes[[#All],[mod_typecf]],model!$E10)</f>
        <v>1</v>
      </c>
      <c r="O10" s="30">
        <f>SUMIFS(programmes[[#All],[value]],programmes[[#All],[programme]],model!$B$3,programmes[[#All],[year]],model!O$3,programmes[[#All],[mod_typecf]],model!$E10)</f>
        <v>1</v>
      </c>
      <c r="P10" s="30">
        <f>SUMIFS(programmes[[#All],[value]],programmes[[#All],[programme]],model!$B$3,programmes[[#All],[year]],model!P$3,programmes[[#All],[mod_typecf]],model!$E10)</f>
        <v>1</v>
      </c>
      <c r="Q10" s="30">
        <f>SUMIFS(programmes[[#All],[value]],programmes[[#All],[programme]],model!$B$3,programmes[[#All],[year]],model!Q$3,programmes[[#All],[mod_typecf]],model!$E10)</f>
        <v>0</v>
      </c>
      <c r="R10" s="30">
        <f>SUMIFS(programmes[[#All],[value]],programmes[[#All],[programme]],model!$B$3,programmes[[#All],[year]],model!R$3,programmes[[#All],[mod_typecf]],model!$E10)</f>
        <v>0</v>
      </c>
      <c r="S10" s="30">
        <f>SUMIFS(programmes[[#All],[value]],programmes[[#All],[programme]],model!$B$3,programmes[[#All],[year]],model!S$3,programmes[[#All],[mod_typecf]],model!$E10)</f>
        <v>0</v>
      </c>
      <c r="T10" s="30">
        <f>SUMIFS(programmes[[#All],[value]],programmes[[#All],[programme]],model!$B$3,programmes[[#All],[year]],model!T$3,programmes[[#All],[mod_typecf]],model!$E10)</f>
        <v>0</v>
      </c>
      <c r="U10" s="30">
        <f>SUMIFS(programmes[[#All],[value]],programmes[[#All],[programme]],model!$B$3,programmes[[#All],[year]],model!U$3,programmes[[#All],[mod_typecf]],model!$E10)</f>
        <v>0</v>
      </c>
      <c r="V10" s="30">
        <f>SUMIFS(programmes[[#All],[value]],programmes[[#All],[programme]],model!$B$3,programmes[[#All],[year]],model!V$3,programmes[[#All],[mod_typecf]],model!$E10)</f>
        <v>0</v>
      </c>
      <c r="W10" s="30">
        <f>SUMIFS(programmes[[#All],[value]],programmes[[#All],[programme]],model!$B$3,programmes[[#All],[year]],model!W$3,programmes[[#All],[mod_typecf]],model!$E10)</f>
        <v>0</v>
      </c>
      <c r="X10" s="30">
        <f>SUMIFS(programmes[[#All],[value]],programmes[[#All],[programme]],model!$B$3,programmes[[#All],[year]],model!X$3,programmes[[#All],[mod_typecf]],model!$E10)</f>
        <v>0</v>
      </c>
      <c r="Y10" s="30">
        <f>SUMIFS(programmes[[#All],[value]],programmes[[#All],[programme]],model!$B$3,programmes[[#All],[year]],model!Y$3,programmes[[#All],[mod_typecf]],model!$E10)</f>
        <v>0</v>
      </c>
      <c r="Z10" s="30">
        <f>SUMIFS(programmes[[#All],[value]],programmes[[#All],[programme]],model!$B$3,programmes[[#All],[year]],model!Z$3,programmes[[#All],[mod_typecf]],model!$E10)</f>
        <v>0</v>
      </c>
      <c r="AA10" s="30">
        <f>SUMIFS(programmes[[#All],[value]],programmes[[#All],[programme]],model!$B$3,programmes[[#All],[year]],model!AA$3,programmes[[#All],[mod_typecf]],model!$E10)</f>
        <v>0</v>
      </c>
      <c r="AB10" s="30">
        <f>SUMIFS(programmes[[#All],[value]],programmes[[#All],[programme]],model!$B$3,programmes[[#All],[year]],model!AB$3,programmes[[#All],[mod_typecf]],model!$E10)</f>
        <v>0</v>
      </c>
      <c r="AC10" s="30">
        <f>SUMIFS(programmes[[#All],[value]],programmes[[#All],[programme]],model!$B$3,programmes[[#All],[year]],model!AC$3,programmes[[#All],[mod_typecf]],model!$E10)</f>
        <v>0</v>
      </c>
      <c r="AD10" s="30">
        <f>SUMIFS(programmes[[#All],[value]],programmes[[#All],[programme]],model!$B$3,programmes[[#All],[year]],model!AD$3,programmes[[#All],[mod_typecf]],model!$E10)</f>
        <v>0</v>
      </c>
      <c r="AE10" s="30">
        <f>SUMIFS(programmes[[#All],[value]],programmes[[#All],[programme]],model!$B$3,programmes[[#All],[year]],model!AE$3,programmes[[#All],[mod_typecf]],model!$E10)</f>
        <v>0</v>
      </c>
      <c r="AF10" s="30">
        <f>SUMIFS(programmes[[#All],[value]],programmes[[#All],[programme]],model!$B$3,programmes[[#All],[year]],model!AF$3,programmes[[#All],[mod_typecf]],model!$E10)</f>
        <v>0</v>
      </c>
      <c r="AG10" s="30">
        <f>SUMIFS(programmes[[#All],[value]],programmes[[#All],[programme]],model!$B$3,programmes[[#All],[year]],model!AG$3,programmes[[#All],[mod_typecf]],model!$E10)</f>
        <v>0</v>
      </c>
      <c r="AH10" s="30">
        <f>SUMIFS(programmes[[#All],[value]],programmes[[#All],[programme]],model!$B$3,programmes[[#All],[year]],model!AH$3,programmes[[#All],[mod_typecf]],model!$E10)</f>
        <v>0</v>
      </c>
      <c r="AI10" s="30">
        <f>SUMIFS(programmes[[#All],[value]],programmes[[#All],[programme]],model!$B$3,programmes[[#All],[year]],model!AI$3,programmes[[#All],[mod_typecf]],model!$E10)</f>
        <v>0</v>
      </c>
      <c r="AJ10" s="30">
        <f>SUMIFS(programmes[[#All],[value]],programmes[[#All],[programme]],model!$B$3,programmes[[#All],[year]],model!AJ$3,programmes[[#All],[mod_typecf]],model!$E10)</f>
        <v>0</v>
      </c>
      <c r="AK10" s="30">
        <f>SUMIFS(programmes[[#All],[value]],programmes[[#All],[programme]],model!$B$3,programmes[[#All],[year]],model!AK$3,programmes[[#All],[mod_typecf]],model!$E10)</f>
        <v>0</v>
      </c>
      <c r="AL10" s="30">
        <f>SUMIFS(programmes[[#All],[value]],programmes[[#All],[programme]],model!$B$3,programmes[[#All],[year]],model!AL$3,programmes[[#All],[mod_typecf]],model!$E10)</f>
        <v>0</v>
      </c>
      <c r="AM10" s="30">
        <f>SUMIFS(programmes[[#All],[value]],programmes[[#All],[programme]],model!$B$3,programmes[[#All],[year]],model!AM$3,programmes[[#All],[mod_typecf]],model!$E10)</f>
        <v>0</v>
      </c>
      <c r="AN10" s="30">
        <f>SUMIFS(programmes[[#All],[value]],programmes[[#All],[programme]],model!$B$3,programmes[[#All],[year]],model!AN$3,programmes[[#All],[mod_typecf]],model!$E10)</f>
        <v>0</v>
      </c>
      <c r="AO10" s="30">
        <f>SUMIFS(programmes[[#All],[value]],programmes[[#All],[programme]],model!$B$3,programmes[[#All],[year]],model!AO$3,programmes[[#All],[mod_typecf]],model!$E10)</f>
        <v>0</v>
      </c>
    </row>
    <row r="12" spans="1:41">
      <c r="E12" t="s">
        <v>263</v>
      </c>
      <c r="F12" s="30">
        <f>SUMPRODUCT(F4:F6,$D$4:$D$6)</f>
        <v>0</v>
      </c>
      <c r="G12" s="30">
        <f t="shared" ref="G12:AO12" si="2">SUMPRODUCT(G4:G6,$D$4:$D$6)</f>
        <v>0</v>
      </c>
      <c r="H12" s="30">
        <f t="shared" si="2"/>
        <v>0</v>
      </c>
      <c r="I12" s="30">
        <f t="shared" si="2"/>
        <v>0</v>
      </c>
      <c r="J12" s="30">
        <f t="shared" si="2"/>
        <v>45.4850259396</v>
      </c>
      <c r="K12" s="30">
        <f t="shared" si="2"/>
        <v>117.87682005199204</v>
      </c>
      <c r="L12" s="30">
        <f t="shared" si="2"/>
        <v>223.21538532368385</v>
      </c>
      <c r="M12" s="30">
        <f t="shared" si="2"/>
        <v>371.07728070023126</v>
      </c>
      <c r="N12" s="30">
        <f t="shared" si="2"/>
        <v>707.88872607452015</v>
      </c>
      <c r="O12" s="30">
        <f t="shared" si="2"/>
        <v>1033.2183876059353</v>
      </c>
      <c r="P12" s="30">
        <f t="shared" si="2"/>
        <v>755.5717174043923</v>
      </c>
      <c r="Q12" s="30">
        <f t="shared" si="2"/>
        <v>783.96682809583149</v>
      </c>
      <c r="R12" s="30">
        <f t="shared" si="2"/>
        <v>721.16050742704374</v>
      </c>
      <c r="S12" s="30">
        <f t="shared" si="2"/>
        <v>190.20950323393652</v>
      </c>
      <c r="T12" s="30">
        <f t="shared" si="2"/>
        <v>190.20950323393652</v>
      </c>
      <c r="U12" s="30">
        <f t="shared" si="2"/>
        <v>190.20950323393652</v>
      </c>
      <c r="V12" s="30">
        <f t="shared" si="2"/>
        <v>190.20950323393652</v>
      </c>
      <c r="W12" s="30">
        <f t="shared" si="2"/>
        <v>176.01504344652622</v>
      </c>
      <c r="X12" s="30">
        <f t="shared" si="2"/>
        <v>142.72313358590031</v>
      </c>
      <c r="Y12" s="30">
        <f t="shared" si="2"/>
        <v>142.72313358590031</v>
      </c>
      <c r="Z12" s="30">
        <f t="shared" si="2"/>
        <v>0</v>
      </c>
      <c r="AA12" s="30">
        <f t="shared" si="2"/>
        <v>0</v>
      </c>
      <c r="AB12" s="30">
        <f t="shared" si="2"/>
        <v>0</v>
      </c>
      <c r="AC12" s="30">
        <f t="shared" si="2"/>
        <v>0</v>
      </c>
      <c r="AD12" s="30">
        <f t="shared" si="2"/>
        <v>0</v>
      </c>
      <c r="AE12" s="30">
        <f t="shared" si="2"/>
        <v>0</v>
      </c>
      <c r="AF12" s="30">
        <f t="shared" si="2"/>
        <v>0</v>
      </c>
      <c r="AG12" s="30">
        <f t="shared" si="2"/>
        <v>0</v>
      </c>
      <c r="AH12" s="30">
        <f t="shared" si="2"/>
        <v>0</v>
      </c>
      <c r="AI12" s="30">
        <f t="shared" si="2"/>
        <v>0</v>
      </c>
      <c r="AJ12" s="30">
        <f t="shared" si="2"/>
        <v>0</v>
      </c>
      <c r="AK12" s="30">
        <f t="shared" si="2"/>
        <v>0</v>
      </c>
      <c r="AL12" s="30">
        <f t="shared" si="2"/>
        <v>0</v>
      </c>
      <c r="AM12" s="30">
        <f t="shared" si="2"/>
        <v>0</v>
      </c>
      <c r="AN12" s="30">
        <f t="shared" si="2"/>
        <v>0</v>
      </c>
      <c r="AO12" s="30">
        <f t="shared" si="2"/>
        <v>0</v>
      </c>
    </row>
    <row r="13" spans="1:41">
      <c r="E13" t="s">
        <v>19</v>
      </c>
      <c r="F13" s="10">
        <f>-(F7+F9)</f>
        <v>0</v>
      </c>
      <c r="G13" s="10">
        <f t="shared" ref="G13:AO13" si="3">-(G7+G9)</f>
        <v>0</v>
      </c>
      <c r="H13" s="10">
        <f t="shared" si="3"/>
        <v>0</v>
      </c>
      <c r="I13" s="10">
        <f t="shared" si="3"/>
        <v>-12.6573777</v>
      </c>
      <c r="J13" s="10">
        <f t="shared" si="3"/>
        <v>-155.7367792</v>
      </c>
      <c r="K13" s="10">
        <f t="shared" si="3"/>
        <v>-185.65002010000001</v>
      </c>
      <c r="L13" s="10">
        <f t="shared" si="3"/>
        <v>-500.69530029999999</v>
      </c>
      <c r="M13" s="10">
        <f t="shared" si="3"/>
        <v>-599.74990791000005</v>
      </c>
      <c r="N13" s="10">
        <f t="shared" si="3"/>
        <v>-427.08</v>
      </c>
      <c r="O13" s="10">
        <f t="shared" si="3"/>
        <v>0</v>
      </c>
      <c r="P13" s="10">
        <f t="shared" si="3"/>
        <v>0</v>
      </c>
      <c r="Q13" s="10">
        <f t="shared" si="3"/>
        <v>0</v>
      </c>
      <c r="R13" s="10">
        <f t="shared" si="3"/>
        <v>0</v>
      </c>
      <c r="S13" s="10">
        <f t="shared" si="3"/>
        <v>0</v>
      </c>
      <c r="T13" s="10">
        <f t="shared" si="3"/>
        <v>0</v>
      </c>
      <c r="U13" s="10">
        <f t="shared" si="3"/>
        <v>0</v>
      </c>
      <c r="V13" s="10">
        <f t="shared" si="3"/>
        <v>0</v>
      </c>
      <c r="W13" s="10">
        <f t="shared" si="3"/>
        <v>0</v>
      </c>
      <c r="X13" s="10">
        <f t="shared" si="3"/>
        <v>0</v>
      </c>
      <c r="Y13" s="10">
        <f t="shared" si="3"/>
        <v>0</v>
      </c>
      <c r="Z13" s="10">
        <f t="shared" si="3"/>
        <v>0</v>
      </c>
      <c r="AA13" s="10">
        <f t="shared" si="3"/>
        <v>0</v>
      </c>
      <c r="AB13" s="10">
        <f t="shared" si="3"/>
        <v>0</v>
      </c>
      <c r="AC13" s="10">
        <f t="shared" si="3"/>
        <v>0</v>
      </c>
      <c r="AD13" s="10">
        <f t="shared" si="3"/>
        <v>0</v>
      </c>
      <c r="AE13" s="10">
        <f t="shared" si="3"/>
        <v>0</v>
      </c>
      <c r="AF13" s="10">
        <f t="shared" si="3"/>
        <v>0</v>
      </c>
      <c r="AG13" s="10">
        <f t="shared" si="3"/>
        <v>0</v>
      </c>
      <c r="AH13" s="10">
        <f t="shared" si="3"/>
        <v>0</v>
      </c>
      <c r="AI13" s="10">
        <f t="shared" si="3"/>
        <v>0</v>
      </c>
      <c r="AJ13" s="10">
        <f t="shared" si="3"/>
        <v>0</v>
      </c>
      <c r="AK13" s="10">
        <f t="shared" si="3"/>
        <v>0</v>
      </c>
      <c r="AL13" s="10">
        <f t="shared" si="3"/>
        <v>0</v>
      </c>
      <c r="AM13" s="10">
        <f t="shared" si="3"/>
        <v>0</v>
      </c>
      <c r="AN13" s="10">
        <f t="shared" si="3"/>
        <v>0</v>
      </c>
      <c r="AO13" s="10">
        <f t="shared" si="3"/>
        <v>0</v>
      </c>
    </row>
    <row r="14" spans="1:41">
      <c r="E14" t="s">
        <v>21</v>
      </c>
      <c r="F14" s="10">
        <f>-(F8+F10)</f>
        <v>0</v>
      </c>
      <c r="G14" s="10">
        <f t="shared" ref="G14:AO14" si="4">-(G8+G10)</f>
        <v>0</v>
      </c>
      <c r="H14" s="10">
        <f t="shared" si="4"/>
        <v>0</v>
      </c>
      <c r="I14" s="10">
        <f t="shared" si="4"/>
        <v>0</v>
      </c>
      <c r="J14" s="10">
        <f t="shared" si="4"/>
        <v>-7.51</v>
      </c>
      <c r="K14" s="10">
        <f t="shared" si="4"/>
        <v>-16.37</v>
      </c>
      <c r="L14" s="10">
        <f t="shared" si="4"/>
        <v>-21.72</v>
      </c>
      <c r="M14" s="10">
        <f t="shared" si="4"/>
        <v>-27.3</v>
      </c>
      <c r="N14" s="10">
        <f t="shared" si="4"/>
        <v>-28.89</v>
      </c>
      <c r="O14" s="10">
        <f t="shared" si="4"/>
        <v>-1</v>
      </c>
      <c r="P14" s="10">
        <f t="shared" si="4"/>
        <v>-1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>
        <f t="shared" si="4"/>
        <v>0</v>
      </c>
      <c r="U14" s="10">
        <f t="shared" si="4"/>
        <v>0</v>
      </c>
      <c r="V14" s="10">
        <f t="shared" si="4"/>
        <v>0</v>
      </c>
      <c r="W14" s="10">
        <f t="shared" si="4"/>
        <v>0</v>
      </c>
      <c r="X14" s="10">
        <f t="shared" si="4"/>
        <v>0</v>
      </c>
      <c r="Y14" s="10">
        <f t="shared" si="4"/>
        <v>0</v>
      </c>
      <c r="Z14" s="10">
        <f t="shared" si="4"/>
        <v>0</v>
      </c>
      <c r="AA14" s="10">
        <f t="shared" si="4"/>
        <v>0</v>
      </c>
      <c r="AB14" s="10">
        <f t="shared" si="4"/>
        <v>0</v>
      </c>
      <c r="AC14" s="10">
        <f t="shared" si="4"/>
        <v>0</v>
      </c>
      <c r="AD14" s="10">
        <f t="shared" si="4"/>
        <v>0</v>
      </c>
      <c r="AE14" s="10">
        <f t="shared" si="4"/>
        <v>0</v>
      </c>
      <c r="AF14" s="10">
        <f t="shared" si="4"/>
        <v>0</v>
      </c>
      <c r="AG14" s="10">
        <f t="shared" si="4"/>
        <v>0</v>
      </c>
      <c r="AH14" s="10">
        <f t="shared" si="4"/>
        <v>0</v>
      </c>
      <c r="AI14" s="10">
        <f t="shared" si="4"/>
        <v>0</v>
      </c>
      <c r="AJ14" s="10">
        <f t="shared" si="4"/>
        <v>0</v>
      </c>
      <c r="AK14" s="10">
        <f t="shared" si="4"/>
        <v>0</v>
      </c>
      <c r="AL14" s="10">
        <f t="shared" si="4"/>
        <v>0</v>
      </c>
      <c r="AM14" s="10">
        <f t="shared" si="4"/>
        <v>0</v>
      </c>
      <c r="AN14" s="10">
        <f t="shared" si="4"/>
        <v>0</v>
      </c>
      <c r="AO14" s="10">
        <f t="shared" si="4"/>
        <v>0</v>
      </c>
    </row>
    <row r="15" spans="1:41">
      <c r="B15" s="32" t="s">
        <v>280</v>
      </c>
      <c r="E15" s="32" t="s">
        <v>160</v>
      </c>
    </row>
    <row r="17" spans="2:41">
      <c r="E17" t="s">
        <v>266</v>
      </c>
      <c r="F17" s="10">
        <f>SUM(F12:F15)</f>
        <v>0</v>
      </c>
      <c r="G17" s="10">
        <f t="shared" ref="G17:AO17" si="5">SUM(G12:G15)</f>
        <v>0</v>
      </c>
      <c r="H17" s="10">
        <f t="shared" si="5"/>
        <v>0</v>
      </c>
      <c r="I17" s="10">
        <f t="shared" si="5"/>
        <v>-12.6573777</v>
      </c>
      <c r="J17" s="10">
        <f t="shared" si="5"/>
        <v>-117.7617532604</v>
      </c>
      <c r="K17" s="10">
        <f t="shared" si="5"/>
        <v>-84.143200048007969</v>
      </c>
      <c r="L17" s="10">
        <f t="shared" si="5"/>
        <v>-299.19991497631611</v>
      </c>
      <c r="M17" s="10">
        <f t="shared" si="5"/>
        <v>-255.9726272097688</v>
      </c>
      <c r="N17" s="10">
        <f t="shared" si="5"/>
        <v>251.91872607452018</v>
      </c>
      <c r="O17" s="10">
        <f t="shared" si="5"/>
        <v>1032.2183876059353</v>
      </c>
      <c r="P17" s="10">
        <f t="shared" si="5"/>
        <v>754.5717174043923</v>
      </c>
      <c r="Q17" s="10">
        <f t="shared" si="5"/>
        <v>783.96682809583149</v>
      </c>
      <c r="R17" s="10">
        <f t="shared" si="5"/>
        <v>721.16050742704374</v>
      </c>
      <c r="S17" s="10">
        <f t="shared" si="5"/>
        <v>190.20950323393652</v>
      </c>
      <c r="T17" s="10">
        <f t="shared" si="5"/>
        <v>190.20950323393652</v>
      </c>
      <c r="U17" s="10">
        <f t="shared" si="5"/>
        <v>190.20950323393652</v>
      </c>
      <c r="V17" s="10">
        <f t="shared" si="5"/>
        <v>190.20950323393652</v>
      </c>
      <c r="W17" s="10">
        <f t="shared" si="5"/>
        <v>176.01504344652622</v>
      </c>
      <c r="X17" s="10">
        <f t="shared" si="5"/>
        <v>142.72313358590031</v>
      </c>
      <c r="Y17" s="10">
        <f t="shared" si="5"/>
        <v>142.72313358590031</v>
      </c>
      <c r="Z17" s="10">
        <f t="shared" si="5"/>
        <v>0</v>
      </c>
      <c r="AA17" s="10">
        <f t="shared" si="5"/>
        <v>0</v>
      </c>
      <c r="AB17" s="10">
        <f t="shared" si="5"/>
        <v>0</v>
      </c>
      <c r="AC17" s="10">
        <f t="shared" si="5"/>
        <v>0</v>
      </c>
      <c r="AD17" s="10">
        <f t="shared" si="5"/>
        <v>0</v>
      </c>
      <c r="AE17" s="10">
        <f t="shared" si="5"/>
        <v>0</v>
      </c>
      <c r="AF17" s="10">
        <f t="shared" si="5"/>
        <v>0</v>
      </c>
      <c r="AG17" s="10">
        <f t="shared" si="5"/>
        <v>0</v>
      </c>
      <c r="AH17" s="10">
        <f t="shared" si="5"/>
        <v>0</v>
      </c>
      <c r="AI17" s="10">
        <f t="shared" si="5"/>
        <v>0</v>
      </c>
      <c r="AJ17" s="10">
        <f t="shared" si="5"/>
        <v>0</v>
      </c>
      <c r="AK17" s="10">
        <f t="shared" si="5"/>
        <v>0</v>
      </c>
      <c r="AL17" s="10">
        <f t="shared" si="5"/>
        <v>0</v>
      </c>
      <c r="AM17" s="10">
        <f t="shared" si="5"/>
        <v>0</v>
      </c>
      <c r="AN17" s="10">
        <f t="shared" si="5"/>
        <v>0</v>
      </c>
      <c r="AO17" s="10">
        <f t="shared" si="5"/>
        <v>0</v>
      </c>
    </row>
    <row r="18" spans="2:41">
      <c r="E18" t="s">
        <v>269</v>
      </c>
      <c r="F18">
        <f>1/(1+$B$5)^(F3-$F$33+0.5)</f>
        <v>1.8033159792883333</v>
      </c>
      <c r="G18">
        <f>1/(1+$B$5)^(G3-$F$33+0.5)</f>
        <v>1.5818561221827485</v>
      </c>
      <c r="H18">
        <f>1/(1+$B$5)^(H3-$F$33+0.5)</f>
        <v>1.3875930896339896</v>
      </c>
      <c r="I18">
        <f>1/(1+$B$5)^(I3-$F$33+0.5)</f>
        <v>1.2171869207315698</v>
      </c>
      <c r="J18">
        <f>1/(1+$B$5)^(J3-$F$33+0.5)</f>
        <v>1.0677078252031311</v>
      </c>
      <c r="K18">
        <f>1/(1+$B$5)^(K3-$F$33+0.5)</f>
        <v>0.93658581158169396</v>
      </c>
      <c r="L18">
        <f>1/(1+$B$5)^(L3-$F$33+0.5)</f>
        <v>0.82156650138745069</v>
      </c>
      <c r="M18">
        <f>1/(1+$B$5)^(M3-$F$33+0.5)</f>
        <v>0.72067236963811454</v>
      </c>
      <c r="N18">
        <f>1/(1+$B$5)^(N3-$F$33+0.5)</f>
        <v>0.63216874529659162</v>
      </c>
      <c r="O18">
        <f>1/(1+$B$5)^(O3-$F$33+0.5)</f>
        <v>0.55453398710227331</v>
      </c>
      <c r="P18">
        <f>1/(1+$B$5)^(P3-$F$33+0.5)</f>
        <v>0.48643332201953804</v>
      </c>
      <c r="Q18">
        <f>1/(1+$B$5)^(Q3-$F$33+0.5)</f>
        <v>0.42669589650836653</v>
      </c>
      <c r="R18">
        <f>1/(1+$B$5)^(R3-$F$33+0.5)</f>
        <v>0.3742946460599707</v>
      </c>
      <c r="S18">
        <f>1/(1+$B$5)^(S3-$F$33+0.5)</f>
        <v>0.32832863689471109</v>
      </c>
      <c r="T18">
        <f>1/(1+$B$5)^(T3-$F$33+0.5)</f>
        <v>0.28800757622343076</v>
      </c>
      <c r="U18">
        <f>1/(1+$B$5)^(U3-$F$33+0.5)</f>
        <v>0.25263822475739534</v>
      </c>
      <c r="V18">
        <f>1/(1+$B$5)^(V3-$F$33+0.5)</f>
        <v>0.22161247785736432</v>
      </c>
      <c r="W18">
        <f>1/(1+$B$5)^(W3-$F$33+0.5)</f>
        <v>0.19439691040119675</v>
      </c>
      <c r="X18">
        <f>1/(1+$B$5)^(X3-$F$33+0.5)</f>
        <v>0.17052360561508487</v>
      </c>
      <c r="Y18">
        <f>1/(1+$B$5)^(Y3-$F$33+0.5)</f>
        <v>0.1495821101886709</v>
      </c>
      <c r="Z18">
        <f>1/(1+$B$5)^(Z3-$F$33+0.5)</f>
        <v>0.13121237735848321</v>
      </c>
      <c r="AA18">
        <f>1/(1+$B$5)^(AA3-$F$33+0.5)</f>
        <v>0.11509857663024847</v>
      </c>
      <c r="AB18">
        <f>1/(1+$B$5)^(AB3-$F$33+0.5)</f>
        <v>0.10096366371074424</v>
      </c>
      <c r="AC18">
        <f>1/(1+$B$5)^(AC3-$F$33+0.5)</f>
        <v>8.8564617290126518E-2</v>
      </c>
      <c r="AD18">
        <f>1/(1+$B$5)^(AD3-$F$33+0.5)</f>
        <v>7.7688260780812715E-2</v>
      </c>
      <c r="AE18">
        <f>1/(1+$B$5)^(AE3-$F$33+0.5)</f>
        <v>6.8147597176151514E-2</v>
      </c>
      <c r="AF18">
        <f>1/(1+$B$5)^(AF3-$F$33+0.5)</f>
        <v>5.9778594014167991E-2</v>
      </c>
      <c r="AG18">
        <f>1/(1+$B$5)^(AG3-$F$33+0.5)</f>
        <v>5.2437363170322784E-2</v>
      </c>
      <c r="AH18">
        <f>1/(1+$B$5)^(AH3-$F$33+0.5)</f>
        <v>4.5997686991511209E-2</v>
      </c>
      <c r="AI18">
        <f>1/(1+$B$5)^(AI3-$F$33+0.5)</f>
        <v>4.0348848238167735E-2</v>
      </c>
      <c r="AJ18">
        <f>1/(1+$B$5)^(AJ3-$F$33+0.5)</f>
        <v>3.5393726524708534E-2</v>
      </c>
      <c r="AK18">
        <f>1/(1+$B$5)^(AK3-$F$33+0.5)</f>
        <v>3.1047128530446073E-2</v>
      </c>
      <c r="AL18">
        <f>1/(1+$B$5)^(AL3-$F$33+0.5)</f>
        <v>2.7234323272321111E-2</v>
      </c>
      <c r="AM18">
        <f>1/(1+$B$5)^(AM3-$F$33+0.5)</f>
        <v>2.3889757256422034E-2</v>
      </c>
      <c r="AN18">
        <f>1/(1+$B$5)^(AN3-$F$33+0.5)</f>
        <v>2.095592741791406E-2</v>
      </c>
      <c r="AO18">
        <f>1/(1+$B$5)^(AO3-$F$33+0.5)</f>
        <v>1.8382392471854435E-2</v>
      </c>
    </row>
    <row r="20" spans="2:41">
      <c r="E20" t="s">
        <v>271</v>
      </c>
      <c r="F20">
        <f>SUMPRODUCT(F17:AO17,F18:AO18)</f>
        <v>1340.2554680527633</v>
      </c>
    </row>
    <row r="22" spans="2:41">
      <c r="E22" t="s">
        <v>272</v>
      </c>
      <c r="F22" s="10">
        <f>F13+F23*F25</f>
        <v>0</v>
      </c>
      <c r="G22" s="10">
        <f t="shared" ref="G22:AO22" si="6">G13+G23*G25</f>
        <v>0</v>
      </c>
      <c r="H22" s="10">
        <f t="shared" si="6"/>
        <v>0</v>
      </c>
      <c r="I22" s="10">
        <f t="shared" si="6"/>
        <v>-12.6573777</v>
      </c>
      <c r="J22" s="10">
        <f t="shared" si="6"/>
        <v>-155.7367792</v>
      </c>
      <c r="K22" s="10">
        <f t="shared" si="6"/>
        <v>-185.65002010000001</v>
      </c>
      <c r="L22" s="10">
        <f t="shared" si="6"/>
        <v>-500.69530029999999</v>
      </c>
      <c r="M22" s="10">
        <f t="shared" si="6"/>
        <v>-599.74990791000005</v>
      </c>
      <c r="N22" s="10">
        <f t="shared" si="6"/>
        <v>-427.08</v>
      </c>
      <c r="O22" s="10">
        <f t="shared" si="6"/>
        <v>0</v>
      </c>
      <c r="P22" s="10">
        <f t="shared" si="6"/>
        <v>0</v>
      </c>
      <c r="Q22" s="10">
        <f t="shared" si="6"/>
        <v>0</v>
      </c>
      <c r="R22" s="10">
        <f t="shared" si="6"/>
        <v>0</v>
      </c>
      <c r="S22" s="10">
        <f t="shared" si="6"/>
        <v>0</v>
      </c>
      <c r="T22" s="10">
        <f t="shared" si="6"/>
        <v>0</v>
      </c>
      <c r="U22" s="10">
        <f t="shared" si="6"/>
        <v>0</v>
      </c>
      <c r="V22" s="10">
        <f t="shared" si="6"/>
        <v>0</v>
      </c>
      <c r="W22" s="10">
        <f t="shared" si="6"/>
        <v>0</v>
      </c>
      <c r="X22" s="10">
        <f t="shared" si="6"/>
        <v>0</v>
      </c>
      <c r="Y22" s="10">
        <f t="shared" si="6"/>
        <v>0</v>
      </c>
      <c r="Z22" s="10">
        <f t="shared" si="6"/>
        <v>0</v>
      </c>
      <c r="AA22" s="10">
        <f t="shared" si="6"/>
        <v>0</v>
      </c>
      <c r="AB22" s="10">
        <f t="shared" si="6"/>
        <v>0</v>
      </c>
      <c r="AC22" s="10">
        <f t="shared" si="6"/>
        <v>0</v>
      </c>
      <c r="AD22" s="10">
        <f t="shared" si="6"/>
        <v>0</v>
      </c>
      <c r="AE22" s="10">
        <f t="shared" si="6"/>
        <v>0</v>
      </c>
      <c r="AF22" s="10">
        <f t="shared" si="6"/>
        <v>0</v>
      </c>
      <c r="AG22" s="10">
        <f t="shared" si="6"/>
        <v>0</v>
      </c>
      <c r="AH22" s="10">
        <f t="shared" si="6"/>
        <v>0</v>
      </c>
      <c r="AI22" s="10">
        <f t="shared" si="6"/>
        <v>0</v>
      </c>
      <c r="AJ22" s="10">
        <f t="shared" si="6"/>
        <v>0</v>
      </c>
      <c r="AK22" s="10">
        <f t="shared" si="6"/>
        <v>0</v>
      </c>
      <c r="AL22" s="10">
        <f t="shared" si="6"/>
        <v>0</v>
      </c>
      <c r="AM22" s="10">
        <f t="shared" si="6"/>
        <v>0</v>
      </c>
      <c r="AN22" s="10">
        <f t="shared" si="6"/>
        <v>0</v>
      </c>
      <c r="AO22" s="10">
        <f t="shared" si="6"/>
        <v>0</v>
      </c>
    </row>
    <row r="23" spans="2:41">
      <c r="E23" t="s">
        <v>274</v>
      </c>
      <c r="F23" s="10">
        <f>SUM(F12,F14,F15)</f>
        <v>0</v>
      </c>
      <c r="G23" s="10">
        <f t="shared" ref="G23:AO23" si="7">SUM(G12,G14,G15)</f>
        <v>0</v>
      </c>
      <c r="H23" s="10">
        <f t="shared" si="7"/>
        <v>0</v>
      </c>
      <c r="I23" s="10">
        <f t="shared" si="7"/>
        <v>0</v>
      </c>
      <c r="J23" s="10">
        <f t="shared" si="7"/>
        <v>37.975025939600002</v>
      </c>
      <c r="K23" s="10">
        <f t="shared" si="7"/>
        <v>101.50682005199204</v>
      </c>
      <c r="L23" s="10">
        <f t="shared" si="7"/>
        <v>201.49538532368385</v>
      </c>
      <c r="M23" s="10">
        <f t="shared" si="7"/>
        <v>343.77728070023124</v>
      </c>
      <c r="N23" s="10">
        <f t="shared" si="7"/>
        <v>678.99872607452016</v>
      </c>
      <c r="O23" s="10">
        <f t="shared" si="7"/>
        <v>1032.2183876059353</v>
      </c>
      <c r="P23" s="10">
        <f t="shared" si="7"/>
        <v>754.5717174043923</v>
      </c>
      <c r="Q23" s="10">
        <f t="shared" si="7"/>
        <v>783.96682809583149</v>
      </c>
      <c r="R23" s="10">
        <f t="shared" si="7"/>
        <v>721.16050742704374</v>
      </c>
      <c r="S23" s="10">
        <f t="shared" si="7"/>
        <v>190.20950323393652</v>
      </c>
      <c r="T23" s="10">
        <f t="shared" si="7"/>
        <v>190.20950323393652</v>
      </c>
      <c r="U23" s="10">
        <f t="shared" si="7"/>
        <v>190.20950323393652</v>
      </c>
      <c r="V23" s="10">
        <f t="shared" si="7"/>
        <v>190.20950323393652</v>
      </c>
      <c r="W23" s="10">
        <f t="shared" si="7"/>
        <v>176.01504344652622</v>
      </c>
      <c r="X23" s="10">
        <f t="shared" si="7"/>
        <v>142.72313358590031</v>
      </c>
      <c r="Y23" s="10">
        <f t="shared" si="7"/>
        <v>142.72313358590031</v>
      </c>
      <c r="Z23" s="10">
        <f t="shared" si="7"/>
        <v>0</v>
      </c>
      <c r="AA23" s="10">
        <f t="shared" si="7"/>
        <v>0</v>
      </c>
      <c r="AB23" s="10">
        <f t="shared" si="7"/>
        <v>0</v>
      </c>
      <c r="AC23" s="10">
        <f t="shared" si="7"/>
        <v>0</v>
      </c>
      <c r="AD23" s="10">
        <f t="shared" si="7"/>
        <v>0</v>
      </c>
      <c r="AE23" s="10">
        <f t="shared" si="7"/>
        <v>0</v>
      </c>
      <c r="AF23" s="10">
        <f t="shared" si="7"/>
        <v>0</v>
      </c>
      <c r="AG23" s="10">
        <f t="shared" si="7"/>
        <v>0</v>
      </c>
      <c r="AH23" s="10">
        <f t="shared" si="7"/>
        <v>0</v>
      </c>
      <c r="AI23" s="10">
        <f t="shared" si="7"/>
        <v>0</v>
      </c>
      <c r="AJ23" s="10">
        <f t="shared" si="7"/>
        <v>0</v>
      </c>
      <c r="AK23" s="10">
        <f t="shared" si="7"/>
        <v>0</v>
      </c>
      <c r="AL23" s="10">
        <f t="shared" si="7"/>
        <v>0</v>
      </c>
      <c r="AM23" s="10">
        <f t="shared" si="7"/>
        <v>0</v>
      </c>
      <c r="AN23" s="10">
        <f t="shared" si="7"/>
        <v>0</v>
      </c>
      <c r="AO23" s="10">
        <f t="shared" si="7"/>
        <v>0</v>
      </c>
    </row>
    <row r="24" spans="2:41">
      <c r="E24" t="s">
        <v>275</v>
      </c>
      <c r="F24" s="10">
        <f>F23</f>
        <v>0</v>
      </c>
      <c r="G24" s="10">
        <f>F24+G23</f>
        <v>0</v>
      </c>
      <c r="H24" s="10">
        <f t="shared" ref="H24:AO24" si="8">G24+H23</f>
        <v>0</v>
      </c>
      <c r="I24" s="10">
        <f t="shared" si="8"/>
        <v>0</v>
      </c>
      <c r="J24" s="10">
        <f t="shared" si="8"/>
        <v>37.975025939600002</v>
      </c>
      <c r="K24" s="10">
        <f t="shared" si="8"/>
        <v>139.48184599159202</v>
      </c>
      <c r="L24" s="10">
        <f t="shared" si="8"/>
        <v>340.97723131527584</v>
      </c>
      <c r="M24" s="10">
        <f t="shared" si="8"/>
        <v>684.75451201550709</v>
      </c>
      <c r="N24" s="10">
        <f t="shared" si="8"/>
        <v>1363.7532380900273</v>
      </c>
      <c r="O24" s="10">
        <f t="shared" si="8"/>
        <v>2395.9716256959628</v>
      </c>
      <c r="P24" s="10">
        <f t="shared" si="8"/>
        <v>3150.5433431003548</v>
      </c>
      <c r="Q24" s="10">
        <f t="shared" si="8"/>
        <v>3934.5101711961861</v>
      </c>
      <c r="R24" s="10">
        <f t="shared" si="8"/>
        <v>4655.6706786232298</v>
      </c>
      <c r="S24" s="10">
        <f t="shared" si="8"/>
        <v>4845.8801818571665</v>
      </c>
      <c r="T24" s="10">
        <f t="shared" si="8"/>
        <v>5036.0896850911031</v>
      </c>
      <c r="U24" s="10">
        <f t="shared" si="8"/>
        <v>5226.2991883250397</v>
      </c>
      <c r="V24" s="10">
        <f t="shared" si="8"/>
        <v>5416.5086915589764</v>
      </c>
      <c r="W24" s="10">
        <f t="shared" si="8"/>
        <v>5592.5237350055022</v>
      </c>
      <c r="X24" s="10">
        <f t="shared" si="8"/>
        <v>5735.2468685914027</v>
      </c>
      <c r="Y24" s="10">
        <f t="shared" si="8"/>
        <v>5877.9700021773033</v>
      </c>
      <c r="Z24" s="10">
        <f t="shared" si="8"/>
        <v>5877.9700021773033</v>
      </c>
      <c r="AA24" s="10">
        <f t="shared" si="8"/>
        <v>5877.9700021773033</v>
      </c>
      <c r="AB24" s="10">
        <f t="shared" si="8"/>
        <v>5877.9700021773033</v>
      </c>
      <c r="AC24" s="10">
        <f t="shared" si="8"/>
        <v>5877.9700021773033</v>
      </c>
      <c r="AD24" s="10">
        <f t="shared" si="8"/>
        <v>5877.9700021773033</v>
      </c>
      <c r="AE24" s="10">
        <f t="shared" si="8"/>
        <v>5877.9700021773033</v>
      </c>
      <c r="AF24" s="10">
        <f t="shared" si="8"/>
        <v>5877.9700021773033</v>
      </c>
      <c r="AG24" s="10">
        <f t="shared" si="8"/>
        <v>5877.9700021773033</v>
      </c>
      <c r="AH24" s="10">
        <f t="shared" si="8"/>
        <v>5877.9700021773033</v>
      </c>
      <c r="AI24" s="10">
        <f t="shared" si="8"/>
        <v>5877.9700021773033</v>
      </c>
      <c r="AJ24" s="10">
        <f t="shared" si="8"/>
        <v>5877.9700021773033</v>
      </c>
      <c r="AK24" s="10">
        <f t="shared" si="8"/>
        <v>5877.9700021773033</v>
      </c>
      <c r="AL24" s="10">
        <f t="shared" si="8"/>
        <v>5877.9700021773033</v>
      </c>
      <c r="AM24" s="10">
        <f t="shared" si="8"/>
        <v>5877.9700021773033</v>
      </c>
      <c r="AN24" s="10">
        <f t="shared" si="8"/>
        <v>5877.9700021773033</v>
      </c>
      <c r="AO24" s="10">
        <f t="shared" si="8"/>
        <v>5877.9700021773033</v>
      </c>
    </row>
    <row r="25" spans="2:41">
      <c r="E25" t="s">
        <v>277</v>
      </c>
      <c r="F25">
        <f>IF(F3&lt;$F$34,1,0)</f>
        <v>0</v>
      </c>
      <c r="G25">
        <f t="shared" ref="G25:AO25" si="9">IF(G3&lt;$F$34,1,0)</f>
        <v>0</v>
      </c>
      <c r="H25">
        <f t="shared" si="9"/>
        <v>0</v>
      </c>
      <c r="I25">
        <f t="shared" si="9"/>
        <v>0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  <c r="S25">
        <f t="shared" si="9"/>
        <v>0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0</v>
      </c>
      <c r="AA25">
        <f t="shared" si="9"/>
        <v>0</v>
      </c>
      <c r="AB25">
        <f t="shared" si="9"/>
        <v>0</v>
      </c>
      <c r="AC25">
        <f t="shared" si="9"/>
        <v>0</v>
      </c>
      <c r="AD25">
        <f t="shared" si="9"/>
        <v>0</v>
      </c>
      <c r="AE25">
        <f t="shared" si="9"/>
        <v>0</v>
      </c>
      <c r="AF25">
        <f t="shared" si="9"/>
        <v>0</v>
      </c>
      <c r="AG25">
        <f t="shared" si="9"/>
        <v>0</v>
      </c>
      <c r="AH25">
        <f t="shared" si="9"/>
        <v>0</v>
      </c>
      <c r="AI25">
        <f t="shared" si="9"/>
        <v>0</v>
      </c>
      <c r="AJ25">
        <f t="shared" si="9"/>
        <v>0</v>
      </c>
      <c r="AK25">
        <f t="shared" si="9"/>
        <v>0</v>
      </c>
      <c r="AL25">
        <f t="shared" si="9"/>
        <v>0</v>
      </c>
      <c r="AM25">
        <f t="shared" si="9"/>
        <v>0</v>
      </c>
      <c r="AN25">
        <f t="shared" si="9"/>
        <v>0</v>
      </c>
      <c r="AO25">
        <f t="shared" si="9"/>
        <v>0</v>
      </c>
    </row>
    <row r="27" spans="2:41">
      <c r="E27" t="s">
        <v>273</v>
      </c>
      <c r="F27" s="33">
        <f>F20/-SUM(F22:AO22)+1</f>
        <v>1.7123072253342275</v>
      </c>
    </row>
    <row r="31" spans="2:41">
      <c r="B31" s="32" t="s">
        <v>280</v>
      </c>
      <c r="E31" t="s">
        <v>264</v>
      </c>
      <c r="F31">
        <f>IFERROR((F7+F9)/(F7+F9),0)</f>
        <v>0</v>
      </c>
      <c r="G31">
        <f t="shared" ref="G31:AO31" si="10">IFERROR((G7+G9)/(G7+G9),0)</f>
        <v>0</v>
      </c>
      <c r="H31">
        <f t="shared" si="10"/>
        <v>0</v>
      </c>
      <c r="I31">
        <f t="shared" si="10"/>
        <v>1</v>
      </c>
      <c r="J31">
        <f t="shared" si="10"/>
        <v>1</v>
      </c>
      <c r="K31">
        <f t="shared" si="10"/>
        <v>1</v>
      </c>
      <c r="L31">
        <f t="shared" si="10"/>
        <v>1</v>
      </c>
      <c r="M31">
        <f t="shared" si="10"/>
        <v>1</v>
      </c>
      <c r="N31">
        <f t="shared" si="10"/>
        <v>1</v>
      </c>
      <c r="O31">
        <f t="shared" si="10"/>
        <v>0</v>
      </c>
      <c r="P31">
        <f t="shared" si="10"/>
        <v>0</v>
      </c>
      <c r="Q31">
        <f t="shared" si="10"/>
        <v>0</v>
      </c>
      <c r="R31">
        <f t="shared" si="10"/>
        <v>0</v>
      </c>
      <c r="S31">
        <f t="shared" si="10"/>
        <v>0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  <c r="AC31">
        <f t="shared" si="10"/>
        <v>0</v>
      </c>
      <c r="AD31">
        <f t="shared" si="10"/>
        <v>0</v>
      </c>
      <c r="AE31">
        <f t="shared" si="10"/>
        <v>0</v>
      </c>
      <c r="AF31">
        <f t="shared" si="10"/>
        <v>0</v>
      </c>
      <c r="AG31">
        <f t="shared" si="10"/>
        <v>0</v>
      </c>
      <c r="AH31">
        <f t="shared" si="10"/>
        <v>0</v>
      </c>
      <c r="AI31">
        <f t="shared" si="10"/>
        <v>0</v>
      </c>
      <c r="AJ31">
        <f t="shared" si="10"/>
        <v>0</v>
      </c>
      <c r="AK31">
        <f t="shared" si="10"/>
        <v>0</v>
      </c>
      <c r="AL31">
        <f t="shared" si="10"/>
        <v>0</v>
      </c>
      <c r="AM31">
        <f t="shared" si="10"/>
        <v>0</v>
      </c>
      <c r="AN31">
        <f t="shared" si="10"/>
        <v>0</v>
      </c>
      <c r="AO31">
        <f t="shared" si="10"/>
        <v>0</v>
      </c>
    </row>
    <row r="32" spans="2:41">
      <c r="B32" s="32" t="s">
        <v>280</v>
      </c>
      <c r="E32" t="s">
        <v>265</v>
      </c>
      <c r="F32">
        <f>INDEX(F3:AO3,1,MATCH(1,F31:AO31,0))</f>
        <v>2018</v>
      </c>
    </row>
    <row r="33" spans="2:41">
      <c r="B33" s="32" t="s">
        <v>280</v>
      </c>
      <c r="E33" t="s">
        <v>268</v>
      </c>
      <c r="F33">
        <v>2020</v>
      </c>
    </row>
    <row r="34" spans="2:41">
      <c r="B34" s="32" t="s">
        <v>280</v>
      </c>
      <c r="E34" t="s">
        <v>276</v>
      </c>
      <c r="F34">
        <f>INDEX(F3:AO3,1,MATCH(MIN(F24:AO24),F24:AO24,0))</f>
        <v>2015</v>
      </c>
    </row>
    <row r="36" spans="2:41">
      <c r="B36" s="32" t="s">
        <v>280</v>
      </c>
      <c r="E36" t="s">
        <v>267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</row>
    <row r="39" spans="2:41">
      <c r="E39" t="s">
        <v>19</v>
      </c>
      <c r="F39" s="35">
        <f>SUM(F13:AO13)/SUM($F$13:$AO$14)</f>
        <v>0.94772231124843842</v>
      </c>
    </row>
    <row r="40" spans="2:41">
      <c r="E40" t="s">
        <v>21</v>
      </c>
      <c r="F40" s="35">
        <f>SUM(F14:AO14)/SUM($F$13:$AO$14)</f>
        <v>5.2277688751561573E-2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AC542-3CD4-9440-A82C-F303C8612445}">
  <sheetPr>
    <tabColor theme="4" tint="0.79998168889431442"/>
  </sheetPr>
  <dimension ref="A1"/>
  <sheetViews>
    <sheetView workbookViewId="0">
      <selection activeCell="G14" sqref="G14"/>
    </sheetView>
  </sheetViews>
  <sheetFormatPr baseColWidth="10" defaultRowHeight="16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A C A g A R b M s V Z 9 Z x h a m A A A A 9 w A A A B I A A A B D b 2 5 m a W c v U G F j a 2 F n Z S 5 4 b W y F j 9 E K g j A Y h V 9 F d u / + u U B E f u d F t w m B F N 0 O X T b S G W 4 2 3 6 2 L H q l X S C i r u y 7 P 4 T v w n c f t j v n U t c F V D V b 3 J i M R Z S R Q p u p r b Z q M j O 4 Y J i Q X u J X V W T Y q m G F j 0 8 n q j J y c u 6 Q A 3 n v q V 7 Q f G u C M R X A o N m V 1 U p 0 M t b F O m k q R z 6 r + v y I C 9 y 8 Z w W n E E h r H M a M c Y W m x 0 O Z L 8 F m Y M o S f E t d j 6 8 Z B C W X C X Y m w R I T 3 C f E E U E s D B B Q A A A g I A E W z L F U 0 6 d 5 r U Q E A A G E C A A A T A A A A R m 9 y b X V s Y X M v U 2 V j d G l v b j E u b X V Q X W v C M B R 9 L / g f Q v Z S W W m 0 D G G I D 0 M 3 J o M x q G M P I n L b X m 0 x H 5 K k p S L 9 7 0 u t r A / O p + S e c 3 M + Y j C 1 h Z I k 7 s 7 x d O A N P J O D x o w c t d p r E A I N m R G O 1 i M k V q V O 0 Y 2 v d Y o 8 / F H 6 k C h 1 8 N 8 K j u F c S Y v S G p + y b 4 P a s K I C q a o Q K 9 Y u s g W Y P F G g M 7 Z D w T Q e l b a G T R 4 n r H f a d v B 2 H I 2 e o 1 E U h T U 3 N R 0 G R J a c B 8 T q E o e B C / I J V b G H S / T Z N d V 5 v b Q o 3 E h 7 O R q Q j 0 J m L R j n i J Z u m v U C L G x a j Q f 6 p Z V Q 1 l X N E T K X m L r F F S S u y 5 V 5 7 3 C / t w v I + s q 9 c B 6 n w E G 3 3 9 M G 2 w w 7 1 X k O c u 9 E U 8 V L I Y k 9 H b E X X m m Q Z q e 0 m F / Y l S O N / 0 + S g J z P 9 I A n d 2 k F i M X a N g 7 s y 9 0 w 7 Z T u b m B T J n e Y E 4 J 2 4 F L a y V P Y J r m g Q m X b O w 8 q 4 O W f r y x F g r p p h l 4 h 7 / a e / g J Q S w M E F A A A C A g A R b M s V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F s y x V n 1 n G F q Y A A A D 3 A A A A E g A A A A A A A A A A A A A A A A A A A A A A Q 2 9 u Z m l n L 1 B h Y 2 t h Z 2 U u e G 1 s U E s B A h Q D F A A A C A g A R b M s V T T p 3 m t R A Q A A Y Q I A A B M A A A A A A A A A A A A A A A A A 1 g A A A E Z v c m 1 1 b G F z L 1 N l Y 3 R p b 2 4 x L m 1 Q S w E C F A M U A A A I C A B F s y x V D 8 r p q 6 Q A A A D p A A A A E w A A A A A A A A A A A A A A A A B Y A g A A W 0 N v b n R l b n R f V H l w Z X N d L n h t b F B L B Q Y A A A A A A w A D A M I A A A A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D A A A A A A A A L Y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b 2 d y Y W 1 t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n c m F t b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J U M T k 6 M j Y 6 M T A u N D k 5 N z U 3 M F o i I C 8 + P E V u d H J 5 I F R 5 c G U 9 I k Z p b G x D b 2 x 1 b W 5 U e X B l c y I g V m F s d W U 9 I n N C Z 1 l H Q m d N R 0 J R P T 0 i I C 8 + P E V u d H J 5 I F R 5 c G U 9 I k Z p b G x D b 2 x 1 b W 5 O Y W 1 l c y I g V m F s d W U 9 I n N b J n F 1 b 3 Q 7 a 2 V 5 J n F 1 b 3 Q 7 L C Z x d W 9 0 O 3 B y b 2 d y Y W 1 t Z S Z x d W 9 0 O y w m c X V v d D t 0 e X B l Y 2 Y m c X V v d D s s J n F 1 b 3 Q 7 c 3 V i d H l w Z W N m J n F 1 b 3 Q 7 L C Z x d W 9 0 O 3 l l Y X I m c X V v d D s s J n F 1 b 3 Q 7 b W 9 k X 3 R 5 c G V j Z i Z x d W 9 0 O y w m c X V v d D t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d y Y W 1 t Z X M v Q X V 0 b 1 J l b W 9 2 Z W R D b 2 x 1 b W 5 z M S 5 7 a 2 V 5 L D B 9 J n F 1 b 3 Q 7 L C Z x d W 9 0 O 1 N l Y 3 R p b 2 4 x L 3 B y b 2 d y Y W 1 t Z X M v Q X V 0 b 1 J l b W 9 2 Z W R D b 2 x 1 b W 5 z M S 5 7 c H J v Z 3 J h b W 1 l L D F 9 J n F 1 b 3 Q 7 L C Z x d W 9 0 O 1 N l Y 3 R p b 2 4 x L 3 B y b 2 d y Y W 1 t Z X M v Q X V 0 b 1 J l b W 9 2 Z W R D b 2 x 1 b W 5 z M S 5 7 d H l w Z W N m L D J 9 J n F 1 b 3 Q 7 L C Z x d W 9 0 O 1 N l Y 3 R p b 2 4 x L 3 B y b 2 d y Y W 1 t Z X M v Q X V 0 b 1 J l b W 9 2 Z W R D b 2 x 1 b W 5 z M S 5 7 c 3 V i d H l w Z W N m L D N 9 J n F 1 b 3 Q 7 L C Z x d W 9 0 O 1 N l Y 3 R p b 2 4 x L 3 B y b 2 d y Y W 1 t Z X M v Q X V 0 b 1 J l b W 9 2 Z W R D b 2 x 1 b W 5 z M S 5 7 e W V h c i w 0 f S Z x d W 9 0 O y w m c X V v d D t T Z W N 0 a W 9 u M S 9 w c m 9 n c m F t b W V z L 0 F 1 d G 9 S Z W 1 v d m V k Q 2 9 s d W 1 u c z E u e 2 1 v Z F 9 0 e X B l Y 2 Y s N X 0 m c X V v d D s s J n F 1 b 3 Q 7 U 2 V j d G l v b j E v c H J v Z 3 J h b W 1 l c y 9 B d X R v U m V t b 3 Z l Z E N v b H V t b n M x L n t 2 Y W x 1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c m 9 n c m F t b W V z L 0 F 1 d G 9 S Z W 1 v d m V k Q 2 9 s d W 1 u c z E u e 2 t l e S w w f S Z x d W 9 0 O y w m c X V v d D t T Z W N 0 a W 9 u M S 9 w c m 9 n c m F t b W V z L 0 F 1 d G 9 S Z W 1 v d m V k Q 2 9 s d W 1 u c z E u e 3 B y b 2 d y Y W 1 t Z S w x f S Z x d W 9 0 O y w m c X V v d D t T Z W N 0 a W 9 u M S 9 w c m 9 n c m F t b W V z L 0 F 1 d G 9 S Z W 1 v d m V k Q 2 9 s d W 1 u c z E u e 3 R 5 c G V j Z i w y f S Z x d W 9 0 O y w m c X V v d D t T Z W N 0 a W 9 u M S 9 w c m 9 n c m F t b W V z L 0 F 1 d G 9 S Z W 1 v d m V k Q 2 9 s d W 1 u c z E u e 3 N 1 Y n R 5 c G V j Z i w z f S Z x d W 9 0 O y w m c X V v d D t T Z W N 0 a W 9 u M S 9 w c m 9 n c m F t b W V z L 0 F 1 d G 9 S Z W 1 v d m V k Q 2 9 s d W 1 u c z E u e 3 l l Y X I s N H 0 m c X V v d D s s J n F 1 b 3 Q 7 U 2 V j d G l v b j E v c H J v Z 3 J h b W 1 l c y 9 B d X R v U m V t b 3 Z l Z E N v b H V t b n M x L n t t b 2 R f d H l w Z W N m L D V 9 J n F 1 b 3 Q 7 L C Z x d W 9 0 O 1 N l Y 3 R p b 2 4 x L 3 B y b 2 d y Y W 1 t Z X M v Q X V 0 b 1 J l b W 9 2 Z W R D b 2 x 1 b W 5 z M S 5 7 d m F s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d y Y W 1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3 J h b W 1 l c y 9 O Y X Z p Z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3 J h b W 1 l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n c m F t b W V z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K N B G r 9 w 8 F S z M A 0 G C S q G S I b 3 D Q E B A Q U A B I I C A F y R G 9 L t 3 D z h 3 9 3 O T N X 4 u w 6 1 f 7 w F S n T 1 c K Z h 8 H 0 h V t P X h V a A T N s G o 0 0 H U i S m R k V I M 5 h i z V h O x 3 h N 8 O i t 0 l T + 1 m 3 4 q v g O 2 r P C 7 a G N n 3 Q z 0 l 1 k T h Y c A 7 8 X 7 J w i x L a K I e 6 U 6 N y 0 0 G u f F t B f 6 G O I q / 4 u R Z W 8 R Q k 8 X f Q p i J u b r j W m q z l L F N 8 z B x p m 7 q D a r X W h R 7 p G 4 L t 9 K h S U G p 8 d V t A S t O r 4 Z M M f Y J a 2 M Y r p 2 C n V O S v 2 3 t H 5 e L 0 m 5 2 3 G y 2 x u q o b 0 a r M h s p J o 7 X f Z C H M / C o G O 3 t z r B H O Z T G p c e i g g N h w X f D 6 F M 8 5 / M 6 3 N v l S c S Z H O p U D 6 9 3 t I U 3 l C y v G H m a S / T o 9 E Y g B N 1 6 f P O 7 s r X A I A b U V a n v v C 9 0 J J v o A c q v y o / W 3 c a 2 V b v 8 V Y X l a W o B x D K x 2 I L B c s a 8 U R 8 J N N N 8 m 5 R K k g f l H M i h r l u o s Z N w f z t I Q 3 e 8 K B G s W a k X j z h R w 0 1 8 v K 1 3 v s 8 c m T B y 2 S F Q h G s 3 1 m 2 1 Y M T Q K 5 V r 7 H 8 6 o l r T G H X u z 3 i Z T N q A x Y t F 1 w h W x w S K L N U Y C R Z e i h I P 4 j X W I l M 1 P S u 6 O 7 + n m f F O 4 V a e c Z I y d x Z l Y C T f C t l R c b g v 4 H i m h D h k G m b n F L v D Q R / f 6 u m Q T f T f K r F A o S t h g w j c K 9 U G 4 c o X X U 1 Q a h I P K 5 s 7 C c 6 a B + f z Q / X a 1 n b j r 1 I l B A 8 u 5 e w 9 b / 5 7 U l a b s B g U m Q A z g p t Q z 5 M H w G C S q G S I b 3 D Q E H A T A d B g l g h k g B Z Q M E A S o E E G a L O 5 M l U i / H d n n 1 v E I 9 x q + A U K N q T F + c g c T l R 5 U e s A 6 j / 1 k e S B M I K 2 e I w / b O a U X L g D C q G 6 H X D L S B U u m b 3 C c O E X O U 8 a r + g b i 4 J Z 6 / d / R P i 7 P d s G I e 6 u E / + 9 7 b J s 2 x R U x E d s U p < / D a t a M a s h u p > 
</file>

<file path=customXml/itemProps1.xml><?xml version="1.0" encoding="utf-8"?>
<ds:datastoreItem xmlns:ds="http://schemas.openxmlformats.org/officeDocument/2006/customXml" ds:itemID="{EB8C0356-C832-8B4E-A60F-90C096D7B1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</vt:lpstr>
      <vt:lpstr>map</vt:lpstr>
      <vt:lpstr>data</vt:lpstr>
      <vt:lpstr>data_from_file</vt:lpstr>
      <vt:lpstr>choose</vt:lpstr>
      <vt:lpstr>model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2022-09-07T10:58:01Z</dcterms:created>
  <dcterms:modified xsi:type="dcterms:W3CDTF">2022-09-13T07:25:58Z</dcterms:modified>
</cp:coreProperties>
</file>