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zhiyue_yuan_2138_student_uu_se/Documents/"/>
    </mc:Choice>
  </mc:AlternateContent>
  <xr:revisionPtr revIDLastSave="0" documentId="8_{CC0CDADE-6106-8944-8BEB-3975E311301F}" xr6:coauthVersionLast="47" xr6:coauthVersionMax="47" xr10:uidLastSave="{00000000-0000-0000-0000-000000000000}"/>
  <bookViews>
    <workbookView xWindow="240" yWindow="500" windowWidth="27340" windowHeight="15620" activeTab="4" xr2:uid="{00000000-000D-0000-FFFF-FFFF00000000}"/>
  </bookViews>
  <sheets>
    <sheet name="Factory_to_Shop" sheetId="1" r:id="rId1"/>
    <sheet name="Factory_to_DC" sheetId="2" r:id="rId2"/>
    <sheet name="DC_to_Shop" sheetId="3" r:id="rId3"/>
    <sheet name="Shop_Demand" sheetId="4" r:id="rId4"/>
    <sheet name="Solver Setup" sheetId="5" r:id="rId5"/>
  </sheets>
  <definedNames>
    <definedName name="solver_adj" localSheetId="4" hidden="1">'Solver Setup'!$B$2:$E$7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itr" localSheetId="4" hidden="1">2147483647</definedName>
    <definedName name="solver_lhs1" localSheetId="4" hidden="1">'Solver Setup'!$H$2</definedName>
    <definedName name="solver_lhs2" localSheetId="4" hidden="1">'Solver Setup'!$H$3</definedName>
    <definedName name="solver_lhs3" localSheetId="4" hidden="1">'Solver Setup'!$H$4</definedName>
    <definedName name="solver_lhs4" localSheetId="4" hidden="1">'Solver Setup'!$H$5</definedName>
    <definedName name="solver_lhs5" localSheetId="4" hidden="1">'Solver Setup'!$H$6</definedName>
    <definedName name="solver_lhs6" localSheetId="4" hidden="1">'Solver Setup'!$H$7</definedName>
    <definedName name="solver_lhs7" localSheetId="4" hidden="1">'Solver Setup'!$H$8</definedName>
    <definedName name="solver_lhs8" localSheetId="4" hidden="1">'Solver Setup'!$H$9</definedName>
    <definedName name="solver_lin" localSheetId="4" hidden="1">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8</definedName>
    <definedName name="solver_opt" localSheetId="4" hidden="1">'Solver Setup'!$H$1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2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hs1" localSheetId="4" hidden="1">'Solver Setup'!$J$2</definedName>
    <definedName name="solver_rhs2" localSheetId="4" hidden="1">'Solver Setup'!$J$3</definedName>
    <definedName name="solver_rhs3" localSheetId="4" hidden="1">'Solver Setup'!$J$4</definedName>
    <definedName name="solver_rhs4" localSheetId="4" hidden="1">'Solver Setup'!$J$5</definedName>
    <definedName name="solver_rhs5" localSheetId="4" hidden="1">'Solver Setup'!$J$6</definedName>
    <definedName name="solver_rhs6" localSheetId="4" hidden="1">'Solver Setup'!$J$7</definedName>
    <definedName name="solver_rhs7" localSheetId="4" hidden="1">'Solver Setup'!$J$8</definedName>
    <definedName name="solver_rhs8" localSheetId="4" hidden="1">'Solver Setup'!$J$9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5" l="1"/>
  <c r="J8" i="5"/>
  <c r="H9" i="5"/>
  <c r="H8" i="5"/>
  <c r="H7" i="5"/>
  <c r="J6" i="5"/>
  <c r="H6" i="5"/>
  <c r="J5" i="5"/>
  <c r="H5" i="5"/>
  <c r="H4" i="5"/>
  <c r="H3" i="5"/>
  <c r="H2" i="5"/>
  <c r="XFD1048550" i="5" a="1"/>
  <c r="XFD1048550" i="5"/>
  <c r="XFD1048551" i="5" a="1"/>
  <c r="XFD1048551" i="5"/>
  <c r="XFD1048552" i="5" a="1"/>
  <c r="XFD1048552" i="5"/>
  <c r="XFD1048553" i="5" a="1"/>
  <c r="XFD1048553" i="5"/>
  <c r="XFD1048554" i="5" a="1"/>
  <c r="XFD1048554" i="5"/>
  <c r="XFD1048555" i="5" a="1"/>
  <c r="XFD1048555" i="5"/>
  <c r="XFD1048556" i="5" a="1"/>
  <c r="XFD1048556" i="5" s="1"/>
  <c r="XFD1048557" i="5" a="1"/>
  <c r="XFD1048557" i="5"/>
  <c r="XFD1048558" i="5" a="1"/>
  <c r="XFD1048558" i="5" s="1"/>
  <c r="XFD1048559" i="5" a="1"/>
  <c r="XFD1048559" i="5"/>
  <c r="XFD1048560" i="5" a="1"/>
  <c r="XFD1048560" i="5"/>
  <c r="XFD1048561" i="5" a="1"/>
  <c r="XFD1048561" i="5"/>
  <c r="XFD1048562" i="5" a="1"/>
  <c r="XFD1048562" i="5"/>
  <c r="XFD1048563" i="5" a="1"/>
  <c r="XFD1048563" i="5"/>
  <c r="XFD1048564" i="5" a="1"/>
  <c r="XFD1048564" i="5"/>
  <c r="XFD1048565" i="5" a="1"/>
  <c r="XFD1048565" i="5"/>
  <c r="XFD1048566" i="5" a="1"/>
  <c r="XFD1048566" i="5"/>
  <c r="XFD1048567" i="5" a="1"/>
  <c r="XFD1048567" i="5"/>
  <c r="XFD1048568" i="5" a="1"/>
  <c r="XFD1048568" i="5"/>
  <c r="XFD1048569" i="5" a="1"/>
  <c r="XFD1048569" i="5"/>
  <c r="XFD1048570" i="5" a="1"/>
  <c r="XFD1048570" i="5"/>
  <c r="XFD1048571" i="5" a="1"/>
  <c r="XFD1048571" i="5"/>
  <c r="XFD1048572" i="5" a="1"/>
  <c r="XFD1048572" i="5"/>
  <c r="XFD1048573" i="5" a="1"/>
  <c r="XFD1048573" i="5"/>
  <c r="XFD1048574" i="5" a="1"/>
  <c r="XFD1048574" i="5"/>
  <c r="XFD1048575" i="5" a="1"/>
  <c r="XFD1048575" i="5"/>
  <c r="H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<sst xmlns="http://schemas.openxmlformats.org/spreadsheetml/2006/main" count="44" uniqueCount="28">
  <si>
    <t>Factory</t>
  </si>
  <si>
    <t>Shop 1</t>
  </si>
  <si>
    <t>Shop 2</t>
  </si>
  <si>
    <t>Shop 3</t>
  </si>
  <si>
    <t>Shop 4</t>
  </si>
  <si>
    <t>Max Capacity</t>
  </si>
  <si>
    <t>DC 1</t>
  </si>
  <si>
    <t>DC 2</t>
  </si>
  <si>
    <t>DC</t>
  </si>
  <si>
    <t>Shop</t>
  </si>
  <si>
    <t>Demand</t>
  </si>
  <si>
    <t>Total Cost</t>
  </si>
  <si>
    <t>Factory 1 to Shops (x_ij)</t>
  </si>
  <si>
    <t>Factory 1 Capacity</t>
  </si>
  <si>
    <t>Factory 2 to Shops (x_ij)</t>
  </si>
  <si>
    <t>Factory 2 Capacity</t>
  </si>
  <si>
    <t>Factory 1 to DCs (y_ik)</t>
  </si>
  <si>
    <t>Shop 1 Demand</t>
  </si>
  <si>
    <t>Factory 2 to DCs (y_ik)</t>
  </si>
  <si>
    <t>Shop 2 Demand</t>
  </si>
  <si>
    <t>DC 1 to Shops (z_kj)</t>
  </si>
  <si>
    <t>Shop 3 Demand</t>
  </si>
  <si>
    <t>DC 2 to Shops (z_kj)</t>
  </si>
  <si>
    <t>Shop 4 Demand</t>
  </si>
  <si>
    <t>DC 1 Balance</t>
  </si>
  <si>
    <t>DC 2 Balance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</si>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</sst>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E640E8-77D3-BB43-88AC-82505BCC6278}">
  <we:reference id="wa104100404" version="3.0.0.1" store="en-GB" storeType="OMEX"/>
  <we:alternateReferences>
    <we:reference id="wa104100404" version="3.0.0.1" store="wa104100404" storeType="OMEX"/>
  </we:alternateReferences>
  <we:properties>
    <we:property name="UniqueID" value="&quot;2024491715276224036&quot;"/>
    <we:property name="K18aPyoRGDcMQD8SRiUJEg==" value="&quot;&quot;"/>
    <we:property name="K18aPyoRGDcMQD8SRhkEFEYTOxAGVgM=" value="&quot;P2Ix&quot;"/>
    <we:property name="K18aPyoRGDcMQD8SRicKAH0fJw==" value="&quot;SQ==&quot;"/>
    <we:property name="K18aPyoRGDcMQD8SRhkEFEYTOxANXQM=" value="&quot;SQ==&quot;"/>
    <we:property name="K18aPyoRGDcMQD8SRhkEFEYTOxATSgE=" value="&quot;SB5GeX9TCFU=&quot;"/>
    <we:property name="K18aPyoRGDcMQD8SRhkEFEYTOxAQWwg=" value="&quot;SQ==&quot;"/>
    <we:property name="K18aPyoRGDcMQD8SRhkEFEYTOxARVBw=" value="&quot;SA==&quot;"/>
    <we:property name="K18aPyoRGDcMQD8SRhkEFEYTOxAXVwg=" value="&quot;SB5GeA==&quot;"/>
    <we:property name="K18aPyoRGDcMQD8SRhkEFEYTOxAATgM=" value="&quot;SB5GeX9S&quot;"/>
    <we:property name="K18aPyoRGDcMQD8SRhkEFEYTOxAOSwg=" value="&quot;SA==&quot;"/>
    <we:property name="K18aPyoRGDcMQD8SRhkEFEYTOxAQSx4=" value="&quot;SQBG&quot;"/>
    <we:property name="K18aPyoRGDcMQD8SRhkEFEYTOxARSwA=" value="&quot;SA==&quot;"/>
    <we:property name="K18aPyoRGDcMQD8SRhkEFEYTOxAOShA=" value="&quot;SB5Gfno=&quot;"/>
    <we:property name="K18aPyoRGDcMQD8SRhkEFEYTOxAOVg0=" value="&quot;SwA=&quot;"/>
    <we:property name="K18aPyoRGDcMQD8SRhkEFEYTOxARWhI=" value="&quot;SQ==&quot;"/>
    <we:property name="K18aPyoRGDcMQD8SRhkEFEYTOxANTBY=" value="&quot;Sg==&quot;"/>
    <we:property name="K18aPyoRGDcMQD8SRhkEFEYTOxACWwc=" value="&quot;SB5GeX4=&quot;"/>
    <we:property name="K18aPyoRGDcMQD8SRhkEFEYTOxARXRc=" value="&quot;TQ==&quot;"/>
    <we:property name="K18aPyoRGDcMQD8SRhkEFEYTOxACShc=" value="&quot;SQ==&quot;"/>
    <we:property name="K18aPyoRGDcMQD8SRhkEFEYTOxAQTAU=" value="&quot;SA==&quot;"/>
    <we:property name="K18aPyoRGDcMQD8SRhkEFEYTOxAOXRA=" value="&quot;Sg==&quot;"/>
    <we:property name="K18aPyoRGDcMQD8SRhkEFEYTOxAQVwc=" value="&quot;SA==&quot;"/>
    <we:property name="K18aPyoRGDcMQD8SRhkEFEYTOxAPSBA=" value="&quot;SA==&quot;"/>
    <we:property name="K18aPyoRGDcMQD8SRhkEFEYTOxAPSBQ=" value="&quot;SA==&quot;"/>
    <we:property name="K18aPyoRGDcMQD8SRhkEFEYTOxAEWRQ=" value="&quot;SB5GeX9TCFU=&quot;"/>
    <we:property name="K18aPyoRGDcMQD8SRhkEFEYTOxAKSBc=" value="&quot;SB5PcA==&quot;"/>
    <we:property name="K18aPyoRGDcMQD8SRhkEFEYTOxAFXQU=" value="&quot;SB5GeX9TCFU=&quot;"/>
    <we:property name="K18aPyoRGDcMQD8SRhkEFEYTOxAKSA0=" value="&quot;SQ==&quot;"/>
    <we:property name="K18aPyoRGDcMQD8SRhkEFEYTOxAKSAA=" value="&quot;Sw==&quot;"/>
  </we:properties>
  <we:bindings>
    <we:binding id="refEdit" type="matrix" appref="{B4AA5F38-AF29-1946-BA10-5B223557242B}"/>
    <we:binding id="Worker" type="matrix" appref="{F38D0D77-C5B8-CE4A-A8DF-80220B8DBDA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>
        <v>0.5</v>
      </c>
      <c r="D2">
        <v>1</v>
      </c>
      <c r="E2">
        <v>0.75</v>
      </c>
      <c r="F2">
        <v>30000</v>
      </c>
    </row>
    <row r="3" spans="1:6" x14ac:dyDescent="0.2">
      <c r="A3">
        <v>2</v>
      </c>
      <c r="B3">
        <v>1.5</v>
      </c>
      <c r="C3">
        <v>1</v>
      </c>
      <c r="D3">
        <v>1</v>
      </c>
      <c r="E3">
        <v>0.25</v>
      </c>
      <c r="F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6</v>
      </c>
      <c r="C1" s="1" t="s">
        <v>7</v>
      </c>
      <c r="D1" s="1" t="s">
        <v>5</v>
      </c>
    </row>
    <row r="2" spans="1:4" x14ac:dyDescent="0.2">
      <c r="A2">
        <v>1</v>
      </c>
      <c r="B2">
        <v>0.5</v>
      </c>
      <c r="C2">
        <v>0.25</v>
      </c>
      <c r="D2">
        <v>30000</v>
      </c>
    </row>
    <row r="3" spans="1:4" x14ac:dyDescent="0.2">
      <c r="A3">
        <v>2</v>
      </c>
      <c r="B3">
        <v>0.15</v>
      </c>
      <c r="C3">
        <v>0.75</v>
      </c>
      <c r="D3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1.25</v>
      </c>
      <c r="C2">
        <v>0.75</v>
      </c>
      <c r="D2">
        <v>0.75</v>
      </c>
      <c r="E2">
        <v>0.25</v>
      </c>
    </row>
    <row r="3" spans="1:5" x14ac:dyDescent="0.2">
      <c r="A3">
        <v>2</v>
      </c>
      <c r="B3">
        <v>0.5</v>
      </c>
      <c r="C3">
        <v>0.1</v>
      </c>
      <c r="D3">
        <v>0.6</v>
      </c>
      <c r="E3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</v>
      </c>
      <c r="B1" s="1" t="s">
        <v>10</v>
      </c>
    </row>
    <row r="2" spans="1:2" x14ac:dyDescent="0.2">
      <c r="A2">
        <v>1</v>
      </c>
      <c r="B2">
        <v>2000</v>
      </c>
    </row>
    <row r="3" spans="1:2" x14ac:dyDescent="0.2">
      <c r="A3">
        <v>2</v>
      </c>
      <c r="B3">
        <v>5000</v>
      </c>
    </row>
    <row r="4" spans="1:2" x14ac:dyDescent="0.2">
      <c r="A4">
        <v>3</v>
      </c>
      <c r="B4">
        <v>15000</v>
      </c>
    </row>
    <row r="5" spans="1:2" x14ac:dyDescent="0.2">
      <c r="A5">
        <v>4</v>
      </c>
      <c r="B5">
        <v>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1048575"/>
  <sheetViews>
    <sheetView tabSelected="1" zoomScale="190" workbookViewId="0">
      <selection activeCell="H9" sqref="H9"/>
    </sheetView>
  </sheetViews>
  <sheetFormatPr baseColWidth="10" defaultColWidth="8.83203125" defaultRowHeight="15" x14ac:dyDescent="0.2"/>
  <cols>
    <col min="1" max="1" width="19.6640625" customWidth="1"/>
    <col min="7" max="7" width="15.6640625" customWidth="1"/>
  </cols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G1" t="s">
        <v>11</v>
      </c>
      <c r="H1">
        <f>SUMPRODUCT(B2:E2,{1,0.5,1,0.75}) + SUMPRODUCT(B3:E3,{1.5,1,1,0.25}) + SUMPRODUCT(B4:C4,{0.5,0.25}) + SUMPRODUCT(B5:C5,{0.15,0.75}) + SUMPRODUCT(B6:E6,{1.25,0.75,0.75,0.25}) + SUMPRODUCT(B7:E7,{0.5,0.1,0.6,0.4})</f>
        <v>21000</v>
      </c>
    </row>
    <row r="2" spans="1:10" x14ac:dyDescent="0.2">
      <c r="A2" t="s">
        <v>12</v>
      </c>
      <c r="B2">
        <v>0</v>
      </c>
      <c r="C2">
        <v>0</v>
      </c>
      <c r="D2">
        <v>0</v>
      </c>
      <c r="E2">
        <v>0</v>
      </c>
      <c r="G2" t="s">
        <v>13</v>
      </c>
      <c r="H2">
        <f>SUM(B2:E2,B4:C4)</f>
        <v>22000</v>
      </c>
      <c r="I2" t="s">
        <v>26</v>
      </c>
      <c r="J2">
        <v>30000</v>
      </c>
    </row>
    <row r="3" spans="1:10" x14ac:dyDescent="0.2">
      <c r="A3" t="s">
        <v>14</v>
      </c>
      <c r="B3">
        <v>0</v>
      </c>
      <c r="C3">
        <v>0</v>
      </c>
      <c r="D3">
        <v>0</v>
      </c>
      <c r="E3">
        <v>20000</v>
      </c>
      <c r="G3" t="s">
        <v>15</v>
      </c>
      <c r="H3">
        <f>SUM(B3:E3,B5:C5)</f>
        <v>20000</v>
      </c>
      <c r="I3" t="s">
        <v>26</v>
      </c>
      <c r="J3">
        <v>50000</v>
      </c>
    </row>
    <row r="4" spans="1:10" x14ac:dyDescent="0.2">
      <c r="A4" t="s">
        <v>16</v>
      </c>
      <c r="B4">
        <v>0</v>
      </c>
      <c r="C4">
        <v>22000</v>
      </c>
      <c r="D4">
        <v>0</v>
      </c>
      <c r="E4">
        <v>0</v>
      </c>
      <c r="G4" t="s">
        <v>17</v>
      </c>
      <c r="H4">
        <f>SUM(B2,B3,B6,B7)</f>
        <v>2000</v>
      </c>
      <c r="I4" t="s">
        <v>27</v>
      </c>
      <c r="J4">
        <v>2000</v>
      </c>
    </row>
    <row r="5" spans="1:10" x14ac:dyDescent="0.2">
      <c r="A5" t="s">
        <v>18</v>
      </c>
      <c r="B5">
        <v>0</v>
      </c>
      <c r="C5">
        <v>0</v>
      </c>
      <c r="D5">
        <v>0</v>
      </c>
      <c r="E5">
        <v>0</v>
      </c>
      <c r="G5" t="s">
        <v>19</v>
      </c>
      <c r="H5">
        <f>SUM(C2,C3,C6,C7)</f>
        <v>5000</v>
      </c>
      <c r="I5" t="s">
        <v>27</v>
      </c>
      <c r="J5">
        <f>5000</f>
        <v>5000</v>
      </c>
    </row>
    <row r="6" spans="1:10" x14ac:dyDescent="0.2">
      <c r="A6" t="s">
        <v>20</v>
      </c>
      <c r="B6">
        <v>0</v>
      </c>
      <c r="C6">
        <v>0</v>
      </c>
      <c r="D6">
        <v>0</v>
      </c>
      <c r="E6">
        <v>0</v>
      </c>
      <c r="G6" t="s">
        <v>21</v>
      </c>
      <c r="H6">
        <f>SUM(D2,D3,D6,D7)</f>
        <v>15000</v>
      </c>
      <c r="I6" t="s">
        <v>27</v>
      </c>
      <c r="J6">
        <f>15000</f>
        <v>15000</v>
      </c>
    </row>
    <row r="7" spans="1:10" x14ac:dyDescent="0.2">
      <c r="A7" t="s">
        <v>22</v>
      </c>
      <c r="B7">
        <v>2000</v>
      </c>
      <c r="C7">
        <v>5000</v>
      </c>
      <c r="D7">
        <v>15000</v>
      </c>
      <c r="E7">
        <v>0</v>
      </c>
      <c r="G7" t="s">
        <v>23</v>
      </c>
      <c r="H7">
        <f>SUM(E2,E3,E6,E7)</f>
        <v>20000</v>
      </c>
      <c r="I7" t="s">
        <v>27</v>
      </c>
      <c r="J7">
        <v>20000</v>
      </c>
    </row>
    <row r="8" spans="1:10" x14ac:dyDescent="0.2">
      <c r="G8" t="s">
        <v>24</v>
      </c>
      <c r="H8">
        <f>SUM(B4,B5)</f>
        <v>0</v>
      </c>
      <c r="I8" t="s">
        <v>27</v>
      </c>
      <c r="J8">
        <f>SUM(B6:E6)</f>
        <v>0</v>
      </c>
    </row>
    <row r="9" spans="1:10" x14ac:dyDescent="0.2">
      <c r="G9" t="s">
        <v>25</v>
      </c>
      <c r="H9">
        <f>SUM(C4,C5)</f>
        <v>22000</v>
      </c>
      <c r="I9" t="s">
        <v>27</v>
      </c>
      <c r="J9">
        <f>SUM(B7:E7)</f>
        <v>22000</v>
      </c>
    </row>
    <row r="1048550" spans="16384:16384" x14ac:dyDescent="0.2">
      <c r="XFD1048550" cm="1">
        <f t="array" ref="XFD1048550">solver_pre</f>
        <v>9.9999999999999995E-7</v>
      </c>
    </row>
    <row r="1048551" spans="16384:16384" x14ac:dyDescent="0.2">
      <c r="XFD1048551" cm="1">
        <f t="array" ref="XFD1048551">solver_scl</f>
        <v>1</v>
      </c>
    </row>
    <row r="1048552" spans="16384:16384" x14ac:dyDescent="0.2">
      <c r="XFD1048552" cm="1">
        <f t="array" ref="XFD1048552">solver_rlx</f>
        <v>2</v>
      </c>
    </row>
    <row r="1048553" spans="16384:16384" x14ac:dyDescent="0.2">
      <c r="XFD1048553" cm="1">
        <f t="array" ref="XFD1048553">solver_tol</f>
        <v>0.01</v>
      </c>
    </row>
    <row r="1048554" spans="16384:16384" x14ac:dyDescent="0.2">
      <c r="XFD1048554" cm="1">
        <f t="array" ref="XFD1048554">solver_cvg</f>
        <v>1E-4</v>
      </c>
    </row>
    <row r="1048555" spans="16384:16384" x14ac:dyDescent="0.2">
      <c r="XFD1048555" t="e" cm="1">
        <f t="array" ref="XFD1048555">AREAS(solver_adj1)</f>
        <v>#NAME?</v>
      </c>
    </row>
    <row r="1048556" spans="16384:16384" x14ac:dyDescent="0.2">
      <c r="XFD1048556" cm="1">
        <f t="array" ref="XFD1048556">solver_ssz</f>
        <v>100</v>
      </c>
    </row>
    <row r="1048557" spans="16384:16384" x14ac:dyDescent="0.2">
      <c r="XFD1048557" cm="1">
        <f t="array" ref="XFD1048557">solver_rsd</f>
        <v>0</v>
      </c>
    </row>
    <row r="1048558" spans="16384:16384" x14ac:dyDescent="0.2">
      <c r="XFD1048558" cm="1">
        <f t="array" ref="XFD1048558">solver_mrt</f>
        <v>7.4999999999999997E-2</v>
      </c>
    </row>
    <row r="1048559" spans="16384:16384" x14ac:dyDescent="0.2">
      <c r="XFD1048559" cm="1">
        <f t="array" ref="XFD1048559">solver_mni</f>
        <v>30</v>
      </c>
    </row>
    <row r="1048560" spans="16384:16384" x14ac:dyDescent="0.2">
      <c r="XFD1048560" cm="1">
        <f t="array" ref="XFD1048560">solver_rbv</f>
        <v>1</v>
      </c>
    </row>
    <row r="1048561" spans="16384:16384" x14ac:dyDescent="0.2">
      <c r="XFD1048561" cm="1">
        <f t="array" ref="XFD1048561">solver_neg</f>
        <v>1</v>
      </c>
    </row>
    <row r="1048562" spans="16384:16384" x14ac:dyDescent="0.2">
      <c r="XFD1048562" t="e" cm="1">
        <f t="array" ref="XFD1048562">solver_ntr</f>
        <v>#NAME?</v>
      </c>
    </row>
    <row r="1048563" spans="16384:16384" x14ac:dyDescent="0.2">
      <c r="XFD1048563" t="e" cm="1">
        <f t="array" ref="XFD1048563">solver_acc</f>
        <v>#NAME?</v>
      </c>
    </row>
    <row r="1048564" spans="16384:16384" x14ac:dyDescent="0.2">
      <c r="XFD1048564" t="e" cm="1">
        <f t="array" ref="XFD1048564">solver_res</f>
        <v>#NAME?</v>
      </c>
    </row>
    <row r="1048565" spans="16384:16384" x14ac:dyDescent="0.2">
      <c r="XFD1048565" t="e" cm="1">
        <f t="array" ref="XFD1048565">solver_ars</f>
        <v>#NAME?</v>
      </c>
    </row>
    <row r="1048566" spans="16384:16384" x14ac:dyDescent="0.2">
      <c r="XFD1048566" t="e" cm="1">
        <f t="array" ref="XFD1048566">solver_sta</f>
        <v>#NAME?</v>
      </c>
    </row>
    <row r="1048567" spans="16384:16384" x14ac:dyDescent="0.2">
      <c r="XFD1048567" t="e" cm="1">
        <f t="array" ref="XFD1048567">solver_met</f>
        <v>#NAME?</v>
      </c>
    </row>
    <row r="1048568" spans="16384:16384" x14ac:dyDescent="0.2">
      <c r="XFD1048568" t="e" cm="1">
        <f t="array" ref="XFD1048568">solver_soc</f>
        <v>#NAME?</v>
      </c>
    </row>
    <row r="1048569" spans="16384:16384" x14ac:dyDescent="0.2">
      <c r="XFD1048569" t="e" cm="1">
        <f t="array" ref="XFD1048569">solver_lpt</f>
        <v>#NAME?</v>
      </c>
    </row>
    <row r="1048570" spans="16384:16384" x14ac:dyDescent="0.2">
      <c r="XFD1048570" t="e" cm="1">
        <f t="array" ref="XFD1048570">solver_lpp</f>
        <v>#NAME?</v>
      </c>
    </row>
    <row r="1048571" spans="16384:16384" x14ac:dyDescent="0.2">
      <c r="XFD1048571" t="e" cm="1">
        <f t="array" ref="XFD1048571">solver_gap</f>
        <v>#NAME?</v>
      </c>
    </row>
    <row r="1048572" spans="16384:16384" x14ac:dyDescent="0.2">
      <c r="XFD1048572" t="e" cm="1">
        <f t="array" ref="XFD1048572">solver_ips</f>
        <v>#NAME?</v>
      </c>
    </row>
    <row r="1048573" spans="16384:16384" x14ac:dyDescent="0.2">
      <c r="XFD1048573" t="e" cm="1">
        <f t="array" ref="XFD1048573">solver_fea</f>
        <v>#NAME?</v>
      </c>
    </row>
    <row r="1048574" spans="16384:16384" x14ac:dyDescent="0.2">
      <c r="XFD1048574" t="e" cm="1">
        <f t="array" ref="XFD1048574">solver_ipi</f>
        <v>#NAME?</v>
      </c>
    </row>
    <row r="1048575" spans="16384:16384" x14ac:dyDescent="0.2">
      <c r="XFD1048575" t="e" cm="1">
        <f t="array" ref="XFD1048575">solver_ipd</f>
        <v>#NAME?</v>
      </c>
    </row>
  </sheetData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B4AA5F38-AF29-1946-BA10-5B223557242B}">
          <xm:f>'Solver Setup'!1:1048576</xm:f>
        </x15:webExtension>
        <x15:webExtension appRef="{F38D0D77-C5B8-CE4A-A8DF-80220B8DBDA7}">
          <xm:f>'Solver Setup'!XFD1048550:XFD1048575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Factory_to_Shop</vt:lpstr>
      <vt:lpstr>Factory_to_DC</vt:lpstr>
      <vt:lpstr>DC_to_Shop</vt:lpstr>
      <vt:lpstr>Shop_Demand</vt:lpstr>
      <vt:lpstr>Solver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Zhiyue Yuan</cp:lastModifiedBy>
  <dcterms:created xsi:type="dcterms:W3CDTF">2024-05-09T16:30:31Z</dcterms:created>
  <dcterms:modified xsi:type="dcterms:W3CDTF">2024-05-09T18:39:09Z</dcterms:modified>
</cp:coreProperties>
</file>