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" yWindow="390" windowWidth="22590" windowHeight="9405" activeTab="5"/>
  </bookViews>
  <sheets>
    <sheet name="综合一览" sheetId="20" r:id="rId1"/>
    <sheet name="装备" sheetId="9" r:id="rId2"/>
    <sheet name="强化" sheetId="19" r:id="rId3"/>
    <sheet name="附加属性" sheetId="12" r:id="rId4"/>
    <sheet name="洗练" sheetId="21" r:id="rId5"/>
    <sheet name="配置-装备" sheetId="22" r:id="rId6"/>
  </sheets>
  <calcPr calcId="125725"/>
</workbook>
</file>

<file path=xl/calcChain.xml><?xml version="1.0" encoding="utf-8"?>
<calcChain xmlns="http://schemas.openxmlformats.org/spreadsheetml/2006/main">
  <c r="E83" i="12"/>
  <c r="E86" s="1"/>
  <c r="E81"/>
  <c r="E82" s="1"/>
  <c r="G82" s="1"/>
  <c r="E79"/>
  <c r="E80" s="1"/>
  <c r="G80" s="1"/>
  <c r="E78"/>
  <c r="E76"/>
  <c r="E75"/>
  <c r="E77" s="1"/>
  <c r="G77" s="1"/>
  <c r="E74"/>
  <c r="E73"/>
  <c r="E72"/>
  <c r="G72" s="1"/>
  <c r="E71"/>
  <c r="E70"/>
  <c r="E68"/>
  <c r="E67"/>
  <c r="E69" s="1"/>
  <c r="E66"/>
  <c r="G66" s="1"/>
  <c r="E65"/>
  <c r="E64"/>
  <c r="E63"/>
  <c r="E59"/>
  <c r="E61" s="1"/>
  <c r="G61" s="1"/>
  <c r="E57"/>
  <c r="E58" s="1"/>
  <c r="G58" s="1"/>
  <c r="E55"/>
  <c r="E56" s="1"/>
  <c r="G56" s="1"/>
  <c r="E51"/>
  <c r="E53" s="1"/>
  <c r="F53" s="1"/>
  <c r="E49"/>
  <c r="E50" s="1"/>
  <c r="G50" s="1"/>
  <c r="E47"/>
  <c r="E48" s="1"/>
  <c r="G48" s="1"/>
  <c r="E43"/>
  <c r="E45" s="1"/>
  <c r="G45" s="1"/>
  <c r="E41"/>
  <c r="E42" s="1"/>
  <c r="G42" s="1"/>
  <c r="E39"/>
  <c r="E40" s="1"/>
  <c r="G40" s="1"/>
  <c r="E35"/>
  <c r="E38" s="1"/>
  <c r="E33"/>
  <c r="E34" s="1"/>
  <c r="G34" s="1"/>
  <c r="E31"/>
  <c r="E32" s="1"/>
  <c r="G32" s="1"/>
  <c r="E27"/>
  <c r="E29" s="1"/>
  <c r="G29" s="1"/>
  <c r="E25"/>
  <c r="E26" s="1"/>
  <c r="G26" s="1"/>
  <c r="E23"/>
  <c r="E24" s="1"/>
  <c r="G24" s="1"/>
  <c r="E22"/>
  <c r="E20"/>
  <c r="E19"/>
  <c r="E21" s="1"/>
  <c r="E18"/>
  <c r="G18" s="1"/>
  <c r="E17"/>
  <c r="E16"/>
  <c r="G16" s="1"/>
  <c r="E15"/>
  <c r="E11"/>
  <c r="E9"/>
  <c r="E7"/>
  <c r="I62" i="9"/>
  <c r="I61"/>
  <c r="I60"/>
  <c r="I59"/>
  <c r="I58"/>
  <c r="I57"/>
  <c r="I56"/>
  <c r="I55"/>
  <c r="I53"/>
  <c r="I52"/>
  <c r="I51"/>
  <c r="I50"/>
  <c r="I49"/>
  <c r="I48"/>
  <c r="I47"/>
  <c r="I46"/>
  <c r="I44"/>
  <c r="I43"/>
  <c r="I42"/>
  <c r="I41"/>
  <c r="I40"/>
  <c r="I39"/>
  <c r="I38"/>
  <c r="I37"/>
  <c r="I35"/>
  <c r="I34"/>
  <c r="I33"/>
  <c r="I32"/>
  <c r="I31"/>
  <c r="I30"/>
  <c r="I29"/>
  <c r="I28"/>
  <c r="I20"/>
  <c r="I21"/>
  <c r="I22"/>
  <c r="I23"/>
  <c r="I24"/>
  <c r="I25"/>
  <c r="I26"/>
  <c r="I19"/>
  <c r="K20" i="19"/>
  <c r="J20"/>
  <c r="F17" i="9"/>
  <c r="E17"/>
  <c r="D8" i="12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7"/>
  <c r="G11"/>
  <c r="E10"/>
  <c r="G10" s="1"/>
  <c r="G22"/>
  <c r="G64"/>
  <c r="G70"/>
  <c r="G74"/>
  <c r="F11" i="19"/>
  <c r="F10"/>
  <c r="J12"/>
  <c r="J13" s="1"/>
  <c r="J14" s="1"/>
  <c r="J15" s="1"/>
  <c r="J16" s="1"/>
  <c r="J17" s="1"/>
  <c r="J18" s="1"/>
  <c r="J19" s="1"/>
  <c r="J11"/>
  <c r="D12"/>
  <c r="D13" s="1"/>
  <c r="D14" s="1"/>
  <c r="D15" s="1"/>
  <c r="D16" s="1"/>
  <c r="D17" s="1"/>
  <c r="D18" s="1"/>
  <c r="D19" s="1"/>
  <c r="D11"/>
  <c r="E85" i="12" l="1"/>
  <c r="E84"/>
  <c r="G85"/>
  <c r="E60"/>
  <c r="E62"/>
  <c r="E52"/>
  <c r="E54"/>
  <c r="E44"/>
  <c r="E46"/>
  <c r="E37"/>
  <c r="F37" s="1"/>
  <c r="E36"/>
  <c r="E28"/>
  <c r="E30"/>
  <c r="F83"/>
  <c r="F57"/>
  <c r="F41"/>
  <c r="F25"/>
  <c r="F9"/>
  <c r="G79"/>
  <c r="G53"/>
  <c r="G37"/>
  <c r="G19"/>
  <c r="F79"/>
  <c r="F19"/>
  <c r="G83"/>
  <c r="G57"/>
  <c r="G41"/>
  <c r="G25"/>
  <c r="G9"/>
  <c r="F75"/>
  <c r="F71"/>
  <c r="F65"/>
  <c r="F61"/>
  <c r="F49"/>
  <c r="F45"/>
  <c r="F33"/>
  <c r="F29"/>
  <c r="F15"/>
  <c r="G75"/>
  <c r="G71"/>
  <c r="G65"/>
  <c r="G49"/>
  <c r="G33"/>
  <c r="G15"/>
  <c r="F85"/>
  <c r="F81"/>
  <c r="F77"/>
  <c r="F73"/>
  <c r="F67"/>
  <c r="F63"/>
  <c r="F59"/>
  <c r="F55"/>
  <c r="F51"/>
  <c r="F47"/>
  <c r="F43"/>
  <c r="F39"/>
  <c r="F35"/>
  <c r="F31"/>
  <c r="F27"/>
  <c r="F23"/>
  <c r="F17"/>
  <c r="F11"/>
  <c r="G81"/>
  <c r="G73"/>
  <c r="G67"/>
  <c r="G63"/>
  <c r="G59"/>
  <c r="G55"/>
  <c r="G51"/>
  <c r="G47"/>
  <c r="G43"/>
  <c r="G39"/>
  <c r="G35"/>
  <c r="G31"/>
  <c r="G27"/>
  <c r="G23"/>
  <c r="G17"/>
  <c r="E8"/>
  <c r="G8" s="1"/>
  <c r="G7"/>
  <c r="F7"/>
  <c r="F82"/>
  <c r="F80"/>
  <c r="F74"/>
  <c r="F72"/>
  <c r="F70"/>
  <c r="F66"/>
  <c r="F64"/>
  <c r="F58"/>
  <c r="F56"/>
  <c r="F50"/>
  <c r="F48"/>
  <c r="F42"/>
  <c r="F40"/>
  <c r="F34"/>
  <c r="F32"/>
  <c r="F26"/>
  <c r="F24"/>
  <c r="F22"/>
  <c r="F18"/>
  <c r="F16"/>
  <c r="F10"/>
  <c r="F8"/>
  <c r="E14"/>
  <c r="E13"/>
  <c r="E12"/>
  <c r="F23" i="19"/>
  <c r="F22"/>
  <c r="E10"/>
  <c r="E11"/>
  <c r="E12"/>
  <c r="E14"/>
  <c r="E16"/>
  <c r="E18"/>
  <c r="F12"/>
  <c r="F13"/>
  <c r="E13" s="1"/>
  <c r="F14"/>
  <c r="F15"/>
  <c r="E15" s="1"/>
  <c r="F16"/>
  <c r="F17"/>
  <c r="E17" s="1"/>
  <c r="F18"/>
  <c r="F19"/>
  <c r="E19" s="1"/>
  <c r="J10"/>
  <c r="H21" i="9"/>
  <c r="AL21" s="1"/>
  <c r="G20" i="12" l="1"/>
  <c r="F20"/>
  <c r="G30"/>
  <c r="F30"/>
  <c r="G38"/>
  <c r="F38"/>
  <c r="G46"/>
  <c r="F46"/>
  <c r="G62"/>
  <c r="F62"/>
  <c r="G68"/>
  <c r="F68"/>
  <c r="G78"/>
  <c r="F78"/>
  <c r="G86"/>
  <c r="F86"/>
  <c r="G52"/>
  <c r="F52"/>
  <c r="G13"/>
  <c r="F13"/>
  <c r="G12"/>
  <c r="F12"/>
  <c r="G21"/>
  <c r="F21"/>
  <c r="G28"/>
  <c r="F28"/>
  <c r="G36"/>
  <c r="F36"/>
  <c r="G44"/>
  <c r="F44"/>
  <c r="G60"/>
  <c r="F60"/>
  <c r="G69"/>
  <c r="F69"/>
  <c r="G76"/>
  <c r="F76"/>
  <c r="G84"/>
  <c r="F84"/>
  <c r="G54"/>
  <c r="F54"/>
  <c r="G14"/>
  <c r="F14"/>
  <c r="E21" i="19"/>
  <c r="F21" s="1"/>
  <c r="Q21" i="9"/>
  <c r="K21" s="1"/>
  <c r="L21" s="1"/>
  <c r="AD21"/>
  <c r="AB21"/>
  <c r="AC21" s="1"/>
  <c r="AJ21"/>
  <c r="AH21"/>
  <c r="AI21" s="1"/>
  <c r="AF21"/>
  <c r="Z21"/>
  <c r="AA21" s="1"/>
  <c r="X21"/>
  <c r="V21"/>
  <c r="W21" s="1"/>
  <c r="T21"/>
  <c r="AM21" l="1"/>
  <c r="U21"/>
  <c r="Y21"/>
  <c r="AG21"/>
  <c r="AK21"/>
  <c r="AE21"/>
  <c r="G29" l="1"/>
  <c r="G38" s="1"/>
  <c r="G30"/>
  <c r="G31"/>
  <c r="G40" s="1"/>
  <c r="G32"/>
  <c r="G41" s="1"/>
  <c r="G33"/>
  <c r="H33" s="1"/>
  <c r="AL33" s="1"/>
  <c r="G34"/>
  <c r="G43" s="1"/>
  <c r="G35"/>
  <c r="G44" s="1"/>
  <c r="G28"/>
  <c r="G37" s="1"/>
  <c r="H29"/>
  <c r="AL29" s="1"/>
  <c r="H32"/>
  <c r="AL32" s="1"/>
  <c r="H35"/>
  <c r="AL35" s="1"/>
  <c r="H19"/>
  <c r="AL19" s="1"/>
  <c r="H20"/>
  <c r="AL20" s="1"/>
  <c r="H22"/>
  <c r="AL22" s="1"/>
  <c r="H23"/>
  <c r="AL23" s="1"/>
  <c r="H24"/>
  <c r="AL24" s="1"/>
  <c r="H25"/>
  <c r="AL25" s="1"/>
  <c r="H26"/>
  <c r="AL26" s="1"/>
  <c r="H28" l="1"/>
  <c r="AL28" s="1"/>
  <c r="Q28"/>
  <c r="K28" s="1"/>
  <c r="L28" s="1"/>
  <c r="AH28"/>
  <c r="AF28"/>
  <c r="AG28" s="1"/>
  <c r="AD28"/>
  <c r="AB28"/>
  <c r="AC28" s="1"/>
  <c r="AJ28"/>
  <c r="Z28"/>
  <c r="AA28" s="1"/>
  <c r="X28"/>
  <c r="V28"/>
  <c r="W28" s="1"/>
  <c r="T28"/>
  <c r="Q25"/>
  <c r="K25" s="1"/>
  <c r="L25" s="1"/>
  <c r="AD25"/>
  <c r="AB25"/>
  <c r="AC25" s="1"/>
  <c r="AJ25"/>
  <c r="AH25"/>
  <c r="AI25" s="1"/>
  <c r="AF25"/>
  <c r="Z25"/>
  <c r="AA25" s="1"/>
  <c r="X25"/>
  <c r="V25"/>
  <c r="W25" s="1"/>
  <c r="T25"/>
  <c r="Q23"/>
  <c r="K23" s="1"/>
  <c r="L23" s="1"/>
  <c r="AD23"/>
  <c r="AB23"/>
  <c r="AC23" s="1"/>
  <c r="AJ23"/>
  <c r="AH23"/>
  <c r="AI23" s="1"/>
  <c r="AF23"/>
  <c r="Z23"/>
  <c r="AA23" s="1"/>
  <c r="X23"/>
  <c r="V23"/>
  <c r="W23" s="1"/>
  <c r="T23"/>
  <c r="Q20"/>
  <c r="K20" s="1"/>
  <c r="L20" s="1"/>
  <c r="AJ20"/>
  <c r="AH20"/>
  <c r="AI20" s="1"/>
  <c r="AF20"/>
  <c r="AD20"/>
  <c r="AE20" s="1"/>
  <c r="AB20"/>
  <c r="Z20"/>
  <c r="AA20" s="1"/>
  <c r="X20"/>
  <c r="V20"/>
  <c r="W20" s="1"/>
  <c r="T20"/>
  <c r="Q35"/>
  <c r="K35" s="1"/>
  <c r="L35" s="1"/>
  <c r="AJ35"/>
  <c r="AD35"/>
  <c r="AE35" s="1"/>
  <c r="AB35"/>
  <c r="Z35"/>
  <c r="AA35" s="1"/>
  <c r="X35"/>
  <c r="V35"/>
  <c r="W35" s="1"/>
  <c r="T35"/>
  <c r="AH35"/>
  <c r="AI35" s="1"/>
  <c r="AF35"/>
  <c r="Q29"/>
  <c r="K29" s="1"/>
  <c r="L29" s="1"/>
  <c r="AJ29"/>
  <c r="AD29"/>
  <c r="AE29" s="1"/>
  <c r="AB29"/>
  <c r="Z29"/>
  <c r="AA29" s="1"/>
  <c r="X29"/>
  <c r="V29"/>
  <c r="W29" s="1"/>
  <c r="T29"/>
  <c r="AH29"/>
  <c r="AI29" s="1"/>
  <c r="AF29"/>
  <c r="Q33"/>
  <c r="K33" s="1"/>
  <c r="L33" s="1"/>
  <c r="AJ33"/>
  <c r="AD33"/>
  <c r="AE33" s="1"/>
  <c r="AB33"/>
  <c r="Z33"/>
  <c r="AA33" s="1"/>
  <c r="X33"/>
  <c r="V33"/>
  <c r="W33" s="1"/>
  <c r="T33"/>
  <c r="AH33"/>
  <c r="AI33" s="1"/>
  <c r="AF33"/>
  <c r="Q26"/>
  <c r="K26" s="1"/>
  <c r="L26" s="1"/>
  <c r="AJ26"/>
  <c r="AH26"/>
  <c r="AI26" s="1"/>
  <c r="AF26"/>
  <c r="AD26"/>
  <c r="AE26" s="1"/>
  <c r="AB26"/>
  <c r="Z26"/>
  <c r="AA26" s="1"/>
  <c r="X26"/>
  <c r="V26"/>
  <c r="W26" s="1"/>
  <c r="T26"/>
  <c r="Q24"/>
  <c r="K24" s="1"/>
  <c r="L24" s="1"/>
  <c r="AJ24"/>
  <c r="AH24"/>
  <c r="AI24" s="1"/>
  <c r="AF24"/>
  <c r="AD24"/>
  <c r="AE24" s="1"/>
  <c r="AB24"/>
  <c r="Z24"/>
  <c r="AA24" s="1"/>
  <c r="X24"/>
  <c r="V24"/>
  <c r="W24" s="1"/>
  <c r="T24"/>
  <c r="Q22"/>
  <c r="K22" s="1"/>
  <c r="L22" s="1"/>
  <c r="AJ22"/>
  <c r="AH22"/>
  <c r="AI22" s="1"/>
  <c r="AF22"/>
  <c r="AD22"/>
  <c r="AE22" s="1"/>
  <c r="AB22"/>
  <c r="Z22"/>
  <c r="AA22" s="1"/>
  <c r="X22"/>
  <c r="V22"/>
  <c r="W22" s="1"/>
  <c r="T22"/>
  <c r="AD19"/>
  <c r="AB19"/>
  <c r="Q19"/>
  <c r="K19" s="1"/>
  <c r="L19" s="1"/>
  <c r="AJ19"/>
  <c r="AH19"/>
  <c r="AI19" s="1"/>
  <c r="AF19"/>
  <c r="Z19"/>
  <c r="AA19" s="1"/>
  <c r="X19"/>
  <c r="V19"/>
  <c r="W19" s="1"/>
  <c r="T19"/>
  <c r="Q32"/>
  <c r="K32" s="1"/>
  <c r="L32" s="1"/>
  <c r="AH32"/>
  <c r="AF32"/>
  <c r="AG32" s="1"/>
  <c r="AD32"/>
  <c r="AB32"/>
  <c r="AC32" s="1"/>
  <c r="AJ32"/>
  <c r="Z32"/>
  <c r="AA32" s="1"/>
  <c r="X32"/>
  <c r="V32"/>
  <c r="W32" s="1"/>
  <c r="T32"/>
  <c r="S20"/>
  <c r="S29"/>
  <c r="H34"/>
  <c r="AL34" s="1"/>
  <c r="G39"/>
  <c r="H39" s="1"/>
  <c r="AL39" s="1"/>
  <c r="H30"/>
  <c r="AL30" s="1"/>
  <c r="S19"/>
  <c r="G53"/>
  <c r="H44"/>
  <c r="AL44" s="1"/>
  <c r="G47"/>
  <c r="H38"/>
  <c r="AL38" s="1"/>
  <c r="G52"/>
  <c r="H43"/>
  <c r="AL43" s="1"/>
  <c r="G50"/>
  <c r="H41"/>
  <c r="AL41" s="1"/>
  <c r="G42"/>
  <c r="G49"/>
  <c r="H40"/>
  <c r="AL40" s="1"/>
  <c r="H31"/>
  <c r="AL31" s="1"/>
  <c r="G46"/>
  <c r="H37"/>
  <c r="AL37" s="1"/>
  <c r="U25" l="1"/>
  <c r="Y25"/>
  <c r="U28"/>
  <c r="Y28"/>
  <c r="AK28"/>
  <c r="AE28"/>
  <c r="AI28"/>
  <c r="U32"/>
  <c r="Y32"/>
  <c r="AK32"/>
  <c r="AE32"/>
  <c r="AI32"/>
  <c r="AG33"/>
  <c r="U33"/>
  <c r="Y33"/>
  <c r="AC33"/>
  <c r="AK33"/>
  <c r="AG29"/>
  <c r="U29"/>
  <c r="Y29"/>
  <c r="AC29"/>
  <c r="AK29"/>
  <c r="AG35"/>
  <c r="U35"/>
  <c r="Y35"/>
  <c r="AC35"/>
  <c r="AK35"/>
  <c r="AM32"/>
  <c r="AM33"/>
  <c r="AM35"/>
  <c r="AM28"/>
  <c r="AM29"/>
  <c r="AG25"/>
  <c r="U23"/>
  <c r="AK25"/>
  <c r="AE19"/>
  <c r="U19"/>
  <c r="Y19"/>
  <c r="AG19"/>
  <c r="AK19"/>
  <c r="AC19"/>
  <c r="U22"/>
  <c r="Y22"/>
  <c r="AC22"/>
  <c r="AG22"/>
  <c r="AK22"/>
  <c r="U24"/>
  <c r="Y24"/>
  <c r="AC24"/>
  <c r="AG24"/>
  <c r="AK24"/>
  <c r="U26"/>
  <c r="Y26"/>
  <c r="AC26"/>
  <c r="AG26"/>
  <c r="AK26"/>
  <c r="U20"/>
  <c r="Y20"/>
  <c r="AC20"/>
  <c r="AG20"/>
  <c r="AK20"/>
  <c r="Y23"/>
  <c r="AG23"/>
  <c r="AK23"/>
  <c r="AE23"/>
  <c r="AE25"/>
  <c r="AM19"/>
  <c r="AM24"/>
  <c r="AM20"/>
  <c r="AM25"/>
  <c r="AM22"/>
  <c r="AM26"/>
  <c r="AM23"/>
  <c r="Q40"/>
  <c r="K40" s="1"/>
  <c r="L40" s="1"/>
  <c r="AJ40"/>
  <c r="AD40"/>
  <c r="AE40" s="1"/>
  <c r="AB40"/>
  <c r="Z40"/>
  <c r="AA40" s="1"/>
  <c r="X40"/>
  <c r="V40"/>
  <c r="W40" s="1"/>
  <c r="T40"/>
  <c r="AH40"/>
  <c r="AI40" s="1"/>
  <c r="AF40"/>
  <c r="Q30"/>
  <c r="K30" s="1"/>
  <c r="L30" s="1"/>
  <c r="AH30"/>
  <c r="AF30"/>
  <c r="AG30" s="1"/>
  <c r="AD30"/>
  <c r="AB30"/>
  <c r="AC30" s="1"/>
  <c r="AJ30"/>
  <c r="Z30"/>
  <c r="AA30" s="1"/>
  <c r="X30"/>
  <c r="V30"/>
  <c r="W30" s="1"/>
  <c r="T30"/>
  <c r="Q34"/>
  <c r="K34" s="1"/>
  <c r="L34" s="1"/>
  <c r="AH34"/>
  <c r="AF34"/>
  <c r="AG34" s="1"/>
  <c r="AD34"/>
  <c r="AB34"/>
  <c r="AC34" s="1"/>
  <c r="AJ34"/>
  <c r="Z34"/>
  <c r="AA34" s="1"/>
  <c r="X34"/>
  <c r="V34"/>
  <c r="W34" s="1"/>
  <c r="T34"/>
  <c r="Q37"/>
  <c r="K37" s="1"/>
  <c r="L37" s="1"/>
  <c r="AH37"/>
  <c r="AF37"/>
  <c r="AG37" s="1"/>
  <c r="AD37"/>
  <c r="AB37"/>
  <c r="AC37" s="1"/>
  <c r="AJ37"/>
  <c r="Z37"/>
  <c r="AA37" s="1"/>
  <c r="X37"/>
  <c r="V37"/>
  <c r="W37" s="1"/>
  <c r="T37"/>
  <c r="AJ31"/>
  <c r="AD31"/>
  <c r="AB31"/>
  <c r="Z31"/>
  <c r="X31"/>
  <c r="V31"/>
  <c r="T31"/>
  <c r="AH31"/>
  <c r="AF31"/>
  <c r="AH41"/>
  <c r="AF41"/>
  <c r="AD41"/>
  <c r="AB41"/>
  <c r="AJ41"/>
  <c r="Z41"/>
  <c r="X41"/>
  <c r="V41"/>
  <c r="T41"/>
  <c r="Q43"/>
  <c r="K43" s="1"/>
  <c r="L43" s="1"/>
  <c r="AH43"/>
  <c r="AF43"/>
  <c r="AG43" s="1"/>
  <c r="AD43"/>
  <c r="AB43"/>
  <c r="AC43" s="1"/>
  <c r="AJ43"/>
  <c r="Z43"/>
  <c r="AA43" s="1"/>
  <c r="X43"/>
  <c r="V43"/>
  <c r="W43" s="1"/>
  <c r="T43"/>
  <c r="Q38"/>
  <c r="K38" s="1"/>
  <c r="L38" s="1"/>
  <c r="AJ38"/>
  <c r="AD38"/>
  <c r="AE38" s="1"/>
  <c r="AB38"/>
  <c r="Z38"/>
  <c r="AA38" s="1"/>
  <c r="X38"/>
  <c r="V38"/>
  <c r="W38" s="1"/>
  <c r="T38"/>
  <c r="AH38"/>
  <c r="AI38" s="1"/>
  <c r="AF38"/>
  <c r="Q44"/>
  <c r="K44" s="1"/>
  <c r="L44" s="1"/>
  <c r="AJ44"/>
  <c r="AD44"/>
  <c r="AE44" s="1"/>
  <c r="AB44"/>
  <c r="Z44"/>
  <c r="AA44" s="1"/>
  <c r="X44"/>
  <c r="V44"/>
  <c r="W44" s="1"/>
  <c r="T44"/>
  <c r="AH44"/>
  <c r="AI44" s="1"/>
  <c r="AF44"/>
  <c r="Q39"/>
  <c r="K39" s="1"/>
  <c r="L39" s="1"/>
  <c r="AH39"/>
  <c r="AF39"/>
  <c r="AG39" s="1"/>
  <c r="AD39"/>
  <c r="AB39"/>
  <c r="AC39" s="1"/>
  <c r="AJ39"/>
  <c r="Z39"/>
  <c r="AA39" s="1"/>
  <c r="X39"/>
  <c r="V39"/>
  <c r="W39" s="1"/>
  <c r="T39"/>
  <c r="S38"/>
  <c r="Q41"/>
  <c r="K41" s="1"/>
  <c r="L41" s="1"/>
  <c r="S24"/>
  <c r="S22"/>
  <c r="S25"/>
  <c r="S23"/>
  <c r="S21"/>
  <c r="S28"/>
  <c r="Q31"/>
  <c r="K31" s="1"/>
  <c r="L31" s="1"/>
  <c r="G48"/>
  <c r="H48" s="1"/>
  <c r="AL48" s="1"/>
  <c r="G59"/>
  <c r="H59" s="1"/>
  <c r="AL59" s="1"/>
  <c r="H50"/>
  <c r="AL50" s="1"/>
  <c r="G61"/>
  <c r="H61" s="1"/>
  <c r="AL61" s="1"/>
  <c r="H52"/>
  <c r="AL52" s="1"/>
  <c r="G56"/>
  <c r="H56" s="1"/>
  <c r="AL56" s="1"/>
  <c r="H47"/>
  <c r="AL47" s="1"/>
  <c r="G62"/>
  <c r="H62" s="1"/>
  <c r="AL62" s="1"/>
  <c r="H53"/>
  <c r="AL53" s="1"/>
  <c r="H42"/>
  <c r="AL42" s="1"/>
  <c r="G51"/>
  <c r="G58"/>
  <c r="H58" s="1"/>
  <c r="AL58" s="1"/>
  <c r="H49"/>
  <c r="AL49" s="1"/>
  <c r="G55"/>
  <c r="H55" s="1"/>
  <c r="AL55" s="1"/>
  <c r="H46"/>
  <c r="AL46" s="1"/>
  <c r="U39" l="1"/>
  <c r="Y39"/>
  <c r="AK39"/>
  <c r="AE39"/>
  <c r="AG44"/>
  <c r="U44"/>
  <c r="Y44"/>
  <c r="AC44"/>
  <c r="AK44"/>
  <c r="AG38"/>
  <c r="U38"/>
  <c r="Y38"/>
  <c r="AC38"/>
  <c r="U43"/>
  <c r="Y43"/>
  <c r="U34"/>
  <c r="Y34"/>
  <c r="AK34"/>
  <c r="AE34"/>
  <c r="U30"/>
  <c r="Y30"/>
  <c r="AK30"/>
  <c r="AI31"/>
  <c r="W31"/>
  <c r="AA31"/>
  <c r="AE31"/>
  <c r="AI34"/>
  <c r="AE30"/>
  <c r="AI30"/>
  <c r="AI39"/>
  <c r="AK38"/>
  <c r="AK43"/>
  <c r="AE43"/>
  <c r="AI43"/>
  <c r="U37"/>
  <c r="Y37"/>
  <c r="AK37"/>
  <c r="AE37"/>
  <c r="AI37"/>
  <c r="AG40"/>
  <c r="U40"/>
  <c r="Y40"/>
  <c r="AC40"/>
  <c r="AK40"/>
  <c r="AM38"/>
  <c r="AM40"/>
  <c r="AM39"/>
  <c r="AM37"/>
  <c r="U41"/>
  <c r="Y41"/>
  <c r="AK41"/>
  <c r="AE41"/>
  <c r="AI41"/>
  <c r="AM41"/>
  <c r="W41"/>
  <c r="AA41"/>
  <c r="AC41"/>
  <c r="AG41"/>
  <c r="AG31"/>
  <c r="U31"/>
  <c r="Y31"/>
  <c r="AC31"/>
  <c r="AK31"/>
  <c r="AM34"/>
  <c r="AM44"/>
  <c r="AM43"/>
  <c r="AM31"/>
  <c r="AM30"/>
  <c r="Q55"/>
  <c r="K55" s="1"/>
  <c r="L55" s="1"/>
  <c r="AH55"/>
  <c r="AF55"/>
  <c r="AG55" s="1"/>
  <c r="AD55"/>
  <c r="AB55"/>
  <c r="AC55" s="1"/>
  <c r="Z55"/>
  <c r="AJ55"/>
  <c r="AK55" s="1"/>
  <c r="X55"/>
  <c r="V55"/>
  <c r="W55" s="1"/>
  <c r="T55"/>
  <c r="Q58"/>
  <c r="K58" s="1"/>
  <c r="L58" s="1"/>
  <c r="AJ58"/>
  <c r="AD58"/>
  <c r="AE58" s="1"/>
  <c r="AB58"/>
  <c r="Z58"/>
  <c r="AA58" s="1"/>
  <c r="X58"/>
  <c r="V58"/>
  <c r="W58" s="1"/>
  <c r="T58"/>
  <c r="AF58"/>
  <c r="AG58" s="1"/>
  <c r="AH58"/>
  <c r="AJ42"/>
  <c r="AD42"/>
  <c r="AB42"/>
  <c r="Z42"/>
  <c r="X42"/>
  <c r="V42"/>
  <c r="T42"/>
  <c r="AH42"/>
  <c r="AF42"/>
  <c r="Q62"/>
  <c r="K62" s="1"/>
  <c r="L62" s="1"/>
  <c r="AJ62"/>
  <c r="AD62"/>
  <c r="AE62" s="1"/>
  <c r="AB62"/>
  <c r="Z62"/>
  <c r="AA62" s="1"/>
  <c r="X62"/>
  <c r="V62"/>
  <c r="W62" s="1"/>
  <c r="T62"/>
  <c r="AF62"/>
  <c r="AG62" s="1"/>
  <c r="AH62"/>
  <c r="Q56"/>
  <c r="K56" s="1"/>
  <c r="L56" s="1"/>
  <c r="AJ56"/>
  <c r="AD56"/>
  <c r="AE56" s="1"/>
  <c r="AB56"/>
  <c r="Z56"/>
  <c r="AA56" s="1"/>
  <c r="X56"/>
  <c r="V56"/>
  <c r="W56" s="1"/>
  <c r="T56"/>
  <c r="AF56"/>
  <c r="AG56" s="1"/>
  <c r="AH56"/>
  <c r="Q61"/>
  <c r="K61" s="1"/>
  <c r="L61" s="1"/>
  <c r="AH61"/>
  <c r="AF61"/>
  <c r="AG61" s="1"/>
  <c r="AD61"/>
  <c r="AB61"/>
  <c r="AC61" s="1"/>
  <c r="Z61"/>
  <c r="AJ61"/>
  <c r="AK61" s="1"/>
  <c r="X61"/>
  <c r="V61"/>
  <c r="W61" s="1"/>
  <c r="T61"/>
  <c r="Q59"/>
  <c r="K59" s="1"/>
  <c r="L59" s="1"/>
  <c r="AH59"/>
  <c r="AF59"/>
  <c r="AG59" s="1"/>
  <c r="AD59"/>
  <c r="AB59"/>
  <c r="AC59" s="1"/>
  <c r="Z59"/>
  <c r="AJ59"/>
  <c r="AK59" s="1"/>
  <c r="X59"/>
  <c r="V59"/>
  <c r="W59" s="1"/>
  <c r="T59"/>
  <c r="Q46"/>
  <c r="K46" s="1"/>
  <c r="L46" s="1"/>
  <c r="AH46"/>
  <c r="AF46"/>
  <c r="AG46" s="1"/>
  <c r="AD46"/>
  <c r="AB46"/>
  <c r="AC46" s="1"/>
  <c r="AJ46"/>
  <c r="Z46"/>
  <c r="AA46" s="1"/>
  <c r="X46"/>
  <c r="V46"/>
  <c r="W46" s="1"/>
  <c r="T46"/>
  <c r="Q49"/>
  <c r="K49" s="1"/>
  <c r="L49" s="1"/>
  <c r="AJ49"/>
  <c r="AD49"/>
  <c r="AB49"/>
  <c r="Z49"/>
  <c r="AA49" s="1"/>
  <c r="X49"/>
  <c r="V49"/>
  <c r="W49" s="1"/>
  <c r="T49"/>
  <c r="AF49"/>
  <c r="AG49" s="1"/>
  <c r="AH49"/>
  <c r="Q53"/>
  <c r="K53" s="1"/>
  <c r="L53" s="1"/>
  <c r="AJ53"/>
  <c r="AD53"/>
  <c r="AE53" s="1"/>
  <c r="AB53"/>
  <c r="Z53"/>
  <c r="AA53" s="1"/>
  <c r="X53"/>
  <c r="V53"/>
  <c r="W53" s="1"/>
  <c r="T53"/>
  <c r="AF53"/>
  <c r="AG53" s="1"/>
  <c r="AH53"/>
  <c r="Q47"/>
  <c r="K47" s="1"/>
  <c r="L47" s="1"/>
  <c r="AJ47"/>
  <c r="AD47"/>
  <c r="AE47" s="1"/>
  <c r="AB47"/>
  <c r="Z47"/>
  <c r="AA47" s="1"/>
  <c r="X47"/>
  <c r="V47"/>
  <c r="W47" s="1"/>
  <c r="T47"/>
  <c r="AH47"/>
  <c r="AI47" s="1"/>
  <c r="AF47"/>
  <c r="Q52"/>
  <c r="K52" s="1"/>
  <c r="L52" s="1"/>
  <c r="AH52"/>
  <c r="AF52"/>
  <c r="AG52" s="1"/>
  <c r="AD52"/>
  <c r="AB52"/>
  <c r="AC52" s="1"/>
  <c r="Z52"/>
  <c r="AJ52"/>
  <c r="AK52" s="1"/>
  <c r="X52"/>
  <c r="V52"/>
  <c r="W52" s="1"/>
  <c r="T52"/>
  <c r="Q50"/>
  <c r="K50" s="1"/>
  <c r="L50" s="1"/>
  <c r="AH50"/>
  <c r="AF50"/>
  <c r="AG50" s="1"/>
  <c r="AD50"/>
  <c r="AB50"/>
  <c r="AC50" s="1"/>
  <c r="Z50"/>
  <c r="AJ50"/>
  <c r="AK50" s="1"/>
  <c r="X50"/>
  <c r="V50"/>
  <c r="W50" s="1"/>
  <c r="T50"/>
  <c r="Q48"/>
  <c r="K48" s="1"/>
  <c r="L48" s="1"/>
  <c r="AH48"/>
  <c r="AF48"/>
  <c r="AG48" s="1"/>
  <c r="AD48"/>
  <c r="AB48"/>
  <c r="AC48" s="1"/>
  <c r="Z48"/>
  <c r="AJ48"/>
  <c r="AK48" s="1"/>
  <c r="X48"/>
  <c r="V48"/>
  <c r="W48" s="1"/>
  <c r="T48"/>
  <c r="S37"/>
  <c r="Q42"/>
  <c r="K42" s="1"/>
  <c r="L42" s="1"/>
  <c r="S34"/>
  <c r="S32"/>
  <c r="S30"/>
  <c r="S33"/>
  <c r="S31"/>
  <c r="G57"/>
  <c r="H57" s="1"/>
  <c r="AL57" s="1"/>
  <c r="S47"/>
  <c r="S56"/>
  <c r="H51"/>
  <c r="AL51" s="1"/>
  <c r="G60"/>
  <c r="H60" s="1"/>
  <c r="AL60" s="1"/>
  <c r="AE49" l="1"/>
  <c r="AM55"/>
  <c r="AI42"/>
  <c r="W42"/>
  <c r="AA42"/>
  <c r="AE42"/>
  <c r="AI58"/>
  <c r="U58"/>
  <c r="Y58"/>
  <c r="AC58"/>
  <c r="AK58"/>
  <c r="U55"/>
  <c r="Y55"/>
  <c r="AA55"/>
  <c r="AE55"/>
  <c r="AI55"/>
  <c r="AM42"/>
  <c r="AM59"/>
  <c r="AM56"/>
  <c r="AM50"/>
  <c r="AM47"/>
  <c r="AM49"/>
  <c r="U48"/>
  <c r="Y48"/>
  <c r="AA48"/>
  <c r="AE48"/>
  <c r="AI48"/>
  <c r="U50"/>
  <c r="Y50"/>
  <c r="AA50"/>
  <c r="AE50"/>
  <c r="AI50"/>
  <c r="U52"/>
  <c r="Y52"/>
  <c r="AA52"/>
  <c r="AE52"/>
  <c r="AI52"/>
  <c r="AG47"/>
  <c r="U47"/>
  <c r="Y47"/>
  <c r="AC47"/>
  <c r="AK47"/>
  <c r="AI53"/>
  <c r="U53"/>
  <c r="Y53"/>
  <c r="AC53"/>
  <c r="AK53"/>
  <c r="AI49"/>
  <c r="U49"/>
  <c r="Y49"/>
  <c r="AC49"/>
  <c r="AK49"/>
  <c r="U46"/>
  <c r="Y46"/>
  <c r="AK46"/>
  <c r="AE46"/>
  <c r="AI46"/>
  <c r="U59"/>
  <c r="Y59"/>
  <c r="AA59"/>
  <c r="AE59"/>
  <c r="AI59"/>
  <c r="U61"/>
  <c r="Y61"/>
  <c r="AA61"/>
  <c r="AE61"/>
  <c r="AI61"/>
  <c r="AI56"/>
  <c r="U56"/>
  <c r="Y56"/>
  <c r="AC56"/>
  <c r="AK56"/>
  <c r="AI62"/>
  <c r="U62"/>
  <c r="Y62"/>
  <c r="AC62"/>
  <c r="AK62"/>
  <c r="AG42"/>
  <c r="U42"/>
  <c r="Y42"/>
  <c r="AC42"/>
  <c r="AK42"/>
  <c r="AM61"/>
  <c r="AM62"/>
  <c r="AM58"/>
  <c r="AM48"/>
  <c r="AM52"/>
  <c r="AM53"/>
  <c r="AM46"/>
  <c r="AJ51"/>
  <c r="AD51"/>
  <c r="AB51"/>
  <c r="Z51"/>
  <c r="X51"/>
  <c r="V51"/>
  <c r="T51"/>
  <c r="AF51"/>
  <c r="AH51"/>
  <c r="AJ60"/>
  <c r="AD60"/>
  <c r="AB60"/>
  <c r="Z60"/>
  <c r="X60"/>
  <c r="V60"/>
  <c r="T60"/>
  <c r="AF60"/>
  <c r="AH60"/>
  <c r="Q57"/>
  <c r="K57" s="1"/>
  <c r="L57" s="1"/>
  <c r="AH57"/>
  <c r="AF57"/>
  <c r="AG57" s="1"/>
  <c r="AD57"/>
  <c r="AB57"/>
  <c r="AC57" s="1"/>
  <c r="Z57"/>
  <c r="AJ57"/>
  <c r="AK57" s="1"/>
  <c r="X57"/>
  <c r="V57"/>
  <c r="W57" s="1"/>
  <c r="T57"/>
  <c r="S55"/>
  <c r="Q60"/>
  <c r="K60" s="1"/>
  <c r="L60" s="1"/>
  <c r="S46"/>
  <c r="Q51"/>
  <c r="K51" s="1"/>
  <c r="L51" s="1"/>
  <c r="S42"/>
  <c r="S40"/>
  <c r="S43"/>
  <c r="S41"/>
  <c r="S39"/>
  <c r="AG60" l="1"/>
  <c r="W60"/>
  <c r="AA60"/>
  <c r="AE60"/>
  <c r="AI51"/>
  <c r="U51"/>
  <c r="Y51"/>
  <c r="AC51"/>
  <c r="AK51"/>
  <c r="AM57"/>
  <c r="U57"/>
  <c r="Y57"/>
  <c r="AA57"/>
  <c r="AE57"/>
  <c r="AI57"/>
  <c r="AI60"/>
  <c r="U60"/>
  <c r="Y60"/>
  <c r="AC60"/>
  <c r="AK60"/>
  <c r="AG51"/>
  <c r="W51"/>
  <c r="AA51"/>
  <c r="AE51"/>
  <c r="AM60"/>
  <c r="AM51"/>
  <c r="S52"/>
  <c r="S50"/>
  <c r="S48"/>
  <c r="S51"/>
  <c r="S49"/>
  <c r="S60"/>
  <c r="S58"/>
  <c r="S61"/>
  <c r="S59"/>
  <c r="S57"/>
</calcChain>
</file>

<file path=xl/comments1.xml><?xml version="1.0" encoding="utf-8"?>
<comments xmlns="http://schemas.openxmlformats.org/spreadsheetml/2006/main">
  <authors>
    <author>xiwenbo</author>
  </authors>
  <commentList>
    <comment ref="C18" authorId="0">
      <text>
        <r>
          <rPr>
            <b/>
            <sz val="9"/>
            <color indexed="81"/>
            <rFont val="Tahoma"/>
            <family val="2"/>
          </rPr>
          <t>xiwenbo: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橙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xiwenbo: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无套装
</t>
        </r>
        <r>
          <rPr>
            <sz val="9"/>
            <color indexed="81"/>
            <rFont val="Tahoma"/>
            <family val="2"/>
          </rPr>
          <t>ID-</t>
        </r>
        <r>
          <rPr>
            <sz val="9"/>
            <color indexed="81"/>
            <rFont val="宋体"/>
            <family val="3"/>
            <charset val="134"/>
          </rPr>
          <t>套装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相关</t>
        </r>
      </text>
    </comment>
  </commentList>
</comments>
</file>

<file path=xl/comments2.xml><?xml version="1.0" encoding="utf-8"?>
<comments xmlns="http://schemas.openxmlformats.org/spreadsheetml/2006/main">
  <authors>
    <author>xiwenbo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xiwenbo: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橙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xiwenbo: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头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上衣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武器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鞋子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护腕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护肩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披风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>项链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xiwenbo: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显示的数值为已经</t>
        </r>
        <r>
          <rPr>
            <sz val="9"/>
            <color indexed="81"/>
            <rFont val="Tahoma"/>
            <family val="2"/>
          </rPr>
          <t xml:space="preserve">x100
</t>
        </r>
        <r>
          <rPr>
            <sz val="9"/>
            <color indexed="81"/>
            <rFont val="宋体"/>
            <family val="3"/>
            <charset val="134"/>
          </rPr>
          <t>后台实现效果时需要</t>
        </r>
        <r>
          <rPr>
            <sz val="9"/>
            <color indexed="81"/>
            <rFont val="Tahoma"/>
            <family val="2"/>
          </rPr>
          <t xml:space="preserve">/100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xiwenbo: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无套装
</t>
        </r>
        <r>
          <rPr>
            <sz val="9"/>
            <color indexed="81"/>
            <rFont val="Tahoma"/>
            <family val="2"/>
          </rPr>
          <t>ID-</t>
        </r>
        <r>
          <rPr>
            <sz val="9"/>
            <color indexed="81"/>
            <rFont val="宋体"/>
            <family val="3"/>
            <charset val="134"/>
          </rPr>
          <t>套装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相关</t>
        </r>
      </text>
    </comment>
  </commentList>
</comments>
</file>

<file path=xl/sharedStrings.xml><?xml version="1.0" encoding="utf-8"?>
<sst xmlns="http://schemas.openxmlformats.org/spreadsheetml/2006/main" count="446" uniqueCount="238">
  <si>
    <t>说明：</t>
    <phoneticPr fontId="1" type="noConversion"/>
  </si>
  <si>
    <t>装备名</t>
    <phoneticPr fontId="1" type="noConversion"/>
  </si>
  <si>
    <t>物品描述</t>
    <phoneticPr fontId="1" type="noConversion"/>
  </si>
  <si>
    <t>附加属性</t>
    <phoneticPr fontId="1" type="noConversion"/>
  </si>
  <si>
    <t>固定属性</t>
    <phoneticPr fontId="1" type="noConversion"/>
  </si>
  <si>
    <t>规则：</t>
    <phoneticPr fontId="1" type="noConversion"/>
  </si>
  <si>
    <t>3-武器</t>
    <phoneticPr fontId="1" type="noConversion"/>
  </si>
  <si>
    <t>4-鞋子</t>
    <phoneticPr fontId="1" type="noConversion"/>
  </si>
  <si>
    <t>建筑防御力</t>
    <phoneticPr fontId="1" type="noConversion"/>
  </si>
  <si>
    <t>兵力生产速度</t>
    <phoneticPr fontId="1" type="noConversion"/>
  </si>
  <si>
    <t>部队移动速度</t>
    <phoneticPr fontId="1" type="noConversion"/>
  </si>
  <si>
    <t>部队攻击力</t>
    <phoneticPr fontId="1" type="noConversion"/>
  </si>
  <si>
    <t>1.附加属性为了之后的洗练而设计</t>
    <phoneticPr fontId="1" type="noConversion"/>
  </si>
  <si>
    <t>装备品质</t>
    <phoneticPr fontId="1" type="noConversion"/>
  </si>
  <si>
    <t>强化等级</t>
    <phoneticPr fontId="1" type="noConversion"/>
  </si>
  <si>
    <t>4.强化消耗强化石，不同等级的强化石可提升不同品质的装备，10颗强化石可百分百强化成功，缺少1颗，降低10%成功率</t>
    <phoneticPr fontId="1" type="noConversion"/>
  </si>
  <si>
    <t>1.装备+与装备等级相匹配的强化石=装备强化</t>
    <phoneticPr fontId="1" type="noConversion"/>
  </si>
  <si>
    <t>5.一件装备的最高强化到+10</t>
    <phoneticPr fontId="1" type="noConversion"/>
  </si>
  <si>
    <t>6.强化装备还需要消耗金币</t>
    <phoneticPr fontId="1" type="noConversion"/>
  </si>
  <si>
    <t>1.装备的品阶影响装备的主属性值和附加随机属性数，白色附加属性为0，绿蓝附加属性为1，紫橙附加属性为2</t>
    <phoneticPr fontId="1" type="noConversion"/>
  </si>
  <si>
    <t>1-头</t>
    <phoneticPr fontId="1" type="noConversion"/>
  </si>
  <si>
    <t>2-身</t>
    <phoneticPr fontId="1" type="noConversion"/>
  </si>
  <si>
    <t>3.玩家可以获得不同颜色的装备，所有的装备都没有等级限制，但是强化有等级限制</t>
    <phoneticPr fontId="1" type="noConversion"/>
  </si>
  <si>
    <t>5.装备基础分是指装备在没有附加属性的情况下的分值，其总分为基础分+附加属性分值</t>
    <phoneticPr fontId="1" type="noConversion"/>
  </si>
  <si>
    <t>6.装备的外表因装备品质，装备强化程度，装备镶嵌类型而表现不同</t>
    <phoneticPr fontId="1" type="noConversion"/>
  </si>
  <si>
    <t>ID</t>
    <phoneticPr fontId="1" type="noConversion"/>
  </si>
  <si>
    <t>装备位</t>
    <phoneticPr fontId="1" type="noConversion"/>
  </si>
  <si>
    <t>售价</t>
    <phoneticPr fontId="1" type="noConversion"/>
  </si>
  <si>
    <t>套装ID</t>
    <phoneticPr fontId="1" type="noConversion"/>
  </si>
  <si>
    <t>形象ID</t>
    <phoneticPr fontId="1" type="noConversion"/>
  </si>
  <si>
    <t>建筑容纳兵力上限</t>
    <phoneticPr fontId="1" type="noConversion"/>
  </si>
  <si>
    <t>经验加成</t>
    <phoneticPr fontId="1" type="noConversion"/>
  </si>
  <si>
    <t>2.装备的附加属性是随机生成的，从附加属性表中抽取</t>
    <phoneticPr fontId="1" type="noConversion"/>
  </si>
  <si>
    <t>破旧的硬皮护腕</t>
    <phoneticPr fontId="1" type="noConversion"/>
  </si>
  <si>
    <t>破旧的粗布衫</t>
    <phoneticPr fontId="1" type="noConversion"/>
  </si>
  <si>
    <t>破旧的农夫耙子</t>
    <phoneticPr fontId="1" type="noConversion"/>
  </si>
  <si>
    <t>破旧的黑皮靴</t>
    <phoneticPr fontId="1" type="noConversion"/>
  </si>
  <si>
    <t>破旧的硬皮护肩</t>
    <phoneticPr fontId="1" type="noConversion"/>
  </si>
  <si>
    <t>6-护肩</t>
    <phoneticPr fontId="1" type="noConversion"/>
  </si>
  <si>
    <t>普通的硬皮护腕</t>
    <phoneticPr fontId="1" type="noConversion"/>
  </si>
  <si>
    <t>普通的粗布衫</t>
    <phoneticPr fontId="1" type="noConversion"/>
  </si>
  <si>
    <t>普通的农夫耙子</t>
    <phoneticPr fontId="1" type="noConversion"/>
  </si>
  <si>
    <t>普通的黑皮靴</t>
    <phoneticPr fontId="1" type="noConversion"/>
  </si>
  <si>
    <t>普通的硬皮护肩</t>
    <phoneticPr fontId="1" type="noConversion"/>
  </si>
  <si>
    <t>精致的硬皮护腕</t>
    <phoneticPr fontId="1" type="noConversion"/>
  </si>
  <si>
    <t>精致的粗布衫</t>
    <phoneticPr fontId="1" type="noConversion"/>
  </si>
  <si>
    <t>精致的农夫耙子</t>
    <phoneticPr fontId="1" type="noConversion"/>
  </si>
  <si>
    <t>精致的黑皮靴</t>
    <phoneticPr fontId="1" type="noConversion"/>
  </si>
  <si>
    <t>精致的硬皮护肩</t>
    <phoneticPr fontId="1" type="noConversion"/>
  </si>
  <si>
    <t>完美的硬皮护腕</t>
    <phoneticPr fontId="1" type="noConversion"/>
  </si>
  <si>
    <t>完美的粗布衫</t>
    <phoneticPr fontId="1" type="noConversion"/>
  </si>
  <si>
    <t>完美的农夫耙子</t>
    <phoneticPr fontId="1" type="noConversion"/>
  </si>
  <si>
    <t>完美的黑皮靴</t>
    <phoneticPr fontId="1" type="noConversion"/>
  </si>
  <si>
    <t>完美的硬皮护肩</t>
    <phoneticPr fontId="1" type="noConversion"/>
  </si>
  <si>
    <t>传奇的硬皮护腕</t>
    <phoneticPr fontId="1" type="noConversion"/>
  </si>
  <si>
    <t>传奇的粗布衫</t>
    <phoneticPr fontId="1" type="noConversion"/>
  </si>
  <si>
    <t>传奇的农夫耙子</t>
    <phoneticPr fontId="1" type="noConversion"/>
  </si>
  <si>
    <t>传奇的黑皮靴</t>
    <phoneticPr fontId="1" type="noConversion"/>
  </si>
  <si>
    <t>传奇的硬皮护肩</t>
    <phoneticPr fontId="1" type="noConversion"/>
  </si>
  <si>
    <t>传奇的黑石项链</t>
    <phoneticPr fontId="1" type="noConversion"/>
  </si>
  <si>
    <t>传奇的麻布披风</t>
    <phoneticPr fontId="1" type="noConversion"/>
  </si>
  <si>
    <t>传奇的锅盖头盔</t>
    <phoneticPr fontId="1" type="noConversion"/>
  </si>
  <si>
    <t>破旧的锅盖头盔</t>
    <phoneticPr fontId="1" type="noConversion"/>
  </si>
  <si>
    <t>破旧的黑石项链</t>
    <phoneticPr fontId="1" type="noConversion"/>
  </si>
  <si>
    <t>破旧的麻布披风</t>
    <phoneticPr fontId="1" type="noConversion"/>
  </si>
  <si>
    <t>普通的锅盖头盔</t>
    <phoneticPr fontId="1" type="noConversion"/>
  </si>
  <si>
    <t>普通的黑石项链</t>
    <phoneticPr fontId="1" type="noConversion"/>
  </si>
  <si>
    <t>普通的麻布披风</t>
    <phoneticPr fontId="1" type="noConversion"/>
  </si>
  <si>
    <t>精致的锅盖头盔</t>
    <phoneticPr fontId="1" type="noConversion"/>
  </si>
  <si>
    <t>精致的黑石项链</t>
    <phoneticPr fontId="1" type="noConversion"/>
  </si>
  <si>
    <t>精致的麻布披风</t>
    <phoneticPr fontId="1" type="noConversion"/>
  </si>
  <si>
    <t>完美的锅盖头盔</t>
    <phoneticPr fontId="1" type="noConversion"/>
  </si>
  <si>
    <t>完美的黑石项链</t>
    <phoneticPr fontId="1" type="noConversion"/>
  </si>
  <si>
    <t>完美的麻布披风</t>
    <phoneticPr fontId="1" type="noConversion"/>
  </si>
  <si>
    <t>7.配饰可通过其他渠道获得，头，身，武器，鞋子则是战斗掉落，配饰通过好友互动以及活动和成就获得（后续开放）</t>
    <phoneticPr fontId="1" type="noConversion"/>
  </si>
  <si>
    <t>装备等级</t>
    <phoneticPr fontId="1" type="noConversion"/>
  </si>
  <si>
    <t>2.一块与装备匹配的强化石=10%的成功率，10块强化石可以达到100%的成功率</t>
    <phoneticPr fontId="1" type="noConversion"/>
  </si>
  <si>
    <t>消耗金币</t>
    <phoneticPr fontId="1" type="noConversion"/>
  </si>
  <si>
    <t>售价（额外增加）</t>
    <phoneticPr fontId="1" type="noConversion"/>
  </si>
  <si>
    <t>4.一件装备强化后可以提升其主属性一定的百分比（附加属性不会受到影响）</t>
    <phoneticPr fontId="1" type="noConversion"/>
  </si>
  <si>
    <t>ID</t>
    <phoneticPr fontId="1" type="noConversion"/>
  </si>
  <si>
    <t>附加属性</t>
    <phoneticPr fontId="1" type="noConversion"/>
  </si>
  <si>
    <t>附加属性分</t>
    <phoneticPr fontId="1" type="noConversion"/>
  </si>
  <si>
    <t>3.玩家抽到几星时，附加属性tips里会显示（1星）（10星）这样的数字</t>
    <phoneticPr fontId="1" type="noConversion"/>
  </si>
  <si>
    <t>主属性</t>
    <phoneticPr fontId="1" type="noConversion"/>
  </si>
  <si>
    <t>强化属性</t>
    <phoneticPr fontId="1" type="noConversion"/>
  </si>
  <si>
    <t>正常士兵的攻击</t>
    <phoneticPr fontId="1" type="noConversion"/>
  </si>
  <si>
    <t>正常建筑的防御</t>
    <phoneticPr fontId="1" type="noConversion"/>
  </si>
  <si>
    <t>城堡的防御</t>
    <phoneticPr fontId="1" type="noConversion"/>
  </si>
  <si>
    <t>塔的攻击</t>
    <phoneticPr fontId="1" type="noConversion"/>
  </si>
  <si>
    <t>品质系数</t>
    <phoneticPr fontId="1" type="noConversion"/>
  </si>
  <si>
    <t>等级系数</t>
    <phoneticPr fontId="1" type="noConversion"/>
  </si>
  <si>
    <t>1——10</t>
    <phoneticPr fontId="1" type="noConversion"/>
  </si>
  <si>
    <t>11——20</t>
    <phoneticPr fontId="1" type="noConversion"/>
  </si>
  <si>
    <t>21——30</t>
    <phoneticPr fontId="1" type="noConversion"/>
  </si>
  <si>
    <t>31——40</t>
    <phoneticPr fontId="1" type="noConversion"/>
  </si>
  <si>
    <t>41——50</t>
    <phoneticPr fontId="1" type="noConversion"/>
  </si>
  <si>
    <t>最终属性（增加数值，而非百分比）</t>
    <phoneticPr fontId="1" type="noConversion"/>
  </si>
  <si>
    <t>战斗力</t>
    <phoneticPr fontId="1" type="noConversion"/>
  </si>
  <si>
    <t>星级</t>
    <phoneticPr fontId="1" type="noConversion"/>
  </si>
  <si>
    <t>兵力生产速度</t>
    <phoneticPr fontId="1" type="noConversion"/>
  </si>
  <si>
    <t>金币获取加成</t>
    <phoneticPr fontId="1" type="noConversion"/>
  </si>
  <si>
    <t>建筑容纳兵力</t>
    <phoneticPr fontId="1" type="noConversion"/>
  </si>
  <si>
    <t>10-50</t>
    <phoneticPr fontId="1" type="noConversion"/>
  </si>
  <si>
    <t>移动速度</t>
    <phoneticPr fontId="1" type="noConversion"/>
  </si>
  <si>
    <t>防御塔范围</t>
    <phoneticPr fontId="1" type="noConversion"/>
  </si>
  <si>
    <t>建筑防御力</t>
    <phoneticPr fontId="1" type="noConversion"/>
  </si>
  <si>
    <t>部队攻击力</t>
    <phoneticPr fontId="1" type="noConversion"/>
  </si>
  <si>
    <t>5-护腕</t>
    <phoneticPr fontId="1" type="noConversion"/>
  </si>
  <si>
    <t>7-披风</t>
    <phoneticPr fontId="1" type="noConversion"/>
  </si>
  <si>
    <t>8-项链</t>
    <phoneticPr fontId="1" type="noConversion"/>
  </si>
  <si>
    <t>攻击力</t>
    <phoneticPr fontId="1" type="noConversion"/>
  </si>
  <si>
    <t>防御力</t>
    <phoneticPr fontId="1" type="noConversion"/>
  </si>
  <si>
    <t>基础属性（隐藏）</t>
    <phoneticPr fontId="1" type="noConversion"/>
  </si>
  <si>
    <t>0.4-0.8</t>
    <phoneticPr fontId="1" type="noConversion"/>
  </si>
  <si>
    <t>计算用3</t>
    <phoneticPr fontId="1" type="noConversion"/>
  </si>
  <si>
    <t>1级</t>
    <phoneticPr fontId="1" type="noConversion"/>
  </si>
  <si>
    <t>2级</t>
    <phoneticPr fontId="1" type="noConversion"/>
  </si>
  <si>
    <t>装备基础战斗力</t>
    <phoneticPr fontId="1" type="noConversion"/>
  </si>
  <si>
    <t>附加属性数</t>
    <phoneticPr fontId="1" type="noConversion"/>
  </si>
  <si>
    <t>强化程度</t>
    <phoneticPr fontId="1" type="noConversion"/>
  </si>
  <si>
    <t>将一个装备强化到10级金币总消耗</t>
    <phoneticPr fontId="1" type="noConversion"/>
  </si>
  <si>
    <t>消耗强化石</t>
    <phoneticPr fontId="1" type="noConversion"/>
  </si>
  <si>
    <t>最多：</t>
    <phoneticPr fontId="1" type="noConversion"/>
  </si>
  <si>
    <t>最少：</t>
    <phoneticPr fontId="1" type="noConversion"/>
  </si>
  <si>
    <t>3.10块低级强化石可以合成一块高一级的强化石，这是100%成功的</t>
    <phoneticPr fontId="1" type="noConversion"/>
  </si>
  <si>
    <t>强化1</t>
    <phoneticPr fontId="1" type="noConversion"/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</si>
  <si>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</si>
  <si>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</si>
  <si>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</si>
  <si>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</si>
  <si>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</si>
  <si>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</si>
  <si>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</si>
  <si>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</si>
  <si>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</si>
  <si>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计算用2</t>
    <phoneticPr fontId="1" type="noConversion"/>
  </si>
  <si>
    <t>3级</t>
    <phoneticPr fontId="1" type="noConversion"/>
  </si>
  <si>
    <t>4级</t>
    <phoneticPr fontId="1" type="noConversion"/>
  </si>
  <si>
    <t>5级</t>
    <phoneticPr fontId="1" type="noConversion"/>
  </si>
  <si>
    <t>战斗力1</t>
    <phoneticPr fontId="1" type="noConversion"/>
  </si>
  <si>
    <t>战斗力2</t>
    <phoneticPr fontId="1" type="noConversion"/>
  </si>
  <si>
    <t>战斗3</t>
    <phoneticPr fontId="1" type="noConversion"/>
  </si>
  <si>
    <t>战斗4</t>
    <phoneticPr fontId="1" type="noConversion"/>
  </si>
  <si>
    <t>战斗5</t>
    <phoneticPr fontId="1" type="noConversion"/>
  </si>
  <si>
    <t>战斗6</t>
    <phoneticPr fontId="1" type="noConversion"/>
  </si>
  <si>
    <t>战斗7</t>
    <phoneticPr fontId="1" type="noConversion"/>
  </si>
  <si>
    <t>战斗8</t>
    <phoneticPr fontId="1" type="noConversion"/>
  </si>
  <si>
    <t>战斗9</t>
    <phoneticPr fontId="1" type="noConversion"/>
  </si>
  <si>
    <t>战斗10</t>
    <phoneticPr fontId="1" type="noConversion"/>
  </si>
  <si>
    <t>计算用（单位战斗力）</t>
    <phoneticPr fontId="1" type="noConversion"/>
  </si>
  <si>
    <t>强化等级</t>
    <phoneticPr fontId="1" type="noConversion"/>
  </si>
  <si>
    <t>战斗力对应分</t>
    <phoneticPr fontId="1" type="noConversion"/>
  </si>
  <si>
    <t>通过何种渠道获得</t>
    <phoneticPr fontId="1" type="noConversion"/>
  </si>
  <si>
    <t>战斗掉落</t>
    <phoneticPr fontId="1" type="noConversion"/>
  </si>
  <si>
    <t>其他</t>
    <phoneticPr fontId="1" type="noConversion"/>
  </si>
  <si>
    <t>2.洗练在随机库中随机抽取附加属性类型和属性区间,不会随机到两条同样的属性</t>
    <phoneticPr fontId="1" type="noConversion"/>
  </si>
  <si>
    <t>4.玩家可以使用锁定固定某个已经确认的随机属性，其他的则可以继续洗练，这需要消耗元宝</t>
    <phoneticPr fontId="1" type="noConversion"/>
  </si>
  <si>
    <t>提升步兵类战斗力</t>
    <phoneticPr fontId="1" type="noConversion"/>
  </si>
  <si>
    <t>提升骑兵类战斗力</t>
    <phoneticPr fontId="1" type="noConversion"/>
  </si>
  <si>
    <t>增加步兵类移动速度</t>
    <phoneticPr fontId="1" type="noConversion"/>
  </si>
  <si>
    <t>增加骑兵类移动速度</t>
    <phoneticPr fontId="1" type="noConversion"/>
  </si>
  <si>
    <t>增加城镇防御力</t>
    <phoneticPr fontId="1" type="noConversion"/>
  </si>
  <si>
    <t>增加城堡防御力</t>
    <phoneticPr fontId="1" type="noConversion"/>
  </si>
  <si>
    <t>增加塔的防御力</t>
    <phoneticPr fontId="1" type="noConversion"/>
  </si>
  <si>
    <t>增加马厩的防御力</t>
    <phoneticPr fontId="1" type="noConversion"/>
  </si>
  <si>
    <t>属性上区间</t>
    <phoneticPr fontId="1" type="noConversion"/>
  </si>
  <si>
    <t>属性平均数</t>
    <phoneticPr fontId="1" type="noConversion"/>
  </si>
  <si>
    <t>属性下区间</t>
    <phoneticPr fontId="1" type="noConversion"/>
  </si>
  <si>
    <t>5.随机属性随机的逻辑：（1）随机ID（2）随机区间</t>
    <phoneticPr fontId="1" type="noConversion"/>
  </si>
  <si>
    <t>装备本身</t>
    <phoneticPr fontId="1" type="noConversion"/>
  </si>
  <si>
    <t>强化</t>
    <phoneticPr fontId="1" type="noConversion"/>
  </si>
  <si>
    <t>锁住属性</t>
    <phoneticPr fontId="1" type="noConversion"/>
  </si>
  <si>
    <t>洗练所需金币</t>
    <phoneticPr fontId="1" type="noConversion"/>
  </si>
  <si>
    <t>装备品质</t>
    <phoneticPr fontId="1" type="noConversion"/>
  </si>
  <si>
    <t>兵力生产速度</t>
  </si>
  <si>
    <t>ID</t>
  </si>
  <si>
    <t>装备名</t>
  </si>
  <si>
    <t>装备品质</t>
  </si>
  <si>
    <t>装备位</t>
  </si>
  <si>
    <t>附加属性数</t>
  </si>
  <si>
    <t>物品描述</t>
  </si>
  <si>
    <t>套装ID</t>
  </si>
  <si>
    <t>形象ID</t>
  </si>
  <si>
    <t>破旧的锅盖头盔</t>
  </si>
  <si>
    <t>破旧的黑石项链</t>
  </si>
  <si>
    <t>经验加成</t>
  </si>
  <si>
    <t>破旧的麻布披风</t>
  </si>
  <si>
    <t>建筑容纳兵力上限</t>
  </si>
  <si>
    <t>破旧的硬皮护腕</t>
  </si>
  <si>
    <t>部队攻击力</t>
  </si>
  <si>
    <t>破旧的粗布衫</t>
  </si>
  <si>
    <t>建筑防御力</t>
  </si>
  <si>
    <t>破旧的农夫耙子</t>
  </si>
  <si>
    <t>破旧的黑皮靴</t>
  </si>
  <si>
    <t>部队移动速度</t>
  </si>
  <si>
    <t>破旧的硬皮护肩</t>
  </si>
  <si>
    <t>普通的锅盖头盔</t>
  </si>
  <si>
    <t>普通的黑石项链</t>
  </si>
  <si>
    <t>普通的麻布披风</t>
  </si>
  <si>
    <t>普通的硬皮护腕</t>
  </si>
  <si>
    <t>普通的粗布衫</t>
  </si>
  <si>
    <t>普通的农夫耙子</t>
  </si>
  <si>
    <t>普通的黑皮靴</t>
  </si>
  <si>
    <t>普通的硬皮护肩</t>
  </si>
  <si>
    <t>精致的锅盖头盔</t>
  </si>
  <si>
    <t>精致的黑石项链</t>
  </si>
  <si>
    <t>精致的麻布披风</t>
  </si>
  <si>
    <t>精致的硬皮护腕</t>
  </si>
  <si>
    <t>精致的粗布衫</t>
  </si>
  <si>
    <t>精致的农夫耙子</t>
  </si>
  <si>
    <t>精致的黑皮靴</t>
  </si>
  <si>
    <t>精致的硬皮护肩</t>
  </si>
  <si>
    <t>完美的锅盖头盔</t>
  </si>
  <si>
    <t>完美的黑石项链</t>
  </si>
  <si>
    <t>完美的麻布披风</t>
  </si>
  <si>
    <t>完美的硬皮护腕</t>
  </si>
  <si>
    <t>完美的粗布衫</t>
  </si>
  <si>
    <t>完美的农夫耙子</t>
  </si>
  <si>
    <t>完美的黑皮靴</t>
  </si>
  <si>
    <t>完美的硬皮护肩</t>
  </si>
  <si>
    <t>传奇的锅盖头盔</t>
  </si>
  <si>
    <t>传奇的黑石项链</t>
  </si>
  <si>
    <t>传奇的麻布披风</t>
  </si>
  <si>
    <t>传奇的硬皮护腕</t>
  </si>
  <si>
    <t>传奇的粗布衫</t>
  </si>
  <si>
    <t>传奇的农夫耙子</t>
  </si>
  <si>
    <t>传奇的黑皮靴</t>
  </si>
  <si>
    <t>传奇的硬皮护肩</t>
  </si>
  <si>
    <t>id</t>
    <phoneticPr fontId="1" type="noConversion"/>
  </si>
  <si>
    <t>needlevel</t>
    <phoneticPr fontId="1" type="noConversion"/>
  </si>
  <si>
    <t>equiplevel</t>
    <phoneticPr fontId="1" type="noConversion"/>
  </si>
  <si>
    <t>equipname</t>
    <phoneticPr fontId="1" type="noConversion"/>
  </si>
  <si>
    <t>属性</t>
    <phoneticPr fontId="1" type="noConversion"/>
  </si>
  <si>
    <t>属性数值</t>
    <phoneticPr fontId="1" type="noConversion"/>
  </si>
  <si>
    <t>装备分</t>
    <phoneticPr fontId="1" type="noConversion"/>
  </si>
  <si>
    <t>售价（金币）</t>
    <phoneticPr fontId="1" type="noConversion"/>
  </si>
  <si>
    <t>最终属性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</si>
</sst>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_ "/>
    <numFmt numFmtId="178" formatCode="0.0_ "/>
    <numFmt numFmtId="179" formatCode="0_);[Red]\(0\)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0" tint="-0.34998626667073579"/>
      <name val="微软雅黑"/>
      <family val="2"/>
      <charset val="134"/>
    </font>
    <font>
      <sz val="11"/>
      <color rgb="FFFFC000"/>
      <name val="微软雅黑"/>
      <family val="2"/>
      <charset val="134"/>
    </font>
    <font>
      <b/>
      <sz val="11"/>
      <color rgb="FFFFC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58" fontId="5" fillId="0" borderId="0" xfId="0" applyNumberFormat="1" applyFont="1" applyBorder="1">
      <alignment vertical="center"/>
    </xf>
    <xf numFmtId="176" fontId="5" fillId="0" borderId="0" xfId="0" applyNumberFormat="1" applyFont="1">
      <alignment vertical="center"/>
    </xf>
    <xf numFmtId="176" fontId="5" fillId="0" borderId="0" xfId="0" applyNumberFormat="1" applyFont="1" applyAlignment="1">
      <alignment horizontal="right" vertical="center"/>
    </xf>
    <xf numFmtId="0" fontId="5" fillId="0" borderId="0" xfId="0" applyNumberFormat="1" applyFont="1" applyFill="1">
      <alignment vertical="center"/>
    </xf>
    <xf numFmtId="0" fontId="6" fillId="3" borderId="0" xfId="0" applyFont="1" applyFill="1">
      <alignment vertical="center"/>
    </xf>
    <xf numFmtId="176" fontId="7" fillId="0" borderId="0" xfId="0" applyNumberFormat="1" applyFont="1" applyFill="1">
      <alignment vertical="center"/>
    </xf>
    <xf numFmtId="177" fontId="5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77" fontId="5" fillId="0" borderId="0" xfId="0" applyNumberFormat="1" applyFont="1" applyFill="1">
      <alignment vertical="center"/>
    </xf>
    <xf numFmtId="177" fontId="7" fillId="0" borderId="0" xfId="0" applyNumberFormat="1" applyFont="1" applyFill="1">
      <alignment vertical="center"/>
    </xf>
    <xf numFmtId="0" fontId="9" fillId="0" borderId="0" xfId="0" applyFont="1">
      <alignment vertical="center"/>
    </xf>
    <xf numFmtId="0" fontId="10" fillId="3" borderId="0" xfId="0" applyFont="1" applyFill="1">
      <alignment vertical="center"/>
    </xf>
    <xf numFmtId="0" fontId="7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179" fontId="5" fillId="0" borderId="0" xfId="0" applyNumberFormat="1" applyFont="1">
      <alignment vertical="center"/>
    </xf>
    <xf numFmtId="179" fontId="7" fillId="0" borderId="0" xfId="0" applyNumberFormat="1" applyFont="1" applyFill="1">
      <alignment vertical="center"/>
    </xf>
    <xf numFmtId="0" fontId="5" fillId="0" borderId="1" xfId="0" applyFont="1" applyBorder="1">
      <alignment vertical="center"/>
    </xf>
    <xf numFmtId="178" fontId="9" fillId="0" borderId="0" xfId="0" applyNumberFormat="1" applyFont="1">
      <alignment vertical="center"/>
    </xf>
    <xf numFmtId="179" fontId="10" fillId="3" borderId="0" xfId="0" applyNumberFormat="1" applyFont="1" applyFill="1">
      <alignment vertical="center"/>
    </xf>
    <xf numFmtId="0" fontId="5" fillId="4" borderId="0" xfId="0" applyFont="1" applyFill="1">
      <alignment vertical="center"/>
    </xf>
    <xf numFmtId="0" fontId="5" fillId="4" borderId="0" xfId="0" applyNumberFormat="1" applyFont="1" applyFill="1">
      <alignment vertical="center"/>
    </xf>
    <xf numFmtId="177" fontId="5" fillId="4" borderId="0" xfId="0" applyNumberFormat="1" applyFont="1" applyFill="1">
      <alignment vertical="center"/>
    </xf>
    <xf numFmtId="176" fontId="7" fillId="4" borderId="0" xfId="0" applyNumberFormat="1" applyFont="1" applyFill="1">
      <alignment vertical="center"/>
    </xf>
    <xf numFmtId="0" fontId="7" fillId="4" borderId="0" xfId="0" applyNumberFormat="1" applyFont="1" applyFill="1">
      <alignment vertical="center"/>
    </xf>
    <xf numFmtId="179" fontId="7" fillId="4" borderId="0" xfId="0" applyNumberFormat="1" applyFont="1" applyFill="1">
      <alignment vertical="center"/>
    </xf>
    <xf numFmtId="177" fontId="6" fillId="2" borderId="0" xfId="0" applyNumberFormat="1" applyFont="1" applyFill="1">
      <alignment vertical="center"/>
    </xf>
    <xf numFmtId="0" fontId="11" fillId="0" borderId="0" xfId="0" applyFont="1">
      <alignment vertical="center"/>
    </xf>
    <xf numFmtId="176" fontId="12" fillId="3" borderId="0" xfId="0" applyNumberFormat="1" applyFont="1" applyFill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57">
    <dxf>
      <font>
        <strike val="0"/>
        <outline val="0"/>
        <shadow val="0"/>
        <u val="none"/>
        <vertAlign val="baseline"/>
        <sz val="11"/>
        <name val="微软雅黑"/>
        <scheme val="none"/>
      </font>
      <numFmt numFmtId="179" formatCode="0_);[Red]\(0\)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numFmt numFmtId="179" formatCode="0_);[Red]\(0\)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numFmt numFmtId="179" formatCode="0_);[Red]\(0\)"/>
    </dxf>
    <dxf>
      <font>
        <strike val="0"/>
        <outline val="0"/>
        <shadow val="0"/>
        <u val="none"/>
        <vertAlign val="baseline"/>
        <sz val="11"/>
        <color rgb="FFFF0000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7" formatCode="0_ 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rgb="FFFF0000"/>
        <name val="微软雅黑"/>
        <scheme val="none"/>
      </font>
      <numFmt numFmtId="178" formatCode="0.0_ 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179" formatCode="0_);[Red]\(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179" formatCode="0_);[Red]\(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179" formatCode="0_);[Red]\(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179" formatCode="0_);[Red]\(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176" formatCode="0.00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179" formatCode="0_);[Red]\(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179" formatCode="0_);[Red]\(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179" formatCode="0_);[Red]\(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179" formatCode="0_);[Red]\(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179" formatCode="0_);[Red]\(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179" formatCode="0_);[Red]\(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微软雅黑"/>
        <scheme val="none"/>
      </font>
      <numFmt numFmtId="176" formatCode="0.00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7" formatCode="0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7" formatCode="0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</xdr:row>
      <xdr:rowOff>0</xdr:rowOff>
    </xdr:from>
    <xdr:to>
      <xdr:col>10</xdr:col>
      <xdr:colOff>485775</xdr:colOff>
      <xdr:row>17</xdr:row>
      <xdr:rowOff>9525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67525" y="1047750"/>
          <a:ext cx="1857375" cy="236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76200</xdr:colOff>
      <xdr:row>10</xdr:row>
      <xdr:rowOff>38100</xdr:rowOff>
    </xdr:from>
    <xdr:to>
      <xdr:col>9</xdr:col>
      <xdr:colOff>342900</xdr:colOff>
      <xdr:row>12</xdr:row>
      <xdr:rowOff>0</xdr:rowOff>
    </xdr:to>
    <xdr:sp macro="" textlink="">
      <xdr:nvSpPr>
        <xdr:cNvPr id="3" name="矩形 2"/>
        <xdr:cNvSpPr/>
      </xdr:nvSpPr>
      <xdr:spPr>
        <a:xfrm>
          <a:off x="6943725" y="1924050"/>
          <a:ext cx="952500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295276</xdr:colOff>
      <xdr:row>6</xdr:row>
      <xdr:rowOff>57150</xdr:rowOff>
    </xdr:from>
    <xdr:to>
      <xdr:col>9</xdr:col>
      <xdr:colOff>638176</xdr:colOff>
      <xdr:row>8</xdr:row>
      <xdr:rowOff>19050</xdr:rowOff>
    </xdr:to>
    <xdr:sp macro="" textlink="">
      <xdr:nvSpPr>
        <xdr:cNvPr id="4" name="矩形 3"/>
        <xdr:cNvSpPr/>
      </xdr:nvSpPr>
      <xdr:spPr>
        <a:xfrm>
          <a:off x="7848601" y="1104900"/>
          <a:ext cx="342900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57150</xdr:colOff>
      <xdr:row>13</xdr:row>
      <xdr:rowOff>47625</xdr:rowOff>
    </xdr:from>
    <xdr:to>
      <xdr:col>9</xdr:col>
      <xdr:colOff>619125</xdr:colOff>
      <xdr:row>16</xdr:row>
      <xdr:rowOff>209550</xdr:rowOff>
    </xdr:to>
    <xdr:sp macro="" textlink="">
      <xdr:nvSpPr>
        <xdr:cNvPr id="5" name="矩形 4"/>
        <xdr:cNvSpPr/>
      </xdr:nvSpPr>
      <xdr:spPr>
        <a:xfrm>
          <a:off x="6924675" y="2571750"/>
          <a:ext cx="1247775" cy="819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8:AM62" totalsRowShown="0" headerRowDxfId="56" dataDxfId="55">
  <autoFilter ref="A18:AM62">
    <filterColumn colId="4"/>
    <filterColumn colId="6"/>
    <filterColumn colId="8"/>
    <filterColumn colId="10"/>
    <filterColumn colId="12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</autoFilter>
  <tableColumns count="39">
    <tableColumn id="1" name="ID" dataDxfId="54"/>
    <tableColumn id="2" name="装备名" dataDxfId="53"/>
    <tableColumn id="3" name="装备品质" dataDxfId="52"/>
    <tableColumn id="4" name="装备位" dataDxfId="51"/>
    <tableColumn id="14" name="装备等级" dataDxfId="50"/>
    <tableColumn id="5" name="固定属性" dataDxfId="49"/>
    <tableColumn id="13" name="基础属性（隐藏）" dataDxfId="48"/>
    <tableColumn id="6" name="最终属性（增加数值，而非百分比）" dataDxfId="47">
      <calculatedColumnFormula>G19*($B$12+$D$12)</calculatedColumnFormula>
    </tableColumn>
    <tableColumn id="12" name="最终属性" dataDxfId="46"/>
    <tableColumn id="7" name="附加属性数" dataDxfId="45"/>
    <tableColumn id="20" name="装备基础战斗力" dataDxfId="44"/>
    <tableColumn id="8" name="售价" dataDxfId="43"/>
    <tableColumn id="42" name="通过何种渠道获得" dataDxfId="42"/>
    <tableColumn id="9" name="物品描述" dataDxfId="41"/>
    <tableColumn id="10" name="套装ID" dataDxfId="40"/>
    <tableColumn id="11" name="形象ID" dataDxfId="39"/>
    <tableColumn id="18" name="计算用（单位战斗力）" dataDxfId="38"/>
    <tableColumn id="16" name="计算用2" dataDxfId="37"/>
    <tableColumn id="17" name="计算用3" dataDxfId="36"/>
    <tableColumn id="21" name="强化1" dataDxfId="35"/>
    <tableColumn id="31" name="战斗力1" dataDxfId="34"/>
    <tableColumn id="22" name="强化2" dataDxfId="33"/>
    <tableColumn id="33" name="战斗力2" dataDxfId="32"/>
    <tableColumn id="23" name="强化3" dataDxfId="31"/>
    <tableColumn id="34" name="战斗3" dataDxfId="30"/>
    <tableColumn id="24" name="强化4" dataDxfId="29"/>
    <tableColumn id="35" name="战斗4" dataDxfId="28"/>
    <tableColumn id="25" name="强化5" dataDxfId="27"/>
    <tableColumn id="36" name="战斗5" dataDxfId="26"/>
    <tableColumn id="26" name="强化6" dataDxfId="25"/>
    <tableColumn id="37" name="战斗6" dataDxfId="24"/>
    <tableColumn id="27" name="强化7" dataDxfId="23">
      <calculatedColumnFormula>H19*强化!$D$16</calculatedColumnFormula>
    </tableColumn>
    <tableColumn id="38" name="战斗7" dataDxfId="22"/>
    <tableColumn id="28" name="强化8" dataDxfId="21"/>
    <tableColumn id="39" name="战斗8" dataDxfId="20"/>
    <tableColumn id="29" name="强化9" dataDxfId="19">
      <calculatedColumnFormula>H19*强化!$D$18</calculatedColumnFormula>
    </tableColumn>
    <tableColumn id="40" name="战斗9" dataDxfId="18"/>
    <tableColumn id="30" name="强化10" dataDxfId="17">
      <calculatedColumnFormula>H19*强化!$D$19</calculatedColumnFormula>
    </tableColumn>
    <tableColumn id="41" name="战斗10" dataDxfId="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9:F19" totalsRowShown="0" headerRowDxfId="15" dataDxfId="14">
  <autoFilter ref="B9:F19"/>
  <tableColumns count="5">
    <tableColumn id="1" name="ID" dataDxfId="13"/>
    <tableColumn id="2" name="强化等级" dataDxfId="12"/>
    <tableColumn id="3" name="强化程度" dataDxfId="11"/>
    <tableColumn id="4" name="消耗金币" dataDxfId="10">
      <calculatedColumnFormula>F10*50</calculatedColumnFormula>
    </tableColumn>
    <tableColumn id="5" name="售价（额外增加）" dataDxfId="9">
      <calculatedColumnFormula>J10/2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A6:G86" totalsRowShown="0" headerRowDxfId="8" dataDxfId="7">
  <autoFilter ref="A6:G86">
    <filterColumn colId="5"/>
    <filterColumn colId="6"/>
  </autoFilter>
  <tableColumns count="7">
    <tableColumn id="1" name="ID" dataDxfId="6"/>
    <tableColumn id="2" name="附加属性" dataDxfId="5"/>
    <tableColumn id="3" name="星级" dataDxfId="4"/>
    <tableColumn id="4" name="附加属性分" dataDxfId="3">
      <calculatedColumnFormula>5*C7</calculatedColumnFormula>
    </tableColumn>
    <tableColumn id="5" name="属性平均数" dataDxfId="2"/>
    <tableColumn id="6" name="属性下区间" dataDxfId="1">
      <calculatedColumnFormula>E7*0.5</calculatedColumnFormula>
    </tableColumn>
    <tableColumn id="7" name="属性上区间" dataDxfId="0">
      <calculatedColumnFormula>E7*1.5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I15" sqref="I15"/>
    </sheetView>
  </sheetViews>
  <sheetFormatPr defaultRowHeight="13.5"/>
  <sheetData>
    <row r="1" spans="1:2">
      <c r="A1" t="s">
        <v>170</v>
      </c>
      <c r="B1" s="37">
        <v>0.5</v>
      </c>
    </row>
    <row r="2" spans="1:2">
      <c r="A2" t="s">
        <v>3</v>
      </c>
      <c r="B2" s="37">
        <v>0.3</v>
      </c>
    </row>
    <row r="3" spans="1:2">
      <c r="A3" t="s">
        <v>171</v>
      </c>
      <c r="B3" s="37">
        <v>0.2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71"/>
  <sheetViews>
    <sheetView topLeftCell="A37" workbookViewId="0">
      <pane xSplit="2" topLeftCell="H1" activePane="topRight" state="frozen"/>
      <selection activeCell="A16" sqref="A16"/>
      <selection pane="topRight" activeCell="I19" sqref="I19:I62"/>
    </sheetView>
  </sheetViews>
  <sheetFormatPr defaultRowHeight="16.5"/>
  <cols>
    <col min="1" max="1" width="9" style="1"/>
    <col min="2" max="2" width="16.5" style="1" customWidth="1"/>
    <col min="3" max="3" width="11.375" style="1" customWidth="1"/>
    <col min="4" max="4" width="8.125" style="1" customWidth="1"/>
    <col min="5" max="5" width="10.375" style="1" customWidth="1"/>
    <col min="6" max="6" width="19" style="1" customWidth="1"/>
    <col min="7" max="7" width="14.625" style="1" customWidth="1"/>
    <col min="8" max="9" width="17.5" style="1" customWidth="1"/>
    <col min="10" max="10" width="11.125" style="1" customWidth="1"/>
    <col min="11" max="11" width="16" style="1" customWidth="1"/>
    <col min="12" max="13" width="16.75" style="15" customWidth="1"/>
    <col min="14" max="14" width="19.625" style="1" customWidth="1"/>
    <col min="15" max="15" width="10.75" style="1" customWidth="1"/>
    <col min="16" max="16" width="9.125" style="1" customWidth="1"/>
    <col min="17" max="17" width="17.5" style="10" customWidth="1"/>
    <col min="18" max="18" width="9.875" style="1" customWidth="1"/>
    <col min="19" max="20" width="8.625" style="1" customWidth="1"/>
    <col min="21" max="21" width="8.625" style="23" customWidth="1"/>
    <col min="22" max="22" width="8.625" style="1" customWidth="1"/>
    <col min="23" max="23" width="8.625" style="23" customWidth="1"/>
    <col min="24" max="24" width="8.625" style="1" customWidth="1"/>
    <col min="25" max="25" width="8.625" style="23" customWidth="1"/>
    <col min="26" max="26" width="8.625" style="1" customWidth="1"/>
    <col min="27" max="27" width="8.625" style="23" customWidth="1"/>
    <col min="28" max="28" width="8.625" style="1" customWidth="1"/>
    <col min="29" max="29" width="8.625" style="23" customWidth="1"/>
    <col min="30" max="30" width="8.625" style="1" customWidth="1"/>
    <col min="31" max="31" width="8.625" style="23" customWidth="1"/>
    <col min="32" max="32" width="8.625" style="1" customWidth="1"/>
    <col min="33" max="33" width="8.625" style="23" customWidth="1"/>
    <col min="34" max="34" width="8.625" style="1" customWidth="1"/>
    <col min="35" max="35" width="8.625" style="23" customWidth="1"/>
    <col min="36" max="36" width="8.625" style="1" customWidth="1"/>
    <col min="37" max="37" width="8.625" style="23" customWidth="1"/>
    <col min="38" max="38" width="8.625" style="1" customWidth="1"/>
    <col min="39" max="39" width="8.625" style="23" customWidth="1"/>
    <col min="46" max="46" width="12.75" style="1" customWidth="1"/>
    <col min="47" max="47" width="9" style="1"/>
    <col min="48" max="48" width="13.75" style="1" customWidth="1"/>
    <col min="49" max="16384" width="9" style="1"/>
  </cols>
  <sheetData>
    <row r="1" spans="1:45">
      <c r="A1" s="1" t="s">
        <v>0</v>
      </c>
      <c r="B1" s="1" t="s">
        <v>86</v>
      </c>
      <c r="C1" s="10">
        <v>1</v>
      </c>
      <c r="D1" s="2" t="s">
        <v>20</v>
      </c>
      <c r="E1" s="1" t="s">
        <v>19</v>
      </c>
      <c r="AN1" s="1"/>
      <c r="AO1" s="1"/>
      <c r="AP1" s="1"/>
      <c r="AQ1" s="1"/>
      <c r="AR1" s="1"/>
      <c r="AS1" s="1"/>
    </row>
    <row r="2" spans="1:45">
      <c r="B2" s="1" t="s">
        <v>87</v>
      </c>
      <c r="C2" s="10">
        <v>1</v>
      </c>
      <c r="D2" s="2" t="s">
        <v>21</v>
      </c>
      <c r="E2" s="1" t="s">
        <v>32</v>
      </c>
      <c r="AN2" s="1"/>
      <c r="AO2" s="1"/>
      <c r="AP2" s="1"/>
      <c r="AQ2" s="1"/>
      <c r="AR2" s="1"/>
      <c r="AS2" s="1"/>
    </row>
    <row r="3" spans="1:45">
      <c r="B3" s="1" t="s">
        <v>88</v>
      </c>
      <c r="C3" s="10">
        <v>2</v>
      </c>
      <c r="D3" s="2" t="s">
        <v>6</v>
      </c>
      <c r="E3" s="1" t="s">
        <v>22</v>
      </c>
      <c r="AN3" s="1"/>
      <c r="AO3" s="1"/>
      <c r="AP3" s="1"/>
      <c r="AQ3" s="1"/>
      <c r="AR3" s="1"/>
      <c r="AS3" s="1"/>
    </row>
    <row r="4" spans="1:45">
      <c r="B4" s="1" t="s">
        <v>89</v>
      </c>
      <c r="C4" s="10">
        <v>1</v>
      </c>
      <c r="D4" s="2" t="s">
        <v>7</v>
      </c>
      <c r="E4" s="1" t="s">
        <v>15</v>
      </c>
      <c r="AN4" s="1"/>
      <c r="AO4" s="1"/>
      <c r="AP4" s="1"/>
      <c r="AQ4" s="1"/>
      <c r="AR4" s="1"/>
      <c r="AS4" s="1"/>
    </row>
    <row r="5" spans="1:45">
      <c r="B5" s="1" t="s">
        <v>100</v>
      </c>
      <c r="C5" s="10">
        <v>1</v>
      </c>
      <c r="D5" s="2" t="s">
        <v>108</v>
      </c>
      <c r="E5" s="1" t="s">
        <v>23</v>
      </c>
      <c r="AN5" s="1"/>
      <c r="AO5" s="1"/>
      <c r="AP5" s="1"/>
      <c r="AQ5" s="1"/>
      <c r="AR5" s="1"/>
      <c r="AS5" s="1"/>
    </row>
    <row r="6" spans="1:45">
      <c r="B6" s="1" t="s">
        <v>101</v>
      </c>
      <c r="C6" s="10">
        <v>1</v>
      </c>
      <c r="D6" s="2" t="s">
        <v>38</v>
      </c>
      <c r="E6" s="1" t="s">
        <v>24</v>
      </c>
      <c r="AN6" s="1"/>
      <c r="AO6" s="1"/>
      <c r="AP6" s="1"/>
      <c r="AQ6" s="1"/>
      <c r="AR6" s="1"/>
      <c r="AS6" s="1"/>
    </row>
    <row r="7" spans="1:45">
      <c r="B7" s="1" t="s">
        <v>102</v>
      </c>
      <c r="C7" s="11" t="s">
        <v>103</v>
      </c>
      <c r="D7" s="2" t="s">
        <v>109</v>
      </c>
      <c r="E7" s="1" t="s">
        <v>74</v>
      </c>
      <c r="AN7" s="1"/>
      <c r="AO7" s="1"/>
      <c r="AP7" s="1"/>
      <c r="AQ7" s="1"/>
      <c r="AR7" s="1"/>
      <c r="AS7" s="1"/>
    </row>
    <row r="8" spans="1:45">
      <c r="B8" s="1" t="s">
        <v>104</v>
      </c>
      <c r="C8" s="10">
        <v>1</v>
      </c>
      <c r="D8" s="2" t="s">
        <v>110</v>
      </c>
      <c r="AN8" s="1"/>
      <c r="AO8" s="1"/>
      <c r="AP8" s="1"/>
      <c r="AQ8" s="1"/>
      <c r="AR8" s="1"/>
      <c r="AS8" s="1"/>
    </row>
    <row r="9" spans="1:45">
      <c r="B9" s="1" t="s">
        <v>105</v>
      </c>
      <c r="C9" s="10">
        <v>1</v>
      </c>
      <c r="D9" s="2"/>
      <c r="AN9" s="1"/>
      <c r="AO9" s="1"/>
      <c r="AP9" s="1"/>
      <c r="AQ9" s="1"/>
      <c r="AR9" s="1"/>
      <c r="AS9" s="1"/>
    </row>
    <row r="10" spans="1:45">
      <c r="C10" s="2"/>
      <c r="AN10" s="1"/>
      <c r="AO10" s="1"/>
      <c r="AP10" s="1"/>
      <c r="AQ10" s="1"/>
      <c r="AR10" s="1"/>
      <c r="AS10" s="1"/>
    </row>
    <row r="11" spans="1:45">
      <c r="A11" s="1" t="s">
        <v>90</v>
      </c>
      <c r="B11" s="1" t="s">
        <v>114</v>
      </c>
      <c r="C11" s="2" t="s">
        <v>91</v>
      </c>
      <c r="D11" s="1">
        <v>0.5</v>
      </c>
      <c r="E11" s="1" t="s">
        <v>98</v>
      </c>
      <c r="AN11" s="1"/>
      <c r="AO11" s="1"/>
      <c r="AP11" s="1"/>
      <c r="AQ11" s="1"/>
      <c r="AR11" s="1"/>
      <c r="AS11" s="1"/>
    </row>
    <row r="12" spans="1:45">
      <c r="A12" s="1">
        <v>1</v>
      </c>
      <c r="B12" s="19">
        <v>1</v>
      </c>
      <c r="C12" s="9" t="s">
        <v>92</v>
      </c>
      <c r="D12" s="19">
        <v>0.1</v>
      </c>
      <c r="E12" s="35">
        <v>30</v>
      </c>
      <c r="AN12" s="1"/>
      <c r="AO12" s="1"/>
      <c r="AP12" s="1"/>
      <c r="AQ12" s="1"/>
      <c r="AR12" s="1"/>
      <c r="AS12" s="1"/>
    </row>
    <row r="13" spans="1:45">
      <c r="A13" s="1">
        <v>2</v>
      </c>
      <c r="B13" s="19">
        <v>1.6</v>
      </c>
      <c r="C13" s="2" t="s">
        <v>93</v>
      </c>
      <c r="D13" s="19">
        <v>0.6</v>
      </c>
      <c r="E13" s="35">
        <v>46</v>
      </c>
      <c r="AN13" s="1"/>
      <c r="AO13" s="1"/>
      <c r="AP13" s="1"/>
      <c r="AQ13" s="1"/>
      <c r="AR13" s="1"/>
      <c r="AS13" s="1"/>
    </row>
    <row r="14" spans="1:45">
      <c r="A14" s="1">
        <v>3</v>
      </c>
      <c r="B14" s="19">
        <v>2</v>
      </c>
      <c r="C14" s="2" t="s">
        <v>94</v>
      </c>
      <c r="D14" s="19">
        <v>1.1000000000000001</v>
      </c>
      <c r="E14" s="35">
        <v>70</v>
      </c>
      <c r="AN14" s="1"/>
      <c r="AO14" s="1"/>
      <c r="AP14" s="1"/>
      <c r="AQ14" s="1"/>
      <c r="AR14" s="1"/>
      <c r="AS14" s="1"/>
    </row>
    <row r="15" spans="1:45">
      <c r="A15" s="1">
        <v>4</v>
      </c>
      <c r="B15" s="19">
        <v>2.6</v>
      </c>
      <c r="C15" s="2" t="s">
        <v>95</v>
      </c>
      <c r="D15" s="19">
        <v>1.6</v>
      </c>
      <c r="E15" s="35">
        <v>86</v>
      </c>
      <c r="AN15" s="1"/>
      <c r="AO15" s="1"/>
      <c r="AP15" s="1"/>
      <c r="AQ15" s="1"/>
      <c r="AR15" s="1"/>
      <c r="AS15" s="1"/>
    </row>
    <row r="16" spans="1:45">
      <c r="A16" s="1">
        <v>5</v>
      </c>
      <c r="B16" s="19">
        <v>3.4</v>
      </c>
      <c r="C16" s="2" t="s">
        <v>96</v>
      </c>
      <c r="D16" s="19">
        <v>2.1</v>
      </c>
      <c r="E16" s="35">
        <v>108</v>
      </c>
      <c r="AN16" s="1"/>
      <c r="AO16" s="1"/>
      <c r="AP16" s="1"/>
      <c r="AQ16" s="1"/>
      <c r="AR16" s="1"/>
      <c r="AS16" s="1"/>
    </row>
    <row r="17" spans="1:45">
      <c r="C17" s="2"/>
      <c r="E17" s="1">
        <f>SUM(E12:E16)</f>
        <v>340</v>
      </c>
      <c r="F17" s="1">
        <f>E17/2</f>
        <v>170</v>
      </c>
      <c r="AN17" s="1"/>
      <c r="AO17" s="1"/>
      <c r="AP17" s="1"/>
      <c r="AQ17" s="1"/>
      <c r="AR17" s="1"/>
      <c r="AS17" s="1"/>
    </row>
    <row r="18" spans="1:45">
      <c r="A18" s="3" t="s">
        <v>25</v>
      </c>
      <c r="B18" s="3" t="s">
        <v>1</v>
      </c>
      <c r="C18" s="3" t="s">
        <v>13</v>
      </c>
      <c r="D18" s="3" t="s">
        <v>26</v>
      </c>
      <c r="E18" s="3" t="s">
        <v>75</v>
      </c>
      <c r="F18" s="4" t="s">
        <v>4</v>
      </c>
      <c r="G18" s="13" t="s">
        <v>113</v>
      </c>
      <c r="H18" s="4" t="s">
        <v>97</v>
      </c>
      <c r="I18" s="4" t="s">
        <v>237</v>
      </c>
      <c r="J18" s="4" t="s">
        <v>119</v>
      </c>
      <c r="K18" s="4" t="s">
        <v>118</v>
      </c>
      <c r="L18" s="16" t="s">
        <v>27</v>
      </c>
      <c r="M18" s="34" t="s">
        <v>153</v>
      </c>
      <c r="N18" s="3" t="s">
        <v>2</v>
      </c>
      <c r="O18" s="3" t="s">
        <v>28</v>
      </c>
      <c r="P18" s="3" t="s">
        <v>29</v>
      </c>
      <c r="Q18" s="36" t="s">
        <v>150</v>
      </c>
      <c r="R18" s="20" t="s">
        <v>136</v>
      </c>
      <c r="S18" s="20" t="s">
        <v>115</v>
      </c>
      <c r="T18" s="20" t="s">
        <v>126</v>
      </c>
      <c r="U18" s="27" t="s">
        <v>140</v>
      </c>
      <c r="V18" s="20" t="s">
        <v>127</v>
      </c>
      <c r="W18" s="27" t="s">
        <v>141</v>
      </c>
      <c r="X18" s="20" t="s">
        <v>128</v>
      </c>
      <c r="Y18" s="27" t="s">
        <v>142</v>
      </c>
      <c r="Z18" s="20" t="s">
        <v>129</v>
      </c>
      <c r="AA18" s="27" t="s">
        <v>143</v>
      </c>
      <c r="AB18" s="20" t="s">
        <v>130</v>
      </c>
      <c r="AC18" s="27" t="s">
        <v>144</v>
      </c>
      <c r="AD18" s="20" t="s">
        <v>131</v>
      </c>
      <c r="AE18" s="27" t="s">
        <v>145</v>
      </c>
      <c r="AF18" s="20" t="s">
        <v>132</v>
      </c>
      <c r="AG18" s="27" t="s">
        <v>146</v>
      </c>
      <c r="AH18" s="20" t="s">
        <v>133</v>
      </c>
      <c r="AI18" s="27" t="s">
        <v>147</v>
      </c>
      <c r="AJ18" s="20" t="s">
        <v>134</v>
      </c>
      <c r="AK18" s="27" t="s">
        <v>148</v>
      </c>
      <c r="AL18" s="20" t="s">
        <v>135</v>
      </c>
      <c r="AM18" s="27" t="s">
        <v>149</v>
      </c>
      <c r="AN18" s="1"/>
      <c r="AO18" s="1"/>
      <c r="AP18" s="1"/>
      <c r="AQ18" s="1"/>
      <c r="AR18" s="1"/>
      <c r="AS18" s="1"/>
    </row>
    <row r="19" spans="1:45">
      <c r="A19" s="5">
        <v>1</v>
      </c>
      <c r="B19" s="5" t="s">
        <v>62</v>
      </c>
      <c r="C19" s="5">
        <v>1</v>
      </c>
      <c r="D19" s="5">
        <v>1</v>
      </c>
      <c r="E19" s="5">
        <v>1</v>
      </c>
      <c r="F19" s="5" t="s">
        <v>9</v>
      </c>
      <c r="G19" s="22">
        <v>0.1</v>
      </c>
      <c r="H19" s="12">
        <f t="shared" ref="H19:H26" si="0">G19*($B$12+$D$12)</f>
        <v>0.11000000000000001</v>
      </c>
      <c r="I19" s="12">
        <f>H19*100</f>
        <v>11.000000000000002</v>
      </c>
      <c r="J19" s="5">
        <v>0</v>
      </c>
      <c r="K19" s="1">
        <f t="shared" ref="K19:K26" si="1">H19/(Q19/100)</f>
        <v>30</v>
      </c>
      <c r="L19" s="17">
        <f>K19/2</f>
        <v>15</v>
      </c>
      <c r="M19" s="17" t="s">
        <v>154</v>
      </c>
      <c r="N19" s="5"/>
      <c r="O19" s="5">
        <v>0</v>
      </c>
      <c r="P19" s="5">
        <v>111001</v>
      </c>
      <c r="Q19" s="14">
        <f t="shared" ref="Q19:Q26" si="2">H19/$E$12*100</f>
        <v>0.3666666666666667</v>
      </c>
      <c r="R19" s="21" t="s">
        <v>111</v>
      </c>
      <c r="S19" s="21">
        <f>H22+H24</f>
        <v>1.1000000000000001</v>
      </c>
      <c r="T19" s="14">
        <f>H19*强化!$D$10</f>
        <v>0.12100000000000002</v>
      </c>
      <c r="U19" s="24">
        <f t="shared" ref="U19:U26" si="3">(T19-H19)/(Q19/100)</f>
        <v>3.0000000000000022</v>
      </c>
      <c r="V19" s="14">
        <f>H19*强化!$D$11</f>
        <v>0.14300000000000002</v>
      </c>
      <c r="W19" s="24">
        <f t="shared" ref="W19:W26" si="4">(V19-$H19)/($Q19/100)</f>
        <v>9</v>
      </c>
      <c r="X19" s="14">
        <f>H19*强化!$D$12</f>
        <v>0.16500000000000004</v>
      </c>
      <c r="Y19" s="24">
        <f t="shared" ref="Y19:Y26" si="5">(X19-$H19)/($Q19/100)</f>
        <v>15.000000000000004</v>
      </c>
      <c r="Z19" s="14">
        <f>H19*强化!$D$13</f>
        <v>0.18700000000000003</v>
      </c>
      <c r="AA19" s="24">
        <f t="shared" ref="AA19:AA26" si="6">(Z19-$H19)/($Q19/100)</f>
        <v>21</v>
      </c>
      <c r="AB19" s="14">
        <f>H19*强化!$D$14</f>
        <v>0.20900000000000002</v>
      </c>
      <c r="AC19" s="24">
        <f t="shared" ref="AC19:AC26" si="7">(AB19-$H19)/($Q19/100)</f>
        <v>27</v>
      </c>
      <c r="AD19" s="14">
        <f>H19*强化!$D$15</f>
        <v>0.23100000000000004</v>
      </c>
      <c r="AE19" s="24">
        <f t="shared" ref="AE19:AE26" si="8">(AD19-$H19)/($Q19/100)</f>
        <v>33</v>
      </c>
      <c r="AF19" s="14">
        <f>H19*强化!$D$16</f>
        <v>0.25300000000000006</v>
      </c>
      <c r="AG19" s="24">
        <f t="shared" ref="AG19:AG26" si="9">(AF19-$H19)/($Q19/100)</f>
        <v>39.000000000000007</v>
      </c>
      <c r="AH19" s="14">
        <f>H19*强化!$D$17</f>
        <v>0.27500000000000008</v>
      </c>
      <c r="AI19" s="24">
        <f t="shared" ref="AI19:AI26" si="10">(AH19-$H19)/($Q19/100)</f>
        <v>45.000000000000014</v>
      </c>
      <c r="AJ19" s="14">
        <f>H19*强化!$D$18</f>
        <v>0.2970000000000001</v>
      </c>
      <c r="AK19" s="24">
        <f t="shared" ref="AK19:AK26" si="11">(AJ19-$H19)/($Q19/100)</f>
        <v>51.000000000000014</v>
      </c>
      <c r="AL19" s="14">
        <f>H19*强化!$D$19</f>
        <v>0.31900000000000012</v>
      </c>
      <c r="AM19" s="24">
        <f t="shared" ref="AM19:AM26" si="12">(AL19-$H19)/($Q19/100)</f>
        <v>57.000000000000021</v>
      </c>
      <c r="AN19" s="1"/>
      <c r="AO19" s="1"/>
      <c r="AP19" s="1"/>
      <c r="AQ19" s="1"/>
      <c r="AR19" s="1"/>
      <c r="AS19" s="1"/>
    </row>
    <row r="20" spans="1:45">
      <c r="A20" s="5">
        <v>2</v>
      </c>
      <c r="B20" s="5" t="s">
        <v>63</v>
      </c>
      <c r="C20" s="5">
        <v>1</v>
      </c>
      <c r="D20" s="5">
        <v>8</v>
      </c>
      <c r="E20" s="5">
        <v>1</v>
      </c>
      <c r="F20" s="5" t="s">
        <v>31</v>
      </c>
      <c r="G20" s="22">
        <v>1</v>
      </c>
      <c r="H20" s="12">
        <f t="shared" si="0"/>
        <v>1.1000000000000001</v>
      </c>
      <c r="I20" s="12">
        <f t="shared" ref="I20:I26" si="13">H20*100</f>
        <v>110.00000000000001</v>
      </c>
      <c r="J20" s="5">
        <v>0</v>
      </c>
      <c r="K20" s="1">
        <f t="shared" si="1"/>
        <v>30.000000000000004</v>
      </c>
      <c r="L20" s="17">
        <f t="shared" ref="L20:L26" si="14">K20/2</f>
        <v>15.000000000000002</v>
      </c>
      <c r="M20" s="17" t="s">
        <v>155</v>
      </c>
      <c r="N20" s="5"/>
      <c r="O20" s="5">
        <v>0</v>
      </c>
      <c r="P20" s="5">
        <v>115002</v>
      </c>
      <c r="Q20" s="14">
        <f t="shared" si="2"/>
        <v>3.6666666666666665</v>
      </c>
      <c r="R20" s="21" t="s">
        <v>112</v>
      </c>
      <c r="S20" s="21">
        <f>H23+H26</f>
        <v>0.88000000000000012</v>
      </c>
      <c r="T20" s="14">
        <f>H20*强化!$D$10</f>
        <v>1.2100000000000002</v>
      </c>
      <c r="U20" s="24">
        <f t="shared" si="3"/>
        <v>3.0000000000000027</v>
      </c>
      <c r="V20" s="14">
        <f>H20*强化!$D$11</f>
        <v>1.4300000000000002</v>
      </c>
      <c r="W20" s="24">
        <f t="shared" si="4"/>
        <v>9.0000000000000018</v>
      </c>
      <c r="X20" s="14">
        <f>H20*强化!$D$12</f>
        <v>1.6500000000000001</v>
      </c>
      <c r="Y20" s="24">
        <f t="shared" si="5"/>
        <v>15.000000000000002</v>
      </c>
      <c r="Z20" s="14">
        <f>H20*强化!$D$13</f>
        <v>1.87</v>
      </c>
      <c r="AA20" s="24">
        <f t="shared" si="6"/>
        <v>21</v>
      </c>
      <c r="AB20" s="14">
        <f>H20*强化!$D$14</f>
        <v>2.09</v>
      </c>
      <c r="AC20" s="24">
        <f t="shared" si="7"/>
        <v>26.999999999999993</v>
      </c>
      <c r="AD20" s="14">
        <f>H20*强化!$D$15</f>
        <v>2.3100000000000005</v>
      </c>
      <c r="AE20" s="24">
        <f t="shared" si="8"/>
        <v>33.000000000000014</v>
      </c>
      <c r="AF20" s="14">
        <f>H20*强化!$D$16</f>
        <v>2.5300000000000007</v>
      </c>
      <c r="AG20" s="24">
        <f t="shared" si="9"/>
        <v>39.000000000000014</v>
      </c>
      <c r="AH20" s="14">
        <f>H20*强化!$D$17</f>
        <v>2.7500000000000009</v>
      </c>
      <c r="AI20" s="24">
        <f t="shared" si="10"/>
        <v>45.000000000000021</v>
      </c>
      <c r="AJ20" s="14">
        <f>H20*强化!$D$18</f>
        <v>2.9700000000000011</v>
      </c>
      <c r="AK20" s="24">
        <f t="shared" si="11"/>
        <v>51.000000000000028</v>
      </c>
      <c r="AL20" s="14">
        <f>H20*强化!$D$19</f>
        <v>3.1900000000000013</v>
      </c>
      <c r="AM20" s="24">
        <f t="shared" si="12"/>
        <v>57.000000000000036</v>
      </c>
      <c r="AN20" s="1"/>
      <c r="AO20" s="1"/>
      <c r="AP20" s="1"/>
      <c r="AQ20" s="1"/>
      <c r="AR20" s="1"/>
      <c r="AS20" s="1"/>
    </row>
    <row r="21" spans="1:45">
      <c r="A21" s="5">
        <v>3</v>
      </c>
      <c r="B21" s="5" t="s">
        <v>64</v>
      </c>
      <c r="C21" s="5">
        <v>1</v>
      </c>
      <c r="D21" s="5">
        <v>7</v>
      </c>
      <c r="E21" s="5">
        <v>1</v>
      </c>
      <c r="F21" s="5" t="s">
        <v>30</v>
      </c>
      <c r="G21" s="22">
        <v>8</v>
      </c>
      <c r="H21" s="12">
        <f>INT(G21*($B$12+$D$12))</f>
        <v>8</v>
      </c>
      <c r="I21" s="12">
        <f t="shared" si="13"/>
        <v>800</v>
      </c>
      <c r="J21" s="5">
        <v>0</v>
      </c>
      <c r="K21" s="1">
        <f t="shared" si="1"/>
        <v>30</v>
      </c>
      <c r="L21" s="17">
        <f t="shared" si="14"/>
        <v>15</v>
      </c>
      <c r="M21" s="17" t="s">
        <v>155</v>
      </c>
      <c r="N21" s="5"/>
      <c r="O21" s="5">
        <v>0</v>
      </c>
      <c r="P21" s="5">
        <v>115003</v>
      </c>
      <c r="Q21" s="14">
        <f t="shared" si="2"/>
        <v>26.666666666666668</v>
      </c>
      <c r="R21" s="21" t="s">
        <v>116</v>
      </c>
      <c r="S21" s="21">
        <f>10*S19</f>
        <v>11</v>
      </c>
      <c r="T21" s="14">
        <f>H21*强化!$D$10</f>
        <v>8.8000000000000007</v>
      </c>
      <c r="U21" s="24">
        <f t="shared" si="3"/>
        <v>3.0000000000000027</v>
      </c>
      <c r="V21" s="14">
        <f>H21*强化!$D$11</f>
        <v>10.4</v>
      </c>
      <c r="W21" s="24">
        <f t="shared" si="4"/>
        <v>9.0000000000000018</v>
      </c>
      <c r="X21" s="14">
        <f>H21*强化!$D$12</f>
        <v>12</v>
      </c>
      <c r="Y21" s="24">
        <f t="shared" si="5"/>
        <v>15</v>
      </c>
      <c r="Z21" s="14">
        <f>H21*强化!$D$13</f>
        <v>13.6</v>
      </c>
      <c r="AA21" s="24">
        <f t="shared" si="6"/>
        <v>21</v>
      </c>
      <c r="AB21" s="14">
        <f>H21*强化!$D$14</f>
        <v>15.2</v>
      </c>
      <c r="AC21" s="24">
        <f t="shared" si="7"/>
        <v>26.999999999999996</v>
      </c>
      <c r="AD21" s="14">
        <f>H21*强化!$D$15</f>
        <v>16.8</v>
      </c>
      <c r="AE21" s="24">
        <f t="shared" si="8"/>
        <v>33</v>
      </c>
      <c r="AF21" s="14">
        <f>H21*强化!$D$16</f>
        <v>18.400000000000002</v>
      </c>
      <c r="AG21" s="24">
        <f t="shared" si="9"/>
        <v>39.000000000000007</v>
      </c>
      <c r="AH21" s="14">
        <f>H21*强化!$D$17</f>
        <v>20.000000000000004</v>
      </c>
      <c r="AI21" s="24">
        <f t="shared" si="10"/>
        <v>45.000000000000014</v>
      </c>
      <c r="AJ21" s="14">
        <f>H21*强化!$D$18</f>
        <v>21.600000000000005</v>
      </c>
      <c r="AK21" s="24">
        <f t="shared" si="11"/>
        <v>51.000000000000021</v>
      </c>
      <c r="AL21" s="14">
        <f>H21*强化!$D$19</f>
        <v>23.200000000000006</v>
      </c>
      <c r="AM21" s="24">
        <f t="shared" si="12"/>
        <v>57.000000000000021</v>
      </c>
      <c r="AN21" s="1"/>
      <c r="AO21" s="1"/>
      <c r="AP21" s="1"/>
      <c r="AQ21" s="1"/>
      <c r="AR21" s="1"/>
      <c r="AS21" s="1"/>
    </row>
    <row r="22" spans="1:45">
      <c r="A22" s="5">
        <v>4</v>
      </c>
      <c r="B22" s="5" t="s">
        <v>33</v>
      </c>
      <c r="C22" s="5">
        <v>1</v>
      </c>
      <c r="D22" s="5">
        <v>5</v>
      </c>
      <c r="E22" s="5">
        <v>1</v>
      </c>
      <c r="F22" s="5" t="s">
        <v>107</v>
      </c>
      <c r="G22" s="22">
        <v>0.5</v>
      </c>
      <c r="H22" s="12">
        <f t="shared" si="0"/>
        <v>0.55000000000000004</v>
      </c>
      <c r="I22" s="12">
        <f t="shared" si="13"/>
        <v>55.000000000000007</v>
      </c>
      <c r="J22" s="5">
        <v>0</v>
      </c>
      <c r="K22" s="1">
        <f t="shared" si="1"/>
        <v>30.000000000000004</v>
      </c>
      <c r="L22" s="17">
        <f t="shared" si="14"/>
        <v>15.000000000000002</v>
      </c>
      <c r="M22" s="17" t="s">
        <v>155</v>
      </c>
      <c r="N22" s="5"/>
      <c r="O22" s="5">
        <v>0</v>
      </c>
      <c r="P22" s="5">
        <v>115004</v>
      </c>
      <c r="Q22" s="14">
        <f t="shared" si="2"/>
        <v>1.8333333333333333</v>
      </c>
      <c r="R22" s="21" t="s">
        <v>117</v>
      </c>
      <c r="S22" s="21">
        <f>20*S19</f>
        <v>22</v>
      </c>
      <c r="T22" s="14">
        <f>H22*强化!$D$10</f>
        <v>0.60500000000000009</v>
      </c>
      <c r="U22" s="24">
        <f t="shared" si="3"/>
        <v>3.0000000000000027</v>
      </c>
      <c r="V22" s="14">
        <f>H22*强化!$D$11</f>
        <v>0.71500000000000008</v>
      </c>
      <c r="W22" s="24">
        <f t="shared" si="4"/>
        <v>9.0000000000000018</v>
      </c>
      <c r="X22" s="14">
        <f>H22*强化!$D$12</f>
        <v>0.82500000000000007</v>
      </c>
      <c r="Y22" s="24">
        <f t="shared" si="5"/>
        <v>15.000000000000002</v>
      </c>
      <c r="Z22" s="14">
        <f>H22*强化!$D$13</f>
        <v>0.93500000000000005</v>
      </c>
      <c r="AA22" s="24">
        <f t="shared" si="6"/>
        <v>21</v>
      </c>
      <c r="AB22" s="14">
        <f>H22*强化!$D$14</f>
        <v>1.0449999999999999</v>
      </c>
      <c r="AC22" s="24">
        <f t="shared" si="7"/>
        <v>26.999999999999993</v>
      </c>
      <c r="AD22" s="14">
        <f>H22*强化!$D$15</f>
        <v>1.1550000000000002</v>
      </c>
      <c r="AE22" s="24">
        <f t="shared" si="8"/>
        <v>33.000000000000014</v>
      </c>
      <c r="AF22" s="14">
        <f>H22*强化!$D$16</f>
        <v>1.2650000000000003</v>
      </c>
      <c r="AG22" s="24">
        <f t="shared" si="9"/>
        <v>39.000000000000014</v>
      </c>
      <c r="AH22" s="14">
        <f>H22*强化!$D$17</f>
        <v>1.3750000000000004</v>
      </c>
      <c r="AI22" s="24">
        <f t="shared" si="10"/>
        <v>45.000000000000021</v>
      </c>
      <c r="AJ22" s="14">
        <f>H22*强化!$D$18</f>
        <v>1.4850000000000005</v>
      </c>
      <c r="AK22" s="24">
        <f t="shared" si="11"/>
        <v>51.000000000000028</v>
      </c>
      <c r="AL22" s="14">
        <f>H22*强化!$D$19</f>
        <v>1.5950000000000006</v>
      </c>
      <c r="AM22" s="24">
        <f t="shared" si="12"/>
        <v>57.000000000000036</v>
      </c>
      <c r="AN22" s="1"/>
      <c r="AO22" s="1"/>
      <c r="AP22" s="1"/>
      <c r="AQ22" s="1"/>
      <c r="AR22" s="1"/>
      <c r="AS22" s="1"/>
    </row>
    <row r="23" spans="1:45">
      <c r="A23" s="5">
        <v>5</v>
      </c>
      <c r="B23" s="5" t="s">
        <v>34</v>
      </c>
      <c r="C23" s="5">
        <v>1</v>
      </c>
      <c r="D23" s="5">
        <v>2</v>
      </c>
      <c r="E23" s="5">
        <v>1</v>
      </c>
      <c r="F23" s="5" t="s">
        <v>8</v>
      </c>
      <c r="G23" s="22">
        <v>0.4</v>
      </c>
      <c r="H23" s="12">
        <f t="shared" si="0"/>
        <v>0.44000000000000006</v>
      </c>
      <c r="I23" s="12">
        <f t="shared" si="13"/>
        <v>44.000000000000007</v>
      </c>
      <c r="J23" s="5">
        <v>0</v>
      </c>
      <c r="K23" s="1">
        <f t="shared" si="1"/>
        <v>30</v>
      </c>
      <c r="L23" s="17">
        <f t="shared" si="14"/>
        <v>15</v>
      </c>
      <c r="M23" s="17" t="s">
        <v>154</v>
      </c>
      <c r="N23" s="5"/>
      <c r="O23" s="5">
        <v>0</v>
      </c>
      <c r="P23" s="5">
        <v>112005</v>
      </c>
      <c r="Q23" s="14">
        <f t="shared" si="2"/>
        <v>1.4666666666666668</v>
      </c>
      <c r="R23" s="21" t="s">
        <v>137</v>
      </c>
      <c r="S23" s="21">
        <f>30*S19</f>
        <v>33</v>
      </c>
      <c r="T23" s="14">
        <f>H23*强化!$D$10</f>
        <v>0.4840000000000001</v>
      </c>
      <c r="U23" s="24">
        <f t="shared" si="3"/>
        <v>3.0000000000000022</v>
      </c>
      <c r="V23" s="14">
        <f>H23*强化!$D$11</f>
        <v>0.57200000000000006</v>
      </c>
      <c r="W23" s="24">
        <f t="shared" si="4"/>
        <v>9</v>
      </c>
      <c r="X23" s="14">
        <f>H23*强化!$D$12</f>
        <v>0.66000000000000014</v>
      </c>
      <c r="Y23" s="24">
        <f t="shared" si="5"/>
        <v>15.000000000000004</v>
      </c>
      <c r="Z23" s="14">
        <f>H23*强化!$D$13</f>
        <v>0.74800000000000011</v>
      </c>
      <c r="AA23" s="24">
        <f t="shared" si="6"/>
        <v>21</v>
      </c>
      <c r="AB23" s="14">
        <f>H23*强化!$D$14</f>
        <v>0.83600000000000008</v>
      </c>
      <c r="AC23" s="24">
        <f t="shared" si="7"/>
        <v>27</v>
      </c>
      <c r="AD23" s="14">
        <f>H23*强化!$D$15</f>
        <v>0.92400000000000015</v>
      </c>
      <c r="AE23" s="24">
        <f t="shared" si="8"/>
        <v>33</v>
      </c>
      <c r="AF23" s="14">
        <f>H23*强化!$D$16</f>
        <v>1.0120000000000002</v>
      </c>
      <c r="AG23" s="24">
        <f t="shared" si="9"/>
        <v>39.000000000000007</v>
      </c>
      <c r="AH23" s="14">
        <f>H23*强化!$D$17</f>
        <v>1.1000000000000003</v>
      </c>
      <c r="AI23" s="24">
        <f t="shared" si="10"/>
        <v>45.000000000000014</v>
      </c>
      <c r="AJ23" s="14">
        <f>H23*强化!$D$18</f>
        <v>1.1880000000000004</v>
      </c>
      <c r="AK23" s="24">
        <f t="shared" si="11"/>
        <v>51.000000000000014</v>
      </c>
      <c r="AL23" s="14">
        <f>H23*强化!$D$19</f>
        <v>1.2760000000000005</v>
      </c>
      <c r="AM23" s="24">
        <f t="shared" si="12"/>
        <v>57.000000000000021</v>
      </c>
      <c r="AN23" s="1"/>
      <c r="AO23" s="1"/>
      <c r="AP23" s="1"/>
      <c r="AQ23" s="1"/>
      <c r="AR23" s="1"/>
      <c r="AS23" s="1"/>
    </row>
    <row r="24" spans="1:45">
      <c r="A24" s="5">
        <v>6</v>
      </c>
      <c r="B24" s="5" t="s">
        <v>35</v>
      </c>
      <c r="C24" s="5">
        <v>1</v>
      </c>
      <c r="D24" s="5">
        <v>3</v>
      </c>
      <c r="E24" s="5">
        <v>1</v>
      </c>
      <c r="F24" s="5" t="s">
        <v>11</v>
      </c>
      <c r="G24" s="22">
        <v>0.5</v>
      </c>
      <c r="H24" s="12">
        <f t="shared" si="0"/>
        <v>0.55000000000000004</v>
      </c>
      <c r="I24" s="12">
        <f t="shared" si="13"/>
        <v>55.000000000000007</v>
      </c>
      <c r="J24" s="5">
        <v>0</v>
      </c>
      <c r="K24" s="1">
        <f t="shared" si="1"/>
        <v>30.000000000000004</v>
      </c>
      <c r="L24" s="17">
        <f t="shared" si="14"/>
        <v>15.000000000000002</v>
      </c>
      <c r="M24" s="17" t="s">
        <v>154</v>
      </c>
      <c r="N24" s="5"/>
      <c r="O24" s="5">
        <v>0</v>
      </c>
      <c r="P24" s="5">
        <v>113006</v>
      </c>
      <c r="Q24" s="14">
        <f t="shared" si="2"/>
        <v>1.8333333333333333</v>
      </c>
      <c r="R24" s="21" t="s">
        <v>138</v>
      </c>
      <c r="S24" s="21">
        <f>40*S19</f>
        <v>44</v>
      </c>
      <c r="T24" s="14">
        <f>H24*强化!$D$10</f>
        <v>0.60500000000000009</v>
      </c>
      <c r="U24" s="24">
        <f t="shared" si="3"/>
        <v>3.0000000000000027</v>
      </c>
      <c r="V24" s="14">
        <f>H24*强化!$D$11</f>
        <v>0.71500000000000008</v>
      </c>
      <c r="W24" s="24">
        <f t="shared" si="4"/>
        <v>9.0000000000000018</v>
      </c>
      <c r="X24" s="14">
        <f>H24*强化!$D$12</f>
        <v>0.82500000000000007</v>
      </c>
      <c r="Y24" s="24">
        <f t="shared" si="5"/>
        <v>15.000000000000002</v>
      </c>
      <c r="Z24" s="14">
        <f>H24*强化!$D$13</f>
        <v>0.93500000000000005</v>
      </c>
      <c r="AA24" s="24">
        <f t="shared" si="6"/>
        <v>21</v>
      </c>
      <c r="AB24" s="14">
        <f>H24*强化!$D$14</f>
        <v>1.0449999999999999</v>
      </c>
      <c r="AC24" s="24">
        <f t="shared" si="7"/>
        <v>26.999999999999993</v>
      </c>
      <c r="AD24" s="14">
        <f>H24*强化!$D$15</f>
        <v>1.1550000000000002</v>
      </c>
      <c r="AE24" s="24">
        <f t="shared" si="8"/>
        <v>33.000000000000014</v>
      </c>
      <c r="AF24" s="14">
        <f>H24*强化!$D$16</f>
        <v>1.2650000000000003</v>
      </c>
      <c r="AG24" s="24">
        <f t="shared" si="9"/>
        <v>39.000000000000014</v>
      </c>
      <c r="AH24" s="14">
        <f>H24*强化!$D$17</f>
        <v>1.3750000000000004</v>
      </c>
      <c r="AI24" s="24">
        <f t="shared" si="10"/>
        <v>45.000000000000021</v>
      </c>
      <c r="AJ24" s="14">
        <f>H24*强化!$D$18</f>
        <v>1.4850000000000005</v>
      </c>
      <c r="AK24" s="24">
        <f t="shared" si="11"/>
        <v>51.000000000000028</v>
      </c>
      <c r="AL24" s="14">
        <f>H24*强化!$D$19</f>
        <v>1.5950000000000006</v>
      </c>
      <c r="AM24" s="24">
        <f t="shared" si="12"/>
        <v>57.000000000000036</v>
      </c>
      <c r="AN24" s="1"/>
      <c r="AO24" s="1"/>
      <c r="AP24" s="1"/>
      <c r="AQ24" s="1"/>
      <c r="AR24" s="1"/>
      <c r="AS24" s="1"/>
    </row>
    <row r="25" spans="1:45">
      <c r="A25" s="5">
        <v>7</v>
      </c>
      <c r="B25" s="5" t="s">
        <v>36</v>
      </c>
      <c r="C25" s="5">
        <v>1</v>
      </c>
      <c r="D25" s="5">
        <v>4</v>
      </c>
      <c r="E25" s="5">
        <v>1</v>
      </c>
      <c r="F25" s="5" t="s">
        <v>10</v>
      </c>
      <c r="G25" s="22">
        <v>0.2</v>
      </c>
      <c r="H25" s="12">
        <f t="shared" si="0"/>
        <v>0.22000000000000003</v>
      </c>
      <c r="I25" s="12">
        <f t="shared" si="13"/>
        <v>22.000000000000004</v>
      </c>
      <c r="J25" s="5">
        <v>0</v>
      </c>
      <c r="K25" s="1">
        <f t="shared" si="1"/>
        <v>30</v>
      </c>
      <c r="L25" s="17">
        <f t="shared" si="14"/>
        <v>15</v>
      </c>
      <c r="M25" s="17" t="s">
        <v>154</v>
      </c>
      <c r="N25" s="5"/>
      <c r="O25" s="5">
        <v>0</v>
      </c>
      <c r="P25" s="5">
        <v>114007</v>
      </c>
      <c r="Q25" s="14">
        <f t="shared" si="2"/>
        <v>0.73333333333333339</v>
      </c>
      <c r="R25" s="21" t="s">
        <v>139</v>
      </c>
      <c r="S25" s="21">
        <f>50*S19</f>
        <v>55.000000000000007</v>
      </c>
      <c r="T25" s="14">
        <f>H25*强化!$D$10</f>
        <v>0.24200000000000005</v>
      </c>
      <c r="U25" s="24">
        <f t="shared" si="3"/>
        <v>3.0000000000000022</v>
      </c>
      <c r="V25" s="14">
        <f>H25*强化!$D$11</f>
        <v>0.28600000000000003</v>
      </c>
      <c r="W25" s="24">
        <f t="shared" si="4"/>
        <v>9</v>
      </c>
      <c r="X25" s="14">
        <f>H25*强化!$D$12</f>
        <v>0.33000000000000007</v>
      </c>
      <c r="Y25" s="24">
        <f t="shared" si="5"/>
        <v>15.000000000000004</v>
      </c>
      <c r="Z25" s="14">
        <f>H25*强化!$D$13</f>
        <v>0.37400000000000005</v>
      </c>
      <c r="AA25" s="24">
        <f t="shared" si="6"/>
        <v>21</v>
      </c>
      <c r="AB25" s="14">
        <f>H25*强化!$D$14</f>
        <v>0.41800000000000004</v>
      </c>
      <c r="AC25" s="24">
        <f t="shared" si="7"/>
        <v>27</v>
      </c>
      <c r="AD25" s="14">
        <f>H25*强化!$D$15</f>
        <v>0.46200000000000008</v>
      </c>
      <c r="AE25" s="24">
        <f t="shared" si="8"/>
        <v>33</v>
      </c>
      <c r="AF25" s="14">
        <f>H25*强化!$D$16</f>
        <v>0.50600000000000012</v>
      </c>
      <c r="AG25" s="24">
        <f t="shared" si="9"/>
        <v>39.000000000000007</v>
      </c>
      <c r="AH25" s="14">
        <f>H25*强化!$D$17</f>
        <v>0.55000000000000016</v>
      </c>
      <c r="AI25" s="24">
        <f t="shared" si="10"/>
        <v>45.000000000000014</v>
      </c>
      <c r="AJ25" s="14">
        <f>H25*强化!$D$18</f>
        <v>0.59400000000000019</v>
      </c>
      <c r="AK25" s="24">
        <f t="shared" si="11"/>
        <v>51.000000000000014</v>
      </c>
      <c r="AL25" s="14">
        <f>H25*强化!$D$19</f>
        <v>0.63800000000000023</v>
      </c>
      <c r="AM25" s="24">
        <f t="shared" si="12"/>
        <v>57.000000000000021</v>
      </c>
      <c r="AN25" s="1"/>
      <c r="AO25" s="1"/>
      <c r="AP25" s="1"/>
      <c r="AQ25" s="1"/>
      <c r="AR25" s="1"/>
      <c r="AS25" s="1"/>
    </row>
    <row r="26" spans="1:45">
      <c r="A26" s="5">
        <v>8</v>
      </c>
      <c r="B26" s="5" t="s">
        <v>37</v>
      </c>
      <c r="C26" s="5">
        <v>1</v>
      </c>
      <c r="D26" s="5">
        <v>6</v>
      </c>
      <c r="E26" s="5">
        <v>1</v>
      </c>
      <c r="F26" s="5" t="s">
        <v>106</v>
      </c>
      <c r="G26" s="22">
        <v>0.4</v>
      </c>
      <c r="H26" s="12">
        <f t="shared" si="0"/>
        <v>0.44000000000000006</v>
      </c>
      <c r="I26" s="12">
        <f t="shared" si="13"/>
        <v>44.000000000000007</v>
      </c>
      <c r="J26" s="5">
        <v>0</v>
      </c>
      <c r="K26" s="1">
        <f t="shared" si="1"/>
        <v>30</v>
      </c>
      <c r="L26" s="17">
        <f t="shared" si="14"/>
        <v>15</v>
      </c>
      <c r="M26" s="17" t="s">
        <v>155</v>
      </c>
      <c r="N26" s="5"/>
      <c r="O26" s="5">
        <v>0</v>
      </c>
      <c r="P26" s="5">
        <v>116008</v>
      </c>
      <c r="Q26" s="14">
        <f t="shared" si="2"/>
        <v>1.4666666666666668</v>
      </c>
      <c r="R26" s="21"/>
      <c r="S26" s="21"/>
      <c r="T26" s="14">
        <f>H26*强化!$D$10</f>
        <v>0.4840000000000001</v>
      </c>
      <c r="U26" s="24">
        <f t="shared" si="3"/>
        <v>3.0000000000000022</v>
      </c>
      <c r="V26" s="14">
        <f>H26*强化!$D$11</f>
        <v>0.57200000000000006</v>
      </c>
      <c r="W26" s="24">
        <f t="shared" si="4"/>
        <v>9</v>
      </c>
      <c r="X26" s="14">
        <f>H26*强化!$D$12</f>
        <v>0.66000000000000014</v>
      </c>
      <c r="Y26" s="24">
        <f t="shared" si="5"/>
        <v>15.000000000000004</v>
      </c>
      <c r="Z26" s="14">
        <f>H26*强化!$D$13</f>
        <v>0.74800000000000011</v>
      </c>
      <c r="AA26" s="24">
        <f t="shared" si="6"/>
        <v>21</v>
      </c>
      <c r="AB26" s="14">
        <f>H26*强化!$D$14</f>
        <v>0.83600000000000008</v>
      </c>
      <c r="AC26" s="24">
        <f t="shared" si="7"/>
        <v>27</v>
      </c>
      <c r="AD26" s="14">
        <f>H26*强化!$D$15</f>
        <v>0.92400000000000015</v>
      </c>
      <c r="AE26" s="24">
        <f t="shared" si="8"/>
        <v>33</v>
      </c>
      <c r="AF26" s="14">
        <f>H26*强化!$D$16</f>
        <v>1.0120000000000002</v>
      </c>
      <c r="AG26" s="24">
        <f t="shared" si="9"/>
        <v>39.000000000000007</v>
      </c>
      <c r="AH26" s="14">
        <f>H26*强化!$D$17</f>
        <v>1.1000000000000003</v>
      </c>
      <c r="AI26" s="24">
        <f t="shared" si="10"/>
        <v>45.000000000000014</v>
      </c>
      <c r="AJ26" s="14">
        <f>H26*强化!$D$18</f>
        <v>1.1880000000000004</v>
      </c>
      <c r="AK26" s="24">
        <f t="shared" si="11"/>
        <v>51.000000000000014</v>
      </c>
      <c r="AL26" s="14">
        <f>H26*强化!$D$19</f>
        <v>1.2760000000000005</v>
      </c>
      <c r="AM26" s="24">
        <f t="shared" si="12"/>
        <v>57.000000000000021</v>
      </c>
      <c r="AN26" s="1"/>
      <c r="AO26" s="1"/>
      <c r="AP26" s="1"/>
      <c r="AQ26" s="1"/>
      <c r="AR26" s="1"/>
      <c r="AS26" s="1"/>
    </row>
    <row r="27" spans="1:45" s="28" customFormat="1">
      <c r="H27" s="29"/>
      <c r="I27" s="29"/>
      <c r="L27" s="30"/>
      <c r="M27" s="30"/>
      <c r="Q27" s="31"/>
      <c r="R27" s="32"/>
      <c r="S27" s="32"/>
      <c r="T27" s="32"/>
      <c r="U27" s="33"/>
      <c r="V27" s="32"/>
      <c r="W27" s="33"/>
      <c r="X27" s="32"/>
      <c r="Y27" s="33"/>
      <c r="Z27" s="32"/>
      <c r="AA27" s="33"/>
      <c r="AB27" s="32"/>
      <c r="AC27" s="33"/>
      <c r="AD27" s="32"/>
      <c r="AE27" s="33"/>
      <c r="AF27" s="31"/>
      <c r="AG27" s="33"/>
      <c r="AH27" s="31"/>
      <c r="AI27" s="33"/>
      <c r="AJ27" s="31"/>
      <c r="AK27" s="33"/>
      <c r="AL27" s="31"/>
      <c r="AM27" s="33"/>
    </row>
    <row r="28" spans="1:45">
      <c r="A28" s="5">
        <v>9</v>
      </c>
      <c r="B28" s="5" t="s">
        <v>65</v>
      </c>
      <c r="C28" s="5">
        <v>2</v>
      </c>
      <c r="D28" s="5">
        <v>1</v>
      </c>
      <c r="E28" s="5">
        <v>5</v>
      </c>
      <c r="F28" s="5" t="s">
        <v>9</v>
      </c>
      <c r="G28" s="5">
        <f>G19</f>
        <v>0.1</v>
      </c>
      <c r="H28" s="12">
        <f>G28*($B$13+$D$12)</f>
        <v>0.17000000000000004</v>
      </c>
      <c r="I28" s="12">
        <f>H28*100</f>
        <v>17.000000000000004</v>
      </c>
      <c r="J28" s="5">
        <v>1</v>
      </c>
      <c r="K28" s="1">
        <f t="shared" ref="K28:K35" si="15">H28/(Q28/100)</f>
        <v>46</v>
      </c>
      <c r="L28" s="17">
        <f>K28/2</f>
        <v>23</v>
      </c>
      <c r="M28" s="17" t="s">
        <v>154</v>
      </c>
      <c r="N28" s="5"/>
      <c r="O28" s="5">
        <v>0</v>
      </c>
      <c r="P28" s="5">
        <v>121009</v>
      </c>
      <c r="Q28" s="14">
        <f t="shared" ref="Q28:Q35" si="16">H28/$E$13*100</f>
        <v>0.36956521739130443</v>
      </c>
      <c r="R28" s="21" t="s">
        <v>111</v>
      </c>
      <c r="S28" s="21">
        <f>H31+H33</f>
        <v>1.7000000000000002</v>
      </c>
      <c r="T28" s="14">
        <f>H28*强化!$D$10</f>
        <v>0.18700000000000006</v>
      </c>
      <c r="U28" s="24">
        <f t="shared" ref="U28:U35" si="17">(T28-H28)/(Q28/100)</f>
        <v>4.6000000000000032</v>
      </c>
      <c r="V28" s="14">
        <f>H28*强化!$D$11</f>
        <v>0.22100000000000006</v>
      </c>
      <c r="W28" s="24">
        <f t="shared" ref="W28:W35" si="18">(V28-$H28)/($Q28/100)</f>
        <v>13.8</v>
      </c>
      <c r="X28" s="14">
        <f>H28*强化!$D$12</f>
        <v>0.25500000000000006</v>
      </c>
      <c r="Y28" s="24">
        <f t="shared" ref="Y28:Y35" si="19">(X28-$H28)/($Q28/100)</f>
        <v>23</v>
      </c>
      <c r="Z28" s="14">
        <f>H28*强化!$D$13</f>
        <v>0.28900000000000003</v>
      </c>
      <c r="AA28" s="24">
        <f t="shared" ref="AA28:AA35" si="20">(Z28-$H28)/($Q28/100)</f>
        <v>32.199999999999989</v>
      </c>
      <c r="AB28" s="14">
        <f>H28*强化!$D$14</f>
        <v>0.32300000000000006</v>
      </c>
      <c r="AC28" s="24">
        <f t="shared" ref="AC28:AC35" si="21">(AB28-$H28)/($Q28/100)</f>
        <v>41.4</v>
      </c>
      <c r="AD28" s="14">
        <f>H28*强化!$D$15</f>
        <v>0.3570000000000001</v>
      </c>
      <c r="AE28" s="24">
        <f t="shared" ref="AE28:AE35" si="22">(AD28-$H28)/($Q28/100)</f>
        <v>50.6</v>
      </c>
      <c r="AF28" s="14">
        <f>H28*强化!$D$16</f>
        <v>0.39100000000000013</v>
      </c>
      <c r="AG28" s="24">
        <f t="shared" ref="AG28:AG35" si="23">(AF28-$H28)/($Q28/100)</f>
        <v>59.800000000000011</v>
      </c>
      <c r="AH28" s="14">
        <f>H28*强化!$D$17</f>
        <v>0.42500000000000016</v>
      </c>
      <c r="AI28" s="24">
        <f t="shared" ref="AI28:AI35" si="24">(AH28-$H28)/($Q28/100)</f>
        <v>69.000000000000014</v>
      </c>
      <c r="AJ28" s="14">
        <f>H28*强化!$D$18</f>
        <v>0.45900000000000024</v>
      </c>
      <c r="AK28" s="24">
        <f t="shared" ref="AK28:AK35" si="25">(AJ28-$H28)/($Q28/100)</f>
        <v>78.200000000000031</v>
      </c>
      <c r="AL28" s="14">
        <f>H28*强化!$D$19</f>
        <v>0.49300000000000027</v>
      </c>
      <c r="AM28" s="24">
        <f t="shared" ref="AM28:AM35" si="26">(AL28-$H28)/($Q28/100)</f>
        <v>87.400000000000048</v>
      </c>
      <c r="AN28" s="1"/>
      <c r="AO28" s="1"/>
      <c r="AP28" s="1"/>
      <c r="AQ28" s="1"/>
      <c r="AR28" s="1"/>
      <c r="AS28" s="1"/>
    </row>
    <row r="29" spans="1:45">
      <c r="A29" s="5">
        <v>10</v>
      </c>
      <c r="B29" s="5" t="s">
        <v>66</v>
      </c>
      <c r="C29" s="5">
        <v>2</v>
      </c>
      <c r="D29" s="5">
        <v>8</v>
      </c>
      <c r="E29" s="5">
        <v>5</v>
      </c>
      <c r="F29" s="5" t="s">
        <v>31</v>
      </c>
      <c r="G29" s="5">
        <f t="shared" ref="G29:G35" si="27">G20</f>
        <v>1</v>
      </c>
      <c r="H29" s="12">
        <f t="shared" ref="H29:H35" si="28">G29*($B$13+$D$12)</f>
        <v>1.7000000000000002</v>
      </c>
      <c r="I29" s="12">
        <f t="shared" ref="I29:I35" si="29">H29*100</f>
        <v>170.00000000000003</v>
      </c>
      <c r="J29" s="5">
        <v>1</v>
      </c>
      <c r="K29" s="1">
        <f t="shared" si="15"/>
        <v>46</v>
      </c>
      <c r="L29" s="17">
        <f t="shared" ref="L29:L35" si="30">K29/2</f>
        <v>23</v>
      </c>
      <c r="M29" s="17" t="s">
        <v>155</v>
      </c>
      <c r="N29" s="5"/>
      <c r="O29" s="5">
        <v>0</v>
      </c>
      <c r="P29" s="5">
        <v>125010</v>
      </c>
      <c r="Q29" s="14">
        <f t="shared" si="16"/>
        <v>3.6956521739130435</v>
      </c>
      <c r="R29" s="21" t="s">
        <v>112</v>
      </c>
      <c r="S29" s="21">
        <f>H32+H35</f>
        <v>1.3600000000000003</v>
      </c>
      <c r="T29" s="14">
        <f>H29*强化!$D$10</f>
        <v>1.8700000000000003</v>
      </c>
      <c r="U29" s="24">
        <f t="shared" si="17"/>
        <v>4.6000000000000041</v>
      </c>
      <c r="V29" s="14">
        <f>H29*强化!$D$11</f>
        <v>2.2100000000000004</v>
      </c>
      <c r="W29" s="24">
        <f t="shared" si="18"/>
        <v>13.800000000000006</v>
      </c>
      <c r="X29" s="14">
        <f>H29*强化!$D$12</f>
        <v>2.5500000000000003</v>
      </c>
      <c r="Y29" s="24">
        <f t="shared" si="19"/>
        <v>23</v>
      </c>
      <c r="Z29" s="14">
        <f>H29*强化!$D$13</f>
        <v>2.89</v>
      </c>
      <c r="AA29" s="24">
        <f t="shared" si="20"/>
        <v>32.199999999999996</v>
      </c>
      <c r="AB29" s="14">
        <f>H29*强化!$D$14</f>
        <v>3.23</v>
      </c>
      <c r="AC29" s="24">
        <f t="shared" si="21"/>
        <v>41.399999999999991</v>
      </c>
      <c r="AD29" s="14">
        <f>H29*强化!$D$15</f>
        <v>3.5700000000000007</v>
      </c>
      <c r="AE29" s="24">
        <f t="shared" si="22"/>
        <v>50.600000000000016</v>
      </c>
      <c r="AF29" s="14">
        <f>H29*强化!$D$16</f>
        <v>3.910000000000001</v>
      </c>
      <c r="AG29" s="24">
        <f t="shared" si="23"/>
        <v>59.800000000000018</v>
      </c>
      <c r="AH29" s="14">
        <f>H29*强化!$D$17</f>
        <v>4.2500000000000009</v>
      </c>
      <c r="AI29" s="24">
        <f t="shared" si="24"/>
        <v>69.000000000000014</v>
      </c>
      <c r="AJ29" s="14">
        <f>H29*强化!$D$18</f>
        <v>4.5900000000000016</v>
      </c>
      <c r="AK29" s="24">
        <f t="shared" si="25"/>
        <v>78.200000000000031</v>
      </c>
      <c r="AL29" s="14">
        <f>H29*强化!$D$19</f>
        <v>4.9300000000000015</v>
      </c>
      <c r="AM29" s="24">
        <f t="shared" si="26"/>
        <v>87.400000000000034</v>
      </c>
      <c r="AN29" s="1"/>
      <c r="AO29" s="1"/>
      <c r="AP29" s="1"/>
      <c r="AQ29" s="1"/>
      <c r="AR29" s="1"/>
      <c r="AS29" s="1"/>
    </row>
    <row r="30" spans="1:45">
      <c r="A30" s="5">
        <v>11</v>
      </c>
      <c r="B30" s="5" t="s">
        <v>67</v>
      </c>
      <c r="C30" s="5">
        <v>2</v>
      </c>
      <c r="D30" s="5">
        <v>7</v>
      </c>
      <c r="E30" s="5">
        <v>5</v>
      </c>
      <c r="F30" s="5" t="s">
        <v>30</v>
      </c>
      <c r="G30" s="5">
        <f t="shared" si="27"/>
        <v>8</v>
      </c>
      <c r="H30" s="12">
        <f>INT(G30*($B$13+$D$12))</f>
        <v>13</v>
      </c>
      <c r="I30" s="12">
        <f t="shared" si="29"/>
        <v>1300</v>
      </c>
      <c r="J30" s="5">
        <v>1</v>
      </c>
      <c r="K30" s="1">
        <f t="shared" si="15"/>
        <v>46</v>
      </c>
      <c r="L30" s="17">
        <f t="shared" si="30"/>
        <v>23</v>
      </c>
      <c r="M30" s="17" t="s">
        <v>155</v>
      </c>
      <c r="N30" s="5"/>
      <c r="O30" s="5">
        <v>0</v>
      </c>
      <c r="P30" s="5">
        <v>125011</v>
      </c>
      <c r="Q30" s="14">
        <f t="shared" si="16"/>
        <v>28.260869565217391</v>
      </c>
      <c r="R30" s="21" t="s">
        <v>116</v>
      </c>
      <c r="S30" s="21">
        <f>10*S28</f>
        <v>17</v>
      </c>
      <c r="T30" s="14">
        <f>H30*强化!$D$10</f>
        <v>14.3</v>
      </c>
      <c r="U30" s="24">
        <f t="shared" si="17"/>
        <v>4.6000000000000032</v>
      </c>
      <c r="V30" s="14">
        <f>H30*强化!$D$11</f>
        <v>16.900000000000002</v>
      </c>
      <c r="W30" s="24">
        <f t="shared" si="18"/>
        <v>13.800000000000008</v>
      </c>
      <c r="X30" s="14">
        <f>H30*强化!$D$12</f>
        <v>19.5</v>
      </c>
      <c r="Y30" s="24">
        <f t="shared" si="19"/>
        <v>23</v>
      </c>
      <c r="Z30" s="14">
        <f>H30*强化!$D$13</f>
        <v>22.099999999999998</v>
      </c>
      <c r="AA30" s="24">
        <f t="shared" si="20"/>
        <v>32.199999999999996</v>
      </c>
      <c r="AB30" s="14">
        <f>H30*强化!$D$14</f>
        <v>24.7</v>
      </c>
      <c r="AC30" s="24">
        <f t="shared" si="21"/>
        <v>41.4</v>
      </c>
      <c r="AD30" s="14">
        <f>H30*强化!$D$15</f>
        <v>27.3</v>
      </c>
      <c r="AE30" s="24">
        <f t="shared" si="22"/>
        <v>50.600000000000009</v>
      </c>
      <c r="AF30" s="14">
        <f>H30*强化!$D$16</f>
        <v>29.900000000000002</v>
      </c>
      <c r="AG30" s="24">
        <f t="shared" si="23"/>
        <v>59.800000000000011</v>
      </c>
      <c r="AH30" s="14">
        <f>H30*强化!$D$17</f>
        <v>32.500000000000007</v>
      </c>
      <c r="AI30" s="24">
        <f t="shared" si="24"/>
        <v>69.000000000000028</v>
      </c>
      <c r="AJ30" s="14">
        <f>H30*强化!$D$18</f>
        <v>35.100000000000009</v>
      </c>
      <c r="AK30" s="24">
        <f t="shared" si="25"/>
        <v>78.200000000000031</v>
      </c>
      <c r="AL30" s="14">
        <f>H30*强化!$D$19</f>
        <v>37.70000000000001</v>
      </c>
      <c r="AM30" s="24">
        <f t="shared" si="26"/>
        <v>87.400000000000048</v>
      </c>
      <c r="AN30" s="1"/>
      <c r="AO30" s="1"/>
      <c r="AP30" s="1"/>
      <c r="AQ30" s="1"/>
      <c r="AR30" s="1"/>
      <c r="AS30" s="1"/>
    </row>
    <row r="31" spans="1:45">
      <c r="A31" s="5">
        <v>12</v>
      </c>
      <c r="B31" s="5" t="s">
        <v>39</v>
      </c>
      <c r="C31" s="5">
        <v>2</v>
      </c>
      <c r="D31" s="5">
        <v>5</v>
      </c>
      <c r="E31" s="5">
        <v>5</v>
      </c>
      <c r="F31" s="5" t="s">
        <v>107</v>
      </c>
      <c r="G31" s="5">
        <f t="shared" si="27"/>
        <v>0.5</v>
      </c>
      <c r="H31" s="12">
        <f t="shared" si="28"/>
        <v>0.85000000000000009</v>
      </c>
      <c r="I31" s="12">
        <f t="shared" si="29"/>
        <v>85.000000000000014</v>
      </c>
      <c r="J31" s="5">
        <v>1</v>
      </c>
      <c r="K31" s="1">
        <f t="shared" si="15"/>
        <v>46</v>
      </c>
      <c r="L31" s="17">
        <f t="shared" si="30"/>
        <v>23</v>
      </c>
      <c r="M31" s="17" t="s">
        <v>155</v>
      </c>
      <c r="N31" s="5"/>
      <c r="O31" s="5">
        <v>0</v>
      </c>
      <c r="P31" s="5">
        <v>125012</v>
      </c>
      <c r="Q31" s="14">
        <f t="shared" si="16"/>
        <v>1.8478260869565217</v>
      </c>
      <c r="R31" s="21" t="s">
        <v>117</v>
      </c>
      <c r="S31" s="21">
        <f>20*S28</f>
        <v>34</v>
      </c>
      <c r="T31" s="14">
        <f>H31*强化!$D$10</f>
        <v>0.93500000000000016</v>
      </c>
      <c r="U31" s="24">
        <f t="shared" si="17"/>
        <v>4.6000000000000041</v>
      </c>
      <c r="V31" s="14">
        <f>H31*强化!$D$11</f>
        <v>1.1050000000000002</v>
      </c>
      <c r="W31" s="24">
        <f t="shared" si="18"/>
        <v>13.800000000000006</v>
      </c>
      <c r="X31" s="14">
        <f>H31*强化!$D$12</f>
        <v>1.2750000000000001</v>
      </c>
      <c r="Y31" s="24">
        <f t="shared" si="19"/>
        <v>23</v>
      </c>
      <c r="Z31" s="14">
        <f>H31*强化!$D$13</f>
        <v>1.4450000000000001</v>
      </c>
      <c r="AA31" s="24">
        <f t="shared" si="20"/>
        <v>32.199999999999996</v>
      </c>
      <c r="AB31" s="14">
        <f>H31*强化!$D$14</f>
        <v>1.615</v>
      </c>
      <c r="AC31" s="24">
        <f t="shared" si="21"/>
        <v>41.399999999999991</v>
      </c>
      <c r="AD31" s="14">
        <f>H31*强化!$D$15</f>
        <v>1.7850000000000004</v>
      </c>
      <c r="AE31" s="24">
        <f t="shared" si="22"/>
        <v>50.600000000000016</v>
      </c>
      <c r="AF31" s="14">
        <f>H31*强化!$D$16</f>
        <v>1.9550000000000005</v>
      </c>
      <c r="AG31" s="24">
        <f t="shared" si="23"/>
        <v>59.800000000000018</v>
      </c>
      <c r="AH31" s="14">
        <f>H31*强化!$D$17</f>
        <v>2.1250000000000004</v>
      </c>
      <c r="AI31" s="24">
        <f t="shared" si="24"/>
        <v>69.000000000000014</v>
      </c>
      <c r="AJ31" s="14">
        <f>H31*强化!$D$18</f>
        <v>2.2950000000000008</v>
      </c>
      <c r="AK31" s="24">
        <f t="shared" si="25"/>
        <v>78.200000000000031</v>
      </c>
      <c r="AL31" s="14">
        <f>H31*强化!$D$19</f>
        <v>2.4650000000000007</v>
      </c>
      <c r="AM31" s="24">
        <f t="shared" si="26"/>
        <v>87.400000000000034</v>
      </c>
      <c r="AN31" s="1"/>
      <c r="AO31" s="1"/>
      <c r="AP31" s="1"/>
      <c r="AQ31" s="1"/>
      <c r="AR31" s="1"/>
      <c r="AS31" s="1"/>
    </row>
    <row r="32" spans="1:45">
      <c r="A32" s="5">
        <v>13</v>
      </c>
      <c r="B32" s="5" t="s">
        <v>40</v>
      </c>
      <c r="C32" s="5">
        <v>2</v>
      </c>
      <c r="D32" s="5">
        <v>2</v>
      </c>
      <c r="E32" s="5">
        <v>5</v>
      </c>
      <c r="F32" s="5" t="s">
        <v>8</v>
      </c>
      <c r="G32" s="5">
        <f t="shared" si="27"/>
        <v>0.4</v>
      </c>
      <c r="H32" s="12">
        <f t="shared" si="28"/>
        <v>0.68000000000000016</v>
      </c>
      <c r="I32" s="12">
        <f t="shared" si="29"/>
        <v>68.000000000000014</v>
      </c>
      <c r="J32" s="5">
        <v>1</v>
      </c>
      <c r="K32" s="1">
        <f t="shared" si="15"/>
        <v>46</v>
      </c>
      <c r="L32" s="17">
        <f t="shared" si="30"/>
        <v>23</v>
      </c>
      <c r="M32" s="17" t="s">
        <v>154</v>
      </c>
      <c r="N32" s="5"/>
      <c r="O32" s="5">
        <v>0</v>
      </c>
      <c r="P32" s="5">
        <v>122013</v>
      </c>
      <c r="Q32" s="14">
        <f t="shared" si="16"/>
        <v>1.4782608695652177</v>
      </c>
      <c r="R32" s="21" t="s">
        <v>137</v>
      </c>
      <c r="S32" s="21">
        <f>30*S28</f>
        <v>51.000000000000007</v>
      </c>
      <c r="T32" s="14">
        <f>H32*强化!$D$10</f>
        <v>0.74800000000000022</v>
      </c>
      <c r="U32" s="24">
        <f t="shared" si="17"/>
        <v>4.6000000000000032</v>
      </c>
      <c r="V32" s="14">
        <f>H32*强化!$D$11</f>
        <v>0.88400000000000023</v>
      </c>
      <c r="W32" s="24">
        <f t="shared" si="18"/>
        <v>13.8</v>
      </c>
      <c r="X32" s="14">
        <f>H32*强化!$D$12</f>
        <v>1.0200000000000002</v>
      </c>
      <c r="Y32" s="24">
        <f t="shared" si="19"/>
        <v>23</v>
      </c>
      <c r="Z32" s="14">
        <f>H32*强化!$D$13</f>
        <v>1.1560000000000001</v>
      </c>
      <c r="AA32" s="24">
        <f t="shared" si="20"/>
        <v>32.199999999999989</v>
      </c>
      <c r="AB32" s="14">
        <f>H32*强化!$D$14</f>
        <v>1.2920000000000003</v>
      </c>
      <c r="AC32" s="24">
        <f t="shared" si="21"/>
        <v>41.4</v>
      </c>
      <c r="AD32" s="14">
        <f>H32*强化!$D$15</f>
        <v>1.4280000000000004</v>
      </c>
      <c r="AE32" s="24">
        <f t="shared" si="22"/>
        <v>50.6</v>
      </c>
      <c r="AF32" s="14">
        <f>H32*强化!$D$16</f>
        <v>1.5640000000000005</v>
      </c>
      <c r="AG32" s="24">
        <f t="shared" si="23"/>
        <v>59.800000000000011</v>
      </c>
      <c r="AH32" s="14">
        <f>H32*强化!$D$17</f>
        <v>1.7000000000000006</v>
      </c>
      <c r="AI32" s="24">
        <f t="shared" si="24"/>
        <v>69.000000000000014</v>
      </c>
      <c r="AJ32" s="14">
        <f>H32*强化!$D$18</f>
        <v>1.836000000000001</v>
      </c>
      <c r="AK32" s="24">
        <f t="shared" si="25"/>
        <v>78.200000000000031</v>
      </c>
      <c r="AL32" s="14">
        <f>H32*强化!$D$19</f>
        <v>1.9720000000000011</v>
      </c>
      <c r="AM32" s="24">
        <f t="shared" si="26"/>
        <v>87.400000000000048</v>
      </c>
      <c r="AN32" s="1"/>
      <c r="AO32" s="1"/>
      <c r="AP32" s="1"/>
      <c r="AQ32" s="1"/>
      <c r="AR32" s="1"/>
      <c r="AS32" s="1"/>
    </row>
    <row r="33" spans="1:45">
      <c r="A33" s="5">
        <v>14</v>
      </c>
      <c r="B33" s="5" t="s">
        <v>41</v>
      </c>
      <c r="C33" s="5">
        <v>2</v>
      </c>
      <c r="D33" s="5">
        <v>3</v>
      </c>
      <c r="E33" s="5">
        <v>5</v>
      </c>
      <c r="F33" s="5" t="s">
        <v>11</v>
      </c>
      <c r="G33" s="5">
        <f t="shared" si="27"/>
        <v>0.5</v>
      </c>
      <c r="H33" s="12">
        <f t="shared" si="28"/>
        <v>0.85000000000000009</v>
      </c>
      <c r="I33" s="12">
        <f t="shared" si="29"/>
        <v>85.000000000000014</v>
      </c>
      <c r="J33" s="5">
        <v>1</v>
      </c>
      <c r="K33" s="1">
        <f t="shared" si="15"/>
        <v>46</v>
      </c>
      <c r="L33" s="17">
        <f t="shared" si="30"/>
        <v>23</v>
      </c>
      <c r="M33" s="17" t="s">
        <v>154</v>
      </c>
      <c r="N33" s="5"/>
      <c r="O33" s="5">
        <v>0</v>
      </c>
      <c r="P33" s="5">
        <v>123014</v>
      </c>
      <c r="Q33" s="14">
        <f t="shared" si="16"/>
        <v>1.8478260869565217</v>
      </c>
      <c r="R33" s="21" t="s">
        <v>138</v>
      </c>
      <c r="S33" s="21">
        <f>40*S28</f>
        <v>68</v>
      </c>
      <c r="T33" s="14">
        <f>H33*强化!$D$10</f>
        <v>0.93500000000000016</v>
      </c>
      <c r="U33" s="24">
        <f t="shared" si="17"/>
        <v>4.6000000000000041</v>
      </c>
      <c r="V33" s="14">
        <f>H33*强化!$D$11</f>
        <v>1.1050000000000002</v>
      </c>
      <c r="W33" s="24">
        <f t="shared" si="18"/>
        <v>13.800000000000006</v>
      </c>
      <c r="X33" s="14">
        <f>H33*强化!$D$12</f>
        <v>1.2750000000000001</v>
      </c>
      <c r="Y33" s="24">
        <f t="shared" si="19"/>
        <v>23</v>
      </c>
      <c r="Z33" s="14">
        <f>H33*强化!$D$13</f>
        <v>1.4450000000000001</v>
      </c>
      <c r="AA33" s="24">
        <f t="shared" si="20"/>
        <v>32.199999999999996</v>
      </c>
      <c r="AB33" s="14">
        <f>H33*强化!$D$14</f>
        <v>1.615</v>
      </c>
      <c r="AC33" s="24">
        <f t="shared" si="21"/>
        <v>41.399999999999991</v>
      </c>
      <c r="AD33" s="14">
        <f>H33*强化!$D$15</f>
        <v>1.7850000000000004</v>
      </c>
      <c r="AE33" s="24">
        <f t="shared" si="22"/>
        <v>50.600000000000016</v>
      </c>
      <c r="AF33" s="14">
        <f>H33*强化!$D$16</f>
        <v>1.9550000000000005</v>
      </c>
      <c r="AG33" s="24">
        <f t="shared" si="23"/>
        <v>59.800000000000018</v>
      </c>
      <c r="AH33" s="14">
        <f>H33*强化!$D$17</f>
        <v>2.1250000000000004</v>
      </c>
      <c r="AI33" s="24">
        <f t="shared" si="24"/>
        <v>69.000000000000014</v>
      </c>
      <c r="AJ33" s="14">
        <f>H33*强化!$D$18</f>
        <v>2.2950000000000008</v>
      </c>
      <c r="AK33" s="24">
        <f t="shared" si="25"/>
        <v>78.200000000000031</v>
      </c>
      <c r="AL33" s="14">
        <f>H33*强化!$D$19</f>
        <v>2.4650000000000007</v>
      </c>
      <c r="AM33" s="24">
        <f t="shared" si="26"/>
        <v>87.400000000000034</v>
      </c>
      <c r="AN33" s="1"/>
      <c r="AO33" s="1"/>
      <c r="AP33" s="1"/>
      <c r="AQ33" s="1"/>
      <c r="AR33" s="1"/>
      <c r="AS33" s="1"/>
    </row>
    <row r="34" spans="1:45">
      <c r="A34" s="5">
        <v>15</v>
      </c>
      <c r="B34" s="5" t="s">
        <v>42</v>
      </c>
      <c r="C34" s="5">
        <v>2</v>
      </c>
      <c r="D34" s="5">
        <v>4</v>
      </c>
      <c r="E34" s="5">
        <v>5</v>
      </c>
      <c r="F34" s="5" t="s">
        <v>10</v>
      </c>
      <c r="G34" s="5">
        <f t="shared" si="27"/>
        <v>0.2</v>
      </c>
      <c r="H34" s="12">
        <f t="shared" si="28"/>
        <v>0.34000000000000008</v>
      </c>
      <c r="I34" s="12">
        <f t="shared" si="29"/>
        <v>34.000000000000007</v>
      </c>
      <c r="J34" s="5">
        <v>1</v>
      </c>
      <c r="K34" s="1">
        <f t="shared" si="15"/>
        <v>46</v>
      </c>
      <c r="L34" s="17">
        <f t="shared" si="30"/>
        <v>23</v>
      </c>
      <c r="M34" s="17" t="s">
        <v>154</v>
      </c>
      <c r="N34" s="5"/>
      <c r="O34" s="5">
        <v>0</v>
      </c>
      <c r="P34" s="5">
        <v>124015</v>
      </c>
      <c r="Q34" s="14">
        <f t="shared" si="16"/>
        <v>0.73913043478260887</v>
      </c>
      <c r="R34" s="21" t="s">
        <v>139</v>
      </c>
      <c r="S34" s="21">
        <f>50*S28</f>
        <v>85.000000000000014</v>
      </c>
      <c r="T34" s="14">
        <f>H34*强化!$D$10</f>
        <v>0.37400000000000011</v>
      </c>
      <c r="U34" s="24">
        <f t="shared" si="17"/>
        <v>4.6000000000000032</v>
      </c>
      <c r="V34" s="14">
        <f>H34*强化!$D$11</f>
        <v>0.44200000000000012</v>
      </c>
      <c r="W34" s="24">
        <f t="shared" si="18"/>
        <v>13.8</v>
      </c>
      <c r="X34" s="14">
        <f>H34*强化!$D$12</f>
        <v>0.51000000000000012</v>
      </c>
      <c r="Y34" s="24">
        <f t="shared" si="19"/>
        <v>23</v>
      </c>
      <c r="Z34" s="14">
        <f>H34*强化!$D$13</f>
        <v>0.57800000000000007</v>
      </c>
      <c r="AA34" s="24">
        <f t="shared" si="20"/>
        <v>32.199999999999989</v>
      </c>
      <c r="AB34" s="14">
        <f>H34*强化!$D$14</f>
        <v>0.64600000000000013</v>
      </c>
      <c r="AC34" s="24">
        <f t="shared" si="21"/>
        <v>41.4</v>
      </c>
      <c r="AD34" s="14">
        <f>H34*强化!$D$15</f>
        <v>0.71400000000000019</v>
      </c>
      <c r="AE34" s="24">
        <f t="shared" si="22"/>
        <v>50.6</v>
      </c>
      <c r="AF34" s="14">
        <f>H34*强化!$D$16</f>
        <v>0.78200000000000025</v>
      </c>
      <c r="AG34" s="24">
        <f t="shared" si="23"/>
        <v>59.800000000000011</v>
      </c>
      <c r="AH34" s="14">
        <f>H34*强化!$D$17</f>
        <v>0.85000000000000031</v>
      </c>
      <c r="AI34" s="24">
        <f t="shared" si="24"/>
        <v>69.000000000000014</v>
      </c>
      <c r="AJ34" s="14">
        <f>H34*强化!$D$18</f>
        <v>0.91800000000000048</v>
      </c>
      <c r="AK34" s="24">
        <f t="shared" si="25"/>
        <v>78.200000000000031</v>
      </c>
      <c r="AL34" s="14">
        <f>H34*强化!$D$19</f>
        <v>0.98600000000000054</v>
      </c>
      <c r="AM34" s="24">
        <f t="shared" si="26"/>
        <v>87.400000000000048</v>
      </c>
      <c r="AN34" s="1"/>
      <c r="AO34" s="1"/>
      <c r="AP34" s="1"/>
      <c r="AQ34" s="1"/>
      <c r="AR34" s="1"/>
      <c r="AS34" s="1"/>
    </row>
    <row r="35" spans="1:45">
      <c r="A35" s="5">
        <v>16</v>
      </c>
      <c r="B35" s="5" t="s">
        <v>43</v>
      </c>
      <c r="C35" s="5">
        <v>2</v>
      </c>
      <c r="D35" s="5">
        <v>6</v>
      </c>
      <c r="E35" s="5">
        <v>5</v>
      </c>
      <c r="F35" s="5" t="s">
        <v>106</v>
      </c>
      <c r="G35" s="5">
        <f t="shared" si="27"/>
        <v>0.4</v>
      </c>
      <c r="H35" s="12">
        <f t="shared" si="28"/>
        <v>0.68000000000000016</v>
      </c>
      <c r="I35" s="12">
        <f t="shared" si="29"/>
        <v>68.000000000000014</v>
      </c>
      <c r="J35" s="5">
        <v>1</v>
      </c>
      <c r="K35" s="1">
        <f t="shared" si="15"/>
        <v>46</v>
      </c>
      <c r="L35" s="17">
        <f t="shared" si="30"/>
        <v>23</v>
      </c>
      <c r="M35" s="17" t="s">
        <v>155</v>
      </c>
      <c r="N35" s="5"/>
      <c r="O35" s="5">
        <v>0</v>
      </c>
      <c r="P35" s="5">
        <v>126016</v>
      </c>
      <c r="Q35" s="14">
        <f t="shared" si="16"/>
        <v>1.4782608695652177</v>
      </c>
      <c r="R35" s="21"/>
      <c r="S35" s="21"/>
      <c r="T35" s="14">
        <f>H35*强化!$D$10</f>
        <v>0.74800000000000022</v>
      </c>
      <c r="U35" s="24">
        <f t="shared" si="17"/>
        <v>4.6000000000000032</v>
      </c>
      <c r="V35" s="14">
        <f>H35*强化!$D$11</f>
        <v>0.88400000000000023</v>
      </c>
      <c r="W35" s="24">
        <f t="shared" si="18"/>
        <v>13.8</v>
      </c>
      <c r="X35" s="14">
        <f>H35*强化!$D$12</f>
        <v>1.0200000000000002</v>
      </c>
      <c r="Y35" s="24">
        <f t="shared" si="19"/>
        <v>23</v>
      </c>
      <c r="Z35" s="14">
        <f>H35*强化!$D$13</f>
        <v>1.1560000000000001</v>
      </c>
      <c r="AA35" s="24">
        <f t="shared" si="20"/>
        <v>32.199999999999989</v>
      </c>
      <c r="AB35" s="14">
        <f>H35*强化!$D$14</f>
        <v>1.2920000000000003</v>
      </c>
      <c r="AC35" s="24">
        <f t="shared" si="21"/>
        <v>41.4</v>
      </c>
      <c r="AD35" s="14">
        <f>H35*强化!$D$15</f>
        <v>1.4280000000000004</v>
      </c>
      <c r="AE35" s="24">
        <f t="shared" si="22"/>
        <v>50.6</v>
      </c>
      <c r="AF35" s="14">
        <f>H35*强化!$D$16</f>
        <v>1.5640000000000005</v>
      </c>
      <c r="AG35" s="24">
        <f t="shared" si="23"/>
        <v>59.800000000000011</v>
      </c>
      <c r="AH35" s="14">
        <f>H35*强化!$D$17</f>
        <v>1.7000000000000006</v>
      </c>
      <c r="AI35" s="24">
        <f t="shared" si="24"/>
        <v>69.000000000000014</v>
      </c>
      <c r="AJ35" s="14">
        <f>H35*强化!$D$18</f>
        <v>1.836000000000001</v>
      </c>
      <c r="AK35" s="24">
        <f t="shared" si="25"/>
        <v>78.200000000000031</v>
      </c>
      <c r="AL35" s="14">
        <f>H35*强化!$D$19</f>
        <v>1.9720000000000011</v>
      </c>
      <c r="AM35" s="24">
        <f t="shared" si="26"/>
        <v>87.400000000000048</v>
      </c>
      <c r="AN35" s="1"/>
      <c r="AO35" s="1"/>
      <c r="AP35" s="1"/>
      <c r="AQ35" s="1"/>
      <c r="AR35" s="1"/>
      <c r="AS35" s="1"/>
    </row>
    <row r="36" spans="1:45" s="28" customFormat="1">
      <c r="H36" s="29"/>
      <c r="I36" s="29"/>
      <c r="L36" s="30"/>
      <c r="M36" s="30"/>
      <c r="Q36" s="31"/>
      <c r="R36" s="32"/>
      <c r="S36" s="32"/>
      <c r="T36" s="32"/>
      <c r="U36" s="33"/>
      <c r="V36" s="32"/>
      <c r="W36" s="33"/>
      <c r="X36" s="32"/>
      <c r="Y36" s="33"/>
      <c r="Z36" s="32"/>
      <c r="AA36" s="33"/>
      <c r="AB36" s="32"/>
      <c r="AC36" s="33"/>
      <c r="AD36" s="32"/>
      <c r="AE36" s="33"/>
      <c r="AF36" s="31"/>
      <c r="AG36" s="33"/>
      <c r="AH36" s="31"/>
      <c r="AI36" s="33"/>
      <c r="AJ36" s="31"/>
      <c r="AK36" s="33"/>
      <c r="AL36" s="31"/>
      <c r="AM36" s="33"/>
    </row>
    <row r="37" spans="1:45">
      <c r="A37" s="5">
        <v>17</v>
      </c>
      <c r="B37" s="5" t="s">
        <v>68</v>
      </c>
      <c r="C37" s="5">
        <v>3</v>
      </c>
      <c r="D37" s="5">
        <v>1</v>
      </c>
      <c r="E37" s="5">
        <v>10</v>
      </c>
      <c r="F37" s="5" t="s">
        <v>9</v>
      </c>
      <c r="G37" s="5">
        <f>G28</f>
        <v>0.1</v>
      </c>
      <c r="H37" s="12">
        <f>G37*($B$14+$D$13)</f>
        <v>0.26</v>
      </c>
      <c r="I37" s="12">
        <f>H37*100</f>
        <v>26</v>
      </c>
      <c r="J37" s="5">
        <v>1</v>
      </c>
      <c r="K37" s="1">
        <f t="shared" ref="K37:K44" si="31">H37/(Q37/100)</f>
        <v>70</v>
      </c>
      <c r="L37" s="17">
        <f>K37/2</f>
        <v>35</v>
      </c>
      <c r="M37" s="17" t="s">
        <v>154</v>
      </c>
      <c r="N37" s="5"/>
      <c r="O37" s="5">
        <v>0</v>
      </c>
      <c r="P37" s="5">
        <v>131017</v>
      </c>
      <c r="Q37" s="14">
        <f t="shared" ref="Q37:Q44" si="32">H37/$E$14*100</f>
        <v>0.37142857142857144</v>
      </c>
      <c r="R37" s="21" t="s">
        <v>111</v>
      </c>
      <c r="S37" s="21">
        <f>H40+H42</f>
        <v>2.6</v>
      </c>
      <c r="T37" s="14">
        <f>H37*强化!$D$10</f>
        <v>0.28600000000000003</v>
      </c>
      <c r="U37" s="24">
        <f t="shared" ref="U37:U44" si="33">(T37-H37)/(Q37/100)</f>
        <v>7.0000000000000062</v>
      </c>
      <c r="V37" s="14">
        <f>H37*强化!$D$11</f>
        <v>0.33800000000000002</v>
      </c>
      <c r="W37" s="24">
        <f t="shared" ref="W37:W44" si="34">(V37-$H37)/($Q37/100)</f>
        <v>21.000000000000004</v>
      </c>
      <c r="X37" s="14">
        <f>H37*强化!$D$12</f>
        <v>0.39</v>
      </c>
      <c r="Y37" s="24">
        <f t="shared" ref="Y37:Y44" si="35">(X37-$H37)/($Q37/100)</f>
        <v>35</v>
      </c>
      <c r="Z37" s="14">
        <f>H37*强化!$D$13</f>
        <v>0.442</v>
      </c>
      <c r="AA37" s="24">
        <f t="shared" ref="AA37:AA44" si="36">(Z37-$H37)/($Q37/100)</f>
        <v>49</v>
      </c>
      <c r="AB37" s="14">
        <f>H37*强化!$D$14</f>
        <v>0.49399999999999999</v>
      </c>
      <c r="AC37" s="24">
        <f t="shared" ref="AC37:AC44" si="37">(AB37-$H37)/($Q37/100)</f>
        <v>63</v>
      </c>
      <c r="AD37" s="14">
        <f>H37*强化!$D$15</f>
        <v>0.54600000000000004</v>
      </c>
      <c r="AE37" s="24">
        <f t="shared" ref="AE37:AE44" si="38">(AD37-$H37)/($Q37/100)</f>
        <v>77.000000000000014</v>
      </c>
      <c r="AF37" s="14">
        <f>H37*强化!$D$16</f>
        <v>0.59800000000000009</v>
      </c>
      <c r="AG37" s="24">
        <f t="shared" ref="AG37:AG44" si="39">(AF37-$H37)/($Q37/100)</f>
        <v>91.000000000000028</v>
      </c>
      <c r="AH37" s="14">
        <f>H37*强化!$D$17</f>
        <v>0.65000000000000013</v>
      </c>
      <c r="AI37" s="24">
        <f t="shared" ref="AI37:AI44" si="40">(AH37-$H37)/($Q37/100)</f>
        <v>105.00000000000003</v>
      </c>
      <c r="AJ37" s="14">
        <f>H37*强化!$D$18</f>
        <v>0.70200000000000018</v>
      </c>
      <c r="AK37" s="24">
        <f t="shared" ref="AK37:AK44" si="41">(AJ37-$H37)/($Q37/100)</f>
        <v>119.00000000000004</v>
      </c>
      <c r="AL37" s="14">
        <f>H37*强化!$D$19</f>
        <v>0.75400000000000023</v>
      </c>
      <c r="AM37" s="24">
        <f t="shared" ref="AM37:AM44" si="42">(AL37-$H37)/($Q37/100)</f>
        <v>133.00000000000006</v>
      </c>
      <c r="AN37" s="1"/>
      <c r="AO37" s="1"/>
      <c r="AP37" s="1"/>
      <c r="AQ37" s="1"/>
      <c r="AR37" s="1"/>
      <c r="AS37" s="1"/>
    </row>
    <row r="38" spans="1:45">
      <c r="A38" s="5">
        <v>18</v>
      </c>
      <c r="B38" s="5" t="s">
        <v>69</v>
      </c>
      <c r="C38" s="5">
        <v>3</v>
      </c>
      <c r="D38" s="5">
        <v>8</v>
      </c>
      <c r="E38" s="5">
        <v>10</v>
      </c>
      <c r="F38" s="5" t="s">
        <v>31</v>
      </c>
      <c r="G38" s="5">
        <f t="shared" ref="G38:G44" si="43">G29</f>
        <v>1</v>
      </c>
      <c r="H38" s="12">
        <f t="shared" ref="H38:H44" si="44">G38*($B$14+$D$13)</f>
        <v>2.6</v>
      </c>
      <c r="I38" s="12">
        <f t="shared" ref="I38:I44" si="45">H38*100</f>
        <v>260</v>
      </c>
      <c r="J38" s="5">
        <v>1</v>
      </c>
      <c r="K38" s="1">
        <f t="shared" si="31"/>
        <v>70</v>
      </c>
      <c r="L38" s="17">
        <f t="shared" ref="L38:L44" si="46">K38/2</f>
        <v>35</v>
      </c>
      <c r="M38" s="17" t="s">
        <v>155</v>
      </c>
      <c r="N38" s="5"/>
      <c r="O38" s="5">
        <v>0</v>
      </c>
      <c r="P38" s="5">
        <v>135018</v>
      </c>
      <c r="Q38" s="14">
        <f t="shared" si="32"/>
        <v>3.7142857142857144</v>
      </c>
      <c r="R38" s="21" t="s">
        <v>112</v>
      </c>
      <c r="S38" s="21">
        <f>H41+H44</f>
        <v>2.08</v>
      </c>
      <c r="T38" s="14">
        <f>H38*强化!$D$10</f>
        <v>2.8600000000000003</v>
      </c>
      <c r="U38" s="24">
        <f t="shared" si="33"/>
        <v>7.0000000000000062</v>
      </c>
      <c r="V38" s="14">
        <f>H38*强化!$D$11</f>
        <v>3.3800000000000003</v>
      </c>
      <c r="W38" s="24">
        <f t="shared" si="34"/>
        <v>21.000000000000007</v>
      </c>
      <c r="X38" s="14">
        <f>H38*强化!$D$12</f>
        <v>3.9000000000000004</v>
      </c>
      <c r="Y38" s="24">
        <f t="shared" si="35"/>
        <v>35.000000000000007</v>
      </c>
      <c r="Z38" s="14">
        <f>H38*强化!$D$13</f>
        <v>4.42</v>
      </c>
      <c r="AA38" s="24">
        <f t="shared" si="36"/>
        <v>48.999999999999993</v>
      </c>
      <c r="AB38" s="14">
        <f>H38*强化!$D$14</f>
        <v>4.9399999999999995</v>
      </c>
      <c r="AC38" s="24">
        <f t="shared" si="37"/>
        <v>62.999999999999979</v>
      </c>
      <c r="AD38" s="14">
        <f>H38*强化!$D$15</f>
        <v>5.4600000000000009</v>
      </c>
      <c r="AE38" s="24">
        <f t="shared" si="38"/>
        <v>77.000000000000014</v>
      </c>
      <c r="AF38" s="14">
        <f>H38*强化!$D$16</f>
        <v>5.9800000000000013</v>
      </c>
      <c r="AG38" s="24">
        <f t="shared" si="39"/>
        <v>91.000000000000028</v>
      </c>
      <c r="AH38" s="14">
        <f>H38*强化!$D$17</f>
        <v>6.5000000000000018</v>
      </c>
      <c r="AI38" s="24">
        <f t="shared" si="40"/>
        <v>105.00000000000004</v>
      </c>
      <c r="AJ38" s="14">
        <f>H38*强化!$D$18</f>
        <v>7.0200000000000022</v>
      </c>
      <c r="AK38" s="24">
        <f t="shared" si="41"/>
        <v>119.00000000000004</v>
      </c>
      <c r="AL38" s="14">
        <f>H38*强化!$D$19</f>
        <v>7.5400000000000027</v>
      </c>
      <c r="AM38" s="24">
        <f t="shared" si="42"/>
        <v>133.00000000000009</v>
      </c>
      <c r="AN38" s="1"/>
      <c r="AO38" s="1"/>
      <c r="AP38" s="1"/>
      <c r="AQ38" s="1"/>
      <c r="AR38" s="1"/>
      <c r="AS38" s="1"/>
    </row>
    <row r="39" spans="1:45">
      <c r="A39" s="5">
        <v>19</v>
      </c>
      <c r="B39" s="5" t="s">
        <v>70</v>
      </c>
      <c r="C39" s="5">
        <v>3</v>
      </c>
      <c r="D39" s="5">
        <v>7</v>
      </c>
      <c r="E39" s="5">
        <v>10</v>
      </c>
      <c r="F39" s="5" t="s">
        <v>30</v>
      </c>
      <c r="G39" s="5">
        <f t="shared" si="43"/>
        <v>8</v>
      </c>
      <c r="H39" s="12">
        <f>INT((G39*($B$14+$D$13)))</f>
        <v>20</v>
      </c>
      <c r="I39" s="12">
        <f t="shared" si="45"/>
        <v>2000</v>
      </c>
      <c r="J39" s="5">
        <v>1</v>
      </c>
      <c r="K39" s="1">
        <f t="shared" si="31"/>
        <v>70</v>
      </c>
      <c r="L39" s="17">
        <f t="shared" si="46"/>
        <v>35</v>
      </c>
      <c r="M39" s="17" t="s">
        <v>155</v>
      </c>
      <c r="N39" s="5"/>
      <c r="O39" s="5">
        <v>0</v>
      </c>
      <c r="P39" s="5">
        <v>135019</v>
      </c>
      <c r="Q39" s="14">
        <f t="shared" si="32"/>
        <v>28.571428571428569</v>
      </c>
      <c r="R39" s="21" t="s">
        <v>116</v>
      </c>
      <c r="S39" s="21">
        <f>10*S37</f>
        <v>26</v>
      </c>
      <c r="T39" s="14">
        <f>H39*强化!$D$10</f>
        <v>22</v>
      </c>
      <c r="U39" s="24">
        <f t="shared" si="33"/>
        <v>7</v>
      </c>
      <c r="V39" s="14">
        <f>H39*强化!$D$11</f>
        <v>26</v>
      </c>
      <c r="W39" s="24">
        <f t="shared" si="34"/>
        <v>21</v>
      </c>
      <c r="X39" s="14">
        <f>H39*强化!$D$12</f>
        <v>30</v>
      </c>
      <c r="Y39" s="24">
        <f t="shared" si="35"/>
        <v>35</v>
      </c>
      <c r="Z39" s="14">
        <f>H39*强化!$D$13</f>
        <v>34</v>
      </c>
      <c r="AA39" s="24">
        <f t="shared" si="36"/>
        <v>49</v>
      </c>
      <c r="AB39" s="14">
        <f>H39*强化!$D$14</f>
        <v>38</v>
      </c>
      <c r="AC39" s="24">
        <f t="shared" si="37"/>
        <v>63</v>
      </c>
      <c r="AD39" s="14">
        <f>H39*强化!$D$15</f>
        <v>42</v>
      </c>
      <c r="AE39" s="24">
        <f t="shared" si="38"/>
        <v>77</v>
      </c>
      <c r="AF39" s="14">
        <f>H39*强化!$D$16</f>
        <v>46.000000000000007</v>
      </c>
      <c r="AG39" s="24">
        <f t="shared" si="39"/>
        <v>91.000000000000028</v>
      </c>
      <c r="AH39" s="14">
        <f>H39*强化!$D$17</f>
        <v>50.000000000000007</v>
      </c>
      <c r="AI39" s="24">
        <f t="shared" si="40"/>
        <v>105.00000000000003</v>
      </c>
      <c r="AJ39" s="14">
        <f>H39*强化!$D$18</f>
        <v>54.000000000000014</v>
      </c>
      <c r="AK39" s="24">
        <f t="shared" si="41"/>
        <v>119.00000000000006</v>
      </c>
      <c r="AL39" s="14">
        <f>H39*强化!$D$19</f>
        <v>58.000000000000014</v>
      </c>
      <c r="AM39" s="24">
        <f t="shared" si="42"/>
        <v>133.00000000000006</v>
      </c>
      <c r="AN39" s="1"/>
      <c r="AO39" s="1"/>
      <c r="AP39" s="1"/>
      <c r="AQ39" s="1"/>
      <c r="AR39" s="1"/>
      <c r="AS39" s="1"/>
    </row>
    <row r="40" spans="1:45">
      <c r="A40" s="5">
        <v>20</v>
      </c>
      <c r="B40" s="5" t="s">
        <v>44</v>
      </c>
      <c r="C40" s="5">
        <v>3</v>
      </c>
      <c r="D40" s="5">
        <v>5</v>
      </c>
      <c r="E40" s="5">
        <v>10</v>
      </c>
      <c r="F40" s="5" t="s">
        <v>107</v>
      </c>
      <c r="G40" s="5">
        <f t="shared" si="43"/>
        <v>0.5</v>
      </c>
      <c r="H40" s="12">
        <f t="shared" si="44"/>
        <v>1.3</v>
      </c>
      <c r="I40" s="12">
        <f t="shared" si="45"/>
        <v>130</v>
      </c>
      <c r="J40" s="5">
        <v>1</v>
      </c>
      <c r="K40" s="1">
        <f t="shared" si="31"/>
        <v>70</v>
      </c>
      <c r="L40" s="17">
        <f t="shared" si="46"/>
        <v>35</v>
      </c>
      <c r="M40" s="17" t="s">
        <v>155</v>
      </c>
      <c r="N40" s="5"/>
      <c r="O40" s="5">
        <v>0</v>
      </c>
      <c r="P40" s="5">
        <v>135020</v>
      </c>
      <c r="Q40" s="14">
        <f t="shared" si="32"/>
        <v>1.8571428571428572</v>
      </c>
      <c r="R40" s="21" t="s">
        <v>117</v>
      </c>
      <c r="S40" s="21">
        <f>20*S37</f>
        <v>52</v>
      </c>
      <c r="T40" s="14">
        <f>H40*强化!$D$10</f>
        <v>1.4300000000000002</v>
      </c>
      <c r="U40" s="24">
        <f t="shared" si="33"/>
        <v>7.0000000000000062</v>
      </c>
      <c r="V40" s="14">
        <f>H40*强化!$D$11</f>
        <v>1.6900000000000002</v>
      </c>
      <c r="W40" s="24">
        <f t="shared" si="34"/>
        <v>21.000000000000007</v>
      </c>
      <c r="X40" s="14">
        <f>H40*强化!$D$12</f>
        <v>1.9500000000000002</v>
      </c>
      <c r="Y40" s="24">
        <f t="shared" si="35"/>
        <v>35.000000000000007</v>
      </c>
      <c r="Z40" s="14">
        <f>H40*强化!$D$13</f>
        <v>2.21</v>
      </c>
      <c r="AA40" s="24">
        <f t="shared" si="36"/>
        <v>48.999999999999993</v>
      </c>
      <c r="AB40" s="14">
        <f>H40*强化!$D$14</f>
        <v>2.4699999999999998</v>
      </c>
      <c r="AC40" s="24">
        <f t="shared" si="37"/>
        <v>62.999999999999979</v>
      </c>
      <c r="AD40" s="14">
        <f>H40*强化!$D$15</f>
        <v>2.7300000000000004</v>
      </c>
      <c r="AE40" s="24">
        <f t="shared" si="38"/>
        <v>77.000000000000014</v>
      </c>
      <c r="AF40" s="14">
        <f>H40*强化!$D$16</f>
        <v>2.9900000000000007</v>
      </c>
      <c r="AG40" s="24">
        <f t="shared" si="39"/>
        <v>91.000000000000028</v>
      </c>
      <c r="AH40" s="14">
        <f>H40*强化!$D$17</f>
        <v>3.2500000000000009</v>
      </c>
      <c r="AI40" s="24">
        <f t="shared" si="40"/>
        <v>105.00000000000004</v>
      </c>
      <c r="AJ40" s="14">
        <f>H40*强化!$D$18</f>
        <v>3.5100000000000011</v>
      </c>
      <c r="AK40" s="24">
        <f t="shared" si="41"/>
        <v>119.00000000000004</v>
      </c>
      <c r="AL40" s="14">
        <f>H40*强化!$D$19</f>
        <v>3.7700000000000014</v>
      </c>
      <c r="AM40" s="24">
        <f t="shared" si="42"/>
        <v>133.00000000000009</v>
      </c>
      <c r="AN40" s="1"/>
      <c r="AO40" s="1"/>
      <c r="AP40" s="1"/>
      <c r="AQ40" s="1"/>
      <c r="AR40" s="1"/>
      <c r="AS40" s="1"/>
    </row>
    <row r="41" spans="1:45">
      <c r="A41" s="5">
        <v>21</v>
      </c>
      <c r="B41" s="5" t="s">
        <v>45</v>
      </c>
      <c r="C41" s="5">
        <v>3</v>
      </c>
      <c r="D41" s="5">
        <v>2</v>
      </c>
      <c r="E41" s="5">
        <v>10</v>
      </c>
      <c r="F41" s="5" t="s">
        <v>8</v>
      </c>
      <c r="G41" s="5">
        <f t="shared" si="43"/>
        <v>0.4</v>
      </c>
      <c r="H41" s="12">
        <f t="shared" si="44"/>
        <v>1.04</v>
      </c>
      <c r="I41" s="12">
        <f t="shared" si="45"/>
        <v>104</v>
      </c>
      <c r="J41" s="5">
        <v>1</v>
      </c>
      <c r="K41" s="1">
        <f t="shared" si="31"/>
        <v>70</v>
      </c>
      <c r="L41" s="17">
        <f t="shared" si="46"/>
        <v>35</v>
      </c>
      <c r="M41" s="17" t="s">
        <v>154</v>
      </c>
      <c r="N41" s="5"/>
      <c r="O41" s="5">
        <v>0</v>
      </c>
      <c r="P41" s="5">
        <v>132021</v>
      </c>
      <c r="Q41" s="14">
        <f t="shared" si="32"/>
        <v>1.4857142857142858</v>
      </c>
      <c r="R41" s="21" t="s">
        <v>137</v>
      </c>
      <c r="S41" s="21">
        <f>30*S37</f>
        <v>78</v>
      </c>
      <c r="T41" s="14">
        <f>H41*强化!$D$10</f>
        <v>1.1440000000000001</v>
      </c>
      <c r="U41" s="24">
        <f t="shared" si="33"/>
        <v>7.0000000000000062</v>
      </c>
      <c r="V41" s="14">
        <f>H41*强化!$D$11</f>
        <v>1.3520000000000001</v>
      </c>
      <c r="W41" s="24">
        <f t="shared" si="34"/>
        <v>21.000000000000004</v>
      </c>
      <c r="X41" s="14">
        <f>H41*强化!$D$12</f>
        <v>1.56</v>
      </c>
      <c r="Y41" s="24">
        <f t="shared" si="35"/>
        <v>35</v>
      </c>
      <c r="Z41" s="14">
        <f>H41*强化!$D$13</f>
        <v>1.768</v>
      </c>
      <c r="AA41" s="24">
        <f t="shared" si="36"/>
        <v>49</v>
      </c>
      <c r="AB41" s="14">
        <f>H41*强化!$D$14</f>
        <v>1.976</v>
      </c>
      <c r="AC41" s="24">
        <f t="shared" si="37"/>
        <v>63</v>
      </c>
      <c r="AD41" s="14">
        <f>H41*强化!$D$15</f>
        <v>2.1840000000000002</v>
      </c>
      <c r="AE41" s="24">
        <f t="shared" si="38"/>
        <v>77.000000000000014</v>
      </c>
      <c r="AF41" s="14">
        <f>H41*强化!$D$16</f>
        <v>2.3920000000000003</v>
      </c>
      <c r="AG41" s="24">
        <f t="shared" si="39"/>
        <v>91.000000000000028</v>
      </c>
      <c r="AH41" s="14">
        <f>H41*强化!$D$17</f>
        <v>2.6000000000000005</v>
      </c>
      <c r="AI41" s="24">
        <f t="shared" si="40"/>
        <v>105.00000000000003</v>
      </c>
      <c r="AJ41" s="14">
        <f>H41*强化!$D$18</f>
        <v>2.8080000000000007</v>
      </c>
      <c r="AK41" s="24">
        <f t="shared" si="41"/>
        <v>119.00000000000004</v>
      </c>
      <c r="AL41" s="14">
        <f>H41*强化!$D$19</f>
        <v>3.0160000000000009</v>
      </c>
      <c r="AM41" s="24">
        <f t="shared" si="42"/>
        <v>133.00000000000006</v>
      </c>
      <c r="AN41" s="1"/>
      <c r="AO41" s="1"/>
      <c r="AP41" s="1"/>
      <c r="AQ41" s="1"/>
      <c r="AR41" s="1"/>
      <c r="AS41" s="1"/>
    </row>
    <row r="42" spans="1:45">
      <c r="A42" s="5">
        <v>22</v>
      </c>
      <c r="B42" s="5" t="s">
        <v>46</v>
      </c>
      <c r="C42" s="5">
        <v>3</v>
      </c>
      <c r="D42" s="5">
        <v>3</v>
      </c>
      <c r="E42" s="5">
        <v>10</v>
      </c>
      <c r="F42" s="5" t="s">
        <v>11</v>
      </c>
      <c r="G42" s="5">
        <f t="shared" si="43"/>
        <v>0.5</v>
      </c>
      <c r="H42" s="12">
        <f t="shared" si="44"/>
        <v>1.3</v>
      </c>
      <c r="I42" s="12">
        <f t="shared" si="45"/>
        <v>130</v>
      </c>
      <c r="J42" s="5">
        <v>1</v>
      </c>
      <c r="K42" s="1">
        <f t="shared" si="31"/>
        <v>70</v>
      </c>
      <c r="L42" s="17">
        <f t="shared" si="46"/>
        <v>35</v>
      </c>
      <c r="M42" s="17" t="s">
        <v>154</v>
      </c>
      <c r="N42" s="5"/>
      <c r="O42" s="5">
        <v>0</v>
      </c>
      <c r="P42" s="5">
        <v>133022</v>
      </c>
      <c r="Q42" s="14">
        <f t="shared" si="32"/>
        <v>1.8571428571428572</v>
      </c>
      <c r="R42" s="21" t="s">
        <v>138</v>
      </c>
      <c r="S42" s="21">
        <f>40*S37</f>
        <v>104</v>
      </c>
      <c r="T42" s="14">
        <f>H42*强化!$D$10</f>
        <v>1.4300000000000002</v>
      </c>
      <c r="U42" s="24">
        <f t="shared" si="33"/>
        <v>7.0000000000000062</v>
      </c>
      <c r="V42" s="14">
        <f>H42*强化!$D$11</f>
        <v>1.6900000000000002</v>
      </c>
      <c r="W42" s="24">
        <f t="shared" si="34"/>
        <v>21.000000000000007</v>
      </c>
      <c r="X42" s="14">
        <f>H42*强化!$D$12</f>
        <v>1.9500000000000002</v>
      </c>
      <c r="Y42" s="24">
        <f t="shared" si="35"/>
        <v>35.000000000000007</v>
      </c>
      <c r="Z42" s="14">
        <f>H42*强化!$D$13</f>
        <v>2.21</v>
      </c>
      <c r="AA42" s="24">
        <f t="shared" si="36"/>
        <v>48.999999999999993</v>
      </c>
      <c r="AB42" s="14">
        <f>H42*强化!$D$14</f>
        <v>2.4699999999999998</v>
      </c>
      <c r="AC42" s="24">
        <f t="shared" si="37"/>
        <v>62.999999999999979</v>
      </c>
      <c r="AD42" s="14">
        <f>H42*强化!$D$15</f>
        <v>2.7300000000000004</v>
      </c>
      <c r="AE42" s="24">
        <f t="shared" si="38"/>
        <v>77.000000000000014</v>
      </c>
      <c r="AF42" s="14">
        <f>H42*强化!$D$16</f>
        <v>2.9900000000000007</v>
      </c>
      <c r="AG42" s="24">
        <f t="shared" si="39"/>
        <v>91.000000000000028</v>
      </c>
      <c r="AH42" s="14">
        <f>H42*强化!$D$17</f>
        <v>3.2500000000000009</v>
      </c>
      <c r="AI42" s="24">
        <f t="shared" si="40"/>
        <v>105.00000000000004</v>
      </c>
      <c r="AJ42" s="14">
        <f>H42*强化!$D$18</f>
        <v>3.5100000000000011</v>
      </c>
      <c r="AK42" s="24">
        <f t="shared" si="41"/>
        <v>119.00000000000004</v>
      </c>
      <c r="AL42" s="14">
        <f>H42*强化!$D$19</f>
        <v>3.7700000000000014</v>
      </c>
      <c r="AM42" s="24">
        <f t="shared" si="42"/>
        <v>133.00000000000009</v>
      </c>
      <c r="AN42" s="1"/>
      <c r="AO42" s="1"/>
      <c r="AP42" s="1"/>
      <c r="AQ42" s="1"/>
      <c r="AR42" s="1"/>
      <c r="AS42" s="1"/>
    </row>
    <row r="43" spans="1:45">
      <c r="A43" s="5">
        <v>23</v>
      </c>
      <c r="B43" s="5" t="s">
        <v>47</v>
      </c>
      <c r="C43" s="5">
        <v>3</v>
      </c>
      <c r="D43" s="5">
        <v>4</v>
      </c>
      <c r="E43" s="5">
        <v>10</v>
      </c>
      <c r="F43" s="5" t="s">
        <v>10</v>
      </c>
      <c r="G43" s="5">
        <f t="shared" si="43"/>
        <v>0.2</v>
      </c>
      <c r="H43" s="12">
        <f t="shared" si="44"/>
        <v>0.52</v>
      </c>
      <c r="I43" s="12">
        <f t="shared" si="45"/>
        <v>52</v>
      </c>
      <c r="J43" s="5">
        <v>1</v>
      </c>
      <c r="K43" s="1">
        <f t="shared" si="31"/>
        <v>70</v>
      </c>
      <c r="L43" s="17">
        <f t="shared" si="46"/>
        <v>35</v>
      </c>
      <c r="M43" s="17" t="s">
        <v>154</v>
      </c>
      <c r="N43" s="5"/>
      <c r="O43" s="5">
        <v>0</v>
      </c>
      <c r="P43" s="5">
        <v>134023</v>
      </c>
      <c r="Q43" s="14">
        <f t="shared" si="32"/>
        <v>0.74285714285714288</v>
      </c>
      <c r="R43" s="21" t="s">
        <v>139</v>
      </c>
      <c r="S43" s="21">
        <f>50*S37</f>
        <v>130</v>
      </c>
      <c r="T43" s="14">
        <f>H43*强化!$D$10</f>
        <v>0.57200000000000006</v>
      </c>
      <c r="U43" s="24">
        <f t="shared" si="33"/>
        <v>7.0000000000000062</v>
      </c>
      <c r="V43" s="14">
        <f>H43*强化!$D$11</f>
        <v>0.67600000000000005</v>
      </c>
      <c r="W43" s="24">
        <f t="shared" si="34"/>
        <v>21.000000000000004</v>
      </c>
      <c r="X43" s="14">
        <f>H43*强化!$D$12</f>
        <v>0.78</v>
      </c>
      <c r="Y43" s="24">
        <f t="shared" si="35"/>
        <v>35</v>
      </c>
      <c r="Z43" s="14">
        <f>H43*强化!$D$13</f>
        <v>0.88400000000000001</v>
      </c>
      <c r="AA43" s="24">
        <f t="shared" si="36"/>
        <v>49</v>
      </c>
      <c r="AB43" s="14">
        <f>H43*强化!$D$14</f>
        <v>0.98799999999999999</v>
      </c>
      <c r="AC43" s="24">
        <f t="shared" si="37"/>
        <v>63</v>
      </c>
      <c r="AD43" s="14">
        <f>H43*强化!$D$15</f>
        <v>1.0920000000000001</v>
      </c>
      <c r="AE43" s="24">
        <f t="shared" si="38"/>
        <v>77.000000000000014</v>
      </c>
      <c r="AF43" s="14">
        <f>H43*强化!$D$16</f>
        <v>1.1960000000000002</v>
      </c>
      <c r="AG43" s="24">
        <f t="shared" si="39"/>
        <v>91.000000000000028</v>
      </c>
      <c r="AH43" s="14">
        <f>H43*强化!$D$17</f>
        <v>1.3000000000000003</v>
      </c>
      <c r="AI43" s="24">
        <f t="shared" si="40"/>
        <v>105.00000000000003</v>
      </c>
      <c r="AJ43" s="14">
        <f>H43*强化!$D$18</f>
        <v>1.4040000000000004</v>
      </c>
      <c r="AK43" s="24">
        <f t="shared" si="41"/>
        <v>119.00000000000004</v>
      </c>
      <c r="AL43" s="14">
        <f>H43*强化!$D$19</f>
        <v>1.5080000000000005</v>
      </c>
      <c r="AM43" s="24">
        <f t="shared" si="42"/>
        <v>133.00000000000006</v>
      </c>
      <c r="AN43" s="1"/>
      <c r="AO43" s="1"/>
      <c r="AP43" s="1"/>
      <c r="AQ43" s="1"/>
      <c r="AR43" s="1"/>
      <c r="AS43" s="1"/>
    </row>
    <row r="44" spans="1:45">
      <c r="A44" s="5">
        <v>24</v>
      </c>
      <c r="B44" s="5" t="s">
        <v>48</v>
      </c>
      <c r="C44" s="5">
        <v>3</v>
      </c>
      <c r="D44" s="5">
        <v>6</v>
      </c>
      <c r="E44" s="5">
        <v>10</v>
      </c>
      <c r="F44" s="5" t="s">
        <v>106</v>
      </c>
      <c r="G44" s="5">
        <f t="shared" si="43"/>
        <v>0.4</v>
      </c>
      <c r="H44" s="12">
        <f t="shared" si="44"/>
        <v>1.04</v>
      </c>
      <c r="I44" s="12">
        <f t="shared" si="45"/>
        <v>104</v>
      </c>
      <c r="J44" s="5">
        <v>1</v>
      </c>
      <c r="K44" s="1">
        <f t="shared" si="31"/>
        <v>70</v>
      </c>
      <c r="L44" s="17">
        <f t="shared" si="46"/>
        <v>35</v>
      </c>
      <c r="M44" s="17" t="s">
        <v>155</v>
      </c>
      <c r="N44" s="5"/>
      <c r="O44" s="5">
        <v>0</v>
      </c>
      <c r="P44" s="5">
        <v>136024</v>
      </c>
      <c r="Q44" s="14">
        <f t="shared" si="32"/>
        <v>1.4857142857142858</v>
      </c>
      <c r="R44" s="21"/>
      <c r="S44" s="21"/>
      <c r="T44" s="14">
        <f>H44*强化!$D$10</f>
        <v>1.1440000000000001</v>
      </c>
      <c r="U44" s="24">
        <f t="shared" si="33"/>
        <v>7.0000000000000062</v>
      </c>
      <c r="V44" s="14">
        <f>H44*强化!$D$11</f>
        <v>1.3520000000000001</v>
      </c>
      <c r="W44" s="24">
        <f t="shared" si="34"/>
        <v>21.000000000000004</v>
      </c>
      <c r="X44" s="14">
        <f>H44*强化!$D$12</f>
        <v>1.56</v>
      </c>
      <c r="Y44" s="24">
        <f t="shared" si="35"/>
        <v>35</v>
      </c>
      <c r="Z44" s="14">
        <f>H44*强化!$D$13</f>
        <v>1.768</v>
      </c>
      <c r="AA44" s="24">
        <f t="shared" si="36"/>
        <v>49</v>
      </c>
      <c r="AB44" s="14">
        <f>H44*强化!$D$14</f>
        <v>1.976</v>
      </c>
      <c r="AC44" s="24">
        <f t="shared" si="37"/>
        <v>63</v>
      </c>
      <c r="AD44" s="14">
        <f>H44*强化!$D$15</f>
        <v>2.1840000000000002</v>
      </c>
      <c r="AE44" s="24">
        <f t="shared" si="38"/>
        <v>77.000000000000014</v>
      </c>
      <c r="AF44" s="14">
        <f>H44*强化!$D$16</f>
        <v>2.3920000000000003</v>
      </c>
      <c r="AG44" s="24">
        <f t="shared" si="39"/>
        <v>91.000000000000028</v>
      </c>
      <c r="AH44" s="14">
        <f>H44*强化!$D$17</f>
        <v>2.6000000000000005</v>
      </c>
      <c r="AI44" s="24">
        <f t="shared" si="40"/>
        <v>105.00000000000003</v>
      </c>
      <c r="AJ44" s="14">
        <f>H44*强化!$D$18</f>
        <v>2.8080000000000007</v>
      </c>
      <c r="AK44" s="24">
        <f t="shared" si="41"/>
        <v>119.00000000000004</v>
      </c>
      <c r="AL44" s="14">
        <f>H44*强化!$D$19</f>
        <v>3.0160000000000009</v>
      </c>
      <c r="AM44" s="24">
        <f t="shared" si="42"/>
        <v>133.00000000000006</v>
      </c>
      <c r="AN44" s="1"/>
      <c r="AO44" s="1"/>
      <c r="AP44" s="1"/>
      <c r="AQ44" s="1"/>
      <c r="AR44" s="1"/>
      <c r="AS44" s="1"/>
    </row>
    <row r="45" spans="1:45" s="28" customFormat="1">
      <c r="H45" s="29"/>
      <c r="I45" s="29"/>
      <c r="L45" s="30"/>
      <c r="M45" s="30"/>
      <c r="Q45" s="31"/>
      <c r="R45" s="32"/>
      <c r="S45" s="32"/>
      <c r="T45" s="32"/>
      <c r="U45" s="33"/>
      <c r="V45" s="32"/>
      <c r="W45" s="33"/>
      <c r="X45" s="32"/>
      <c r="Y45" s="33"/>
      <c r="Z45" s="32"/>
      <c r="AA45" s="33"/>
      <c r="AB45" s="32"/>
      <c r="AC45" s="33"/>
      <c r="AD45" s="32"/>
      <c r="AE45" s="33"/>
      <c r="AF45" s="31"/>
      <c r="AG45" s="33"/>
      <c r="AH45" s="31"/>
      <c r="AI45" s="33"/>
      <c r="AJ45" s="31"/>
      <c r="AK45" s="33"/>
      <c r="AL45" s="31"/>
      <c r="AM45" s="33"/>
    </row>
    <row r="46" spans="1:45">
      <c r="A46" s="5">
        <v>25</v>
      </c>
      <c r="B46" s="5" t="s">
        <v>71</v>
      </c>
      <c r="C46" s="5">
        <v>4</v>
      </c>
      <c r="D46" s="5">
        <v>1</v>
      </c>
      <c r="E46" s="5">
        <v>12</v>
      </c>
      <c r="F46" s="5" t="s">
        <v>9</v>
      </c>
      <c r="G46" s="5">
        <f>G37</f>
        <v>0.1</v>
      </c>
      <c r="H46" s="12">
        <f>G46*($B$15+$D$13)</f>
        <v>0.32000000000000006</v>
      </c>
      <c r="I46" s="12">
        <f>H46*100</f>
        <v>32.000000000000007</v>
      </c>
      <c r="J46" s="5">
        <v>2</v>
      </c>
      <c r="K46" s="1">
        <f t="shared" ref="K46:K53" si="47">H46/(Q46/100)</f>
        <v>86</v>
      </c>
      <c r="L46" s="17">
        <f>K46/2</f>
        <v>43</v>
      </c>
      <c r="M46" s="17" t="s">
        <v>154</v>
      </c>
      <c r="N46" s="5"/>
      <c r="O46" s="5">
        <v>0</v>
      </c>
      <c r="P46" s="5">
        <v>141025</v>
      </c>
      <c r="Q46" s="14">
        <f t="shared" ref="Q46:Q53" si="48">H46/$E$15*100</f>
        <v>0.372093023255814</v>
      </c>
      <c r="R46" s="21" t="s">
        <v>111</v>
      </c>
      <c r="S46" s="21">
        <f>H49+H51</f>
        <v>3.2</v>
      </c>
      <c r="T46" s="14">
        <f>H46*强化!$D$10</f>
        <v>0.35200000000000009</v>
      </c>
      <c r="U46" s="24">
        <f t="shared" ref="U46:U53" si="49">(T46-H46)/(Q46/100)</f>
        <v>8.6000000000000068</v>
      </c>
      <c r="V46" s="14">
        <f>H46*强化!$D$11</f>
        <v>0.41600000000000009</v>
      </c>
      <c r="W46" s="24">
        <f t="shared" ref="W46:W53" si="50">(V46-$H46)/($Q46/100)</f>
        <v>25.800000000000004</v>
      </c>
      <c r="X46" s="14">
        <f>H46*强化!$D$12</f>
        <v>0.48000000000000009</v>
      </c>
      <c r="Y46" s="24">
        <f t="shared" ref="Y46:Y53" si="51">(X46-$H46)/($Q46/100)</f>
        <v>43</v>
      </c>
      <c r="Z46" s="14">
        <f>H46*强化!$D$13</f>
        <v>0.54400000000000004</v>
      </c>
      <c r="AA46" s="24">
        <f t="shared" ref="AA46:AA53" si="52">(Z46-$H46)/($Q46/100)</f>
        <v>60.199999999999982</v>
      </c>
      <c r="AB46" s="14">
        <f>H46*强化!$D$14</f>
        <v>0.6080000000000001</v>
      </c>
      <c r="AC46" s="24">
        <f t="shared" ref="AC46:AC53" si="53">(AB46-$H46)/($Q46/100)</f>
        <v>77.399999999999991</v>
      </c>
      <c r="AD46" s="14">
        <f>H46*强化!$D$15</f>
        <v>0.67200000000000015</v>
      </c>
      <c r="AE46" s="24">
        <f t="shared" ref="AE46:AE53" si="54">(AD46-$H46)/($Q46/100)</f>
        <v>94.600000000000009</v>
      </c>
      <c r="AF46" s="14">
        <f>H46*强化!$D$16</f>
        <v>0.73600000000000021</v>
      </c>
      <c r="AG46" s="24">
        <f t="shared" ref="AG46:AG53" si="55">(AF46-$H46)/($Q46/100)</f>
        <v>111.80000000000003</v>
      </c>
      <c r="AH46" s="14">
        <f>H46*强化!$D$17</f>
        <v>0.80000000000000027</v>
      </c>
      <c r="AI46" s="24">
        <f t="shared" ref="AI46:AI53" si="56">(AH46-$H46)/($Q46/100)</f>
        <v>129.00000000000003</v>
      </c>
      <c r="AJ46" s="14">
        <f>H46*强化!$D$18</f>
        <v>0.86400000000000032</v>
      </c>
      <c r="AK46" s="24">
        <f t="shared" ref="AK46:AK53" si="57">(AJ46-$H46)/($Q46/100)</f>
        <v>146.20000000000005</v>
      </c>
      <c r="AL46" s="14">
        <f>H46*强化!$D$19</f>
        <v>0.92800000000000049</v>
      </c>
      <c r="AM46" s="24">
        <f t="shared" ref="AM46:AM53" si="58">(AL46-$H46)/($Q46/100)</f>
        <v>163.40000000000009</v>
      </c>
      <c r="AN46" s="1"/>
      <c r="AO46" s="1"/>
      <c r="AP46" s="1"/>
      <c r="AQ46" s="1"/>
      <c r="AR46" s="1"/>
      <c r="AS46" s="1"/>
    </row>
    <row r="47" spans="1:45">
      <c r="A47" s="5">
        <v>26</v>
      </c>
      <c r="B47" s="5" t="s">
        <v>72</v>
      </c>
      <c r="C47" s="5">
        <v>4</v>
      </c>
      <c r="D47" s="5">
        <v>8</v>
      </c>
      <c r="E47" s="5">
        <v>12</v>
      </c>
      <c r="F47" s="5" t="s">
        <v>31</v>
      </c>
      <c r="G47" s="5">
        <f t="shared" ref="G47:G53" si="59">G38</f>
        <v>1</v>
      </c>
      <c r="H47" s="12">
        <f t="shared" ref="H47:H53" si="60">G47*($B$15+$D$13)</f>
        <v>3.2</v>
      </c>
      <c r="I47" s="12">
        <f t="shared" ref="I47:I53" si="61">H47*100</f>
        <v>320</v>
      </c>
      <c r="J47" s="5">
        <v>2</v>
      </c>
      <c r="K47" s="1">
        <f t="shared" si="47"/>
        <v>86</v>
      </c>
      <c r="L47" s="17">
        <f t="shared" ref="L47:L53" si="62">K47/2</f>
        <v>43</v>
      </c>
      <c r="M47" s="17" t="s">
        <v>155</v>
      </c>
      <c r="N47" s="5"/>
      <c r="O47" s="5">
        <v>0</v>
      </c>
      <c r="P47" s="5">
        <v>145026</v>
      </c>
      <c r="Q47" s="14">
        <f t="shared" si="48"/>
        <v>3.7209302325581395</v>
      </c>
      <c r="R47" s="21" t="s">
        <v>112</v>
      </c>
      <c r="S47" s="21">
        <f>H50+H53</f>
        <v>2.5600000000000005</v>
      </c>
      <c r="T47" s="14">
        <f>H47*强化!$D$10</f>
        <v>3.5200000000000005</v>
      </c>
      <c r="U47" s="24">
        <f t="shared" si="49"/>
        <v>8.6000000000000085</v>
      </c>
      <c r="V47" s="14">
        <f>H47*强化!$D$11</f>
        <v>4.16</v>
      </c>
      <c r="W47" s="24">
        <f t="shared" si="50"/>
        <v>25.8</v>
      </c>
      <c r="X47" s="14">
        <f>H47*强化!$D$12</f>
        <v>4.8000000000000007</v>
      </c>
      <c r="Y47" s="24">
        <f t="shared" si="51"/>
        <v>43.000000000000014</v>
      </c>
      <c r="Z47" s="14">
        <f>H47*强化!$D$13</f>
        <v>5.44</v>
      </c>
      <c r="AA47" s="24">
        <f t="shared" si="52"/>
        <v>60.20000000000001</v>
      </c>
      <c r="AB47" s="14">
        <f>H47*强化!$D$14</f>
        <v>6.08</v>
      </c>
      <c r="AC47" s="24">
        <f t="shared" si="53"/>
        <v>77.399999999999991</v>
      </c>
      <c r="AD47" s="14">
        <f>H47*强化!$D$15</f>
        <v>6.7200000000000006</v>
      </c>
      <c r="AE47" s="24">
        <f t="shared" si="54"/>
        <v>94.600000000000009</v>
      </c>
      <c r="AF47" s="14">
        <f>H47*强化!$D$16</f>
        <v>7.3600000000000012</v>
      </c>
      <c r="AG47" s="24">
        <f t="shared" si="55"/>
        <v>111.80000000000003</v>
      </c>
      <c r="AH47" s="14">
        <f>H47*强化!$D$17</f>
        <v>8.0000000000000018</v>
      </c>
      <c r="AI47" s="24">
        <f t="shared" si="56"/>
        <v>129.00000000000006</v>
      </c>
      <c r="AJ47" s="14">
        <f>H47*强化!$D$18</f>
        <v>8.6400000000000023</v>
      </c>
      <c r="AK47" s="24">
        <f t="shared" si="57"/>
        <v>146.20000000000007</v>
      </c>
      <c r="AL47" s="14">
        <f>H47*强化!$D$19</f>
        <v>9.2800000000000029</v>
      </c>
      <c r="AM47" s="24">
        <f t="shared" si="58"/>
        <v>163.40000000000006</v>
      </c>
      <c r="AN47" s="1"/>
      <c r="AO47" s="1"/>
      <c r="AP47" s="1"/>
      <c r="AQ47" s="1"/>
      <c r="AR47" s="1"/>
      <c r="AS47" s="1"/>
    </row>
    <row r="48" spans="1:45">
      <c r="A48" s="5">
        <v>27</v>
      </c>
      <c r="B48" s="5" t="s">
        <v>73</v>
      </c>
      <c r="C48" s="5">
        <v>4</v>
      </c>
      <c r="D48" s="5">
        <v>7</v>
      </c>
      <c r="E48" s="5">
        <v>12</v>
      </c>
      <c r="F48" s="5" t="s">
        <v>30</v>
      </c>
      <c r="G48" s="5">
        <f t="shared" si="59"/>
        <v>8</v>
      </c>
      <c r="H48" s="12">
        <f>INT(G48*($B$15+$D$13))</f>
        <v>25</v>
      </c>
      <c r="I48" s="12">
        <f t="shared" si="61"/>
        <v>2500</v>
      </c>
      <c r="J48" s="5">
        <v>2</v>
      </c>
      <c r="K48" s="1">
        <f t="shared" si="47"/>
        <v>86</v>
      </c>
      <c r="L48" s="17">
        <f t="shared" si="62"/>
        <v>43</v>
      </c>
      <c r="M48" s="17" t="s">
        <v>155</v>
      </c>
      <c r="N48" s="5"/>
      <c r="O48" s="5">
        <v>0</v>
      </c>
      <c r="P48" s="5">
        <v>145027</v>
      </c>
      <c r="Q48" s="14">
        <f t="shared" si="48"/>
        <v>29.069767441860467</v>
      </c>
      <c r="R48" s="21" t="s">
        <v>116</v>
      </c>
      <c r="S48" s="21">
        <f>10*S46</f>
        <v>32</v>
      </c>
      <c r="T48" s="14">
        <f>H48*强化!$D$10</f>
        <v>27.500000000000004</v>
      </c>
      <c r="U48" s="24">
        <f t="shared" si="49"/>
        <v>8.6000000000000121</v>
      </c>
      <c r="V48" s="14">
        <f>H48*强化!$D$11</f>
        <v>32.5</v>
      </c>
      <c r="W48" s="24">
        <f t="shared" si="50"/>
        <v>25.799999999999997</v>
      </c>
      <c r="X48" s="14">
        <f>H48*强化!$D$12</f>
        <v>37.5</v>
      </c>
      <c r="Y48" s="24">
        <f t="shared" si="51"/>
        <v>43</v>
      </c>
      <c r="Z48" s="14">
        <f>H48*强化!$D$13</f>
        <v>42.5</v>
      </c>
      <c r="AA48" s="24">
        <f t="shared" si="52"/>
        <v>60.199999999999996</v>
      </c>
      <c r="AB48" s="14">
        <f>H48*强化!$D$14</f>
        <v>47.5</v>
      </c>
      <c r="AC48" s="24">
        <f t="shared" si="53"/>
        <v>77.399999999999991</v>
      </c>
      <c r="AD48" s="14">
        <f>H48*强化!$D$15</f>
        <v>52.5</v>
      </c>
      <c r="AE48" s="24">
        <f t="shared" si="54"/>
        <v>94.6</v>
      </c>
      <c r="AF48" s="14">
        <f>H48*强化!$D$16</f>
        <v>57.500000000000007</v>
      </c>
      <c r="AG48" s="24">
        <f t="shared" si="55"/>
        <v>111.80000000000001</v>
      </c>
      <c r="AH48" s="14">
        <f>H48*强化!$D$17</f>
        <v>62.500000000000014</v>
      </c>
      <c r="AI48" s="24">
        <f t="shared" si="56"/>
        <v>129.00000000000003</v>
      </c>
      <c r="AJ48" s="14">
        <f>H48*强化!$D$18</f>
        <v>67.500000000000014</v>
      </c>
      <c r="AK48" s="24">
        <f t="shared" si="57"/>
        <v>146.20000000000005</v>
      </c>
      <c r="AL48" s="14">
        <f>H48*强化!$D$19</f>
        <v>72.500000000000014</v>
      </c>
      <c r="AM48" s="24">
        <f t="shared" si="58"/>
        <v>163.40000000000003</v>
      </c>
      <c r="AN48" s="1"/>
      <c r="AO48" s="1"/>
      <c r="AP48" s="1"/>
      <c r="AQ48" s="1"/>
      <c r="AR48" s="1"/>
      <c r="AS48" s="1"/>
    </row>
    <row r="49" spans="1:45">
      <c r="A49" s="5">
        <v>28</v>
      </c>
      <c r="B49" s="5" t="s">
        <v>49</v>
      </c>
      <c r="C49" s="5">
        <v>4</v>
      </c>
      <c r="D49" s="5">
        <v>5</v>
      </c>
      <c r="E49" s="5">
        <v>12</v>
      </c>
      <c r="F49" s="5" t="s">
        <v>107</v>
      </c>
      <c r="G49" s="5">
        <f t="shared" si="59"/>
        <v>0.5</v>
      </c>
      <c r="H49" s="12">
        <f t="shared" si="60"/>
        <v>1.6</v>
      </c>
      <c r="I49" s="12">
        <f t="shared" si="61"/>
        <v>160</v>
      </c>
      <c r="J49" s="5">
        <v>2</v>
      </c>
      <c r="K49" s="1">
        <f t="shared" si="47"/>
        <v>86</v>
      </c>
      <c r="L49" s="17">
        <f t="shared" si="62"/>
        <v>43</v>
      </c>
      <c r="M49" s="17" t="s">
        <v>155</v>
      </c>
      <c r="N49" s="5"/>
      <c r="O49" s="5">
        <v>0</v>
      </c>
      <c r="P49" s="5">
        <v>145028</v>
      </c>
      <c r="Q49" s="14">
        <f t="shared" si="48"/>
        <v>1.8604651162790697</v>
      </c>
      <c r="R49" s="21" t="s">
        <v>117</v>
      </c>
      <c r="S49" s="21">
        <f>20*S46</f>
        <v>64</v>
      </c>
      <c r="T49" s="14">
        <f>H49*强化!$D$10</f>
        <v>1.7600000000000002</v>
      </c>
      <c r="U49" s="24">
        <f t="shared" si="49"/>
        <v>8.6000000000000085</v>
      </c>
      <c r="V49" s="14">
        <f>H49*强化!$D$11</f>
        <v>2.08</v>
      </c>
      <c r="W49" s="24">
        <f t="shared" si="50"/>
        <v>25.8</v>
      </c>
      <c r="X49" s="14">
        <f>H49*强化!$D$12</f>
        <v>2.4000000000000004</v>
      </c>
      <c r="Y49" s="24">
        <f t="shared" si="51"/>
        <v>43.000000000000014</v>
      </c>
      <c r="Z49" s="14">
        <f>H49*强化!$D$13</f>
        <v>2.72</v>
      </c>
      <c r="AA49" s="24">
        <f t="shared" si="52"/>
        <v>60.20000000000001</v>
      </c>
      <c r="AB49" s="14">
        <f>H49*强化!$D$14</f>
        <v>3.04</v>
      </c>
      <c r="AC49" s="24">
        <f t="shared" si="53"/>
        <v>77.399999999999991</v>
      </c>
      <c r="AD49" s="14">
        <f>H49*强化!$D$15</f>
        <v>3.3600000000000003</v>
      </c>
      <c r="AE49" s="24">
        <f t="shared" si="54"/>
        <v>94.600000000000009</v>
      </c>
      <c r="AF49" s="14">
        <f>H49*强化!$D$16</f>
        <v>3.6800000000000006</v>
      </c>
      <c r="AG49" s="24">
        <f t="shared" si="55"/>
        <v>111.80000000000003</v>
      </c>
      <c r="AH49" s="14">
        <f>H49*强化!$D$17</f>
        <v>4.0000000000000009</v>
      </c>
      <c r="AI49" s="24">
        <f t="shared" si="56"/>
        <v>129.00000000000006</v>
      </c>
      <c r="AJ49" s="14">
        <f>H49*强化!$D$18</f>
        <v>4.3200000000000012</v>
      </c>
      <c r="AK49" s="24">
        <f t="shared" si="57"/>
        <v>146.20000000000007</v>
      </c>
      <c r="AL49" s="14">
        <f>H49*强化!$D$19</f>
        <v>4.6400000000000015</v>
      </c>
      <c r="AM49" s="24">
        <f t="shared" si="58"/>
        <v>163.40000000000006</v>
      </c>
      <c r="AN49" s="1"/>
      <c r="AO49" s="1"/>
      <c r="AP49" s="1"/>
      <c r="AQ49" s="1"/>
      <c r="AR49" s="1"/>
      <c r="AS49" s="1"/>
    </row>
    <row r="50" spans="1:45">
      <c r="A50" s="5">
        <v>29</v>
      </c>
      <c r="B50" s="5" t="s">
        <v>50</v>
      </c>
      <c r="C50" s="5">
        <v>4</v>
      </c>
      <c r="D50" s="5">
        <v>2</v>
      </c>
      <c r="E50" s="5">
        <v>12</v>
      </c>
      <c r="F50" s="5" t="s">
        <v>8</v>
      </c>
      <c r="G50" s="5">
        <f t="shared" si="59"/>
        <v>0.4</v>
      </c>
      <c r="H50" s="12">
        <f t="shared" si="60"/>
        <v>1.2800000000000002</v>
      </c>
      <c r="I50" s="12">
        <f t="shared" si="61"/>
        <v>128.00000000000003</v>
      </c>
      <c r="J50" s="5">
        <v>2</v>
      </c>
      <c r="K50" s="1">
        <f t="shared" si="47"/>
        <v>86</v>
      </c>
      <c r="L50" s="17">
        <f t="shared" si="62"/>
        <v>43</v>
      </c>
      <c r="M50" s="17" t="s">
        <v>154</v>
      </c>
      <c r="N50" s="5"/>
      <c r="O50" s="5">
        <v>0</v>
      </c>
      <c r="P50" s="5">
        <v>142029</v>
      </c>
      <c r="Q50" s="14">
        <f t="shared" si="48"/>
        <v>1.488372093023256</v>
      </c>
      <c r="R50" s="21" t="s">
        <v>137</v>
      </c>
      <c r="S50" s="21">
        <f>30*S46</f>
        <v>96</v>
      </c>
      <c r="T50" s="14">
        <f>H50*强化!$D$10</f>
        <v>1.4080000000000004</v>
      </c>
      <c r="U50" s="24">
        <f t="shared" si="49"/>
        <v>8.6000000000000068</v>
      </c>
      <c r="V50" s="14">
        <f>H50*强化!$D$11</f>
        <v>1.6640000000000004</v>
      </c>
      <c r="W50" s="24">
        <f t="shared" si="50"/>
        <v>25.800000000000004</v>
      </c>
      <c r="X50" s="14">
        <f>H50*强化!$D$12</f>
        <v>1.9200000000000004</v>
      </c>
      <c r="Y50" s="24">
        <f t="shared" si="51"/>
        <v>43</v>
      </c>
      <c r="Z50" s="14">
        <f>H50*强化!$D$13</f>
        <v>2.1760000000000002</v>
      </c>
      <c r="AA50" s="24">
        <f t="shared" si="52"/>
        <v>60.199999999999982</v>
      </c>
      <c r="AB50" s="14">
        <f>H50*强化!$D$14</f>
        <v>2.4320000000000004</v>
      </c>
      <c r="AC50" s="24">
        <f t="shared" si="53"/>
        <v>77.399999999999991</v>
      </c>
      <c r="AD50" s="14">
        <f>H50*强化!$D$15</f>
        <v>2.6880000000000006</v>
      </c>
      <c r="AE50" s="24">
        <f t="shared" si="54"/>
        <v>94.600000000000009</v>
      </c>
      <c r="AF50" s="14">
        <f>H50*强化!$D$16</f>
        <v>2.9440000000000008</v>
      </c>
      <c r="AG50" s="24">
        <f t="shared" si="55"/>
        <v>111.80000000000003</v>
      </c>
      <c r="AH50" s="14">
        <f>H50*强化!$D$17</f>
        <v>3.2000000000000011</v>
      </c>
      <c r="AI50" s="24">
        <f t="shared" si="56"/>
        <v>129.00000000000003</v>
      </c>
      <c r="AJ50" s="14">
        <f>H50*强化!$D$18</f>
        <v>3.4560000000000013</v>
      </c>
      <c r="AK50" s="24">
        <f t="shared" si="57"/>
        <v>146.20000000000005</v>
      </c>
      <c r="AL50" s="14">
        <f>H50*强化!$D$19</f>
        <v>3.712000000000002</v>
      </c>
      <c r="AM50" s="24">
        <f t="shared" si="58"/>
        <v>163.40000000000009</v>
      </c>
      <c r="AN50" s="1"/>
      <c r="AO50" s="1"/>
      <c r="AP50" s="1"/>
      <c r="AQ50" s="1"/>
      <c r="AR50" s="1"/>
      <c r="AS50" s="1"/>
    </row>
    <row r="51" spans="1:45">
      <c r="A51" s="5">
        <v>30</v>
      </c>
      <c r="B51" s="5" t="s">
        <v>51</v>
      </c>
      <c r="C51" s="5">
        <v>4</v>
      </c>
      <c r="D51" s="5">
        <v>3</v>
      </c>
      <c r="E51" s="5">
        <v>12</v>
      </c>
      <c r="F51" s="5" t="s">
        <v>11</v>
      </c>
      <c r="G51" s="5">
        <f t="shared" si="59"/>
        <v>0.5</v>
      </c>
      <c r="H51" s="12">
        <f t="shared" si="60"/>
        <v>1.6</v>
      </c>
      <c r="I51" s="12">
        <f t="shared" si="61"/>
        <v>160</v>
      </c>
      <c r="J51" s="5">
        <v>2</v>
      </c>
      <c r="K51" s="1">
        <f t="shared" si="47"/>
        <v>86</v>
      </c>
      <c r="L51" s="17">
        <f t="shared" si="62"/>
        <v>43</v>
      </c>
      <c r="M51" s="17" t="s">
        <v>154</v>
      </c>
      <c r="N51" s="5"/>
      <c r="O51" s="5">
        <v>0</v>
      </c>
      <c r="P51" s="5">
        <v>143030</v>
      </c>
      <c r="Q51" s="14">
        <f t="shared" si="48"/>
        <v>1.8604651162790697</v>
      </c>
      <c r="R51" s="21" t="s">
        <v>138</v>
      </c>
      <c r="S51" s="21">
        <f>40*S46</f>
        <v>128</v>
      </c>
      <c r="T51" s="14">
        <f>H51*强化!$D$10</f>
        <v>1.7600000000000002</v>
      </c>
      <c r="U51" s="24">
        <f t="shared" si="49"/>
        <v>8.6000000000000085</v>
      </c>
      <c r="V51" s="14">
        <f>H51*强化!$D$11</f>
        <v>2.08</v>
      </c>
      <c r="W51" s="24">
        <f t="shared" si="50"/>
        <v>25.8</v>
      </c>
      <c r="X51" s="14">
        <f>H51*强化!$D$12</f>
        <v>2.4000000000000004</v>
      </c>
      <c r="Y51" s="24">
        <f t="shared" si="51"/>
        <v>43.000000000000014</v>
      </c>
      <c r="Z51" s="14">
        <f>H51*强化!$D$13</f>
        <v>2.72</v>
      </c>
      <c r="AA51" s="24">
        <f t="shared" si="52"/>
        <v>60.20000000000001</v>
      </c>
      <c r="AB51" s="14">
        <f>H51*强化!$D$14</f>
        <v>3.04</v>
      </c>
      <c r="AC51" s="24">
        <f t="shared" si="53"/>
        <v>77.399999999999991</v>
      </c>
      <c r="AD51" s="14">
        <f>H51*强化!$D$15</f>
        <v>3.3600000000000003</v>
      </c>
      <c r="AE51" s="24">
        <f t="shared" si="54"/>
        <v>94.600000000000009</v>
      </c>
      <c r="AF51" s="14">
        <f>H51*强化!$D$16</f>
        <v>3.6800000000000006</v>
      </c>
      <c r="AG51" s="24">
        <f t="shared" si="55"/>
        <v>111.80000000000003</v>
      </c>
      <c r="AH51" s="14">
        <f>H51*强化!$D$17</f>
        <v>4.0000000000000009</v>
      </c>
      <c r="AI51" s="24">
        <f t="shared" si="56"/>
        <v>129.00000000000006</v>
      </c>
      <c r="AJ51" s="14">
        <f>H51*强化!$D$18</f>
        <v>4.3200000000000012</v>
      </c>
      <c r="AK51" s="24">
        <f t="shared" si="57"/>
        <v>146.20000000000007</v>
      </c>
      <c r="AL51" s="14">
        <f>H51*强化!$D$19</f>
        <v>4.6400000000000015</v>
      </c>
      <c r="AM51" s="24">
        <f t="shared" si="58"/>
        <v>163.40000000000006</v>
      </c>
      <c r="AN51" s="1"/>
      <c r="AO51" s="1"/>
      <c r="AP51" s="1"/>
      <c r="AQ51" s="1"/>
      <c r="AR51" s="1"/>
      <c r="AS51" s="1"/>
    </row>
    <row r="52" spans="1:45">
      <c r="A52" s="5">
        <v>31</v>
      </c>
      <c r="B52" s="5" t="s">
        <v>52</v>
      </c>
      <c r="C52" s="5">
        <v>4</v>
      </c>
      <c r="D52" s="5">
        <v>4</v>
      </c>
      <c r="E52" s="5">
        <v>12</v>
      </c>
      <c r="F52" s="5" t="s">
        <v>10</v>
      </c>
      <c r="G52" s="5">
        <f t="shared" si="59"/>
        <v>0.2</v>
      </c>
      <c r="H52" s="12">
        <f t="shared" si="60"/>
        <v>0.64000000000000012</v>
      </c>
      <c r="I52" s="12">
        <f t="shared" si="61"/>
        <v>64.000000000000014</v>
      </c>
      <c r="J52" s="5">
        <v>2</v>
      </c>
      <c r="K52" s="1">
        <f t="shared" si="47"/>
        <v>86</v>
      </c>
      <c r="L52" s="17">
        <f t="shared" si="62"/>
        <v>43</v>
      </c>
      <c r="M52" s="17" t="s">
        <v>154</v>
      </c>
      <c r="N52" s="5"/>
      <c r="O52" s="5">
        <v>0</v>
      </c>
      <c r="P52" s="5">
        <v>144031</v>
      </c>
      <c r="Q52" s="14">
        <f t="shared" si="48"/>
        <v>0.74418604651162801</v>
      </c>
      <c r="R52" s="21" t="s">
        <v>139</v>
      </c>
      <c r="S52" s="21">
        <f>50*S46</f>
        <v>160</v>
      </c>
      <c r="T52" s="14">
        <f>H52*强化!$D$10</f>
        <v>0.70400000000000018</v>
      </c>
      <c r="U52" s="24">
        <f t="shared" si="49"/>
        <v>8.6000000000000068</v>
      </c>
      <c r="V52" s="14">
        <f>H52*强化!$D$11</f>
        <v>0.83200000000000018</v>
      </c>
      <c r="W52" s="24">
        <f t="shared" si="50"/>
        <v>25.800000000000004</v>
      </c>
      <c r="X52" s="14">
        <f>H52*强化!$D$12</f>
        <v>0.96000000000000019</v>
      </c>
      <c r="Y52" s="24">
        <f t="shared" si="51"/>
        <v>43</v>
      </c>
      <c r="Z52" s="14">
        <f>H52*强化!$D$13</f>
        <v>1.0880000000000001</v>
      </c>
      <c r="AA52" s="24">
        <f t="shared" si="52"/>
        <v>60.199999999999982</v>
      </c>
      <c r="AB52" s="14">
        <f>H52*强化!$D$14</f>
        <v>1.2160000000000002</v>
      </c>
      <c r="AC52" s="24">
        <f t="shared" si="53"/>
        <v>77.399999999999991</v>
      </c>
      <c r="AD52" s="14">
        <f>H52*强化!$D$15</f>
        <v>1.3440000000000003</v>
      </c>
      <c r="AE52" s="24">
        <f t="shared" si="54"/>
        <v>94.600000000000009</v>
      </c>
      <c r="AF52" s="14">
        <f>H52*强化!$D$16</f>
        <v>1.4720000000000004</v>
      </c>
      <c r="AG52" s="24">
        <f t="shared" si="55"/>
        <v>111.80000000000003</v>
      </c>
      <c r="AH52" s="14">
        <f>H52*强化!$D$17</f>
        <v>1.6000000000000005</v>
      </c>
      <c r="AI52" s="24">
        <f t="shared" si="56"/>
        <v>129.00000000000003</v>
      </c>
      <c r="AJ52" s="14">
        <f>H52*强化!$D$18</f>
        <v>1.7280000000000006</v>
      </c>
      <c r="AK52" s="24">
        <f t="shared" si="57"/>
        <v>146.20000000000005</v>
      </c>
      <c r="AL52" s="14">
        <f>H52*强化!$D$19</f>
        <v>1.856000000000001</v>
      </c>
      <c r="AM52" s="24">
        <f t="shared" si="58"/>
        <v>163.40000000000009</v>
      </c>
      <c r="AN52" s="1"/>
      <c r="AO52" s="1"/>
      <c r="AP52" s="1"/>
      <c r="AQ52" s="1"/>
      <c r="AR52" s="1"/>
      <c r="AS52" s="1"/>
    </row>
    <row r="53" spans="1:45">
      <c r="A53" s="5">
        <v>32</v>
      </c>
      <c r="B53" s="5" t="s">
        <v>53</v>
      </c>
      <c r="C53" s="5">
        <v>4</v>
      </c>
      <c r="D53" s="5">
        <v>6</v>
      </c>
      <c r="E53" s="5">
        <v>12</v>
      </c>
      <c r="F53" s="5" t="s">
        <v>106</v>
      </c>
      <c r="G53" s="5">
        <f t="shared" si="59"/>
        <v>0.4</v>
      </c>
      <c r="H53" s="12">
        <f t="shared" si="60"/>
        <v>1.2800000000000002</v>
      </c>
      <c r="I53" s="12">
        <f t="shared" si="61"/>
        <v>128.00000000000003</v>
      </c>
      <c r="J53" s="5">
        <v>2</v>
      </c>
      <c r="K53" s="1">
        <f t="shared" si="47"/>
        <v>86</v>
      </c>
      <c r="L53" s="17">
        <f t="shared" si="62"/>
        <v>43</v>
      </c>
      <c r="M53" s="17" t="s">
        <v>155</v>
      </c>
      <c r="N53" s="5"/>
      <c r="O53" s="5">
        <v>0</v>
      </c>
      <c r="P53" s="5">
        <v>146032</v>
      </c>
      <c r="Q53" s="14">
        <f t="shared" si="48"/>
        <v>1.488372093023256</v>
      </c>
      <c r="R53" s="21"/>
      <c r="S53" s="21"/>
      <c r="T53" s="14">
        <f>H53*强化!$D$10</f>
        <v>1.4080000000000004</v>
      </c>
      <c r="U53" s="24">
        <f t="shared" si="49"/>
        <v>8.6000000000000068</v>
      </c>
      <c r="V53" s="14">
        <f>H53*强化!$D$11</f>
        <v>1.6640000000000004</v>
      </c>
      <c r="W53" s="24">
        <f t="shared" si="50"/>
        <v>25.800000000000004</v>
      </c>
      <c r="X53" s="14">
        <f>H53*强化!$D$12</f>
        <v>1.9200000000000004</v>
      </c>
      <c r="Y53" s="24">
        <f t="shared" si="51"/>
        <v>43</v>
      </c>
      <c r="Z53" s="14">
        <f>H53*强化!$D$13</f>
        <v>2.1760000000000002</v>
      </c>
      <c r="AA53" s="24">
        <f t="shared" si="52"/>
        <v>60.199999999999982</v>
      </c>
      <c r="AB53" s="14">
        <f>H53*强化!$D$14</f>
        <v>2.4320000000000004</v>
      </c>
      <c r="AC53" s="24">
        <f t="shared" si="53"/>
        <v>77.399999999999991</v>
      </c>
      <c r="AD53" s="14">
        <f>H53*强化!$D$15</f>
        <v>2.6880000000000006</v>
      </c>
      <c r="AE53" s="24">
        <f t="shared" si="54"/>
        <v>94.600000000000009</v>
      </c>
      <c r="AF53" s="14">
        <f>H53*强化!$D$16</f>
        <v>2.9440000000000008</v>
      </c>
      <c r="AG53" s="24">
        <f t="shared" si="55"/>
        <v>111.80000000000003</v>
      </c>
      <c r="AH53" s="14">
        <f>H53*强化!$D$17</f>
        <v>3.2000000000000011</v>
      </c>
      <c r="AI53" s="24">
        <f t="shared" si="56"/>
        <v>129.00000000000003</v>
      </c>
      <c r="AJ53" s="14">
        <f>H53*强化!$D$18</f>
        <v>3.4560000000000013</v>
      </c>
      <c r="AK53" s="24">
        <f t="shared" si="57"/>
        <v>146.20000000000005</v>
      </c>
      <c r="AL53" s="14">
        <f>H53*强化!$D$19</f>
        <v>3.712000000000002</v>
      </c>
      <c r="AM53" s="24">
        <f t="shared" si="58"/>
        <v>163.40000000000009</v>
      </c>
      <c r="AN53" s="1"/>
      <c r="AO53" s="1"/>
      <c r="AP53" s="1"/>
      <c r="AQ53" s="1"/>
      <c r="AR53" s="1"/>
      <c r="AS53" s="1"/>
    </row>
    <row r="54" spans="1:45" s="28" customFormat="1">
      <c r="H54" s="29"/>
      <c r="I54" s="29"/>
      <c r="L54" s="30"/>
      <c r="M54" s="30"/>
      <c r="Q54" s="31"/>
      <c r="R54" s="32"/>
      <c r="S54" s="32"/>
      <c r="T54" s="32"/>
      <c r="U54" s="33"/>
      <c r="V54" s="32"/>
      <c r="W54" s="33"/>
      <c r="X54" s="32"/>
      <c r="Y54" s="33"/>
      <c r="Z54" s="32"/>
      <c r="AA54" s="33"/>
      <c r="AB54" s="32"/>
      <c r="AC54" s="33"/>
      <c r="AD54" s="32"/>
      <c r="AE54" s="33"/>
      <c r="AF54" s="31"/>
      <c r="AG54" s="33"/>
      <c r="AH54" s="31"/>
      <c r="AI54" s="33"/>
      <c r="AJ54" s="31"/>
      <c r="AK54" s="33"/>
      <c r="AL54" s="31"/>
      <c r="AM54" s="33"/>
    </row>
    <row r="55" spans="1:45">
      <c r="A55" s="5">
        <v>33</v>
      </c>
      <c r="B55" s="5" t="s">
        <v>61</v>
      </c>
      <c r="C55" s="5">
        <v>5</v>
      </c>
      <c r="D55" s="5">
        <v>1</v>
      </c>
      <c r="E55" s="5">
        <v>13</v>
      </c>
      <c r="F55" s="5" t="s">
        <v>9</v>
      </c>
      <c r="G55" s="5">
        <f>G46</f>
        <v>0.1</v>
      </c>
      <c r="H55" s="12">
        <f>G55*($B$16+$D$13)</f>
        <v>0.4</v>
      </c>
      <c r="I55" s="12">
        <f>H55*100</f>
        <v>40</v>
      </c>
      <c r="J55" s="5">
        <v>2</v>
      </c>
      <c r="K55" s="1">
        <f t="shared" ref="K55:K62" si="63">H55/(Q55/100)</f>
        <v>108</v>
      </c>
      <c r="L55" s="17">
        <f>K55/2</f>
        <v>54</v>
      </c>
      <c r="M55" s="17" t="s">
        <v>154</v>
      </c>
      <c r="N55" s="5"/>
      <c r="O55" s="5">
        <v>0</v>
      </c>
      <c r="P55" s="5">
        <v>151033</v>
      </c>
      <c r="Q55" s="14">
        <f t="shared" ref="Q55:Q62" si="64">H55/$E$16*100</f>
        <v>0.37037037037037041</v>
      </c>
      <c r="R55" s="21" t="s">
        <v>111</v>
      </c>
      <c r="S55" s="21">
        <f>H58+H60</f>
        <v>4</v>
      </c>
      <c r="T55" s="14">
        <f>H55*强化!$D$10</f>
        <v>0.44000000000000006</v>
      </c>
      <c r="U55" s="24">
        <f t="shared" ref="U55:U62" si="65">(T55-H55)/(Q55/100)</f>
        <v>10.80000000000001</v>
      </c>
      <c r="V55" s="14">
        <f>H55*强化!$D$11</f>
        <v>0.52</v>
      </c>
      <c r="W55" s="24">
        <f t="shared" ref="W55:W62" si="66">(V55-$H55)/($Q55/100)</f>
        <v>32.4</v>
      </c>
      <c r="X55" s="14">
        <f>H55*强化!$D$12</f>
        <v>0.60000000000000009</v>
      </c>
      <c r="Y55" s="24">
        <f t="shared" ref="Y55:Y62" si="67">(X55-$H55)/($Q55/100)</f>
        <v>54.000000000000014</v>
      </c>
      <c r="Z55" s="14">
        <f>H55*强化!$D$13</f>
        <v>0.68</v>
      </c>
      <c r="AA55" s="24">
        <f t="shared" ref="AA55:AA62" si="68">(Z55-$H55)/($Q55/100)</f>
        <v>75.600000000000009</v>
      </c>
      <c r="AB55" s="14">
        <f>H55*强化!$D$14</f>
        <v>0.76</v>
      </c>
      <c r="AC55" s="24">
        <f t="shared" ref="AC55:AC62" si="69">(AB55-$H55)/($Q55/100)</f>
        <v>97.199999999999989</v>
      </c>
      <c r="AD55" s="14">
        <f>H55*强化!$D$15</f>
        <v>0.84000000000000008</v>
      </c>
      <c r="AE55" s="24">
        <f t="shared" ref="AE55:AE62" si="70">(AD55-$H55)/($Q55/100)</f>
        <v>118.80000000000001</v>
      </c>
      <c r="AF55" s="14">
        <f>H55*强化!$D$16</f>
        <v>0.92000000000000015</v>
      </c>
      <c r="AG55" s="24">
        <f t="shared" ref="AG55:AG62" si="71">(AF55-$H55)/($Q55/100)</f>
        <v>140.40000000000003</v>
      </c>
      <c r="AH55" s="14">
        <f>H55*强化!$D$17</f>
        <v>1.0000000000000002</v>
      </c>
      <c r="AI55" s="24">
        <f t="shared" ref="AI55:AI62" si="72">(AH55-$H55)/($Q55/100)</f>
        <v>162.00000000000006</v>
      </c>
      <c r="AJ55" s="14">
        <f>H55*强化!$D$18</f>
        <v>1.0800000000000003</v>
      </c>
      <c r="AK55" s="24">
        <f t="shared" ref="AK55:AK62" si="73">(AJ55-$H55)/($Q55/100)</f>
        <v>183.60000000000008</v>
      </c>
      <c r="AL55" s="14">
        <f>H55*强化!$D$19</f>
        <v>1.1600000000000004</v>
      </c>
      <c r="AM55" s="24">
        <f t="shared" ref="AM55:AM62" si="74">(AL55-$H55)/($Q55/100)</f>
        <v>205.20000000000007</v>
      </c>
      <c r="AN55" s="1"/>
      <c r="AO55" s="1"/>
      <c r="AP55" s="1"/>
      <c r="AQ55" s="1"/>
      <c r="AR55" s="1"/>
      <c r="AS55" s="1"/>
    </row>
    <row r="56" spans="1:45">
      <c r="A56" s="5">
        <v>34</v>
      </c>
      <c r="B56" s="5" t="s">
        <v>59</v>
      </c>
      <c r="C56" s="5">
        <v>5</v>
      </c>
      <c r="D56" s="5">
        <v>8</v>
      </c>
      <c r="E56" s="5">
        <v>13</v>
      </c>
      <c r="F56" s="5" t="s">
        <v>31</v>
      </c>
      <c r="G56" s="5">
        <f t="shared" ref="G56:G62" si="75">G47</f>
        <v>1</v>
      </c>
      <c r="H56" s="12">
        <f t="shared" ref="H56:H62" si="76">G56*($B$16+$D$13)</f>
        <v>4</v>
      </c>
      <c r="I56" s="12">
        <f t="shared" ref="I56:I62" si="77">H56*100</f>
        <v>400</v>
      </c>
      <c r="J56" s="5">
        <v>2</v>
      </c>
      <c r="K56" s="1">
        <f t="shared" si="63"/>
        <v>108</v>
      </c>
      <c r="L56" s="17">
        <f t="shared" ref="L56:L62" si="78">K56/2</f>
        <v>54</v>
      </c>
      <c r="M56" s="17" t="s">
        <v>155</v>
      </c>
      <c r="N56" s="5"/>
      <c r="O56" s="5">
        <v>0</v>
      </c>
      <c r="P56" s="5">
        <v>155034</v>
      </c>
      <c r="Q56" s="14">
        <f t="shared" si="64"/>
        <v>3.7037037037037033</v>
      </c>
      <c r="R56" s="21" t="s">
        <v>112</v>
      </c>
      <c r="S56" s="21">
        <f>H59+H62</f>
        <v>3.2</v>
      </c>
      <c r="T56" s="14">
        <f>H56*强化!$D$10</f>
        <v>4.4000000000000004</v>
      </c>
      <c r="U56" s="24">
        <f t="shared" si="65"/>
        <v>10.80000000000001</v>
      </c>
      <c r="V56" s="14">
        <f>H56*强化!$D$11</f>
        <v>5.2</v>
      </c>
      <c r="W56" s="24">
        <f t="shared" si="66"/>
        <v>32.400000000000006</v>
      </c>
      <c r="X56" s="14">
        <f>H56*强化!$D$12</f>
        <v>6</v>
      </c>
      <c r="Y56" s="24">
        <f t="shared" si="67"/>
        <v>54</v>
      </c>
      <c r="Z56" s="14">
        <f>H56*强化!$D$13</f>
        <v>6.8</v>
      </c>
      <c r="AA56" s="24">
        <f t="shared" si="68"/>
        <v>75.599999999999994</v>
      </c>
      <c r="AB56" s="14">
        <f>H56*强化!$D$14</f>
        <v>7.6</v>
      </c>
      <c r="AC56" s="24">
        <f t="shared" si="69"/>
        <v>97.2</v>
      </c>
      <c r="AD56" s="14">
        <f>H56*强化!$D$15</f>
        <v>8.4</v>
      </c>
      <c r="AE56" s="24">
        <f t="shared" si="70"/>
        <v>118.80000000000001</v>
      </c>
      <c r="AF56" s="14">
        <f>H56*强化!$D$16</f>
        <v>9.2000000000000011</v>
      </c>
      <c r="AG56" s="24">
        <f t="shared" si="71"/>
        <v>140.40000000000003</v>
      </c>
      <c r="AH56" s="14">
        <f>H56*强化!$D$17</f>
        <v>10.000000000000002</v>
      </c>
      <c r="AI56" s="24">
        <f t="shared" si="72"/>
        <v>162.00000000000006</v>
      </c>
      <c r="AJ56" s="14">
        <f>H56*强化!$D$18</f>
        <v>10.800000000000002</v>
      </c>
      <c r="AK56" s="24">
        <f t="shared" si="73"/>
        <v>183.60000000000008</v>
      </c>
      <c r="AL56" s="14">
        <f>H56*强化!$D$19</f>
        <v>11.600000000000003</v>
      </c>
      <c r="AM56" s="24">
        <f t="shared" si="74"/>
        <v>205.2000000000001</v>
      </c>
      <c r="AN56" s="1"/>
      <c r="AO56" s="1"/>
      <c r="AP56" s="1"/>
      <c r="AQ56" s="1"/>
      <c r="AR56" s="1"/>
      <c r="AS56" s="1"/>
    </row>
    <row r="57" spans="1:45">
      <c r="A57" s="5">
        <v>35</v>
      </c>
      <c r="B57" s="5" t="s">
        <v>60</v>
      </c>
      <c r="C57" s="5">
        <v>5</v>
      </c>
      <c r="D57" s="5">
        <v>7</v>
      </c>
      <c r="E57" s="5">
        <v>13</v>
      </c>
      <c r="F57" s="5" t="s">
        <v>30</v>
      </c>
      <c r="G57" s="5">
        <f t="shared" si="75"/>
        <v>8</v>
      </c>
      <c r="H57" s="12">
        <f>INT(G57*($B$16+$D$13))</f>
        <v>32</v>
      </c>
      <c r="I57" s="12">
        <f t="shared" si="77"/>
        <v>3200</v>
      </c>
      <c r="J57" s="5">
        <v>2</v>
      </c>
      <c r="K57" s="1">
        <f t="shared" si="63"/>
        <v>108</v>
      </c>
      <c r="L57" s="17">
        <f t="shared" si="78"/>
        <v>54</v>
      </c>
      <c r="M57" s="17" t="s">
        <v>155</v>
      </c>
      <c r="N57" s="5"/>
      <c r="O57" s="5">
        <v>0</v>
      </c>
      <c r="P57" s="5">
        <v>155035</v>
      </c>
      <c r="Q57" s="14">
        <f t="shared" si="64"/>
        <v>29.629629629629626</v>
      </c>
      <c r="R57" s="21" t="s">
        <v>116</v>
      </c>
      <c r="S57" s="21">
        <f>10*S55</f>
        <v>40</v>
      </c>
      <c r="T57" s="14">
        <f>H57*强化!$D$10</f>
        <v>35.200000000000003</v>
      </c>
      <c r="U57" s="24">
        <f t="shared" si="65"/>
        <v>10.80000000000001</v>
      </c>
      <c r="V57" s="14">
        <f>H57*强化!$D$11</f>
        <v>41.6</v>
      </c>
      <c r="W57" s="24">
        <f t="shared" si="66"/>
        <v>32.400000000000006</v>
      </c>
      <c r="X57" s="14">
        <f>H57*强化!$D$12</f>
        <v>48</v>
      </c>
      <c r="Y57" s="24">
        <f t="shared" si="67"/>
        <v>54</v>
      </c>
      <c r="Z57" s="14">
        <f>H57*强化!$D$13</f>
        <v>54.4</v>
      </c>
      <c r="AA57" s="24">
        <f t="shared" si="68"/>
        <v>75.599999999999994</v>
      </c>
      <c r="AB57" s="14">
        <f>H57*强化!$D$14</f>
        <v>60.8</v>
      </c>
      <c r="AC57" s="24">
        <f t="shared" si="69"/>
        <v>97.2</v>
      </c>
      <c r="AD57" s="14">
        <f>H57*强化!$D$15</f>
        <v>67.2</v>
      </c>
      <c r="AE57" s="24">
        <f t="shared" si="70"/>
        <v>118.80000000000001</v>
      </c>
      <c r="AF57" s="14">
        <f>H57*强化!$D$16</f>
        <v>73.600000000000009</v>
      </c>
      <c r="AG57" s="24">
        <f t="shared" si="71"/>
        <v>140.40000000000003</v>
      </c>
      <c r="AH57" s="14">
        <f>H57*强化!$D$17</f>
        <v>80.000000000000014</v>
      </c>
      <c r="AI57" s="24">
        <f t="shared" si="72"/>
        <v>162.00000000000006</v>
      </c>
      <c r="AJ57" s="14">
        <f>H57*强化!$D$18</f>
        <v>86.40000000000002</v>
      </c>
      <c r="AK57" s="24">
        <f t="shared" si="73"/>
        <v>183.60000000000008</v>
      </c>
      <c r="AL57" s="14">
        <f>H57*强化!$D$19</f>
        <v>92.800000000000026</v>
      </c>
      <c r="AM57" s="24">
        <f t="shared" si="74"/>
        <v>205.2000000000001</v>
      </c>
      <c r="AN57" s="1"/>
      <c r="AO57" s="1"/>
      <c r="AP57" s="1"/>
      <c r="AQ57" s="1"/>
      <c r="AR57" s="1"/>
      <c r="AS57" s="1"/>
    </row>
    <row r="58" spans="1:45">
      <c r="A58" s="5">
        <v>36</v>
      </c>
      <c r="B58" s="5" t="s">
        <v>54</v>
      </c>
      <c r="C58" s="5">
        <v>5</v>
      </c>
      <c r="D58" s="5">
        <v>5</v>
      </c>
      <c r="E58" s="5">
        <v>13</v>
      </c>
      <c r="F58" s="5" t="s">
        <v>107</v>
      </c>
      <c r="G58" s="5">
        <f t="shared" si="75"/>
        <v>0.5</v>
      </c>
      <c r="H58" s="12">
        <f t="shared" si="76"/>
        <v>2</v>
      </c>
      <c r="I58" s="12">
        <f t="shared" si="77"/>
        <v>200</v>
      </c>
      <c r="J58" s="5">
        <v>2</v>
      </c>
      <c r="K58" s="1">
        <f t="shared" si="63"/>
        <v>108</v>
      </c>
      <c r="L58" s="17">
        <f t="shared" si="78"/>
        <v>54</v>
      </c>
      <c r="M58" s="17" t="s">
        <v>155</v>
      </c>
      <c r="N58" s="5"/>
      <c r="O58" s="5">
        <v>0</v>
      </c>
      <c r="P58" s="5">
        <v>155036</v>
      </c>
      <c r="Q58" s="14">
        <f t="shared" si="64"/>
        <v>1.8518518518518516</v>
      </c>
      <c r="R58" s="21" t="s">
        <v>117</v>
      </c>
      <c r="S58" s="21">
        <f>20*S55</f>
        <v>80</v>
      </c>
      <c r="T58" s="14">
        <f>H58*强化!$D$10</f>
        <v>2.2000000000000002</v>
      </c>
      <c r="U58" s="24">
        <f t="shared" si="65"/>
        <v>10.80000000000001</v>
      </c>
      <c r="V58" s="14">
        <f>H58*强化!$D$11</f>
        <v>2.6</v>
      </c>
      <c r="W58" s="24">
        <f t="shared" si="66"/>
        <v>32.400000000000006</v>
      </c>
      <c r="X58" s="14">
        <f>H58*强化!$D$12</f>
        <v>3</v>
      </c>
      <c r="Y58" s="24">
        <f t="shared" si="67"/>
        <v>54</v>
      </c>
      <c r="Z58" s="14">
        <f>H58*强化!$D$13</f>
        <v>3.4</v>
      </c>
      <c r="AA58" s="24">
        <f t="shared" si="68"/>
        <v>75.599999999999994</v>
      </c>
      <c r="AB58" s="14">
        <f>H58*强化!$D$14</f>
        <v>3.8</v>
      </c>
      <c r="AC58" s="24">
        <f t="shared" si="69"/>
        <v>97.2</v>
      </c>
      <c r="AD58" s="14">
        <f>H58*强化!$D$15</f>
        <v>4.2</v>
      </c>
      <c r="AE58" s="24">
        <f t="shared" si="70"/>
        <v>118.80000000000001</v>
      </c>
      <c r="AF58" s="14">
        <f>H58*强化!$D$16</f>
        <v>4.6000000000000005</v>
      </c>
      <c r="AG58" s="24">
        <f t="shared" si="71"/>
        <v>140.40000000000003</v>
      </c>
      <c r="AH58" s="14">
        <f>H58*强化!$D$17</f>
        <v>5.0000000000000009</v>
      </c>
      <c r="AI58" s="24">
        <f t="shared" si="72"/>
        <v>162.00000000000006</v>
      </c>
      <c r="AJ58" s="14">
        <f>H58*强化!$D$18</f>
        <v>5.4000000000000012</v>
      </c>
      <c r="AK58" s="24">
        <f t="shared" si="73"/>
        <v>183.60000000000008</v>
      </c>
      <c r="AL58" s="14">
        <f>H58*强化!$D$19</f>
        <v>5.8000000000000016</v>
      </c>
      <c r="AM58" s="24">
        <f t="shared" si="74"/>
        <v>205.2000000000001</v>
      </c>
      <c r="AN58" s="1"/>
      <c r="AO58" s="1"/>
      <c r="AP58" s="1"/>
      <c r="AQ58" s="1"/>
      <c r="AR58" s="1"/>
      <c r="AS58" s="1"/>
    </row>
    <row r="59" spans="1:45">
      <c r="A59" s="5">
        <v>37</v>
      </c>
      <c r="B59" s="5" t="s">
        <v>55</v>
      </c>
      <c r="C59" s="5">
        <v>5</v>
      </c>
      <c r="D59" s="5">
        <v>2</v>
      </c>
      <c r="E59" s="5">
        <v>13</v>
      </c>
      <c r="F59" s="5" t="s">
        <v>8</v>
      </c>
      <c r="G59" s="5">
        <f t="shared" si="75"/>
        <v>0.4</v>
      </c>
      <c r="H59" s="12">
        <f t="shared" si="76"/>
        <v>1.6</v>
      </c>
      <c r="I59" s="12">
        <f t="shared" si="77"/>
        <v>160</v>
      </c>
      <c r="J59" s="5">
        <v>2</v>
      </c>
      <c r="K59" s="1">
        <f t="shared" si="63"/>
        <v>108</v>
      </c>
      <c r="L59" s="17">
        <f t="shared" si="78"/>
        <v>54</v>
      </c>
      <c r="M59" s="17" t="s">
        <v>154</v>
      </c>
      <c r="N59" s="5"/>
      <c r="O59" s="5">
        <v>0</v>
      </c>
      <c r="P59" s="5">
        <v>152037</v>
      </c>
      <c r="Q59" s="14">
        <f t="shared" si="64"/>
        <v>1.4814814814814816</v>
      </c>
      <c r="R59" s="21" t="s">
        <v>137</v>
      </c>
      <c r="S59" s="21">
        <f>30*S55</f>
        <v>120</v>
      </c>
      <c r="T59" s="14">
        <f>H59*强化!$D$10</f>
        <v>1.7600000000000002</v>
      </c>
      <c r="U59" s="24">
        <f t="shared" si="65"/>
        <v>10.80000000000001</v>
      </c>
      <c r="V59" s="14">
        <f>H59*强化!$D$11</f>
        <v>2.08</v>
      </c>
      <c r="W59" s="24">
        <f t="shared" si="66"/>
        <v>32.4</v>
      </c>
      <c r="X59" s="14">
        <f>H59*强化!$D$12</f>
        <v>2.4000000000000004</v>
      </c>
      <c r="Y59" s="24">
        <f t="shared" si="67"/>
        <v>54.000000000000014</v>
      </c>
      <c r="Z59" s="14">
        <f>H59*强化!$D$13</f>
        <v>2.72</v>
      </c>
      <c r="AA59" s="24">
        <f t="shared" si="68"/>
        <v>75.600000000000009</v>
      </c>
      <c r="AB59" s="14">
        <f>H59*强化!$D$14</f>
        <v>3.04</v>
      </c>
      <c r="AC59" s="24">
        <f t="shared" si="69"/>
        <v>97.199999999999989</v>
      </c>
      <c r="AD59" s="14">
        <f>H59*强化!$D$15</f>
        <v>3.3600000000000003</v>
      </c>
      <c r="AE59" s="24">
        <f t="shared" si="70"/>
        <v>118.80000000000001</v>
      </c>
      <c r="AF59" s="14">
        <f>H59*强化!$D$16</f>
        <v>3.6800000000000006</v>
      </c>
      <c r="AG59" s="24">
        <f t="shared" si="71"/>
        <v>140.40000000000003</v>
      </c>
      <c r="AH59" s="14">
        <f>H59*强化!$D$17</f>
        <v>4.0000000000000009</v>
      </c>
      <c r="AI59" s="24">
        <f t="shared" si="72"/>
        <v>162.00000000000006</v>
      </c>
      <c r="AJ59" s="14">
        <f>H59*强化!$D$18</f>
        <v>4.3200000000000012</v>
      </c>
      <c r="AK59" s="24">
        <f t="shared" si="73"/>
        <v>183.60000000000008</v>
      </c>
      <c r="AL59" s="14">
        <f>H59*强化!$D$19</f>
        <v>4.6400000000000015</v>
      </c>
      <c r="AM59" s="24">
        <f t="shared" si="74"/>
        <v>205.20000000000007</v>
      </c>
      <c r="AN59" s="1"/>
      <c r="AO59" s="1"/>
      <c r="AP59" s="1"/>
      <c r="AQ59" s="1"/>
      <c r="AR59" s="1"/>
      <c r="AS59" s="1"/>
    </row>
    <row r="60" spans="1:45">
      <c r="A60" s="5">
        <v>38</v>
      </c>
      <c r="B60" s="5" t="s">
        <v>56</v>
      </c>
      <c r="C60" s="5">
        <v>5</v>
      </c>
      <c r="D60" s="5">
        <v>3</v>
      </c>
      <c r="E60" s="5">
        <v>13</v>
      </c>
      <c r="F60" s="5" t="s">
        <v>11</v>
      </c>
      <c r="G60" s="5">
        <f t="shared" si="75"/>
        <v>0.5</v>
      </c>
      <c r="H60" s="12">
        <f t="shared" si="76"/>
        <v>2</v>
      </c>
      <c r="I60" s="12">
        <f t="shared" si="77"/>
        <v>200</v>
      </c>
      <c r="J60" s="5">
        <v>2</v>
      </c>
      <c r="K60" s="1">
        <f t="shared" si="63"/>
        <v>108</v>
      </c>
      <c r="L60" s="17">
        <f t="shared" si="78"/>
        <v>54</v>
      </c>
      <c r="M60" s="17" t="s">
        <v>154</v>
      </c>
      <c r="N60" s="5"/>
      <c r="O60" s="5">
        <v>0</v>
      </c>
      <c r="P60" s="5">
        <v>153038</v>
      </c>
      <c r="Q60" s="14">
        <f t="shared" si="64"/>
        <v>1.8518518518518516</v>
      </c>
      <c r="R60" s="21" t="s">
        <v>138</v>
      </c>
      <c r="S60" s="21">
        <f>40*S55</f>
        <v>160</v>
      </c>
      <c r="T60" s="14">
        <f>H60*强化!$D$10</f>
        <v>2.2000000000000002</v>
      </c>
      <c r="U60" s="24">
        <f t="shared" si="65"/>
        <v>10.80000000000001</v>
      </c>
      <c r="V60" s="14">
        <f>H60*强化!$D$11</f>
        <v>2.6</v>
      </c>
      <c r="W60" s="24">
        <f t="shared" si="66"/>
        <v>32.400000000000006</v>
      </c>
      <c r="X60" s="14">
        <f>H60*强化!$D$12</f>
        <v>3</v>
      </c>
      <c r="Y60" s="24">
        <f t="shared" si="67"/>
        <v>54</v>
      </c>
      <c r="Z60" s="14">
        <f>H60*强化!$D$13</f>
        <v>3.4</v>
      </c>
      <c r="AA60" s="24">
        <f t="shared" si="68"/>
        <v>75.599999999999994</v>
      </c>
      <c r="AB60" s="14">
        <f>H60*强化!$D$14</f>
        <v>3.8</v>
      </c>
      <c r="AC60" s="24">
        <f t="shared" si="69"/>
        <v>97.2</v>
      </c>
      <c r="AD60" s="14">
        <f>H60*强化!$D$15</f>
        <v>4.2</v>
      </c>
      <c r="AE60" s="24">
        <f t="shared" si="70"/>
        <v>118.80000000000001</v>
      </c>
      <c r="AF60" s="14">
        <f>H60*强化!$D$16</f>
        <v>4.6000000000000005</v>
      </c>
      <c r="AG60" s="24">
        <f t="shared" si="71"/>
        <v>140.40000000000003</v>
      </c>
      <c r="AH60" s="14">
        <f>H60*强化!$D$17</f>
        <v>5.0000000000000009</v>
      </c>
      <c r="AI60" s="24">
        <f t="shared" si="72"/>
        <v>162.00000000000006</v>
      </c>
      <c r="AJ60" s="14">
        <f>H60*强化!$D$18</f>
        <v>5.4000000000000012</v>
      </c>
      <c r="AK60" s="24">
        <f t="shared" si="73"/>
        <v>183.60000000000008</v>
      </c>
      <c r="AL60" s="14">
        <f>H60*强化!$D$19</f>
        <v>5.8000000000000016</v>
      </c>
      <c r="AM60" s="24">
        <f t="shared" si="74"/>
        <v>205.2000000000001</v>
      </c>
      <c r="AN60" s="1"/>
      <c r="AO60" s="1"/>
      <c r="AP60" s="1"/>
      <c r="AQ60" s="1"/>
      <c r="AR60" s="1"/>
      <c r="AS60" s="1"/>
    </row>
    <row r="61" spans="1:45">
      <c r="A61" s="5">
        <v>39</v>
      </c>
      <c r="B61" s="5" t="s">
        <v>57</v>
      </c>
      <c r="C61" s="5">
        <v>5</v>
      </c>
      <c r="D61" s="5">
        <v>4</v>
      </c>
      <c r="E61" s="5">
        <v>13</v>
      </c>
      <c r="F61" s="5" t="s">
        <v>10</v>
      </c>
      <c r="G61" s="5">
        <f t="shared" si="75"/>
        <v>0.2</v>
      </c>
      <c r="H61" s="12">
        <f t="shared" si="76"/>
        <v>0.8</v>
      </c>
      <c r="I61" s="12">
        <f t="shared" si="77"/>
        <v>80</v>
      </c>
      <c r="J61" s="5">
        <v>2</v>
      </c>
      <c r="K61" s="1">
        <f t="shared" si="63"/>
        <v>108</v>
      </c>
      <c r="L61" s="17">
        <f t="shared" si="78"/>
        <v>54</v>
      </c>
      <c r="M61" s="17" t="s">
        <v>154</v>
      </c>
      <c r="N61" s="5"/>
      <c r="O61" s="5">
        <v>0</v>
      </c>
      <c r="P61" s="5">
        <v>154039</v>
      </c>
      <c r="Q61" s="14">
        <f t="shared" si="64"/>
        <v>0.74074074074074081</v>
      </c>
      <c r="R61" s="21" t="s">
        <v>139</v>
      </c>
      <c r="S61" s="21">
        <f>50*S55</f>
        <v>200</v>
      </c>
      <c r="T61" s="14">
        <f>H61*强化!$D$10</f>
        <v>0.88000000000000012</v>
      </c>
      <c r="U61" s="24">
        <f t="shared" si="65"/>
        <v>10.80000000000001</v>
      </c>
      <c r="V61" s="14">
        <f>H61*强化!$D$11</f>
        <v>1.04</v>
      </c>
      <c r="W61" s="24">
        <f t="shared" si="66"/>
        <v>32.4</v>
      </c>
      <c r="X61" s="14">
        <f>H61*强化!$D$12</f>
        <v>1.2000000000000002</v>
      </c>
      <c r="Y61" s="24">
        <f t="shared" si="67"/>
        <v>54.000000000000014</v>
      </c>
      <c r="Z61" s="14">
        <f>H61*强化!$D$13</f>
        <v>1.36</v>
      </c>
      <c r="AA61" s="24">
        <f t="shared" si="68"/>
        <v>75.600000000000009</v>
      </c>
      <c r="AB61" s="14">
        <f>H61*强化!$D$14</f>
        <v>1.52</v>
      </c>
      <c r="AC61" s="24">
        <f t="shared" si="69"/>
        <v>97.199999999999989</v>
      </c>
      <c r="AD61" s="14">
        <f>H61*强化!$D$15</f>
        <v>1.6800000000000002</v>
      </c>
      <c r="AE61" s="24">
        <f t="shared" si="70"/>
        <v>118.80000000000001</v>
      </c>
      <c r="AF61" s="14">
        <f>H61*强化!$D$16</f>
        <v>1.8400000000000003</v>
      </c>
      <c r="AG61" s="24">
        <f t="shared" si="71"/>
        <v>140.40000000000003</v>
      </c>
      <c r="AH61" s="14">
        <f>H61*强化!$D$17</f>
        <v>2.0000000000000004</v>
      </c>
      <c r="AI61" s="24">
        <f t="shared" si="72"/>
        <v>162.00000000000006</v>
      </c>
      <c r="AJ61" s="14">
        <f>H61*强化!$D$18</f>
        <v>2.1600000000000006</v>
      </c>
      <c r="AK61" s="24">
        <f t="shared" si="73"/>
        <v>183.60000000000008</v>
      </c>
      <c r="AL61" s="14">
        <f>H61*强化!$D$19</f>
        <v>2.3200000000000007</v>
      </c>
      <c r="AM61" s="24">
        <f t="shared" si="74"/>
        <v>205.20000000000007</v>
      </c>
      <c r="AN61" s="1"/>
      <c r="AO61" s="1"/>
      <c r="AP61" s="1"/>
      <c r="AQ61" s="1"/>
      <c r="AR61" s="1"/>
      <c r="AS61" s="1"/>
    </row>
    <row r="62" spans="1:45">
      <c r="A62" s="5">
        <v>40</v>
      </c>
      <c r="B62" s="5" t="s">
        <v>58</v>
      </c>
      <c r="C62" s="5">
        <v>5</v>
      </c>
      <c r="D62" s="5">
        <v>6</v>
      </c>
      <c r="E62" s="5">
        <v>13</v>
      </c>
      <c r="F62" s="5" t="s">
        <v>106</v>
      </c>
      <c r="G62" s="5">
        <f t="shared" si="75"/>
        <v>0.4</v>
      </c>
      <c r="H62" s="12">
        <f t="shared" si="76"/>
        <v>1.6</v>
      </c>
      <c r="I62" s="12">
        <f t="shared" si="77"/>
        <v>160</v>
      </c>
      <c r="J62" s="5">
        <v>2</v>
      </c>
      <c r="K62" s="1">
        <f t="shared" si="63"/>
        <v>108</v>
      </c>
      <c r="L62" s="17">
        <f t="shared" si="78"/>
        <v>54</v>
      </c>
      <c r="M62" s="17" t="s">
        <v>155</v>
      </c>
      <c r="N62" s="5"/>
      <c r="O62" s="5">
        <v>0</v>
      </c>
      <c r="P62" s="5">
        <v>156040</v>
      </c>
      <c r="Q62" s="14">
        <f t="shared" si="64"/>
        <v>1.4814814814814816</v>
      </c>
      <c r="R62" s="21"/>
      <c r="S62" s="21"/>
      <c r="T62" s="14">
        <f>H62*强化!$D$10</f>
        <v>1.7600000000000002</v>
      </c>
      <c r="U62" s="24">
        <f t="shared" si="65"/>
        <v>10.80000000000001</v>
      </c>
      <c r="V62" s="14">
        <f>H62*强化!$D$11</f>
        <v>2.08</v>
      </c>
      <c r="W62" s="24">
        <f t="shared" si="66"/>
        <v>32.4</v>
      </c>
      <c r="X62" s="14">
        <f>H62*强化!$D$12</f>
        <v>2.4000000000000004</v>
      </c>
      <c r="Y62" s="24">
        <f t="shared" si="67"/>
        <v>54.000000000000014</v>
      </c>
      <c r="Z62" s="14">
        <f>H62*强化!$D$13</f>
        <v>2.72</v>
      </c>
      <c r="AA62" s="24">
        <f t="shared" si="68"/>
        <v>75.600000000000009</v>
      </c>
      <c r="AB62" s="14">
        <f>H62*强化!$D$14</f>
        <v>3.04</v>
      </c>
      <c r="AC62" s="24">
        <f t="shared" si="69"/>
        <v>97.199999999999989</v>
      </c>
      <c r="AD62" s="14">
        <f>H62*强化!$D$15</f>
        <v>3.3600000000000003</v>
      </c>
      <c r="AE62" s="24">
        <f t="shared" si="70"/>
        <v>118.80000000000001</v>
      </c>
      <c r="AF62" s="14">
        <f>H62*强化!$D$16</f>
        <v>3.6800000000000006</v>
      </c>
      <c r="AG62" s="24">
        <f t="shared" si="71"/>
        <v>140.40000000000003</v>
      </c>
      <c r="AH62" s="14">
        <f>H62*强化!$D$17</f>
        <v>4.0000000000000009</v>
      </c>
      <c r="AI62" s="24">
        <f t="shared" si="72"/>
        <v>162.00000000000006</v>
      </c>
      <c r="AJ62" s="14">
        <f>H62*强化!$D$18</f>
        <v>4.3200000000000012</v>
      </c>
      <c r="AK62" s="24">
        <f t="shared" si="73"/>
        <v>183.60000000000008</v>
      </c>
      <c r="AL62" s="14">
        <f>H62*强化!$D$19</f>
        <v>4.6400000000000015</v>
      </c>
      <c r="AM62" s="24">
        <f t="shared" si="74"/>
        <v>205.20000000000007</v>
      </c>
      <c r="AN62" s="1"/>
      <c r="AO62" s="1"/>
      <c r="AP62" s="1"/>
      <c r="AQ62" s="1"/>
      <c r="AR62" s="1"/>
      <c r="AS62" s="1"/>
    </row>
    <row r="63" spans="1:4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18"/>
      <c r="M63" s="18"/>
      <c r="N63" s="6"/>
      <c r="O63" s="6"/>
      <c r="P63" s="6"/>
      <c r="Q63" s="14"/>
      <c r="R63" s="6"/>
      <c r="S63" s="6"/>
      <c r="T63" s="6"/>
      <c r="U63" s="24"/>
      <c r="V63" s="6"/>
      <c r="W63" s="24"/>
      <c r="X63" s="6"/>
      <c r="Y63" s="24"/>
      <c r="Z63" s="6"/>
      <c r="AA63" s="24"/>
      <c r="AB63" s="6"/>
      <c r="AC63" s="24"/>
      <c r="AD63" s="6"/>
      <c r="AE63" s="24"/>
      <c r="AF63" s="6"/>
      <c r="AG63" s="24"/>
      <c r="AH63" s="6"/>
      <c r="AI63" s="24"/>
      <c r="AJ63" s="6"/>
      <c r="AK63" s="24"/>
      <c r="AL63" s="6"/>
      <c r="AM63" s="24"/>
    </row>
    <row r="64" spans="1:4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18"/>
      <c r="M64" s="18"/>
      <c r="N64" s="6"/>
      <c r="O64" s="6"/>
      <c r="P64" s="6"/>
      <c r="Q64" s="14"/>
      <c r="R64" s="6"/>
      <c r="S64" s="6"/>
      <c r="T64" s="6"/>
      <c r="U64" s="24"/>
      <c r="V64" s="6"/>
      <c r="W64" s="24"/>
      <c r="X64" s="6"/>
      <c r="Y64" s="24"/>
      <c r="Z64" s="6"/>
      <c r="AA64" s="24"/>
      <c r="AB64" s="6"/>
      <c r="AC64" s="24"/>
      <c r="AD64" s="6"/>
      <c r="AE64" s="24"/>
      <c r="AF64" s="6"/>
      <c r="AG64" s="24"/>
      <c r="AH64" s="6"/>
      <c r="AI64" s="24"/>
      <c r="AJ64" s="6"/>
      <c r="AK64" s="24"/>
      <c r="AL64" s="6"/>
      <c r="AM64" s="24"/>
    </row>
    <row r="65" spans="1:39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18"/>
      <c r="M65" s="18"/>
      <c r="N65" s="6"/>
      <c r="O65" s="6"/>
      <c r="P65" s="6"/>
      <c r="Q65" s="14"/>
      <c r="R65" s="6"/>
      <c r="S65" s="6"/>
      <c r="T65" s="6"/>
      <c r="U65" s="24"/>
      <c r="V65" s="6"/>
      <c r="W65" s="24"/>
      <c r="X65" s="6"/>
      <c r="Y65" s="24"/>
      <c r="Z65" s="6"/>
      <c r="AA65" s="24"/>
      <c r="AB65" s="6"/>
      <c r="AC65" s="24"/>
      <c r="AD65" s="6"/>
      <c r="AE65" s="24"/>
      <c r="AF65" s="6"/>
      <c r="AG65" s="24"/>
      <c r="AH65" s="6"/>
      <c r="AI65" s="24"/>
      <c r="AJ65" s="6"/>
      <c r="AK65" s="24"/>
      <c r="AL65" s="6"/>
      <c r="AM65" s="24"/>
    </row>
    <row r="66" spans="1:39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18"/>
      <c r="M66" s="18"/>
      <c r="N66" s="6"/>
      <c r="O66" s="6"/>
      <c r="P66" s="6"/>
      <c r="Q66" s="14"/>
      <c r="R66" s="6"/>
      <c r="S66" s="6"/>
      <c r="T66" s="6"/>
      <c r="U66" s="24"/>
      <c r="V66" s="6"/>
      <c r="W66" s="24"/>
      <c r="X66" s="6"/>
      <c r="Y66" s="24"/>
      <c r="Z66" s="6"/>
      <c r="AA66" s="24"/>
      <c r="AB66" s="6"/>
      <c r="AC66" s="24"/>
      <c r="AD66" s="6"/>
      <c r="AE66" s="24"/>
      <c r="AF66" s="6"/>
      <c r="AG66" s="24"/>
      <c r="AH66" s="6"/>
      <c r="AI66" s="24"/>
      <c r="AJ66" s="6"/>
      <c r="AK66" s="24"/>
      <c r="AL66" s="6"/>
      <c r="AM66" s="24"/>
    </row>
    <row r="67" spans="1:39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18"/>
      <c r="M67" s="18"/>
      <c r="N67" s="6"/>
      <c r="O67" s="6"/>
      <c r="P67" s="6"/>
      <c r="Q67" s="14"/>
      <c r="R67" s="6"/>
      <c r="S67" s="6"/>
      <c r="T67" s="6"/>
      <c r="U67" s="24"/>
      <c r="V67" s="6"/>
      <c r="W67" s="24"/>
      <c r="X67" s="6"/>
      <c r="Y67" s="24"/>
      <c r="Z67" s="6"/>
      <c r="AA67" s="24"/>
      <c r="AB67" s="6"/>
      <c r="AC67" s="24"/>
      <c r="AD67" s="6"/>
      <c r="AE67" s="24"/>
      <c r="AF67" s="6"/>
      <c r="AG67" s="24"/>
      <c r="AH67" s="6"/>
      <c r="AI67" s="24"/>
      <c r="AJ67" s="6"/>
      <c r="AK67" s="24"/>
      <c r="AL67" s="6"/>
      <c r="AM67" s="24"/>
    </row>
    <row r="68" spans="1:39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18"/>
      <c r="M68" s="18"/>
      <c r="N68" s="6"/>
      <c r="O68" s="6"/>
      <c r="P68" s="6"/>
      <c r="Q68" s="14"/>
      <c r="R68" s="6"/>
      <c r="S68" s="6"/>
      <c r="T68" s="6"/>
      <c r="U68" s="24"/>
      <c r="V68" s="6"/>
      <c r="W68" s="24"/>
      <c r="X68" s="6"/>
      <c r="Y68" s="24"/>
      <c r="Z68" s="6"/>
      <c r="AA68" s="24"/>
      <c r="AB68" s="6"/>
      <c r="AC68" s="24"/>
      <c r="AD68" s="6"/>
      <c r="AE68" s="24"/>
      <c r="AF68" s="6"/>
      <c r="AG68" s="24"/>
      <c r="AH68" s="6"/>
      <c r="AI68" s="24"/>
      <c r="AJ68" s="6"/>
      <c r="AK68" s="24"/>
      <c r="AL68" s="6"/>
      <c r="AM68" s="24"/>
    </row>
    <row r="69" spans="1:3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18"/>
      <c r="M69" s="18"/>
      <c r="N69" s="6"/>
      <c r="O69" s="6"/>
      <c r="P69" s="6"/>
      <c r="Q69" s="14"/>
      <c r="R69" s="6"/>
      <c r="S69" s="6"/>
      <c r="T69" s="6"/>
      <c r="U69" s="24"/>
      <c r="V69" s="6"/>
      <c r="W69" s="24"/>
      <c r="X69" s="6"/>
      <c r="Y69" s="24"/>
      <c r="Z69" s="6"/>
      <c r="AA69" s="24"/>
      <c r="AB69" s="6"/>
      <c r="AC69" s="24"/>
      <c r="AD69" s="6"/>
      <c r="AE69" s="24"/>
      <c r="AF69" s="6"/>
      <c r="AG69" s="24"/>
      <c r="AH69" s="6"/>
      <c r="AI69" s="24"/>
      <c r="AJ69" s="6"/>
      <c r="AK69" s="24"/>
      <c r="AL69" s="6"/>
      <c r="AM69" s="24"/>
    </row>
    <row r="70" spans="1:39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18"/>
      <c r="M70" s="18"/>
      <c r="N70" s="6"/>
      <c r="O70" s="6"/>
      <c r="P70" s="6"/>
      <c r="Q70" s="14"/>
      <c r="R70" s="6"/>
      <c r="S70" s="6"/>
      <c r="T70" s="6"/>
      <c r="U70" s="24"/>
      <c r="V70" s="6"/>
      <c r="W70" s="24"/>
      <c r="X70" s="6"/>
      <c r="Y70" s="24"/>
      <c r="Z70" s="6"/>
      <c r="AA70" s="24"/>
      <c r="AB70" s="6"/>
      <c r="AC70" s="24"/>
      <c r="AD70" s="6"/>
      <c r="AE70" s="24"/>
      <c r="AF70" s="6"/>
      <c r="AG70" s="24"/>
      <c r="AH70" s="6"/>
      <c r="AI70" s="24"/>
      <c r="AJ70" s="6"/>
      <c r="AK70" s="24"/>
      <c r="AL70" s="6"/>
      <c r="AM70" s="24"/>
    </row>
    <row r="71" spans="1:39">
      <c r="P71" s="7"/>
    </row>
  </sheetData>
  <phoneticPr fontId="1" type="noConversion"/>
  <dataValidations disablePrompts="1" count="1">
    <dataValidation type="list" allowBlank="1" showInputMessage="1" showErrorMessage="1" sqref="C19:C26">
      <formula1>$A$12:$A$16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D9" sqref="D9"/>
    </sheetView>
  </sheetViews>
  <sheetFormatPr defaultRowHeight="16.5"/>
  <cols>
    <col min="1" max="2" width="9" style="1"/>
    <col min="3" max="3" width="15.25" style="1" customWidth="1"/>
    <col min="4" max="4" width="12.125" style="1" customWidth="1"/>
    <col min="5" max="5" width="14.75" style="1" customWidth="1"/>
    <col min="6" max="6" width="17.75" style="1" customWidth="1"/>
    <col min="7" max="9" width="9" style="1"/>
    <col min="10" max="10" width="11.75" style="1" customWidth="1"/>
    <col min="11" max="16384" width="9" style="1"/>
  </cols>
  <sheetData>
    <row r="1" spans="1:10">
      <c r="A1" s="1" t="s">
        <v>5</v>
      </c>
      <c r="B1" s="1" t="s">
        <v>16</v>
      </c>
    </row>
    <row r="2" spans="1:10">
      <c r="B2" s="1" t="s">
        <v>76</v>
      </c>
    </row>
    <row r="3" spans="1:10">
      <c r="B3" s="19" t="s">
        <v>125</v>
      </c>
    </row>
    <row r="4" spans="1:10">
      <c r="B4" s="1" t="s">
        <v>79</v>
      </c>
    </row>
    <row r="5" spans="1:10">
      <c r="B5" s="1" t="s">
        <v>17</v>
      </c>
    </row>
    <row r="6" spans="1:10">
      <c r="B6" s="1" t="s">
        <v>18</v>
      </c>
    </row>
    <row r="9" spans="1:10">
      <c r="B9" s="1" t="s">
        <v>25</v>
      </c>
      <c r="C9" s="1" t="s">
        <v>14</v>
      </c>
      <c r="D9" s="1" t="s">
        <v>120</v>
      </c>
      <c r="E9" s="1" t="s">
        <v>77</v>
      </c>
      <c r="F9" s="1" t="s">
        <v>78</v>
      </c>
      <c r="I9" s="25" t="s">
        <v>151</v>
      </c>
      <c r="J9" s="25" t="s">
        <v>152</v>
      </c>
    </row>
    <row r="10" spans="1:10">
      <c r="B10" s="1">
        <v>1</v>
      </c>
      <c r="C10" s="1">
        <v>1</v>
      </c>
      <c r="D10" s="26">
        <v>1.1000000000000001</v>
      </c>
      <c r="E10" s="1">
        <f>F10*50</f>
        <v>75</v>
      </c>
      <c r="F10" s="15">
        <f>J10/2</f>
        <v>1.5</v>
      </c>
      <c r="I10" s="25">
        <v>1</v>
      </c>
      <c r="J10" s="25">
        <f>3*I10</f>
        <v>3</v>
      </c>
    </row>
    <row r="11" spans="1:10">
      <c r="B11" s="1">
        <v>2</v>
      </c>
      <c r="C11" s="1">
        <v>2</v>
      </c>
      <c r="D11" s="26">
        <f>D10+0.2</f>
        <v>1.3</v>
      </c>
      <c r="E11" s="1">
        <f t="shared" ref="E11:E19" si="0">F11*50</f>
        <v>225</v>
      </c>
      <c r="F11" s="15">
        <f>J11/2</f>
        <v>4.5</v>
      </c>
      <c r="I11" s="25">
        <v>2</v>
      </c>
      <c r="J11" s="25">
        <f>J10+6</f>
        <v>9</v>
      </c>
    </row>
    <row r="12" spans="1:10">
      <c r="B12" s="1">
        <v>3</v>
      </c>
      <c r="C12" s="1">
        <v>3</v>
      </c>
      <c r="D12" s="26">
        <f t="shared" ref="D12:D19" si="1">D11+0.2</f>
        <v>1.5</v>
      </c>
      <c r="E12" s="1">
        <f t="shared" si="0"/>
        <v>375</v>
      </c>
      <c r="F12" s="15">
        <f t="shared" ref="F12:F19" si="2">J12/2</f>
        <v>7.5</v>
      </c>
      <c r="I12" s="25">
        <v>3</v>
      </c>
      <c r="J12" s="25">
        <f t="shared" ref="J12:J19" si="3">J11+6</f>
        <v>15</v>
      </c>
    </row>
    <row r="13" spans="1:10">
      <c r="B13" s="1">
        <v>4</v>
      </c>
      <c r="C13" s="1">
        <v>4</v>
      </c>
      <c r="D13" s="26">
        <f t="shared" si="1"/>
        <v>1.7</v>
      </c>
      <c r="E13" s="1">
        <f t="shared" si="0"/>
        <v>525</v>
      </c>
      <c r="F13" s="15">
        <f t="shared" si="2"/>
        <v>10.5</v>
      </c>
      <c r="I13" s="25">
        <v>4</v>
      </c>
      <c r="J13" s="25">
        <f t="shared" si="3"/>
        <v>21</v>
      </c>
    </row>
    <row r="14" spans="1:10">
      <c r="B14" s="1">
        <v>5</v>
      </c>
      <c r="C14" s="1">
        <v>5</v>
      </c>
      <c r="D14" s="26">
        <f t="shared" si="1"/>
        <v>1.9</v>
      </c>
      <c r="E14" s="1">
        <f t="shared" si="0"/>
        <v>675</v>
      </c>
      <c r="F14" s="15">
        <f t="shared" si="2"/>
        <v>13.5</v>
      </c>
      <c r="I14" s="25">
        <v>5</v>
      </c>
      <c r="J14" s="25">
        <f t="shared" si="3"/>
        <v>27</v>
      </c>
    </row>
    <row r="15" spans="1:10">
      <c r="B15" s="1">
        <v>6</v>
      </c>
      <c r="C15" s="1">
        <v>6</v>
      </c>
      <c r="D15" s="26">
        <f t="shared" si="1"/>
        <v>2.1</v>
      </c>
      <c r="E15" s="1">
        <f t="shared" si="0"/>
        <v>825</v>
      </c>
      <c r="F15" s="15">
        <f t="shared" si="2"/>
        <v>16.5</v>
      </c>
      <c r="I15" s="25">
        <v>6</v>
      </c>
      <c r="J15" s="25">
        <f t="shared" si="3"/>
        <v>33</v>
      </c>
    </row>
    <row r="16" spans="1:10">
      <c r="B16" s="1">
        <v>7</v>
      </c>
      <c r="C16" s="1">
        <v>7</v>
      </c>
      <c r="D16" s="26">
        <f t="shared" si="1"/>
        <v>2.3000000000000003</v>
      </c>
      <c r="E16" s="1">
        <f t="shared" si="0"/>
        <v>975</v>
      </c>
      <c r="F16" s="15">
        <f t="shared" si="2"/>
        <v>19.5</v>
      </c>
      <c r="I16" s="25">
        <v>7</v>
      </c>
      <c r="J16" s="25">
        <f t="shared" si="3"/>
        <v>39</v>
      </c>
    </row>
    <row r="17" spans="2:11">
      <c r="B17" s="1">
        <v>8</v>
      </c>
      <c r="C17" s="1">
        <v>8</v>
      </c>
      <c r="D17" s="26">
        <f t="shared" si="1"/>
        <v>2.5000000000000004</v>
      </c>
      <c r="E17" s="1">
        <f t="shared" si="0"/>
        <v>1125</v>
      </c>
      <c r="F17" s="15">
        <f t="shared" si="2"/>
        <v>22.5</v>
      </c>
      <c r="I17" s="25">
        <v>8</v>
      </c>
      <c r="J17" s="25">
        <f t="shared" si="3"/>
        <v>45</v>
      </c>
    </row>
    <row r="18" spans="2:11">
      <c r="B18" s="1">
        <v>9</v>
      </c>
      <c r="C18" s="1">
        <v>9</v>
      </c>
      <c r="D18" s="26">
        <f t="shared" si="1"/>
        <v>2.7000000000000006</v>
      </c>
      <c r="E18" s="1">
        <f t="shared" si="0"/>
        <v>1275</v>
      </c>
      <c r="F18" s="15">
        <f t="shared" si="2"/>
        <v>25.5</v>
      </c>
      <c r="I18" s="25">
        <v>9</v>
      </c>
      <c r="J18" s="25">
        <f t="shared" si="3"/>
        <v>51</v>
      </c>
    </row>
    <row r="19" spans="2:11">
      <c r="B19" s="1">
        <v>10</v>
      </c>
      <c r="C19" s="1">
        <v>10</v>
      </c>
      <c r="D19" s="26">
        <f t="shared" si="1"/>
        <v>2.9000000000000008</v>
      </c>
      <c r="E19" s="1">
        <f t="shared" si="0"/>
        <v>1425</v>
      </c>
      <c r="F19" s="15">
        <f t="shared" si="2"/>
        <v>28.5</v>
      </c>
      <c r="I19" s="25">
        <v>10</v>
      </c>
      <c r="J19" s="25">
        <f t="shared" si="3"/>
        <v>57</v>
      </c>
    </row>
    <row r="20" spans="2:11">
      <c r="J20" s="1">
        <f>SUM(J10:J19)</f>
        <v>300</v>
      </c>
      <c r="K20" s="1">
        <f>J20/2</f>
        <v>150</v>
      </c>
    </row>
    <row r="21" spans="2:11">
      <c r="B21" s="1" t="s">
        <v>121</v>
      </c>
      <c r="E21" s="1">
        <f>SUM(E10:E20)</f>
        <v>7500</v>
      </c>
      <c r="F21" s="1">
        <f>E21*8</f>
        <v>60000</v>
      </c>
    </row>
    <row r="22" spans="2:11">
      <c r="B22" s="1" t="s">
        <v>122</v>
      </c>
      <c r="D22" s="1" t="s">
        <v>123</v>
      </c>
      <c r="E22" s="1">
        <v>100</v>
      </c>
      <c r="F22" s="1">
        <f>E22*8</f>
        <v>800</v>
      </c>
    </row>
    <row r="23" spans="2:11">
      <c r="D23" s="1" t="s">
        <v>124</v>
      </c>
      <c r="E23" s="1">
        <v>10</v>
      </c>
      <c r="F23" s="1">
        <f>E23*8</f>
        <v>80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M184"/>
  <sheetViews>
    <sheetView workbookViewId="0">
      <selection activeCell="E10" sqref="E10"/>
    </sheetView>
  </sheetViews>
  <sheetFormatPr defaultRowHeight="16.5"/>
  <cols>
    <col min="1" max="1" width="9" style="1"/>
    <col min="2" max="2" width="26.75" style="1" customWidth="1"/>
    <col min="3" max="3" width="14" style="1" customWidth="1"/>
    <col min="4" max="4" width="12.125" style="1" customWidth="1"/>
    <col min="5" max="5" width="11.125" style="23" customWidth="1"/>
    <col min="6" max="7" width="10.375" style="23" customWidth="1"/>
    <col min="8" max="16384" width="9" style="1"/>
  </cols>
  <sheetData>
    <row r="1" spans="1:13">
      <c r="A1" s="1" t="s">
        <v>0</v>
      </c>
      <c r="B1" s="1" t="s">
        <v>12</v>
      </c>
    </row>
    <row r="2" spans="1:13">
      <c r="B2" s="1" t="s">
        <v>156</v>
      </c>
    </row>
    <row r="3" spans="1:13">
      <c r="B3" s="1" t="s">
        <v>83</v>
      </c>
    </row>
    <row r="4" spans="1:13">
      <c r="B4" s="1" t="s">
        <v>157</v>
      </c>
    </row>
    <row r="5" spans="1:13">
      <c r="B5" s="1" t="s">
        <v>169</v>
      </c>
    </row>
    <row r="6" spans="1:13">
      <c r="A6" s="1" t="s">
        <v>80</v>
      </c>
      <c r="B6" s="1" t="s">
        <v>81</v>
      </c>
      <c r="C6" s="1" t="s">
        <v>99</v>
      </c>
      <c r="D6" s="1" t="s">
        <v>82</v>
      </c>
      <c r="E6" s="23" t="s">
        <v>167</v>
      </c>
      <c r="F6" s="23" t="s">
        <v>168</v>
      </c>
      <c r="G6" s="23" t="s">
        <v>166</v>
      </c>
      <c r="J6" s="5"/>
      <c r="K6" s="5"/>
      <c r="L6" s="5"/>
      <c r="M6" s="5"/>
    </row>
    <row r="7" spans="1:13">
      <c r="A7" s="1">
        <v>1</v>
      </c>
      <c r="B7" s="8" t="s">
        <v>158</v>
      </c>
      <c r="C7" s="1">
        <v>1</v>
      </c>
      <c r="D7" s="19">
        <f>5*C7</f>
        <v>5</v>
      </c>
      <c r="E7" s="23">
        <f>D7*装备!$Q$24</f>
        <v>9.1666666666666661</v>
      </c>
      <c r="F7" s="23">
        <f>E7*0.5</f>
        <v>4.583333333333333</v>
      </c>
      <c r="G7" s="23">
        <f>E7*1.5</f>
        <v>13.75</v>
      </c>
      <c r="H7" s="1" t="s">
        <v>84</v>
      </c>
      <c r="J7" s="5"/>
      <c r="K7" s="5"/>
      <c r="L7" s="5"/>
      <c r="M7" s="5"/>
    </row>
    <row r="8" spans="1:13">
      <c r="A8" s="1">
        <v>2</v>
      </c>
      <c r="B8" s="8" t="s">
        <v>159</v>
      </c>
      <c r="C8" s="1">
        <v>1</v>
      </c>
      <c r="D8" s="19">
        <f t="shared" ref="D8:D71" si="0">5*C8</f>
        <v>5</v>
      </c>
      <c r="E8" s="23">
        <f>E7</f>
        <v>9.1666666666666661</v>
      </c>
      <c r="F8" s="23">
        <f t="shared" ref="F8:F71" si="1">E8*0.5</f>
        <v>4.583333333333333</v>
      </c>
      <c r="G8" s="23">
        <f t="shared" ref="G8:G71" si="2">E8*1.5</f>
        <v>13.75</v>
      </c>
      <c r="J8" s="5"/>
      <c r="K8" s="5"/>
      <c r="L8" s="5" t="s">
        <v>85</v>
      </c>
      <c r="M8" s="5"/>
    </row>
    <row r="9" spans="1:13">
      <c r="A9" s="1">
        <v>3</v>
      </c>
      <c r="B9" s="8" t="s">
        <v>160</v>
      </c>
      <c r="C9" s="1">
        <v>1</v>
      </c>
      <c r="D9" s="19">
        <f t="shared" si="0"/>
        <v>5</v>
      </c>
      <c r="E9" s="23">
        <f>D9*装备!$Q$25</f>
        <v>3.666666666666667</v>
      </c>
      <c r="F9" s="23">
        <f t="shared" si="1"/>
        <v>1.8333333333333335</v>
      </c>
      <c r="G9" s="23">
        <f t="shared" si="2"/>
        <v>5.5</v>
      </c>
      <c r="J9" s="5"/>
      <c r="K9" s="5"/>
      <c r="L9" s="5"/>
      <c r="M9" s="5"/>
    </row>
    <row r="10" spans="1:13">
      <c r="A10" s="1">
        <v>4</v>
      </c>
      <c r="B10" s="8" t="s">
        <v>161</v>
      </c>
      <c r="C10" s="1">
        <v>1</v>
      </c>
      <c r="D10" s="19">
        <f t="shared" si="0"/>
        <v>5</v>
      </c>
      <c r="E10" s="23">
        <f>E9</f>
        <v>3.666666666666667</v>
      </c>
      <c r="F10" s="23">
        <f t="shared" si="1"/>
        <v>1.8333333333333335</v>
      </c>
      <c r="G10" s="23">
        <f t="shared" si="2"/>
        <v>5.5</v>
      </c>
      <c r="J10" s="5"/>
      <c r="K10" s="5"/>
      <c r="L10" s="5"/>
      <c r="M10" s="5"/>
    </row>
    <row r="11" spans="1:13">
      <c r="A11" s="1">
        <v>5</v>
      </c>
      <c r="B11" s="8" t="s">
        <v>162</v>
      </c>
      <c r="C11" s="1">
        <v>1</v>
      </c>
      <c r="D11" s="19">
        <f t="shared" si="0"/>
        <v>5</v>
      </c>
      <c r="E11" s="23">
        <f>D11*装备!$Q$23</f>
        <v>7.3333333333333339</v>
      </c>
      <c r="F11" s="23">
        <f t="shared" si="1"/>
        <v>3.666666666666667</v>
      </c>
      <c r="G11" s="23">
        <f t="shared" si="2"/>
        <v>11</v>
      </c>
      <c r="J11" s="5"/>
      <c r="K11" s="5"/>
      <c r="L11" s="5"/>
      <c r="M11" s="5"/>
    </row>
    <row r="12" spans="1:13">
      <c r="A12" s="1">
        <v>6</v>
      </c>
      <c r="B12" s="8" t="s">
        <v>163</v>
      </c>
      <c r="C12" s="1">
        <v>1</v>
      </c>
      <c r="D12" s="19">
        <f t="shared" si="0"/>
        <v>5</v>
      </c>
      <c r="E12" s="23">
        <f>E11</f>
        <v>7.3333333333333339</v>
      </c>
      <c r="F12" s="23">
        <f t="shared" si="1"/>
        <v>3.666666666666667</v>
      </c>
      <c r="G12" s="23">
        <f t="shared" si="2"/>
        <v>11</v>
      </c>
      <c r="J12" s="5"/>
      <c r="K12" s="5"/>
      <c r="L12" s="5"/>
      <c r="M12" s="5"/>
    </row>
    <row r="13" spans="1:13" ht="17.25" customHeight="1">
      <c r="A13" s="1">
        <v>7</v>
      </c>
      <c r="B13" s="8" t="s">
        <v>164</v>
      </c>
      <c r="C13" s="1">
        <v>1</v>
      </c>
      <c r="D13" s="19">
        <f t="shared" si="0"/>
        <v>5</v>
      </c>
      <c r="E13" s="23">
        <f>E11</f>
        <v>7.3333333333333339</v>
      </c>
      <c r="F13" s="23">
        <f t="shared" si="1"/>
        <v>3.666666666666667</v>
      </c>
      <c r="G13" s="23">
        <f t="shared" si="2"/>
        <v>11</v>
      </c>
      <c r="H13" s="8"/>
      <c r="J13" s="5"/>
      <c r="K13" s="5"/>
      <c r="L13" s="5"/>
      <c r="M13" s="5"/>
    </row>
    <row r="14" spans="1:13" ht="17.25" customHeight="1">
      <c r="A14" s="1">
        <v>8</v>
      </c>
      <c r="B14" s="8" t="s">
        <v>165</v>
      </c>
      <c r="C14" s="1">
        <v>1</v>
      </c>
      <c r="D14" s="19">
        <f t="shared" si="0"/>
        <v>5</v>
      </c>
      <c r="E14" s="23">
        <f>E11</f>
        <v>7.3333333333333339</v>
      </c>
      <c r="F14" s="23">
        <f t="shared" si="1"/>
        <v>3.666666666666667</v>
      </c>
      <c r="G14" s="23">
        <f t="shared" si="2"/>
        <v>11</v>
      </c>
      <c r="H14" s="8"/>
      <c r="J14" s="5"/>
      <c r="K14" s="5"/>
      <c r="L14" s="5"/>
      <c r="M14" s="5"/>
    </row>
    <row r="15" spans="1:13" ht="17.25" customHeight="1">
      <c r="A15" s="1">
        <v>9</v>
      </c>
      <c r="B15" s="8" t="s">
        <v>158</v>
      </c>
      <c r="C15" s="1">
        <v>2</v>
      </c>
      <c r="D15" s="19">
        <f t="shared" si="0"/>
        <v>10</v>
      </c>
      <c r="E15" s="23">
        <f>D15*装备!$Q$24</f>
        <v>18.333333333333332</v>
      </c>
      <c r="F15" s="23">
        <f t="shared" si="1"/>
        <v>9.1666666666666661</v>
      </c>
      <c r="G15" s="23">
        <f t="shared" si="2"/>
        <v>27.5</v>
      </c>
      <c r="H15" s="8"/>
      <c r="J15" s="5"/>
      <c r="K15" s="5"/>
      <c r="L15" s="5"/>
      <c r="M15" s="5"/>
    </row>
    <row r="16" spans="1:13" ht="17.25" customHeight="1">
      <c r="A16" s="1">
        <v>10</v>
      </c>
      <c r="B16" s="8" t="s">
        <v>159</v>
      </c>
      <c r="C16" s="1">
        <v>2</v>
      </c>
      <c r="D16" s="19">
        <f t="shared" si="0"/>
        <v>10</v>
      </c>
      <c r="E16" s="23">
        <f>E15</f>
        <v>18.333333333333332</v>
      </c>
      <c r="F16" s="23">
        <f t="shared" si="1"/>
        <v>9.1666666666666661</v>
      </c>
      <c r="G16" s="23">
        <f t="shared" si="2"/>
        <v>27.5</v>
      </c>
      <c r="H16" s="8"/>
      <c r="J16" s="5"/>
      <c r="K16" s="5"/>
      <c r="L16" s="5"/>
      <c r="M16" s="5"/>
    </row>
    <row r="17" spans="1:13" ht="17.25" customHeight="1">
      <c r="A17" s="1">
        <v>11</v>
      </c>
      <c r="B17" s="8" t="s">
        <v>160</v>
      </c>
      <c r="C17" s="1">
        <v>2</v>
      </c>
      <c r="D17" s="19">
        <f t="shared" si="0"/>
        <v>10</v>
      </c>
      <c r="E17" s="23">
        <f>D17*装备!$Q$25</f>
        <v>7.3333333333333339</v>
      </c>
      <c r="F17" s="23">
        <f t="shared" si="1"/>
        <v>3.666666666666667</v>
      </c>
      <c r="G17" s="23">
        <f t="shared" si="2"/>
        <v>11</v>
      </c>
      <c r="H17" s="8"/>
      <c r="J17" s="5"/>
      <c r="K17" s="5"/>
      <c r="L17" s="5"/>
      <c r="M17" s="5"/>
    </row>
    <row r="18" spans="1:13" ht="17.25" customHeight="1">
      <c r="A18" s="1">
        <v>12</v>
      </c>
      <c r="B18" s="8" t="s">
        <v>161</v>
      </c>
      <c r="C18" s="1">
        <v>2</v>
      </c>
      <c r="D18" s="19">
        <f t="shared" si="0"/>
        <v>10</v>
      </c>
      <c r="E18" s="23">
        <f>E17</f>
        <v>7.3333333333333339</v>
      </c>
      <c r="F18" s="23">
        <f t="shared" si="1"/>
        <v>3.666666666666667</v>
      </c>
      <c r="G18" s="23">
        <f t="shared" si="2"/>
        <v>11</v>
      </c>
      <c r="H18" s="8"/>
      <c r="J18" s="5"/>
      <c r="K18" s="5"/>
      <c r="L18" s="5"/>
      <c r="M18" s="5"/>
    </row>
    <row r="19" spans="1:13" ht="17.25" customHeight="1">
      <c r="A19" s="1">
        <v>13</v>
      </c>
      <c r="B19" s="8" t="s">
        <v>162</v>
      </c>
      <c r="C19" s="1">
        <v>2</v>
      </c>
      <c r="D19" s="19">
        <f t="shared" si="0"/>
        <v>10</v>
      </c>
      <c r="E19" s="23">
        <f>D19*装备!$Q$23</f>
        <v>14.666666666666668</v>
      </c>
      <c r="F19" s="23">
        <f t="shared" si="1"/>
        <v>7.3333333333333339</v>
      </c>
      <c r="G19" s="23">
        <f t="shared" si="2"/>
        <v>22</v>
      </c>
      <c r="H19" s="8"/>
      <c r="J19" s="5"/>
      <c r="K19" s="5"/>
      <c r="L19" s="5"/>
      <c r="M19" s="5"/>
    </row>
    <row r="20" spans="1:13" ht="17.25" customHeight="1">
      <c r="A20" s="1">
        <v>14</v>
      </c>
      <c r="B20" s="8" t="s">
        <v>163</v>
      </c>
      <c r="C20" s="1">
        <v>2</v>
      </c>
      <c r="D20" s="19">
        <f t="shared" si="0"/>
        <v>10</v>
      </c>
      <c r="E20" s="23">
        <f>E19</f>
        <v>14.666666666666668</v>
      </c>
      <c r="F20" s="23">
        <f t="shared" si="1"/>
        <v>7.3333333333333339</v>
      </c>
      <c r="G20" s="23">
        <f t="shared" si="2"/>
        <v>22</v>
      </c>
      <c r="H20" s="8"/>
      <c r="J20" s="5"/>
      <c r="K20" s="5"/>
      <c r="L20" s="5"/>
      <c r="M20" s="5"/>
    </row>
    <row r="21" spans="1:13" ht="17.25" customHeight="1">
      <c r="A21" s="1">
        <v>15</v>
      </c>
      <c r="B21" s="8" t="s">
        <v>164</v>
      </c>
      <c r="C21" s="1">
        <v>2</v>
      </c>
      <c r="D21" s="19">
        <f t="shared" si="0"/>
        <v>10</v>
      </c>
      <c r="E21" s="23">
        <f>E19</f>
        <v>14.666666666666668</v>
      </c>
      <c r="F21" s="23">
        <f t="shared" si="1"/>
        <v>7.3333333333333339</v>
      </c>
      <c r="G21" s="23">
        <f t="shared" si="2"/>
        <v>22</v>
      </c>
      <c r="H21" s="8"/>
      <c r="J21" s="5"/>
      <c r="K21" s="5"/>
      <c r="L21" s="5"/>
      <c r="M21" s="5"/>
    </row>
    <row r="22" spans="1:13" ht="17.25" customHeight="1">
      <c r="A22" s="1">
        <v>16</v>
      </c>
      <c r="B22" s="8" t="s">
        <v>165</v>
      </c>
      <c r="C22" s="1">
        <v>2</v>
      </c>
      <c r="D22" s="19">
        <f t="shared" si="0"/>
        <v>10</v>
      </c>
      <c r="E22" s="23">
        <f>E19</f>
        <v>14.666666666666668</v>
      </c>
      <c r="F22" s="23">
        <f t="shared" si="1"/>
        <v>7.3333333333333339</v>
      </c>
      <c r="G22" s="23">
        <f t="shared" si="2"/>
        <v>22</v>
      </c>
      <c r="H22" s="8"/>
      <c r="J22" s="5"/>
      <c r="K22" s="5"/>
      <c r="L22" s="5"/>
      <c r="M22" s="5"/>
    </row>
    <row r="23" spans="1:13" ht="17.25" customHeight="1">
      <c r="A23" s="1">
        <v>17</v>
      </c>
      <c r="B23" s="8" t="s">
        <v>158</v>
      </c>
      <c r="C23" s="1">
        <v>3</v>
      </c>
      <c r="D23" s="19">
        <f t="shared" si="0"/>
        <v>15</v>
      </c>
      <c r="E23" s="23">
        <f>D23*装备!$Q$24</f>
        <v>27.5</v>
      </c>
      <c r="F23" s="23">
        <f t="shared" si="1"/>
        <v>13.75</v>
      </c>
      <c r="G23" s="23">
        <f t="shared" si="2"/>
        <v>41.25</v>
      </c>
      <c r="H23" s="8"/>
      <c r="J23" s="5"/>
      <c r="K23" s="5"/>
      <c r="L23" s="5"/>
      <c r="M23" s="5"/>
    </row>
    <row r="24" spans="1:13" ht="17.25" customHeight="1">
      <c r="A24" s="1">
        <v>18</v>
      </c>
      <c r="B24" s="8" t="s">
        <v>159</v>
      </c>
      <c r="C24" s="1">
        <v>3</v>
      </c>
      <c r="D24" s="19">
        <f t="shared" si="0"/>
        <v>15</v>
      </c>
      <c r="E24" s="23">
        <f>E23</f>
        <v>27.5</v>
      </c>
      <c r="F24" s="23">
        <f t="shared" si="1"/>
        <v>13.75</v>
      </c>
      <c r="G24" s="23">
        <f t="shared" si="2"/>
        <v>41.25</v>
      </c>
      <c r="H24" s="8"/>
      <c r="J24" s="5"/>
      <c r="K24" s="5"/>
      <c r="L24" s="5"/>
      <c r="M24" s="5"/>
    </row>
    <row r="25" spans="1:13">
      <c r="A25" s="1">
        <v>19</v>
      </c>
      <c r="B25" s="8" t="s">
        <v>160</v>
      </c>
      <c r="C25" s="1">
        <v>3</v>
      </c>
      <c r="D25" s="19">
        <f t="shared" si="0"/>
        <v>15</v>
      </c>
      <c r="E25" s="23">
        <f>D25*装备!$Q$25</f>
        <v>11</v>
      </c>
      <c r="F25" s="23">
        <f t="shared" si="1"/>
        <v>5.5</v>
      </c>
      <c r="G25" s="23">
        <f t="shared" si="2"/>
        <v>16.5</v>
      </c>
    </row>
    <row r="26" spans="1:13">
      <c r="A26" s="1">
        <v>20</v>
      </c>
      <c r="B26" s="8" t="s">
        <v>161</v>
      </c>
      <c r="C26" s="1">
        <v>3</v>
      </c>
      <c r="D26" s="19">
        <f t="shared" si="0"/>
        <v>15</v>
      </c>
      <c r="E26" s="23">
        <f>E25</f>
        <v>11</v>
      </c>
      <c r="F26" s="23">
        <f t="shared" si="1"/>
        <v>5.5</v>
      </c>
      <c r="G26" s="23">
        <f t="shared" si="2"/>
        <v>16.5</v>
      </c>
    </row>
    <row r="27" spans="1:13">
      <c r="A27" s="1">
        <v>21</v>
      </c>
      <c r="B27" s="8" t="s">
        <v>162</v>
      </c>
      <c r="C27" s="1">
        <v>3</v>
      </c>
      <c r="D27" s="19">
        <f t="shared" si="0"/>
        <v>15</v>
      </c>
      <c r="E27" s="23">
        <f>D27*装备!$Q$23</f>
        <v>22</v>
      </c>
      <c r="F27" s="23">
        <f t="shared" si="1"/>
        <v>11</v>
      </c>
      <c r="G27" s="23">
        <f t="shared" si="2"/>
        <v>33</v>
      </c>
    </row>
    <row r="28" spans="1:13">
      <c r="A28" s="1">
        <v>22</v>
      </c>
      <c r="B28" s="8" t="s">
        <v>163</v>
      </c>
      <c r="C28" s="1">
        <v>3</v>
      </c>
      <c r="D28" s="19">
        <f t="shared" si="0"/>
        <v>15</v>
      </c>
      <c r="E28" s="23">
        <f>E27</f>
        <v>22</v>
      </c>
      <c r="F28" s="23">
        <f t="shared" si="1"/>
        <v>11</v>
      </c>
      <c r="G28" s="23">
        <f t="shared" si="2"/>
        <v>33</v>
      </c>
    </row>
    <row r="29" spans="1:13">
      <c r="A29" s="1">
        <v>23</v>
      </c>
      <c r="B29" s="8" t="s">
        <v>164</v>
      </c>
      <c r="C29" s="1">
        <v>3</v>
      </c>
      <c r="D29" s="19">
        <f t="shared" si="0"/>
        <v>15</v>
      </c>
      <c r="E29" s="23">
        <f>E27</f>
        <v>22</v>
      </c>
      <c r="F29" s="23">
        <f t="shared" si="1"/>
        <v>11</v>
      </c>
      <c r="G29" s="23">
        <f t="shared" si="2"/>
        <v>33</v>
      </c>
    </row>
    <row r="30" spans="1:13">
      <c r="A30" s="1">
        <v>24</v>
      </c>
      <c r="B30" s="8" t="s">
        <v>165</v>
      </c>
      <c r="C30" s="1">
        <v>3</v>
      </c>
      <c r="D30" s="19">
        <f t="shared" si="0"/>
        <v>15</v>
      </c>
      <c r="E30" s="23">
        <f>E27</f>
        <v>22</v>
      </c>
      <c r="F30" s="23">
        <f t="shared" si="1"/>
        <v>11</v>
      </c>
      <c r="G30" s="23">
        <f t="shared" si="2"/>
        <v>33</v>
      </c>
    </row>
    <row r="31" spans="1:13">
      <c r="A31" s="1">
        <v>25</v>
      </c>
      <c r="B31" s="8" t="s">
        <v>158</v>
      </c>
      <c r="C31" s="1">
        <v>4</v>
      </c>
      <c r="D31" s="19">
        <f t="shared" si="0"/>
        <v>20</v>
      </c>
      <c r="E31" s="23">
        <f>D31*装备!$Q$24</f>
        <v>36.666666666666664</v>
      </c>
      <c r="F31" s="23">
        <f t="shared" si="1"/>
        <v>18.333333333333332</v>
      </c>
      <c r="G31" s="23">
        <f t="shared" si="2"/>
        <v>55</v>
      </c>
    </row>
    <row r="32" spans="1:13">
      <c r="A32" s="1">
        <v>26</v>
      </c>
      <c r="B32" s="8" t="s">
        <v>159</v>
      </c>
      <c r="C32" s="1">
        <v>4</v>
      </c>
      <c r="D32" s="19">
        <f t="shared" si="0"/>
        <v>20</v>
      </c>
      <c r="E32" s="23">
        <f>E31</f>
        <v>36.666666666666664</v>
      </c>
      <c r="F32" s="23">
        <f t="shared" si="1"/>
        <v>18.333333333333332</v>
      </c>
      <c r="G32" s="23">
        <f t="shared" si="2"/>
        <v>55</v>
      </c>
    </row>
    <row r="33" spans="1:7">
      <c r="A33" s="1">
        <v>27</v>
      </c>
      <c r="B33" s="8" t="s">
        <v>160</v>
      </c>
      <c r="C33" s="1">
        <v>4</v>
      </c>
      <c r="D33" s="19">
        <f t="shared" si="0"/>
        <v>20</v>
      </c>
      <c r="E33" s="23">
        <f>D33*装备!$Q$25</f>
        <v>14.666666666666668</v>
      </c>
      <c r="F33" s="23">
        <f t="shared" si="1"/>
        <v>7.3333333333333339</v>
      </c>
      <c r="G33" s="23">
        <f t="shared" si="2"/>
        <v>22</v>
      </c>
    </row>
    <row r="34" spans="1:7">
      <c r="A34" s="1">
        <v>28</v>
      </c>
      <c r="B34" s="8" t="s">
        <v>161</v>
      </c>
      <c r="C34" s="1">
        <v>4</v>
      </c>
      <c r="D34" s="19">
        <f t="shared" si="0"/>
        <v>20</v>
      </c>
      <c r="E34" s="23">
        <f>E33</f>
        <v>14.666666666666668</v>
      </c>
      <c r="F34" s="23">
        <f t="shared" si="1"/>
        <v>7.3333333333333339</v>
      </c>
      <c r="G34" s="23">
        <f t="shared" si="2"/>
        <v>22</v>
      </c>
    </row>
    <row r="35" spans="1:7">
      <c r="A35" s="1">
        <v>29</v>
      </c>
      <c r="B35" s="8" t="s">
        <v>162</v>
      </c>
      <c r="C35" s="1">
        <v>4</v>
      </c>
      <c r="D35" s="19">
        <f t="shared" si="0"/>
        <v>20</v>
      </c>
      <c r="E35" s="23">
        <f>D35*装备!$Q$23</f>
        <v>29.333333333333336</v>
      </c>
      <c r="F35" s="23">
        <f t="shared" si="1"/>
        <v>14.666666666666668</v>
      </c>
      <c r="G35" s="23">
        <f t="shared" si="2"/>
        <v>44</v>
      </c>
    </row>
    <row r="36" spans="1:7">
      <c r="A36" s="1">
        <v>30</v>
      </c>
      <c r="B36" s="8" t="s">
        <v>163</v>
      </c>
      <c r="C36" s="1">
        <v>4</v>
      </c>
      <c r="D36" s="19">
        <f t="shared" si="0"/>
        <v>20</v>
      </c>
      <c r="E36" s="23">
        <f>E35</f>
        <v>29.333333333333336</v>
      </c>
      <c r="F36" s="23">
        <f t="shared" si="1"/>
        <v>14.666666666666668</v>
      </c>
      <c r="G36" s="23">
        <f t="shared" si="2"/>
        <v>44</v>
      </c>
    </row>
    <row r="37" spans="1:7">
      <c r="A37" s="1">
        <v>31</v>
      </c>
      <c r="B37" s="8" t="s">
        <v>164</v>
      </c>
      <c r="C37" s="1">
        <v>4</v>
      </c>
      <c r="D37" s="19">
        <f t="shared" si="0"/>
        <v>20</v>
      </c>
      <c r="E37" s="23">
        <f>E35</f>
        <v>29.333333333333336</v>
      </c>
      <c r="F37" s="23">
        <f t="shared" si="1"/>
        <v>14.666666666666668</v>
      </c>
      <c r="G37" s="23">
        <f t="shared" si="2"/>
        <v>44</v>
      </c>
    </row>
    <row r="38" spans="1:7">
      <c r="A38" s="1">
        <v>32</v>
      </c>
      <c r="B38" s="8" t="s">
        <v>165</v>
      </c>
      <c r="C38" s="1">
        <v>4</v>
      </c>
      <c r="D38" s="19">
        <f t="shared" si="0"/>
        <v>20</v>
      </c>
      <c r="E38" s="23">
        <f>E35</f>
        <v>29.333333333333336</v>
      </c>
      <c r="F38" s="23">
        <f t="shared" si="1"/>
        <v>14.666666666666668</v>
      </c>
      <c r="G38" s="23">
        <f t="shared" si="2"/>
        <v>44</v>
      </c>
    </row>
    <row r="39" spans="1:7">
      <c r="A39" s="1">
        <v>33</v>
      </c>
      <c r="B39" s="8" t="s">
        <v>158</v>
      </c>
      <c r="C39" s="1">
        <v>5</v>
      </c>
      <c r="D39" s="19">
        <f t="shared" si="0"/>
        <v>25</v>
      </c>
      <c r="E39" s="23">
        <f>D39*装备!$Q$24</f>
        <v>45.833333333333329</v>
      </c>
      <c r="F39" s="23">
        <f t="shared" si="1"/>
        <v>22.916666666666664</v>
      </c>
      <c r="G39" s="23">
        <f t="shared" si="2"/>
        <v>68.75</v>
      </c>
    </row>
    <row r="40" spans="1:7">
      <c r="A40" s="1">
        <v>34</v>
      </c>
      <c r="B40" s="8" t="s">
        <v>159</v>
      </c>
      <c r="C40" s="1">
        <v>5</v>
      </c>
      <c r="D40" s="19">
        <f t="shared" si="0"/>
        <v>25</v>
      </c>
      <c r="E40" s="23">
        <f>E39</f>
        <v>45.833333333333329</v>
      </c>
      <c r="F40" s="23">
        <f t="shared" si="1"/>
        <v>22.916666666666664</v>
      </c>
      <c r="G40" s="23">
        <f t="shared" si="2"/>
        <v>68.75</v>
      </c>
    </row>
    <row r="41" spans="1:7">
      <c r="A41" s="1">
        <v>35</v>
      </c>
      <c r="B41" s="8" t="s">
        <v>160</v>
      </c>
      <c r="C41" s="1">
        <v>5</v>
      </c>
      <c r="D41" s="19">
        <f t="shared" si="0"/>
        <v>25</v>
      </c>
      <c r="E41" s="23">
        <f>D41*装备!$Q$25</f>
        <v>18.333333333333336</v>
      </c>
      <c r="F41" s="23">
        <f t="shared" si="1"/>
        <v>9.1666666666666679</v>
      </c>
      <c r="G41" s="23">
        <f t="shared" si="2"/>
        <v>27.500000000000004</v>
      </c>
    </row>
    <row r="42" spans="1:7">
      <c r="A42" s="1">
        <v>36</v>
      </c>
      <c r="B42" s="8" t="s">
        <v>161</v>
      </c>
      <c r="C42" s="1">
        <v>5</v>
      </c>
      <c r="D42" s="19">
        <f t="shared" si="0"/>
        <v>25</v>
      </c>
      <c r="E42" s="23">
        <f>E41</f>
        <v>18.333333333333336</v>
      </c>
      <c r="F42" s="23">
        <f t="shared" si="1"/>
        <v>9.1666666666666679</v>
      </c>
      <c r="G42" s="23">
        <f t="shared" si="2"/>
        <v>27.500000000000004</v>
      </c>
    </row>
    <row r="43" spans="1:7">
      <c r="A43" s="1">
        <v>37</v>
      </c>
      <c r="B43" s="8" t="s">
        <v>162</v>
      </c>
      <c r="C43" s="1">
        <v>5</v>
      </c>
      <c r="D43" s="19">
        <f t="shared" si="0"/>
        <v>25</v>
      </c>
      <c r="E43" s="23">
        <f>D43*装备!$Q$23</f>
        <v>36.666666666666671</v>
      </c>
      <c r="F43" s="23">
        <f t="shared" si="1"/>
        <v>18.333333333333336</v>
      </c>
      <c r="G43" s="23">
        <f t="shared" si="2"/>
        <v>55.000000000000007</v>
      </c>
    </row>
    <row r="44" spans="1:7">
      <c r="A44" s="1">
        <v>38</v>
      </c>
      <c r="B44" s="8" t="s">
        <v>163</v>
      </c>
      <c r="C44" s="1">
        <v>5</v>
      </c>
      <c r="D44" s="19">
        <f t="shared" si="0"/>
        <v>25</v>
      </c>
      <c r="E44" s="23">
        <f>E43</f>
        <v>36.666666666666671</v>
      </c>
      <c r="F44" s="23">
        <f t="shared" si="1"/>
        <v>18.333333333333336</v>
      </c>
      <c r="G44" s="23">
        <f t="shared" si="2"/>
        <v>55.000000000000007</v>
      </c>
    </row>
    <row r="45" spans="1:7">
      <c r="A45" s="1">
        <v>39</v>
      </c>
      <c r="B45" s="8" t="s">
        <v>164</v>
      </c>
      <c r="C45" s="1">
        <v>5</v>
      </c>
      <c r="D45" s="19">
        <f t="shared" si="0"/>
        <v>25</v>
      </c>
      <c r="E45" s="23">
        <f>E43</f>
        <v>36.666666666666671</v>
      </c>
      <c r="F45" s="23">
        <f t="shared" si="1"/>
        <v>18.333333333333336</v>
      </c>
      <c r="G45" s="23">
        <f t="shared" si="2"/>
        <v>55.000000000000007</v>
      </c>
    </row>
    <row r="46" spans="1:7">
      <c r="A46" s="1">
        <v>40</v>
      </c>
      <c r="B46" s="8" t="s">
        <v>165</v>
      </c>
      <c r="C46" s="1">
        <v>5</v>
      </c>
      <c r="D46" s="19">
        <f t="shared" si="0"/>
        <v>25</v>
      </c>
      <c r="E46" s="23">
        <f>E43</f>
        <v>36.666666666666671</v>
      </c>
      <c r="F46" s="23">
        <f t="shared" si="1"/>
        <v>18.333333333333336</v>
      </c>
      <c r="G46" s="23">
        <f t="shared" si="2"/>
        <v>55.000000000000007</v>
      </c>
    </row>
    <row r="47" spans="1:7">
      <c r="A47" s="1">
        <v>41</v>
      </c>
      <c r="B47" s="8" t="s">
        <v>158</v>
      </c>
      <c r="C47" s="1">
        <v>6</v>
      </c>
      <c r="D47" s="19">
        <f t="shared" si="0"/>
        <v>30</v>
      </c>
      <c r="E47" s="23">
        <f>D47*装备!$Q$24</f>
        <v>55</v>
      </c>
      <c r="F47" s="23">
        <f t="shared" si="1"/>
        <v>27.5</v>
      </c>
      <c r="G47" s="23">
        <f t="shared" si="2"/>
        <v>82.5</v>
      </c>
    </row>
    <row r="48" spans="1:7">
      <c r="A48" s="1">
        <v>42</v>
      </c>
      <c r="B48" s="8" t="s">
        <v>159</v>
      </c>
      <c r="C48" s="1">
        <v>6</v>
      </c>
      <c r="D48" s="19">
        <f t="shared" si="0"/>
        <v>30</v>
      </c>
      <c r="E48" s="23">
        <f>E47</f>
        <v>55</v>
      </c>
      <c r="F48" s="23">
        <f t="shared" si="1"/>
        <v>27.5</v>
      </c>
      <c r="G48" s="23">
        <f t="shared" si="2"/>
        <v>82.5</v>
      </c>
    </row>
    <row r="49" spans="1:7">
      <c r="A49" s="1">
        <v>43</v>
      </c>
      <c r="B49" s="8" t="s">
        <v>160</v>
      </c>
      <c r="C49" s="1">
        <v>6</v>
      </c>
      <c r="D49" s="19">
        <f t="shared" si="0"/>
        <v>30</v>
      </c>
      <c r="E49" s="23">
        <f>D49*装备!$Q$25</f>
        <v>22</v>
      </c>
      <c r="F49" s="23">
        <f t="shared" si="1"/>
        <v>11</v>
      </c>
      <c r="G49" s="23">
        <f t="shared" si="2"/>
        <v>33</v>
      </c>
    </row>
    <row r="50" spans="1:7">
      <c r="A50" s="1">
        <v>44</v>
      </c>
      <c r="B50" s="8" t="s">
        <v>161</v>
      </c>
      <c r="C50" s="1">
        <v>6</v>
      </c>
      <c r="D50" s="19">
        <f t="shared" si="0"/>
        <v>30</v>
      </c>
      <c r="E50" s="23">
        <f>E49</f>
        <v>22</v>
      </c>
      <c r="F50" s="23">
        <f t="shared" si="1"/>
        <v>11</v>
      </c>
      <c r="G50" s="23">
        <f t="shared" si="2"/>
        <v>33</v>
      </c>
    </row>
    <row r="51" spans="1:7">
      <c r="A51" s="1">
        <v>45</v>
      </c>
      <c r="B51" s="8" t="s">
        <v>162</v>
      </c>
      <c r="C51" s="1">
        <v>6</v>
      </c>
      <c r="D51" s="19">
        <f t="shared" si="0"/>
        <v>30</v>
      </c>
      <c r="E51" s="23">
        <f>D51*装备!$Q$23</f>
        <v>44</v>
      </c>
      <c r="F51" s="23">
        <f t="shared" si="1"/>
        <v>22</v>
      </c>
      <c r="G51" s="23">
        <f t="shared" si="2"/>
        <v>66</v>
      </c>
    </row>
    <row r="52" spans="1:7">
      <c r="A52" s="1">
        <v>46</v>
      </c>
      <c r="B52" s="8" t="s">
        <v>163</v>
      </c>
      <c r="C52" s="1">
        <v>6</v>
      </c>
      <c r="D52" s="19">
        <f t="shared" si="0"/>
        <v>30</v>
      </c>
      <c r="E52" s="23">
        <f>E51</f>
        <v>44</v>
      </c>
      <c r="F52" s="23">
        <f t="shared" si="1"/>
        <v>22</v>
      </c>
      <c r="G52" s="23">
        <f t="shared" si="2"/>
        <v>66</v>
      </c>
    </row>
    <row r="53" spans="1:7">
      <c r="A53" s="1">
        <v>47</v>
      </c>
      <c r="B53" s="8" t="s">
        <v>164</v>
      </c>
      <c r="C53" s="1">
        <v>6</v>
      </c>
      <c r="D53" s="19">
        <f t="shared" si="0"/>
        <v>30</v>
      </c>
      <c r="E53" s="23">
        <f>E51</f>
        <v>44</v>
      </c>
      <c r="F53" s="23">
        <f t="shared" si="1"/>
        <v>22</v>
      </c>
      <c r="G53" s="23">
        <f t="shared" si="2"/>
        <v>66</v>
      </c>
    </row>
    <row r="54" spans="1:7">
      <c r="A54" s="1">
        <v>48</v>
      </c>
      <c r="B54" s="8" t="s">
        <v>165</v>
      </c>
      <c r="C54" s="1">
        <v>6</v>
      </c>
      <c r="D54" s="19">
        <f t="shared" si="0"/>
        <v>30</v>
      </c>
      <c r="E54" s="23">
        <f>E51</f>
        <v>44</v>
      </c>
      <c r="F54" s="23">
        <f t="shared" si="1"/>
        <v>22</v>
      </c>
      <c r="G54" s="23">
        <f t="shared" si="2"/>
        <v>66</v>
      </c>
    </row>
    <row r="55" spans="1:7">
      <c r="A55" s="1">
        <v>49</v>
      </c>
      <c r="B55" s="8" t="s">
        <v>158</v>
      </c>
      <c r="C55" s="1">
        <v>7</v>
      </c>
      <c r="D55" s="19">
        <f t="shared" si="0"/>
        <v>35</v>
      </c>
      <c r="E55" s="23">
        <f>D55*装备!$Q$24</f>
        <v>64.166666666666657</v>
      </c>
      <c r="F55" s="23">
        <f t="shared" si="1"/>
        <v>32.083333333333329</v>
      </c>
      <c r="G55" s="23">
        <f t="shared" si="2"/>
        <v>96.249999999999986</v>
      </c>
    </row>
    <row r="56" spans="1:7">
      <c r="A56" s="1">
        <v>50</v>
      </c>
      <c r="B56" s="8" t="s">
        <v>159</v>
      </c>
      <c r="C56" s="1">
        <v>7</v>
      </c>
      <c r="D56" s="19">
        <f t="shared" si="0"/>
        <v>35</v>
      </c>
      <c r="E56" s="23">
        <f>E55</f>
        <v>64.166666666666657</v>
      </c>
      <c r="F56" s="23">
        <f t="shared" si="1"/>
        <v>32.083333333333329</v>
      </c>
      <c r="G56" s="23">
        <f t="shared" si="2"/>
        <v>96.249999999999986</v>
      </c>
    </row>
    <row r="57" spans="1:7">
      <c r="A57" s="1">
        <v>51</v>
      </c>
      <c r="B57" s="8" t="s">
        <v>160</v>
      </c>
      <c r="C57" s="1">
        <v>7</v>
      </c>
      <c r="D57" s="19">
        <f t="shared" si="0"/>
        <v>35</v>
      </c>
      <c r="E57" s="23">
        <f>D57*装备!$Q$25</f>
        <v>25.666666666666668</v>
      </c>
      <c r="F57" s="23">
        <f t="shared" si="1"/>
        <v>12.833333333333334</v>
      </c>
      <c r="G57" s="23">
        <f t="shared" si="2"/>
        <v>38.5</v>
      </c>
    </row>
    <row r="58" spans="1:7">
      <c r="A58" s="1">
        <v>52</v>
      </c>
      <c r="B58" s="8" t="s">
        <v>161</v>
      </c>
      <c r="C58" s="1">
        <v>7</v>
      </c>
      <c r="D58" s="19">
        <f t="shared" si="0"/>
        <v>35</v>
      </c>
      <c r="E58" s="23">
        <f>E57</f>
        <v>25.666666666666668</v>
      </c>
      <c r="F58" s="23">
        <f t="shared" si="1"/>
        <v>12.833333333333334</v>
      </c>
      <c r="G58" s="23">
        <f t="shared" si="2"/>
        <v>38.5</v>
      </c>
    </row>
    <row r="59" spans="1:7">
      <c r="A59" s="1">
        <v>53</v>
      </c>
      <c r="B59" s="8" t="s">
        <v>162</v>
      </c>
      <c r="C59" s="1">
        <v>7</v>
      </c>
      <c r="D59" s="19">
        <f t="shared" si="0"/>
        <v>35</v>
      </c>
      <c r="E59" s="23">
        <f>D59*装备!$Q$23</f>
        <v>51.333333333333336</v>
      </c>
      <c r="F59" s="23">
        <f t="shared" si="1"/>
        <v>25.666666666666668</v>
      </c>
      <c r="G59" s="23">
        <f t="shared" si="2"/>
        <v>77</v>
      </c>
    </row>
    <row r="60" spans="1:7">
      <c r="A60" s="1">
        <v>54</v>
      </c>
      <c r="B60" s="8" t="s">
        <v>163</v>
      </c>
      <c r="C60" s="1">
        <v>7</v>
      </c>
      <c r="D60" s="19">
        <f t="shared" si="0"/>
        <v>35</v>
      </c>
      <c r="E60" s="23">
        <f>E59</f>
        <v>51.333333333333336</v>
      </c>
      <c r="F60" s="23">
        <f t="shared" si="1"/>
        <v>25.666666666666668</v>
      </c>
      <c r="G60" s="23">
        <f t="shared" si="2"/>
        <v>77</v>
      </c>
    </row>
    <row r="61" spans="1:7">
      <c r="A61" s="1">
        <v>55</v>
      </c>
      <c r="B61" s="8" t="s">
        <v>164</v>
      </c>
      <c r="C61" s="1">
        <v>7</v>
      </c>
      <c r="D61" s="19">
        <f t="shared" si="0"/>
        <v>35</v>
      </c>
      <c r="E61" s="23">
        <f>E59</f>
        <v>51.333333333333336</v>
      </c>
      <c r="F61" s="23">
        <f t="shared" si="1"/>
        <v>25.666666666666668</v>
      </c>
      <c r="G61" s="23">
        <f t="shared" si="2"/>
        <v>77</v>
      </c>
    </row>
    <row r="62" spans="1:7">
      <c r="A62" s="1">
        <v>56</v>
      </c>
      <c r="B62" s="8" t="s">
        <v>165</v>
      </c>
      <c r="C62" s="1">
        <v>7</v>
      </c>
      <c r="D62" s="19">
        <f t="shared" si="0"/>
        <v>35</v>
      </c>
      <c r="E62" s="23">
        <f>E59</f>
        <v>51.333333333333336</v>
      </c>
      <c r="F62" s="23">
        <f t="shared" si="1"/>
        <v>25.666666666666668</v>
      </c>
      <c r="G62" s="23">
        <f t="shared" si="2"/>
        <v>77</v>
      </c>
    </row>
    <row r="63" spans="1:7">
      <c r="A63" s="1">
        <v>57</v>
      </c>
      <c r="B63" s="8" t="s">
        <v>158</v>
      </c>
      <c r="C63" s="1">
        <v>8</v>
      </c>
      <c r="D63" s="19">
        <f t="shared" si="0"/>
        <v>40</v>
      </c>
      <c r="E63" s="23">
        <f>D63*装备!$Q$24</f>
        <v>73.333333333333329</v>
      </c>
      <c r="F63" s="23">
        <f t="shared" si="1"/>
        <v>36.666666666666664</v>
      </c>
      <c r="G63" s="23">
        <f t="shared" si="2"/>
        <v>110</v>
      </c>
    </row>
    <row r="64" spans="1:7">
      <c r="A64" s="1">
        <v>58</v>
      </c>
      <c r="B64" s="8" t="s">
        <v>159</v>
      </c>
      <c r="C64" s="1">
        <v>8</v>
      </c>
      <c r="D64" s="19">
        <f t="shared" si="0"/>
        <v>40</v>
      </c>
      <c r="E64" s="23">
        <f>E63</f>
        <v>73.333333333333329</v>
      </c>
      <c r="F64" s="23">
        <f t="shared" si="1"/>
        <v>36.666666666666664</v>
      </c>
      <c r="G64" s="23">
        <f t="shared" si="2"/>
        <v>110</v>
      </c>
    </row>
    <row r="65" spans="1:7">
      <c r="A65" s="1">
        <v>59</v>
      </c>
      <c r="B65" s="8" t="s">
        <v>160</v>
      </c>
      <c r="C65" s="1">
        <v>8</v>
      </c>
      <c r="D65" s="19">
        <f t="shared" si="0"/>
        <v>40</v>
      </c>
      <c r="E65" s="23">
        <f>D65*装备!$Q$25</f>
        <v>29.333333333333336</v>
      </c>
      <c r="F65" s="23">
        <f t="shared" si="1"/>
        <v>14.666666666666668</v>
      </c>
      <c r="G65" s="23">
        <f t="shared" si="2"/>
        <v>44</v>
      </c>
    </row>
    <row r="66" spans="1:7">
      <c r="A66" s="1">
        <v>60</v>
      </c>
      <c r="B66" s="8" t="s">
        <v>161</v>
      </c>
      <c r="C66" s="1">
        <v>8</v>
      </c>
      <c r="D66" s="19">
        <f t="shared" si="0"/>
        <v>40</v>
      </c>
      <c r="E66" s="23">
        <f>E65</f>
        <v>29.333333333333336</v>
      </c>
      <c r="F66" s="23">
        <f t="shared" si="1"/>
        <v>14.666666666666668</v>
      </c>
      <c r="G66" s="23">
        <f t="shared" si="2"/>
        <v>44</v>
      </c>
    </row>
    <row r="67" spans="1:7">
      <c r="A67" s="1">
        <v>61</v>
      </c>
      <c r="B67" s="8" t="s">
        <v>162</v>
      </c>
      <c r="C67" s="1">
        <v>8</v>
      </c>
      <c r="D67" s="19">
        <f t="shared" si="0"/>
        <v>40</v>
      </c>
      <c r="E67" s="23">
        <f>D67*装备!$Q$23</f>
        <v>58.666666666666671</v>
      </c>
      <c r="F67" s="23">
        <f t="shared" si="1"/>
        <v>29.333333333333336</v>
      </c>
      <c r="G67" s="23">
        <f t="shared" si="2"/>
        <v>88</v>
      </c>
    </row>
    <row r="68" spans="1:7">
      <c r="A68" s="1">
        <v>62</v>
      </c>
      <c r="B68" s="8" t="s">
        <v>163</v>
      </c>
      <c r="C68" s="1">
        <v>8</v>
      </c>
      <c r="D68" s="19">
        <f t="shared" si="0"/>
        <v>40</v>
      </c>
      <c r="E68" s="23">
        <f>E67</f>
        <v>58.666666666666671</v>
      </c>
      <c r="F68" s="23">
        <f t="shared" si="1"/>
        <v>29.333333333333336</v>
      </c>
      <c r="G68" s="23">
        <f t="shared" si="2"/>
        <v>88</v>
      </c>
    </row>
    <row r="69" spans="1:7">
      <c r="A69" s="1">
        <v>63</v>
      </c>
      <c r="B69" s="8" t="s">
        <v>164</v>
      </c>
      <c r="C69" s="1">
        <v>8</v>
      </c>
      <c r="D69" s="19">
        <f t="shared" si="0"/>
        <v>40</v>
      </c>
      <c r="E69" s="23">
        <f>E67</f>
        <v>58.666666666666671</v>
      </c>
      <c r="F69" s="23">
        <f t="shared" si="1"/>
        <v>29.333333333333336</v>
      </c>
      <c r="G69" s="23">
        <f t="shared" si="2"/>
        <v>88</v>
      </c>
    </row>
    <row r="70" spans="1:7">
      <c r="A70" s="1">
        <v>64</v>
      </c>
      <c r="B70" s="8" t="s">
        <v>165</v>
      </c>
      <c r="C70" s="1">
        <v>8</v>
      </c>
      <c r="D70" s="19">
        <f t="shared" si="0"/>
        <v>40</v>
      </c>
      <c r="E70" s="23">
        <f>E67</f>
        <v>58.666666666666671</v>
      </c>
      <c r="F70" s="23">
        <f t="shared" si="1"/>
        <v>29.333333333333336</v>
      </c>
      <c r="G70" s="23">
        <f t="shared" si="2"/>
        <v>88</v>
      </c>
    </row>
    <row r="71" spans="1:7">
      <c r="A71" s="1">
        <v>65</v>
      </c>
      <c r="B71" s="8" t="s">
        <v>158</v>
      </c>
      <c r="C71" s="1">
        <v>9</v>
      </c>
      <c r="D71" s="19">
        <f t="shared" si="0"/>
        <v>45</v>
      </c>
      <c r="E71" s="23">
        <f>D71*装备!$Q$24</f>
        <v>82.5</v>
      </c>
      <c r="F71" s="23">
        <f t="shared" si="1"/>
        <v>41.25</v>
      </c>
      <c r="G71" s="23">
        <f t="shared" si="2"/>
        <v>123.75</v>
      </c>
    </row>
    <row r="72" spans="1:7">
      <c r="A72" s="1">
        <v>66</v>
      </c>
      <c r="B72" s="8" t="s">
        <v>159</v>
      </c>
      <c r="C72" s="1">
        <v>9</v>
      </c>
      <c r="D72" s="19">
        <f t="shared" ref="D72:D86" si="3">5*C72</f>
        <v>45</v>
      </c>
      <c r="E72" s="23">
        <f>E71</f>
        <v>82.5</v>
      </c>
      <c r="F72" s="23">
        <f t="shared" ref="F72:F86" si="4">E72*0.5</f>
        <v>41.25</v>
      </c>
      <c r="G72" s="23">
        <f t="shared" ref="G72:G86" si="5">E72*1.5</f>
        <v>123.75</v>
      </c>
    </row>
    <row r="73" spans="1:7">
      <c r="A73" s="1">
        <v>67</v>
      </c>
      <c r="B73" s="8" t="s">
        <v>160</v>
      </c>
      <c r="C73" s="1">
        <v>9</v>
      </c>
      <c r="D73" s="19">
        <f t="shared" si="3"/>
        <v>45</v>
      </c>
      <c r="E73" s="23">
        <f>D73*装备!$Q$25</f>
        <v>33</v>
      </c>
      <c r="F73" s="23">
        <f t="shared" si="4"/>
        <v>16.5</v>
      </c>
      <c r="G73" s="23">
        <f t="shared" si="5"/>
        <v>49.5</v>
      </c>
    </row>
    <row r="74" spans="1:7">
      <c r="A74" s="1">
        <v>68</v>
      </c>
      <c r="B74" s="8" t="s">
        <v>161</v>
      </c>
      <c r="C74" s="1">
        <v>9</v>
      </c>
      <c r="D74" s="19">
        <f t="shared" si="3"/>
        <v>45</v>
      </c>
      <c r="E74" s="23">
        <f>E73</f>
        <v>33</v>
      </c>
      <c r="F74" s="23">
        <f t="shared" si="4"/>
        <v>16.5</v>
      </c>
      <c r="G74" s="23">
        <f t="shared" si="5"/>
        <v>49.5</v>
      </c>
    </row>
    <row r="75" spans="1:7">
      <c r="A75" s="1">
        <v>69</v>
      </c>
      <c r="B75" s="8" t="s">
        <v>162</v>
      </c>
      <c r="C75" s="1">
        <v>9</v>
      </c>
      <c r="D75" s="19">
        <f t="shared" si="3"/>
        <v>45</v>
      </c>
      <c r="E75" s="23">
        <f>D75*装备!$Q$23</f>
        <v>66</v>
      </c>
      <c r="F75" s="23">
        <f t="shared" si="4"/>
        <v>33</v>
      </c>
      <c r="G75" s="23">
        <f t="shared" si="5"/>
        <v>99</v>
      </c>
    </row>
    <row r="76" spans="1:7">
      <c r="A76" s="1">
        <v>70</v>
      </c>
      <c r="B76" s="8" t="s">
        <v>163</v>
      </c>
      <c r="C76" s="1">
        <v>9</v>
      </c>
      <c r="D76" s="19">
        <f t="shared" si="3"/>
        <v>45</v>
      </c>
      <c r="E76" s="23">
        <f>E75</f>
        <v>66</v>
      </c>
      <c r="F76" s="23">
        <f t="shared" si="4"/>
        <v>33</v>
      </c>
      <c r="G76" s="23">
        <f t="shared" si="5"/>
        <v>99</v>
      </c>
    </row>
    <row r="77" spans="1:7">
      <c r="A77" s="1">
        <v>71</v>
      </c>
      <c r="B77" s="8" t="s">
        <v>164</v>
      </c>
      <c r="C77" s="1">
        <v>9</v>
      </c>
      <c r="D77" s="19">
        <f t="shared" si="3"/>
        <v>45</v>
      </c>
      <c r="E77" s="23">
        <f>E75</f>
        <v>66</v>
      </c>
      <c r="F77" s="23">
        <f t="shared" si="4"/>
        <v>33</v>
      </c>
      <c r="G77" s="23">
        <f t="shared" si="5"/>
        <v>99</v>
      </c>
    </row>
    <row r="78" spans="1:7">
      <c r="A78" s="1">
        <v>72</v>
      </c>
      <c r="B78" s="8" t="s">
        <v>165</v>
      </c>
      <c r="C78" s="1">
        <v>9</v>
      </c>
      <c r="D78" s="19">
        <f t="shared" si="3"/>
        <v>45</v>
      </c>
      <c r="E78" s="23">
        <f>E75</f>
        <v>66</v>
      </c>
      <c r="F78" s="23">
        <f t="shared" si="4"/>
        <v>33</v>
      </c>
      <c r="G78" s="23">
        <f t="shared" si="5"/>
        <v>99</v>
      </c>
    </row>
    <row r="79" spans="1:7">
      <c r="A79" s="1">
        <v>73</v>
      </c>
      <c r="B79" s="8" t="s">
        <v>158</v>
      </c>
      <c r="C79" s="1">
        <v>10</v>
      </c>
      <c r="D79" s="19">
        <f t="shared" si="3"/>
        <v>50</v>
      </c>
      <c r="E79" s="23">
        <f>D79*装备!$Q$24</f>
        <v>91.666666666666657</v>
      </c>
      <c r="F79" s="23">
        <f t="shared" si="4"/>
        <v>45.833333333333329</v>
      </c>
      <c r="G79" s="23">
        <f t="shared" si="5"/>
        <v>137.5</v>
      </c>
    </row>
    <row r="80" spans="1:7">
      <c r="A80" s="1">
        <v>74</v>
      </c>
      <c r="B80" s="8" t="s">
        <v>159</v>
      </c>
      <c r="C80" s="1">
        <v>10</v>
      </c>
      <c r="D80" s="19">
        <f t="shared" si="3"/>
        <v>50</v>
      </c>
      <c r="E80" s="23">
        <f>E79</f>
        <v>91.666666666666657</v>
      </c>
      <c r="F80" s="23">
        <f t="shared" si="4"/>
        <v>45.833333333333329</v>
      </c>
      <c r="G80" s="23">
        <f t="shared" si="5"/>
        <v>137.5</v>
      </c>
    </row>
    <row r="81" spans="1:7">
      <c r="A81" s="1">
        <v>75</v>
      </c>
      <c r="B81" s="8" t="s">
        <v>160</v>
      </c>
      <c r="C81" s="1">
        <v>10</v>
      </c>
      <c r="D81" s="19">
        <f t="shared" si="3"/>
        <v>50</v>
      </c>
      <c r="E81" s="23">
        <f>D81*装备!$Q$25</f>
        <v>36.666666666666671</v>
      </c>
      <c r="F81" s="23">
        <f t="shared" si="4"/>
        <v>18.333333333333336</v>
      </c>
      <c r="G81" s="23">
        <f t="shared" si="5"/>
        <v>55.000000000000007</v>
      </c>
    </row>
    <row r="82" spans="1:7">
      <c r="A82" s="1">
        <v>76</v>
      </c>
      <c r="B82" s="8" t="s">
        <v>161</v>
      </c>
      <c r="C82" s="1">
        <v>10</v>
      </c>
      <c r="D82" s="19">
        <f t="shared" si="3"/>
        <v>50</v>
      </c>
      <c r="E82" s="23">
        <f>E81</f>
        <v>36.666666666666671</v>
      </c>
      <c r="F82" s="23">
        <f t="shared" si="4"/>
        <v>18.333333333333336</v>
      </c>
      <c r="G82" s="23">
        <f t="shared" si="5"/>
        <v>55.000000000000007</v>
      </c>
    </row>
    <row r="83" spans="1:7">
      <c r="A83" s="1">
        <v>77</v>
      </c>
      <c r="B83" s="8" t="s">
        <v>162</v>
      </c>
      <c r="C83" s="1">
        <v>10</v>
      </c>
      <c r="D83" s="19">
        <f t="shared" si="3"/>
        <v>50</v>
      </c>
      <c r="E83" s="23">
        <f>D83*装备!$Q$23</f>
        <v>73.333333333333343</v>
      </c>
      <c r="F83" s="23">
        <f t="shared" si="4"/>
        <v>36.666666666666671</v>
      </c>
      <c r="G83" s="23">
        <f t="shared" si="5"/>
        <v>110.00000000000001</v>
      </c>
    </row>
    <row r="84" spans="1:7">
      <c r="A84" s="1">
        <v>78</v>
      </c>
      <c r="B84" s="8" t="s">
        <v>163</v>
      </c>
      <c r="C84" s="1">
        <v>10</v>
      </c>
      <c r="D84" s="19">
        <f t="shared" si="3"/>
        <v>50</v>
      </c>
      <c r="E84" s="23">
        <f>E83</f>
        <v>73.333333333333343</v>
      </c>
      <c r="F84" s="23">
        <f t="shared" si="4"/>
        <v>36.666666666666671</v>
      </c>
      <c r="G84" s="23">
        <f t="shared" si="5"/>
        <v>110.00000000000001</v>
      </c>
    </row>
    <row r="85" spans="1:7">
      <c r="A85" s="1">
        <v>79</v>
      </c>
      <c r="B85" s="8" t="s">
        <v>164</v>
      </c>
      <c r="C85" s="1">
        <v>10</v>
      </c>
      <c r="D85" s="19">
        <f t="shared" si="3"/>
        <v>50</v>
      </c>
      <c r="E85" s="23">
        <f>E83</f>
        <v>73.333333333333343</v>
      </c>
      <c r="F85" s="23">
        <f t="shared" si="4"/>
        <v>36.666666666666671</v>
      </c>
      <c r="G85" s="23">
        <f t="shared" si="5"/>
        <v>110.00000000000001</v>
      </c>
    </row>
    <row r="86" spans="1:7">
      <c r="A86" s="1">
        <v>80</v>
      </c>
      <c r="B86" s="8" t="s">
        <v>165</v>
      </c>
      <c r="C86" s="1">
        <v>10</v>
      </c>
      <c r="D86" s="19">
        <f t="shared" si="3"/>
        <v>50</v>
      </c>
      <c r="E86" s="23">
        <f>E83</f>
        <v>73.333333333333343</v>
      </c>
      <c r="F86" s="23">
        <f t="shared" si="4"/>
        <v>36.666666666666671</v>
      </c>
      <c r="G86" s="23">
        <f t="shared" si="5"/>
        <v>110.00000000000001</v>
      </c>
    </row>
    <row r="87" spans="1:7">
      <c r="B87" s="8"/>
    </row>
    <row r="88" spans="1:7">
      <c r="B88" s="8"/>
    </row>
    <row r="89" spans="1:7">
      <c r="B89" s="8"/>
    </row>
    <row r="90" spans="1:7">
      <c r="B90" s="8"/>
    </row>
    <row r="91" spans="1:7">
      <c r="B91" s="8"/>
    </row>
    <row r="92" spans="1:7">
      <c r="B92" s="8"/>
    </row>
    <row r="93" spans="1:7">
      <c r="B93" s="8"/>
    </row>
    <row r="94" spans="1:7">
      <c r="B94" s="8"/>
    </row>
    <row r="95" spans="1:7">
      <c r="B95" s="8"/>
    </row>
    <row r="96" spans="1:7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  <row r="143" spans="2:2">
      <c r="B143" s="8"/>
    </row>
    <row r="144" spans="2:2">
      <c r="B144" s="8"/>
    </row>
    <row r="145" spans="2:2">
      <c r="B145" s="8"/>
    </row>
    <row r="146" spans="2:2">
      <c r="B146" s="8"/>
    </row>
    <row r="147" spans="2:2">
      <c r="B147" s="8"/>
    </row>
    <row r="148" spans="2:2">
      <c r="B148" s="8"/>
    </row>
    <row r="149" spans="2:2">
      <c r="B149" s="8"/>
    </row>
    <row r="150" spans="2:2">
      <c r="B150" s="8"/>
    </row>
    <row r="151" spans="2:2">
      <c r="B151" s="8"/>
    </row>
    <row r="152" spans="2:2">
      <c r="B152" s="8"/>
    </row>
    <row r="153" spans="2:2">
      <c r="B153" s="8"/>
    </row>
    <row r="154" spans="2:2">
      <c r="B154" s="8"/>
    </row>
    <row r="155" spans="2:2">
      <c r="B155" s="8"/>
    </row>
    <row r="156" spans="2:2">
      <c r="B156" s="8"/>
    </row>
    <row r="157" spans="2:2">
      <c r="B157" s="8"/>
    </row>
    <row r="158" spans="2:2">
      <c r="B158" s="8"/>
    </row>
    <row r="159" spans="2:2">
      <c r="B159" s="8"/>
    </row>
    <row r="160" spans="2:2">
      <c r="B160" s="8"/>
    </row>
    <row r="161" spans="2:2">
      <c r="B161" s="8"/>
    </row>
    <row r="162" spans="2:2">
      <c r="B162" s="8"/>
    </row>
    <row r="163" spans="2:2">
      <c r="B163" s="8"/>
    </row>
    <row r="164" spans="2:2">
      <c r="B164" s="8"/>
    </row>
    <row r="165" spans="2:2">
      <c r="B165" s="8"/>
    </row>
    <row r="166" spans="2:2">
      <c r="B166" s="8"/>
    </row>
    <row r="167" spans="2:2">
      <c r="B167" s="8"/>
    </row>
    <row r="168" spans="2:2">
      <c r="B168" s="8"/>
    </row>
    <row r="169" spans="2:2">
      <c r="B169" s="8"/>
    </row>
    <row r="170" spans="2:2">
      <c r="B170" s="8"/>
    </row>
    <row r="171" spans="2:2">
      <c r="B171" s="8"/>
    </row>
    <row r="172" spans="2:2">
      <c r="B172" s="8"/>
    </row>
    <row r="173" spans="2:2">
      <c r="B173" s="8"/>
    </row>
    <row r="174" spans="2:2">
      <c r="B174" s="8"/>
    </row>
    <row r="175" spans="2:2">
      <c r="B175" s="8"/>
    </row>
    <row r="176" spans="2:2">
      <c r="B176" s="8"/>
    </row>
    <row r="177" spans="2:2">
      <c r="B177" s="8"/>
    </row>
    <row r="178" spans="2:2">
      <c r="B178" s="8"/>
    </row>
    <row r="179" spans="2:2">
      <c r="B179" s="8"/>
    </row>
    <row r="180" spans="2:2">
      <c r="B180" s="8"/>
    </row>
    <row r="181" spans="2:2">
      <c r="B181" s="8"/>
    </row>
    <row r="182" spans="2:2">
      <c r="B182" s="8"/>
    </row>
    <row r="183" spans="2:2">
      <c r="B183" s="8"/>
    </row>
    <row r="184" spans="2:2">
      <c r="B184" s="8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F21" sqref="F21"/>
    </sheetView>
  </sheetViews>
  <sheetFormatPr defaultRowHeight="13.5"/>
  <sheetData>
    <row r="1" spans="1:5">
      <c r="A1" t="s">
        <v>174</v>
      </c>
      <c r="B1" t="s">
        <v>173</v>
      </c>
      <c r="D1" t="s">
        <v>172</v>
      </c>
      <c r="E1" t="s">
        <v>173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51"/>
  <sheetViews>
    <sheetView tabSelected="1" workbookViewId="0">
      <selection activeCell="H1" sqref="H1:H1048576"/>
    </sheetView>
  </sheetViews>
  <sheetFormatPr defaultRowHeight="16.5"/>
  <cols>
    <col min="1" max="1" width="9" style="1"/>
    <col min="2" max="2" width="16.5" style="1" customWidth="1"/>
    <col min="3" max="3" width="12.25" style="1" customWidth="1"/>
    <col min="4" max="4" width="10.75" style="1" customWidth="1"/>
    <col min="5" max="5" width="10.375" style="1" customWidth="1"/>
    <col min="6" max="6" width="19" style="1" customWidth="1"/>
    <col min="7" max="7" width="9.375" style="1" customWidth="1"/>
    <col min="8" max="8" width="11.125" style="1" customWidth="1"/>
    <col min="9" max="9" width="8" style="1" customWidth="1"/>
    <col min="10" max="10" width="11.25" style="15" customWidth="1"/>
    <col min="11" max="11" width="9.125" style="1" customWidth="1"/>
    <col min="12" max="12" width="8.625" style="1" customWidth="1"/>
    <col min="13" max="13" width="9.125" style="1" customWidth="1"/>
    <col min="20" max="20" width="12.75" style="1" customWidth="1"/>
    <col min="21" max="21" width="9" style="1"/>
    <col min="22" max="22" width="13.75" style="1" customWidth="1"/>
    <col min="23" max="16384" width="9" style="1"/>
  </cols>
  <sheetData>
    <row r="1" spans="1:19">
      <c r="A1" s="3" t="s">
        <v>176</v>
      </c>
      <c r="B1" s="3" t="s">
        <v>177</v>
      </c>
      <c r="C1" s="3" t="s">
        <v>178</v>
      </c>
      <c r="D1" s="3" t="s">
        <v>179</v>
      </c>
      <c r="E1" s="3" t="s">
        <v>75</v>
      </c>
      <c r="F1" s="4" t="s">
        <v>233</v>
      </c>
      <c r="G1" s="4" t="s">
        <v>234</v>
      </c>
      <c r="H1" s="4" t="s">
        <v>180</v>
      </c>
      <c r="I1" s="4" t="s">
        <v>235</v>
      </c>
      <c r="J1" s="16" t="s">
        <v>236</v>
      </c>
      <c r="K1" s="3" t="s">
        <v>181</v>
      </c>
      <c r="L1" s="3" t="s">
        <v>182</v>
      </c>
      <c r="M1" s="3" t="s">
        <v>183</v>
      </c>
      <c r="N1" s="1"/>
      <c r="O1" s="1"/>
      <c r="P1" s="1"/>
      <c r="Q1" s="1"/>
      <c r="R1" s="1"/>
      <c r="S1" s="1"/>
    </row>
    <row r="2" spans="1:19">
      <c r="A2" s="3" t="s">
        <v>229</v>
      </c>
      <c r="B2" s="3" t="s">
        <v>232</v>
      </c>
      <c r="C2" s="3" t="s">
        <v>231</v>
      </c>
      <c r="D2" s="3"/>
      <c r="E2" s="3" t="s">
        <v>230</v>
      </c>
      <c r="F2" s="4"/>
      <c r="G2" s="4"/>
      <c r="H2" s="4"/>
      <c r="I2" s="4"/>
      <c r="J2" s="16"/>
      <c r="K2" s="3"/>
      <c r="L2" s="3"/>
      <c r="M2" s="3"/>
      <c r="N2" s="1"/>
      <c r="O2" s="1"/>
      <c r="P2" s="1"/>
      <c r="Q2" s="1"/>
      <c r="R2" s="1"/>
      <c r="S2" s="1"/>
    </row>
    <row r="3" spans="1:19">
      <c r="A3" s="5">
        <v>1</v>
      </c>
      <c r="B3" s="5" t="s">
        <v>184</v>
      </c>
      <c r="C3" s="5">
        <v>1</v>
      </c>
      <c r="D3" s="5">
        <v>1</v>
      </c>
      <c r="E3" s="5">
        <v>1</v>
      </c>
      <c r="F3" s="5" t="s">
        <v>175</v>
      </c>
      <c r="G3" s="1">
        <v>11.000000000000002</v>
      </c>
      <c r="H3" s="5">
        <v>0</v>
      </c>
      <c r="I3" s="1">
        <v>30</v>
      </c>
      <c r="J3" s="17">
        <v>15</v>
      </c>
      <c r="K3" s="5"/>
      <c r="L3" s="5">
        <v>0</v>
      </c>
      <c r="M3" s="5">
        <v>111001</v>
      </c>
      <c r="N3" s="1"/>
      <c r="O3" s="1"/>
      <c r="P3" s="1"/>
      <c r="Q3" s="1"/>
      <c r="R3" s="1"/>
      <c r="S3" s="1"/>
    </row>
    <row r="4" spans="1:19">
      <c r="A4" s="5">
        <v>2</v>
      </c>
      <c r="B4" s="5" t="s">
        <v>185</v>
      </c>
      <c r="C4" s="5">
        <v>1</v>
      </c>
      <c r="D4" s="5">
        <v>8</v>
      </c>
      <c r="E4" s="5">
        <v>1</v>
      </c>
      <c r="F4" s="5" t="s">
        <v>186</v>
      </c>
      <c r="G4" s="1">
        <v>110.00000000000001</v>
      </c>
      <c r="H4" s="5">
        <v>0</v>
      </c>
      <c r="I4" s="1">
        <v>30.000000000000004</v>
      </c>
      <c r="J4" s="17">
        <v>15.000000000000002</v>
      </c>
      <c r="K4" s="5"/>
      <c r="L4" s="5">
        <v>0</v>
      </c>
      <c r="M4" s="5">
        <v>115002</v>
      </c>
      <c r="N4" s="1"/>
      <c r="O4" s="1"/>
      <c r="P4" s="1"/>
      <c r="Q4" s="1"/>
      <c r="R4" s="1"/>
      <c r="S4" s="1"/>
    </row>
    <row r="5" spans="1:19">
      <c r="A5" s="5">
        <v>3</v>
      </c>
      <c r="B5" s="5" t="s">
        <v>187</v>
      </c>
      <c r="C5" s="5">
        <v>1</v>
      </c>
      <c r="D5" s="5">
        <v>7</v>
      </c>
      <c r="E5" s="5">
        <v>1</v>
      </c>
      <c r="F5" s="5" t="s">
        <v>188</v>
      </c>
      <c r="G5" s="1">
        <v>800</v>
      </c>
      <c r="H5" s="5">
        <v>0</v>
      </c>
      <c r="I5" s="1">
        <v>30</v>
      </c>
      <c r="J5" s="17">
        <v>15</v>
      </c>
      <c r="K5" s="5"/>
      <c r="L5" s="5">
        <v>0</v>
      </c>
      <c r="M5" s="5">
        <v>115003</v>
      </c>
      <c r="N5" s="1"/>
      <c r="O5" s="1"/>
      <c r="P5" s="1"/>
      <c r="Q5" s="1"/>
      <c r="R5" s="1"/>
      <c r="S5" s="1"/>
    </row>
    <row r="6" spans="1:19">
      <c r="A6" s="5">
        <v>4</v>
      </c>
      <c r="B6" s="5" t="s">
        <v>189</v>
      </c>
      <c r="C6" s="5">
        <v>1</v>
      </c>
      <c r="D6" s="5">
        <v>5</v>
      </c>
      <c r="E6" s="5">
        <v>1</v>
      </c>
      <c r="F6" s="5" t="s">
        <v>190</v>
      </c>
      <c r="G6" s="1">
        <v>55.000000000000007</v>
      </c>
      <c r="H6" s="5">
        <v>0</v>
      </c>
      <c r="I6" s="1">
        <v>30.000000000000004</v>
      </c>
      <c r="J6" s="17">
        <v>15.000000000000002</v>
      </c>
      <c r="K6" s="5"/>
      <c r="L6" s="5">
        <v>0</v>
      </c>
      <c r="M6" s="5">
        <v>115004</v>
      </c>
      <c r="N6" s="1"/>
      <c r="O6" s="1"/>
      <c r="P6" s="1"/>
      <c r="Q6" s="1"/>
      <c r="R6" s="1"/>
      <c r="S6" s="1"/>
    </row>
    <row r="7" spans="1:19">
      <c r="A7" s="5">
        <v>5</v>
      </c>
      <c r="B7" s="5" t="s">
        <v>191</v>
      </c>
      <c r="C7" s="5">
        <v>1</v>
      </c>
      <c r="D7" s="5">
        <v>2</v>
      </c>
      <c r="E7" s="5">
        <v>1</v>
      </c>
      <c r="F7" s="5" t="s">
        <v>192</v>
      </c>
      <c r="G7" s="1">
        <v>44.000000000000007</v>
      </c>
      <c r="H7" s="5">
        <v>0</v>
      </c>
      <c r="I7" s="1">
        <v>30</v>
      </c>
      <c r="J7" s="17">
        <v>15</v>
      </c>
      <c r="K7" s="5"/>
      <c r="L7" s="5">
        <v>0</v>
      </c>
      <c r="M7" s="5">
        <v>112005</v>
      </c>
      <c r="N7" s="1"/>
      <c r="O7" s="1"/>
      <c r="P7" s="1"/>
      <c r="Q7" s="1"/>
      <c r="R7" s="1"/>
      <c r="S7" s="1"/>
    </row>
    <row r="8" spans="1:19">
      <c r="A8" s="5">
        <v>6</v>
      </c>
      <c r="B8" s="5" t="s">
        <v>193</v>
      </c>
      <c r="C8" s="5">
        <v>1</v>
      </c>
      <c r="D8" s="5">
        <v>3</v>
      </c>
      <c r="E8" s="5">
        <v>1</v>
      </c>
      <c r="F8" s="5" t="s">
        <v>190</v>
      </c>
      <c r="G8" s="1">
        <v>55.000000000000007</v>
      </c>
      <c r="H8" s="5">
        <v>0</v>
      </c>
      <c r="I8" s="1">
        <v>30.000000000000004</v>
      </c>
      <c r="J8" s="17">
        <v>15.000000000000002</v>
      </c>
      <c r="K8" s="5"/>
      <c r="L8" s="5">
        <v>0</v>
      </c>
      <c r="M8" s="5">
        <v>113006</v>
      </c>
      <c r="N8" s="1"/>
      <c r="O8" s="1"/>
      <c r="P8" s="1"/>
      <c r="Q8" s="1"/>
      <c r="R8" s="1"/>
      <c r="S8" s="1"/>
    </row>
    <row r="9" spans="1:19">
      <c r="A9" s="5">
        <v>7</v>
      </c>
      <c r="B9" s="5" t="s">
        <v>194</v>
      </c>
      <c r="C9" s="5">
        <v>1</v>
      </c>
      <c r="D9" s="5">
        <v>4</v>
      </c>
      <c r="E9" s="5">
        <v>1</v>
      </c>
      <c r="F9" s="5" t="s">
        <v>195</v>
      </c>
      <c r="G9" s="1">
        <v>22.000000000000004</v>
      </c>
      <c r="H9" s="5">
        <v>0</v>
      </c>
      <c r="I9" s="1">
        <v>30</v>
      </c>
      <c r="J9" s="17">
        <v>15</v>
      </c>
      <c r="K9" s="5"/>
      <c r="L9" s="5">
        <v>0</v>
      </c>
      <c r="M9" s="5">
        <v>114007</v>
      </c>
      <c r="N9" s="1"/>
      <c r="O9" s="1"/>
      <c r="P9" s="1"/>
      <c r="Q9" s="1"/>
      <c r="R9" s="1"/>
      <c r="S9" s="1"/>
    </row>
    <row r="10" spans="1:19">
      <c r="A10" s="5">
        <v>8</v>
      </c>
      <c r="B10" s="5" t="s">
        <v>196</v>
      </c>
      <c r="C10" s="5">
        <v>1</v>
      </c>
      <c r="D10" s="5">
        <v>6</v>
      </c>
      <c r="E10" s="5">
        <v>1</v>
      </c>
      <c r="F10" s="5" t="s">
        <v>192</v>
      </c>
      <c r="G10" s="1">
        <v>44.000000000000007</v>
      </c>
      <c r="H10" s="5">
        <v>0</v>
      </c>
      <c r="I10" s="1">
        <v>30</v>
      </c>
      <c r="J10" s="17">
        <v>15</v>
      </c>
      <c r="K10" s="5"/>
      <c r="L10" s="5">
        <v>0</v>
      </c>
      <c r="M10" s="5">
        <v>116008</v>
      </c>
      <c r="N10" s="1"/>
      <c r="O10" s="1"/>
      <c r="P10" s="1"/>
      <c r="Q10" s="1"/>
      <c r="R10" s="1"/>
      <c r="S10" s="1"/>
    </row>
    <row r="11" spans="1:19">
      <c r="A11" s="5">
        <v>9</v>
      </c>
      <c r="B11" s="5" t="s">
        <v>197</v>
      </c>
      <c r="C11" s="5">
        <v>2</v>
      </c>
      <c r="D11" s="5">
        <v>1</v>
      </c>
      <c r="E11" s="5">
        <v>5</v>
      </c>
      <c r="F11" s="5" t="s">
        <v>175</v>
      </c>
      <c r="G11" s="1">
        <v>17.000000000000004</v>
      </c>
      <c r="H11" s="5">
        <v>1</v>
      </c>
      <c r="I11" s="1">
        <v>46</v>
      </c>
      <c r="J11" s="17">
        <v>23</v>
      </c>
      <c r="K11" s="5"/>
      <c r="L11" s="5">
        <v>0</v>
      </c>
      <c r="M11" s="5">
        <v>121009</v>
      </c>
      <c r="N11" s="1"/>
      <c r="O11" s="1"/>
      <c r="P11" s="1"/>
      <c r="Q11" s="1"/>
      <c r="R11" s="1"/>
      <c r="S11" s="1"/>
    </row>
    <row r="12" spans="1:19">
      <c r="A12" s="5">
        <v>10</v>
      </c>
      <c r="B12" s="5" t="s">
        <v>198</v>
      </c>
      <c r="C12" s="5">
        <v>2</v>
      </c>
      <c r="D12" s="5">
        <v>8</v>
      </c>
      <c r="E12" s="5">
        <v>5</v>
      </c>
      <c r="F12" s="5" t="s">
        <v>186</v>
      </c>
      <c r="G12" s="1">
        <v>170.00000000000003</v>
      </c>
      <c r="H12" s="5">
        <v>1</v>
      </c>
      <c r="I12" s="1">
        <v>46</v>
      </c>
      <c r="J12" s="17">
        <v>23</v>
      </c>
      <c r="K12" s="5"/>
      <c r="L12" s="5">
        <v>0</v>
      </c>
      <c r="M12" s="5">
        <v>125010</v>
      </c>
      <c r="N12" s="1"/>
      <c r="O12" s="1"/>
      <c r="P12" s="1"/>
      <c r="Q12" s="1"/>
      <c r="R12" s="1"/>
      <c r="S12" s="1"/>
    </row>
    <row r="13" spans="1:19">
      <c r="A13" s="5">
        <v>11</v>
      </c>
      <c r="B13" s="5" t="s">
        <v>199</v>
      </c>
      <c r="C13" s="5">
        <v>2</v>
      </c>
      <c r="D13" s="5">
        <v>7</v>
      </c>
      <c r="E13" s="5">
        <v>5</v>
      </c>
      <c r="F13" s="5" t="s">
        <v>188</v>
      </c>
      <c r="G13" s="1">
        <v>1300</v>
      </c>
      <c r="H13" s="5">
        <v>1</v>
      </c>
      <c r="I13" s="1">
        <v>46</v>
      </c>
      <c r="J13" s="17">
        <v>23</v>
      </c>
      <c r="K13" s="5"/>
      <c r="L13" s="5">
        <v>0</v>
      </c>
      <c r="M13" s="5">
        <v>125011</v>
      </c>
      <c r="N13" s="1"/>
      <c r="O13" s="1"/>
      <c r="P13" s="1"/>
      <c r="Q13" s="1"/>
      <c r="R13" s="1"/>
      <c r="S13" s="1"/>
    </row>
    <row r="14" spans="1:19">
      <c r="A14" s="5">
        <v>12</v>
      </c>
      <c r="B14" s="5" t="s">
        <v>200</v>
      </c>
      <c r="C14" s="5">
        <v>2</v>
      </c>
      <c r="D14" s="5">
        <v>5</v>
      </c>
      <c r="E14" s="5">
        <v>5</v>
      </c>
      <c r="F14" s="5" t="s">
        <v>190</v>
      </c>
      <c r="G14" s="1">
        <v>85.000000000000014</v>
      </c>
      <c r="H14" s="5">
        <v>1</v>
      </c>
      <c r="I14" s="1">
        <v>46</v>
      </c>
      <c r="J14" s="17">
        <v>23</v>
      </c>
      <c r="K14" s="5"/>
      <c r="L14" s="5">
        <v>0</v>
      </c>
      <c r="M14" s="5">
        <v>125012</v>
      </c>
      <c r="N14" s="1"/>
      <c r="O14" s="1"/>
      <c r="P14" s="1"/>
      <c r="Q14" s="1"/>
      <c r="R14" s="1"/>
      <c r="S14" s="1"/>
    </row>
    <row r="15" spans="1:19">
      <c r="A15" s="5">
        <v>13</v>
      </c>
      <c r="B15" s="5" t="s">
        <v>201</v>
      </c>
      <c r="C15" s="5">
        <v>2</v>
      </c>
      <c r="D15" s="5">
        <v>2</v>
      </c>
      <c r="E15" s="5">
        <v>5</v>
      </c>
      <c r="F15" s="5" t="s">
        <v>192</v>
      </c>
      <c r="G15" s="1">
        <v>68.000000000000014</v>
      </c>
      <c r="H15" s="5">
        <v>1</v>
      </c>
      <c r="I15" s="1">
        <v>46</v>
      </c>
      <c r="J15" s="17">
        <v>23</v>
      </c>
      <c r="K15" s="5"/>
      <c r="L15" s="5">
        <v>0</v>
      </c>
      <c r="M15" s="5">
        <v>122013</v>
      </c>
      <c r="N15" s="1"/>
      <c r="O15" s="1"/>
      <c r="P15" s="1"/>
      <c r="Q15" s="1"/>
      <c r="R15" s="1"/>
      <c r="S15" s="1"/>
    </row>
    <row r="16" spans="1:19">
      <c r="A16" s="5">
        <v>14</v>
      </c>
      <c r="B16" s="5" t="s">
        <v>202</v>
      </c>
      <c r="C16" s="5">
        <v>2</v>
      </c>
      <c r="D16" s="5">
        <v>3</v>
      </c>
      <c r="E16" s="5">
        <v>5</v>
      </c>
      <c r="F16" s="5" t="s">
        <v>190</v>
      </c>
      <c r="G16" s="1">
        <v>85.000000000000014</v>
      </c>
      <c r="H16" s="5">
        <v>1</v>
      </c>
      <c r="I16" s="1">
        <v>46</v>
      </c>
      <c r="J16" s="17">
        <v>23</v>
      </c>
      <c r="K16" s="5"/>
      <c r="L16" s="5">
        <v>0</v>
      </c>
      <c r="M16" s="5">
        <v>123014</v>
      </c>
      <c r="N16" s="1"/>
      <c r="O16" s="1"/>
      <c r="P16" s="1"/>
      <c r="Q16" s="1"/>
      <c r="R16" s="1"/>
      <c r="S16" s="1"/>
    </row>
    <row r="17" spans="1:19">
      <c r="A17" s="5">
        <v>15</v>
      </c>
      <c r="B17" s="5" t="s">
        <v>203</v>
      </c>
      <c r="C17" s="5">
        <v>2</v>
      </c>
      <c r="D17" s="5">
        <v>4</v>
      </c>
      <c r="E17" s="5">
        <v>5</v>
      </c>
      <c r="F17" s="5" t="s">
        <v>195</v>
      </c>
      <c r="G17" s="1">
        <v>34.000000000000007</v>
      </c>
      <c r="H17" s="5">
        <v>1</v>
      </c>
      <c r="I17" s="1">
        <v>46</v>
      </c>
      <c r="J17" s="17">
        <v>23</v>
      </c>
      <c r="K17" s="5"/>
      <c r="L17" s="5">
        <v>0</v>
      </c>
      <c r="M17" s="5">
        <v>124015</v>
      </c>
      <c r="N17" s="1"/>
      <c r="O17" s="1"/>
      <c r="P17" s="1"/>
      <c r="Q17" s="1"/>
      <c r="R17" s="1"/>
      <c r="S17" s="1"/>
    </row>
    <row r="18" spans="1:19">
      <c r="A18" s="5">
        <v>16</v>
      </c>
      <c r="B18" s="5" t="s">
        <v>204</v>
      </c>
      <c r="C18" s="5">
        <v>2</v>
      </c>
      <c r="D18" s="5">
        <v>6</v>
      </c>
      <c r="E18" s="5">
        <v>5</v>
      </c>
      <c r="F18" s="5" t="s">
        <v>192</v>
      </c>
      <c r="G18" s="1">
        <v>68.000000000000014</v>
      </c>
      <c r="H18" s="5">
        <v>1</v>
      </c>
      <c r="I18" s="1">
        <v>46</v>
      </c>
      <c r="J18" s="17">
        <v>23</v>
      </c>
      <c r="K18" s="5"/>
      <c r="L18" s="5">
        <v>0</v>
      </c>
      <c r="M18" s="5">
        <v>126016</v>
      </c>
      <c r="N18" s="1"/>
      <c r="O18" s="1"/>
      <c r="P18" s="1"/>
      <c r="Q18" s="1"/>
      <c r="R18" s="1"/>
      <c r="S18" s="1"/>
    </row>
    <row r="19" spans="1:19">
      <c r="A19" s="5">
        <v>17</v>
      </c>
      <c r="B19" s="5" t="s">
        <v>205</v>
      </c>
      <c r="C19" s="5">
        <v>3</v>
      </c>
      <c r="D19" s="5">
        <v>1</v>
      </c>
      <c r="E19" s="5">
        <v>10</v>
      </c>
      <c r="F19" s="5" t="s">
        <v>175</v>
      </c>
      <c r="G19" s="1">
        <v>26</v>
      </c>
      <c r="H19" s="5">
        <v>1</v>
      </c>
      <c r="I19" s="1">
        <v>70</v>
      </c>
      <c r="J19" s="17">
        <v>35</v>
      </c>
      <c r="K19" s="5"/>
      <c r="L19" s="5">
        <v>0</v>
      </c>
      <c r="M19" s="5">
        <v>131017</v>
      </c>
      <c r="N19" s="1"/>
      <c r="O19" s="1"/>
      <c r="P19" s="1"/>
      <c r="Q19" s="1"/>
      <c r="R19" s="1"/>
      <c r="S19" s="1"/>
    </row>
    <row r="20" spans="1:19">
      <c r="A20" s="5">
        <v>18</v>
      </c>
      <c r="B20" s="5" t="s">
        <v>206</v>
      </c>
      <c r="C20" s="5">
        <v>3</v>
      </c>
      <c r="D20" s="5">
        <v>8</v>
      </c>
      <c r="E20" s="5">
        <v>10</v>
      </c>
      <c r="F20" s="5" t="s">
        <v>186</v>
      </c>
      <c r="G20" s="1">
        <v>260</v>
      </c>
      <c r="H20" s="5">
        <v>1</v>
      </c>
      <c r="I20" s="1">
        <v>70</v>
      </c>
      <c r="J20" s="17">
        <v>35</v>
      </c>
      <c r="K20" s="5"/>
      <c r="L20" s="5">
        <v>0</v>
      </c>
      <c r="M20" s="5">
        <v>135018</v>
      </c>
      <c r="N20" s="1"/>
      <c r="O20" s="1"/>
      <c r="P20" s="1"/>
      <c r="Q20" s="1"/>
      <c r="R20" s="1"/>
      <c r="S20" s="1"/>
    </row>
    <row r="21" spans="1:19">
      <c r="A21" s="5">
        <v>19</v>
      </c>
      <c r="B21" s="5" t="s">
        <v>207</v>
      </c>
      <c r="C21" s="5">
        <v>3</v>
      </c>
      <c r="D21" s="5">
        <v>7</v>
      </c>
      <c r="E21" s="5">
        <v>10</v>
      </c>
      <c r="F21" s="5" t="s">
        <v>188</v>
      </c>
      <c r="G21" s="1">
        <v>2000</v>
      </c>
      <c r="H21" s="5">
        <v>1</v>
      </c>
      <c r="I21" s="1">
        <v>70</v>
      </c>
      <c r="J21" s="17">
        <v>35</v>
      </c>
      <c r="K21" s="5"/>
      <c r="L21" s="5">
        <v>0</v>
      </c>
      <c r="M21" s="5">
        <v>135019</v>
      </c>
      <c r="N21" s="1"/>
      <c r="O21" s="1"/>
      <c r="P21" s="1"/>
      <c r="Q21" s="1"/>
      <c r="R21" s="1"/>
      <c r="S21" s="1"/>
    </row>
    <row r="22" spans="1:19">
      <c r="A22" s="5">
        <v>20</v>
      </c>
      <c r="B22" s="5" t="s">
        <v>208</v>
      </c>
      <c r="C22" s="5">
        <v>3</v>
      </c>
      <c r="D22" s="5">
        <v>5</v>
      </c>
      <c r="E22" s="5">
        <v>10</v>
      </c>
      <c r="F22" s="5" t="s">
        <v>190</v>
      </c>
      <c r="G22" s="1">
        <v>130</v>
      </c>
      <c r="H22" s="5">
        <v>1</v>
      </c>
      <c r="I22" s="1">
        <v>70</v>
      </c>
      <c r="J22" s="17">
        <v>35</v>
      </c>
      <c r="K22" s="5"/>
      <c r="L22" s="5">
        <v>0</v>
      </c>
      <c r="M22" s="5">
        <v>135020</v>
      </c>
      <c r="N22" s="1"/>
      <c r="O22" s="1"/>
      <c r="P22" s="1"/>
      <c r="Q22" s="1"/>
      <c r="R22" s="1"/>
      <c r="S22" s="1"/>
    </row>
    <row r="23" spans="1:19">
      <c r="A23" s="5">
        <v>21</v>
      </c>
      <c r="B23" s="5" t="s">
        <v>209</v>
      </c>
      <c r="C23" s="5">
        <v>3</v>
      </c>
      <c r="D23" s="5">
        <v>2</v>
      </c>
      <c r="E23" s="5">
        <v>10</v>
      </c>
      <c r="F23" s="5" t="s">
        <v>192</v>
      </c>
      <c r="G23" s="1">
        <v>104</v>
      </c>
      <c r="H23" s="5">
        <v>1</v>
      </c>
      <c r="I23" s="1">
        <v>70</v>
      </c>
      <c r="J23" s="17">
        <v>35</v>
      </c>
      <c r="K23" s="5"/>
      <c r="L23" s="5">
        <v>0</v>
      </c>
      <c r="M23" s="5">
        <v>132021</v>
      </c>
      <c r="N23" s="1"/>
      <c r="O23" s="1"/>
      <c r="P23" s="1"/>
      <c r="Q23" s="1"/>
      <c r="R23" s="1"/>
      <c r="S23" s="1"/>
    </row>
    <row r="24" spans="1:19">
      <c r="A24" s="5">
        <v>22</v>
      </c>
      <c r="B24" s="5" t="s">
        <v>210</v>
      </c>
      <c r="C24" s="5">
        <v>3</v>
      </c>
      <c r="D24" s="5">
        <v>3</v>
      </c>
      <c r="E24" s="5">
        <v>10</v>
      </c>
      <c r="F24" s="5" t="s">
        <v>190</v>
      </c>
      <c r="G24" s="1">
        <v>130</v>
      </c>
      <c r="H24" s="5">
        <v>1</v>
      </c>
      <c r="I24" s="1">
        <v>70</v>
      </c>
      <c r="J24" s="17">
        <v>35</v>
      </c>
      <c r="K24" s="5"/>
      <c r="L24" s="5">
        <v>0</v>
      </c>
      <c r="M24" s="5">
        <v>133022</v>
      </c>
      <c r="N24" s="1"/>
      <c r="O24" s="1"/>
      <c r="P24" s="1"/>
      <c r="Q24" s="1"/>
      <c r="R24" s="1"/>
      <c r="S24" s="1"/>
    </row>
    <row r="25" spans="1:19">
      <c r="A25" s="5">
        <v>23</v>
      </c>
      <c r="B25" s="5" t="s">
        <v>211</v>
      </c>
      <c r="C25" s="5">
        <v>3</v>
      </c>
      <c r="D25" s="5">
        <v>4</v>
      </c>
      <c r="E25" s="5">
        <v>10</v>
      </c>
      <c r="F25" s="5" t="s">
        <v>195</v>
      </c>
      <c r="G25" s="1">
        <v>52</v>
      </c>
      <c r="H25" s="5">
        <v>1</v>
      </c>
      <c r="I25" s="1">
        <v>70</v>
      </c>
      <c r="J25" s="17">
        <v>35</v>
      </c>
      <c r="K25" s="5"/>
      <c r="L25" s="5">
        <v>0</v>
      </c>
      <c r="M25" s="5">
        <v>134023</v>
      </c>
      <c r="N25" s="1"/>
      <c r="O25" s="1"/>
      <c r="P25" s="1"/>
      <c r="Q25" s="1"/>
      <c r="R25" s="1"/>
      <c r="S25" s="1"/>
    </row>
    <row r="26" spans="1:19">
      <c r="A26" s="5">
        <v>24</v>
      </c>
      <c r="B26" s="5" t="s">
        <v>212</v>
      </c>
      <c r="C26" s="5">
        <v>3</v>
      </c>
      <c r="D26" s="5">
        <v>6</v>
      </c>
      <c r="E26" s="5">
        <v>10</v>
      </c>
      <c r="F26" s="5" t="s">
        <v>192</v>
      </c>
      <c r="G26" s="1">
        <v>104</v>
      </c>
      <c r="H26" s="5">
        <v>1</v>
      </c>
      <c r="I26" s="1">
        <v>70</v>
      </c>
      <c r="J26" s="17">
        <v>35</v>
      </c>
      <c r="K26" s="5"/>
      <c r="L26" s="5">
        <v>0</v>
      </c>
      <c r="M26" s="5">
        <v>136024</v>
      </c>
      <c r="N26" s="1"/>
      <c r="O26" s="1"/>
      <c r="P26" s="1"/>
      <c r="Q26" s="1"/>
      <c r="R26" s="1"/>
      <c r="S26" s="1"/>
    </row>
    <row r="27" spans="1:19">
      <c r="A27" s="5">
        <v>25</v>
      </c>
      <c r="B27" s="5" t="s">
        <v>213</v>
      </c>
      <c r="C27" s="5">
        <v>4</v>
      </c>
      <c r="D27" s="5">
        <v>1</v>
      </c>
      <c r="E27" s="5">
        <v>12</v>
      </c>
      <c r="F27" s="5" t="s">
        <v>175</v>
      </c>
      <c r="G27" s="1">
        <v>32.000000000000007</v>
      </c>
      <c r="H27" s="5">
        <v>2</v>
      </c>
      <c r="I27" s="1">
        <v>86</v>
      </c>
      <c r="J27" s="17">
        <v>43</v>
      </c>
      <c r="K27" s="5"/>
      <c r="L27" s="5">
        <v>0</v>
      </c>
      <c r="M27" s="5">
        <v>141025</v>
      </c>
      <c r="N27" s="1"/>
      <c r="O27" s="1"/>
      <c r="P27" s="1"/>
      <c r="Q27" s="1"/>
      <c r="R27" s="1"/>
      <c r="S27" s="1"/>
    </row>
    <row r="28" spans="1:19">
      <c r="A28" s="5">
        <v>26</v>
      </c>
      <c r="B28" s="5" t="s">
        <v>214</v>
      </c>
      <c r="C28" s="5">
        <v>4</v>
      </c>
      <c r="D28" s="5">
        <v>8</v>
      </c>
      <c r="E28" s="5">
        <v>12</v>
      </c>
      <c r="F28" s="5" t="s">
        <v>186</v>
      </c>
      <c r="G28" s="1">
        <v>320</v>
      </c>
      <c r="H28" s="5">
        <v>2</v>
      </c>
      <c r="I28" s="1">
        <v>86</v>
      </c>
      <c r="J28" s="17">
        <v>43</v>
      </c>
      <c r="K28" s="5"/>
      <c r="L28" s="5">
        <v>0</v>
      </c>
      <c r="M28" s="5">
        <v>145026</v>
      </c>
      <c r="N28" s="1"/>
      <c r="O28" s="1"/>
      <c r="P28" s="1"/>
      <c r="Q28" s="1"/>
      <c r="R28" s="1"/>
      <c r="S28" s="1"/>
    </row>
    <row r="29" spans="1:19">
      <c r="A29" s="5">
        <v>27</v>
      </c>
      <c r="B29" s="5" t="s">
        <v>215</v>
      </c>
      <c r="C29" s="5">
        <v>4</v>
      </c>
      <c r="D29" s="5">
        <v>7</v>
      </c>
      <c r="E29" s="5">
        <v>12</v>
      </c>
      <c r="F29" s="5" t="s">
        <v>188</v>
      </c>
      <c r="G29" s="1">
        <v>2500</v>
      </c>
      <c r="H29" s="5">
        <v>2</v>
      </c>
      <c r="I29" s="1">
        <v>86</v>
      </c>
      <c r="J29" s="17">
        <v>43</v>
      </c>
      <c r="K29" s="5"/>
      <c r="L29" s="5">
        <v>0</v>
      </c>
      <c r="M29" s="5">
        <v>145027</v>
      </c>
      <c r="N29" s="1"/>
      <c r="O29" s="1"/>
      <c r="P29" s="1"/>
      <c r="Q29" s="1"/>
      <c r="R29" s="1"/>
      <c r="S29" s="1"/>
    </row>
    <row r="30" spans="1:19">
      <c r="A30" s="5">
        <v>28</v>
      </c>
      <c r="B30" s="5" t="s">
        <v>216</v>
      </c>
      <c r="C30" s="5">
        <v>4</v>
      </c>
      <c r="D30" s="5">
        <v>5</v>
      </c>
      <c r="E30" s="5">
        <v>12</v>
      </c>
      <c r="F30" s="5" t="s">
        <v>190</v>
      </c>
      <c r="G30" s="1">
        <v>160</v>
      </c>
      <c r="H30" s="5">
        <v>2</v>
      </c>
      <c r="I30" s="1">
        <v>86</v>
      </c>
      <c r="J30" s="17">
        <v>43</v>
      </c>
      <c r="K30" s="5"/>
      <c r="L30" s="5">
        <v>0</v>
      </c>
      <c r="M30" s="5">
        <v>145028</v>
      </c>
      <c r="N30" s="1"/>
      <c r="O30" s="1"/>
      <c r="P30" s="1"/>
      <c r="Q30" s="1"/>
      <c r="R30" s="1"/>
      <c r="S30" s="1"/>
    </row>
    <row r="31" spans="1:19">
      <c r="A31" s="5">
        <v>29</v>
      </c>
      <c r="B31" s="5" t="s">
        <v>217</v>
      </c>
      <c r="C31" s="5">
        <v>4</v>
      </c>
      <c r="D31" s="5">
        <v>2</v>
      </c>
      <c r="E31" s="5">
        <v>12</v>
      </c>
      <c r="F31" s="5" t="s">
        <v>192</v>
      </c>
      <c r="G31" s="1">
        <v>128.00000000000003</v>
      </c>
      <c r="H31" s="5">
        <v>2</v>
      </c>
      <c r="I31" s="1">
        <v>86</v>
      </c>
      <c r="J31" s="17">
        <v>43</v>
      </c>
      <c r="K31" s="5"/>
      <c r="L31" s="5">
        <v>0</v>
      </c>
      <c r="M31" s="5">
        <v>142029</v>
      </c>
      <c r="N31" s="1"/>
      <c r="O31" s="1"/>
      <c r="P31" s="1"/>
      <c r="Q31" s="1"/>
      <c r="R31" s="1"/>
      <c r="S31" s="1"/>
    </row>
    <row r="32" spans="1:19">
      <c r="A32" s="5">
        <v>30</v>
      </c>
      <c r="B32" s="5" t="s">
        <v>218</v>
      </c>
      <c r="C32" s="5">
        <v>4</v>
      </c>
      <c r="D32" s="5">
        <v>3</v>
      </c>
      <c r="E32" s="5">
        <v>12</v>
      </c>
      <c r="F32" s="5" t="s">
        <v>190</v>
      </c>
      <c r="G32" s="1">
        <v>160</v>
      </c>
      <c r="H32" s="5">
        <v>2</v>
      </c>
      <c r="I32" s="1">
        <v>86</v>
      </c>
      <c r="J32" s="17">
        <v>43</v>
      </c>
      <c r="K32" s="5"/>
      <c r="L32" s="5">
        <v>0</v>
      </c>
      <c r="M32" s="5">
        <v>143030</v>
      </c>
      <c r="N32" s="1"/>
      <c r="O32" s="1"/>
      <c r="P32" s="1"/>
      <c r="Q32" s="1"/>
      <c r="R32" s="1"/>
      <c r="S32" s="1"/>
    </row>
    <row r="33" spans="1:19">
      <c r="A33" s="5">
        <v>31</v>
      </c>
      <c r="B33" s="5" t="s">
        <v>219</v>
      </c>
      <c r="C33" s="5">
        <v>4</v>
      </c>
      <c r="D33" s="5">
        <v>4</v>
      </c>
      <c r="E33" s="5">
        <v>12</v>
      </c>
      <c r="F33" s="5" t="s">
        <v>195</v>
      </c>
      <c r="G33" s="1">
        <v>64.000000000000014</v>
      </c>
      <c r="H33" s="5">
        <v>2</v>
      </c>
      <c r="I33" s="1">
        <v>86</v>
      </c>
      <c r="J33" s="17">
        <v>43</v>
      </c>
      <c r="K33" s="5"/>
      <c r="L33" s="5">
        <v>0</v>
      </c>
      <c r="M33" s="5">
        <v>144031</v>
      </c>
      <c r="N33" s="1"/>
      <c r="O33" s="1"/>
      <c r="P33" s="1"/>
      <c r="Q33" s="1"/>
      <c r="R33" s="1"/>
      <c r="S33" s="1"/>
    </row>
    <row r="34" spans="1:19">
      <c r="A34" s="5">
        <v>32</v>
      </c>
      <c r="B34" s="5" t="s">
        <v>220</v>
      </c>
      <c r="C34" s="5">
        <v>4</v>
      </c>
      <c r="D34" s="5">
        <v>6</v>
      </c>
      <c r="E34" s="5">
        <v>12</v>
      </c>
      <c r="F34" s="5" t="s">
        <v>192</v>
      </c>
      <c r="G34" s="1">
        <v>128.00000000000003</v>
      </c>
      <c r="H34" s="5">
        <v>2</v>
      </c>
      <c r="I34" s="1">
        <v>86</v>
      </c>
      <c r="J34" s="17">
        <v>43</v>
      </c>
      <c r="K34" s="5"/>
      <c r="L34" s="5">
        <v>0</v>
      </c>
      <c r="M34" s="5">
        <v>146032</v>
      </c>
      <c r="N34" s="1"/>
      <c r="O34" s="1"/>
      <c r="P34" s="1"/>
      <c r="Q34" s="1"/>
      <c r="R34" s="1"/>
      <c r="S34" s="1"/>
    </row>
    <row r="35" spans="1:19">
      <c r="A35" s="5">
        <v>33</v>
      </c>
      <c r="B35" s="5" t="s">
        <v>221</v>
      </c>
      <c r="C35" s="5">
        <v>5</v>
      </c>
      <c r="D35" s="5">
        <v>1</v>
      </c>
      <c r="E35" s="5">
        <v>13</v>
      </c>
      <c r="F35" s="5" t="s">
        <v>175</v>
      </c>
      <c r="G35" s="1">
        <v>40</v>
      </c>
      <c r="H35" s="5">
        <v>2</v>
      </c>
      <c r="I35" s="1">
        <v>108</v>
      </c>
      <c r="J35" s="17">
        <v>54</v>
      </c>
      <c r="K35" s="5"/>
      <c r="L35" s="5">
        <v>0</v>
      </c>
      <c r="M35" s="5">
        <v>151033</v>
      </c>
      <c r="N35" s="1"/>
      <c r="O35" s="1"/>
      <c r="P35" s="1"/>
      <c r="Q35" s="1"/>
      <c r="R35" s="1"/>
      <c r="S35" s="1"/>
    </row>
    <row r="36" spans="1:19">
      <c r="A36" s="5">
        <v>34</v>
      </c>
      <c r="B36" s="5" t="s">
        <v>222</v>
      </c>
      <c r="C36" s="5">
        <v>5</v>
      </c>
      <c r="D36" s="5">
        <v>8</v>
      </c>
      <c r="E36" s="5">
        <v>13</v>
      </c>
      <c r="F36" s="5" t="s">
        <v>186</v>
      </c>
      <c r="G36" s="1">
        <v>400</v>
      </c>
      <c r="H36" s="5">
        <v>2</v>
      </c>
      <c r="I36" s="1">
        <v>108</v>
      </c>
      <c r="J36" s="17">
        <v>54</v>
      </c>
      <c r="K36" s="5"/>
      <c r="L36" s="5">
        <v>0</v>
      </c>
      <c r="M36" s="5">
        <v>155034</v>
      </c>
      <c r="N36" s="1"/>
      <c r="O36" s="1"/>
      <c r="P36" s="1"/>
      <c r="Q36" s="1"/>
      <c r="R36" s="1"/>
      <c r="S36" s="1"/>
    </row>
    <row r="37" spans="1:19">
      <c r="A37" s="5">
        <v>35</v>
      </c>
      <c r="B37" s="5" t="s">
        <v>223</v>
      </c>
      <c r="C37" s="5">
        <v>5</v>
      </c>
      <c r="D37" s="5">
        <v>7</v>
      </c>
      <c r="E37" s="5">
        <v>13</v>
      </c>
      <c r="F37" s="5" t="s">
        <v>188</v>
      </c>
      <c r="G37" s="1">
        <v>3200</v>
      </c>
      <c r="H37" s="5">
        <v>2</v>
      </c>
      <c r="I37" s="1">
        <v>108</v>
      </c>
      <c r="J37" s="17">
        <v>54</v>
      </c>
      <c r="K37" s="5"/>
      <c r="L37" s="5">
        <v>0</v>
      </c>
      <c r="M37" s="5">
        <v>155035</v>
      </c>
      <c r="N37" s="1"/>
      <c r="O37" s="1"/>
      <c r="P37" s="1"/>
      <c r="Q37" s="1"/>
      <c r="R37" s="1"/>
      <c r="S37" s="1"/>
    </row>
    <row r="38" spans="1:19">
      <c r="A38" s="5">
        <v>36</v>
      </c>
      <c r="B38" s="5" t="s">
        <v>224</v>
      </c>
      <c r="C38" s="5">
        <v>5</v>
      </c>
      <c r="D38" s="5">
        <v>5</v>
      </c>
      <c r="E38" s="5">
        <v>13</v>
      </c>
      <c r="F38" s="5" t="s">
        <v>190</v>
      </c>
      <c r="G38" s="1">
        <v>200</v>
      </c>
      <c r="H38" s="5">
        <v>2</v>
      </c>
      <c r="I38" s="1">
        <v>108</v>
      </c>
      <c r="J38" s="17">
        <v>54</v>
      </c>
      <c r="K38" s="5"/>
      <c r="L38" s="5">
        <v>0</v>
      </c>
      <c r="M38" s="5">
        <v>155036</v>
      </c>
      <c r="N38" s="1"/>
      <c r="O38" s="1"/>
      <c r="P38" s="1"/>
      <c r="Q38" s="1"/>
      <c r="R38" s="1"/>
      <c r="S38" s="1"/>
    </row>
    <row r="39" spans="1:19">
      <c r="A39" s="5">
        <v>37</v>
      </c>
      <c r="B39" s="5" t="s">
        <v>225</v>
      </c>
      <c r="C39" s="5">
        <v>5</v>
      </c>
      <c r="D39" s="5">
        <v>2</v>
      </c>
      <c r="E39" s="5">
        <v>13</v>
      </c>
      <c r="F39" s="5" t="s">
        <v>192</v>
      </c>
      <c r="G39" s="1">
        <v>160</v>
      </c>
      <c r="H39" s="5">
        <v>2</v>
      </c>
      <c r="I39" s="1">
        <v>108</v>
      </c>
      <c r="J39" s="17">
        <v>54</v>
      </c>
      <c r="K39" s="5"/>
      <c r="L39" s="5">
        <v>0</v>
      </c>
      <c r="M39" s="5">
        <v>152037</v>
      </c>
      <c r="N39" s="1"/>
      <c r="O39" s="1"/>
      <c r="P39" s="1"/>
      <c r="Q39" s="1"/>
      <c r="R39" s="1"/>
      <c r="S39" s="1"/>
    </row>
    <row r="40" spans="1:19">
      <c r="A40" s="5">
        <v>38</v>
      </c>
      <c r="B40" s="5" t="s">
        <v>226</v>
      </c>
      <c r="C40" s="5">
        <v>5</v>
      </c>
      <c r="D40" s="5">
        <v>3</v>
      </c>
      <c r="E40" s="5">
        <v>13</v>
      </c>
      <c r="F40" s="5" t="s">
        <v>190</v>
      </c>
      <c r="G40" s="1">
        <v>200</v>
      </c>
      <c r="H40" s="5">
        <v>2</v>
      </c>
      <c r="I40" s="1">
        <v>108</v>
      </c>
      <c r="J40" s="17">
        <v>54</v>
      </c>
      <c r="K40" s="5"/>
      <c r="L40" s="5">
        <v>0</v>
      </c>
      <c r="M40" s="5">
        <v>153038</v>
      </c>
      <c r="N40" s="1"/>
      <c r="O40" s="1"/>
      <c r="P40" s="1"/>
      <c r="Q40" s="1"/>
      <c r="R40" s="1"/>
      <c r="S40" s="1"/>
    </row>
    <row r="41" spans="1:19">
      <c r="A41" s="5">
        <v>39</v>
      </c>
      <c r="B41" s="5" t="s">
        <v>227</v>
      </c>
      <c r="C41" s="5">
        <v>5</v>
      </c>
      <c r="D41" s="5">
        <v>4</v>
      </c>
      <c r="E41" s="5">
        <v>13</v>
      </c>
      <c r="F41" s="5" t="s">
        <v>195</v>
      </c>
      <c r="G41" s="1">
        <v>80</v>
      </c>
      <c r="H41" s="5">
        <v>2</v>
      </c>
      <c r="I41" s="1">
        <v>108</v>
      </c>
      <c r="J41" s="17">
        <v>54</v>
      </c>
      <c r="K41" s="5"/>
      <c r="L41" s="5">
        <v>0</v>
      </c>
      <c r="M41" s="5">
        <v>154039</v>
      </c>
      <c r="N41" s="1"/>
      <c r="O41" s="1"/>
      <c r="P41" s="1"/>
      <c r="Q41" s="1"/>
      <c r="R41" s="1"/>
      <c r="S41" s="1"/>
    </row>
    <row r="42" spans="1:19">
      <c r="A42" s="5">
        <v>40</v>
      </c>
      <c r="B42" s="5" t="s">
        <v>228</v>
      </c>
      <c r="C42" s="5">
        <v>5</v>
      </c>
      <c r="D42" s="5">
        <v>6</v>
      </c>
      <c r="E42" s="5">
        <v>13</v>
      </c>
      <c r="F42" s="5" t="s">
        <v>192</v>
      </c>
      <c r="G42" s="1">
        <v>160</v>
      </c>
      <c r="H42" s="5">
        <v>2</v>
      </c>
      <c r="I42" s="1">
        <v>108</v>
      </c>
      <c r="J42" s="17">
        <v>54</v>
      </c>
      <c r="K42" s="5"/>
      <c r="L42" s="5">
        <v>0</v>
      </c>
      <c r="M42" s="5">
        <v>156040</v>
      </c>
      <c r="N42" s="1"/>
      <c r="O42" s="1"/>
      <c r="P42" s="1"/>
      <c r="Q42" s="1"/>
      <c r="R42" s="1"/>
      <c r="S42" s="1"/>
    </row>
    <row r="43" spans="1:19">
      <c r="A43" s="6"/>
      <c r="B43" s="6"/>
      <c r="C43" s="6"/>
      <c r="D43" s="6"/>
      <c r="E43" s="6"/>
      <c r="F43" s="6"/>
      <c r="G43" s="6"/>
      <c r="H43" s="6"/>
      <c r="I43" s="6"/>
      <c r="J43" s="18"/>
      <c r="K43" s="6"/>
      <c r="L43" s="6"/>
      <c r="M43" s="6"/>
    </row>
    <row r="44" spans="1:19">
      <c r="A44" s="6"/>
      <c r="B44" s="6"/>
      <c r="C44" s="6"/>
      <c r="D44" s="6"/>
      <c r="E44" s="6"/>
      <c r="F44" s="6"/>
      <c r="G44" s="6"/>
      <c r="H44" s="6"/>
      <c r="I44" s="6"/>
      <c r="J44" s="18"/>
      <c r="K44" s="6"/>
      <c r="L44" s="6"/>
      <c r="M44" s="6"/>
    </row>
    <row r="45" spans="1:19">
      <c r="A45" s="6"/>
      <c r="B45" s="6"/>
      <c r="C45" s="6"/>
      <c r="D45" s="6"/>
      <c r="E45" s="6"/>
      <c r="F45" s="6"/>
      <c r="G45" s="6"/>
      <c r="H45" s="6"/>
      <c r="I45" s="6"/>
      <c r="J45" s="18"/>
      <c r="K45" s="6"/>
      <c r="L45" s="6"/>
      <c r="M45" s="6"/>
    </row>
    <row r="46" spans="1:19">
      <c r="A46" s="6"/>
      <c r="B46" s="6"/>
      <c r="C46" s="6"/>
      <c r="D46" s="6"/>
      <c r="E46" s="6"/>
      <c r="F46" s="6"/>
      <c r="G46" s="6"/>
      <c r="H46" s="6"/>
      <c r="I46" s="6"/>
      <c r="J46" s="18"/>
      <c r="K46" s="6"/>
      <c r="L46" s="6"/>
      <c r="M46" s="6"/>
    </row>
    <row r="47" spans="1:19">
      <c r="A47" s="6"/>
      <c r="B47" s="6"/>
      <c r="C47" s="6"/>
      <c r="D47" s="6"/>
      <c r="E47" s="6"/>
      <c r="F47" s="6"/>
      <c r="H47" s="6"/>
      <c r="I47" s="6"/>
      <c r="J47" s="18"/>
      <c r="K47" s="6"/>
      <c r="L47" s="6"/>
      <c r="M47" s="6"/>
    </row>
    <row r="48" spans="1:19">
      <c r="A48" s="6"/>
      <c r="B48" s="6"/>
      <c r="C48" s="6"/>
      <c r="D48" s="6"/>
      <c r="E48" s="6"/>
      <c r="F48" s="6"/>
      <c r="H48" s="6"/>
      <c r="I48" s="6"/>
      <c r="J48" s="18"/>
      <c r="K48" s="6"/>
      <c r="L48" s="6"/>
      <c r="M48" s="6"/>
    </row>
    <row r="49" spans="1:13">
      <c r="A49" s="6"/>
      <c r="B49" s="6"/>
      <c r="C49" s="6"/>
      <c r="D49" s="6"/>
      <c r="E49" s="6"/>
      <c r="F49" s="6"/>
      <c r="H49" s="6"/>
      <c r="I49" s="6"/>
      <c r="J49" s="18"/>
      <c r="K49" s="6"/>
      <c r="L49" s="6"/>
      <c r="M49" s="6"/>
    </row>
    <row r="50" spans="1:13">
      <c r="A50" s="6"/>
      <c r="B50" s="6"/>
      <c r="C50" s="6"/>
      <c r="D50" s="6"/>
      <c r="E50" s="6"/>
      <c r="F50" s="6"/>
      <c r="H50" s="6"/>
      <c r="I50" s="6"/>
      <c r="J50" s="18"/>
      <c r="K50" s="6"/>
      <c r="L50" s="6"/>
      <c r="M50" s="6"/>
    </row>
    <row r="51" spans="1:13">
      <c r="M51" s="7"/>
    </row>
  </sheetData>
  <phoneticPr fontId="1" type="noConversion"/>
  <dataValidations count="1">
    <dataValidation type="list" allowBlank="1" showInputMessage="1" showErrorMessage="1" sqref="C3:C10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综合一览</vt:lpstr>
      <vt:lpstr>装备</vt:lpstr>
      <vt:lpstr>强化</vt:lpstr>
      <vt:lpstr>附加属性</vt:lpstr>
      <vt:lpstr>洗练</vt:lpstr>
      <vt:lpstr>配置-装备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xiwenbo</dc:creator>
  <cp:lastModifiedBy>xiwenbo</cp:lastModifiedBy>
  <dcterms:created xsi:type="dcterms:W3CDTF">2012-02-14T03:32:23Z</dcterms:created>
  <dcterms:modified xsi:type="dcterms:W3CDTF">2012-08-17T05:51:09Z</dcterms:modified>
</cp:coreProperties>
</file>