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560" windowHeight="11380" tabRatio="475"/>
  </bookViews>
  <sheets>
    <sheet name="付款日记账" sheetId="1" r:id="rId1"/>
    <sheet name="私户收入" sheetId="5" r:id="rId2"/>
    <sheet name="投资款" sheetId="8" r:id="rId3"/>
    <sheet name="工资" sheetId="4" r:id="rId4"/>
  </sheets>
  <definedNames>
    <definedName name="_xlnm._FilterDatabase" localSheetId="1" hidden="1">私户收入!$A$1:$F$24</definedName>
    <definedName name="_xlnm._FilterDatabase" localSheetId="2" hidden="1">投资款!$A$1:$D$16</definedName>
    <definedName name="_xlnm.Print_Titles" localSheetId="0">付款日记账!$2:$2</definedName>
    <definedName name="标题1">#REF!</definedName>
    <definedName name="标题2">登记表[[#Headers],[日期]]</definedName>
    <definedName name="类别">INDEX(#REF!,1):INDEX(#REF!,COUNTA(#REF!))</definedName>
  </definedNames>
  <calcPr calcId="144525"/>
</workbook>
</file>

<file path=xl/sharedStrings.xml><?xml version="1.0" encoding="utf-8"?>
<sst xmlns="http://schemas.openxmlformats.org/spreadsheetml/2006/main" count="275" uniqueCount="106">
  <si>
    <t>付款日记帐</t>
  </si>
  <si>
    <t>日期</t>
  </si>
  <si>
    <t>编号</t>
  </si>
  <si>
    <t>说明</t>
  </si>
  <si>
    <t>类别</t>
  </si>
  <si>
    <t>金额</t>
  </si>
  <si>
    <t>备注</t>
  </si>
  <si>
    <t>私户</t>
  </si>
  <si>
    <t>签订意向书，缴纳订金</t>
  </si>
  <si>
    <t>年费</t>
  </si>
  <si>
    <t>已支付</t>
  </si>
  <si>
    <t>志</t>
  </si>
  <si>
    <t>拜神报销</t>
  </si>
  <si>
    <t>杂费</t>
  </si>
  <si>
    <t>20191206已报销</t>
  </si>
  <si>
    <t>施工队聚餐会议</t>
  </si>
  <si>
    <t>餐费</t>
  </si>
  <si>
    <t>工程款第1期</t>
  </si>
  <si>
    <t>工程款</t>
  </si>
  <si>
    <t>押金2个月、租金1个月、预缴纳物管费、装修押金、水电押金，扣除5000</t>
  </si>
  <si>
    <t>工程款第2期</t>
  </si>
  <si>
    <t>食品安全许可证、食安员</t>
  </si>
  <si>
    <t>工程款第3期</t>
  </si>
  <si>
    <t>工程款第4期</t>
  </si>
  <si>
    <t>安</t>
  </si>
  <si>
    <t>网线和水晶头</t>
  </si>
  <si>
    <t>设备</t>
  </si>
  <si>
    <t>2020-1-21已报销</t>
  </si>
  <si>
    <t>发</t>
  </si>
  <si>
    <t>酒水一批974，仙山露起泡酒66</t>
  </si>
  <si>
    <t>损耗品</t>
  </si>
  <si>
    <t>采购冻品（试菜用）</t>
  </si>
  <si>
    <t xml:space="preserve"> 录像机*1共435，摄像头7球机1枪机1高清球机共1885，交换机共1084，4T录像硬盘共652，路由器1AC+4AP共2295。一共6351</t>
  </si>
  <si>
    <t>仓库瓷砖15.84方</t>
  </si>
  <si>
    <t>网线钳</t>
  </si>
  <si>
    <t>采购吉利丁片用于制作酸奶杯</t>
  </si>
  <si>
    <t>豪</t>
  </si>
  <si>
    <t>收银一体机</t>
  </si>
  <si>
    <t>2020-2-2已报销</t>
  </si>
  <si>
    <t>拾录开门利是300现金</t>
  </si>
  <si>
    <t>报销</t>
  </si>
  <si>
    <t>300个口罩</t>
  </si>
  <si>
    <t>泰摩设备：1、2号滤杯、1号滤纸100张、2号滤纸50张，600ml分享壶、电子秤、800ml密封罐、扫子共612元， 
日用品厨具一批192.4+268.4元，加四人餐补补贴48元共508.8元，</t>
  </si>
  <si>
    <t>2020-2-11已报销</t>
  </si>
  <si>
    <t xml:space="preserve"> 白板笔21.80；电饭锅5L147.9元；小米手电转一套、插座一个256元；hp激光打印机M17a 799元；</t>
  </si>
  <si>
    <t>两米货架一个 现金支付</t>
  </si>
  <si>
    <t>文具一批、测温计一支、垃圾袋一包</t>
  </si>
  <si>
    <t>超市采购，员工餐材料及器具等</t>
  </si>
  <si>
    <t>购买果汁</t>
  </si>
  <si>
    <t>采购，，员工餐材料</t>
  </si>
  <si>
    <t>文</t>
  </si>
  <si>
    <t>研发阶段所用工具和原材料</t>
  </si>
  <si>
    <t>料理机236.55； 德玛仕电池炉5kw799元；风干机249元</t>
  </si>
  <si>
    <t>酒水糖浆463，方糖2盒21.5</t>
  </si>
  <si>
    <t>超市物品采购</t>
  </si>
  <si>
    <t>电脑设备采购</t>
  </si>
  <si>
    <t>穗凌卧式冷冻柜WD4-337H</t>
  </si>
  <si>
    <t>厨房器具一批</t>
  </si>
  <si>
    <t>鹏中皇采购</t>
  </si>
  <si>
    <t>员工餐20.3；工作室门匙25元</t>
  </si>
  <si>
    <t>拾录支付宝收款码（含立牌）</t>
  </si>
  <si>
    <t>总计</t>
  </si>
  <si>
    <t>余额</t>
  </si>
  <si>
    <t>实际支出</t>
  </si>
  <si>
    <t>私</t>
  </si>
  <si>
    <t>胡嘉志</t>
  </si>
  <si>
    <t>投资款</t>
  </si>
  <si>
    <t>林润发</t>
  </si>
  <si>
    <t>李庆文</t>
  </si>
  <si>
    <t>周子豪</t>
  </si>
  <si>
    <t>钟志安</t>
  </si>
  <si>
    <t>结息</t>
  </si>
  <si>
    <t>合计</t>
  </si>
  <si>
    <t>收入</t>
  </si>
  <si>
    <t>时间</t>
  </si>
  <si>
    <t>账户</t>
  </si>
  <si>
    <t>姓名</t>
  </si>
  <si>
    <t>月份</t>
  </si>
  <si>
    <t>基本工资</t>
  </si>
  <si>
    <t>在岗天数</t>
  </si>
  <si>
    <t>考勤天数</t>
  </si>
  <si>
    <t>餐补数</t>
  </si>
  <si>
    <t>餐标</t>
  </si>
  <si>
    <r>
      <rPr>
        <sz val="11"/>
        <color theme="3"/>
        <rFont val="Microsoft YaHei UI"/>
        <charset val="134"/>
      </rPr>
      <t>补贴</t>
    </r>
    <r>
      <rPr>
        <sz val="11"/>
        <color theme="3"/>
        <rFont val="Microsoft YaHei UI"/>
        <charset val="134"/>
      </rPr>
      <t>（餐补）</t>
    </r>
  </si>
  <si>
    <t>加班小时数</t>
  </si>
  <si>
    <t>加班费</t>
  </si>
  <si>
    <t>提成</t>
  </si>
  <si>
    <t>过节费</t>
  </si>
  <si>
    <t>应发</t>
  </si>
  <si>
    <t>个人应缴</t>
  </si>
  <si>
    <r>
      <rPr>
        <sz val="11"/>
        <color theme="3"/>
        <rFont val="SimSun"/>
        <charset val="134"/>
      </rPr>
      <t>社保</t>
    </r>
    <r>
      <rPr>
        <sz val="11"/>
        <color theme="3"/>
        <rFont val="Microsoft YaHei UI"/>
        <charset val="134"/>
      </rPr>
      <t>（合计）</t>
    </r>
  </si>
  <si>
    <t>实发</t>
  </si>
  <si>
    <t>线下餐饮</t>
  </si>
  <si>
    <t>线上餐饮</t>
  </si>
  <si>
    <t>餐饮合计</t>
  </si>
  <si>
    <t>图书商品</t>
  </si>
  <si>
    <t>会员</t>
  </si>
  <si>
    <t>测算提成</t>
  </si>
  <si>
    <t>提成合计</t>
  </si>
  <si>
    <t>林丹雯</t>
  </si>
  <si>
    <t>赵婉君</t>
  </si>
  <si>
    <t>黄冠凯</t>
  </si>
  <si>
    <t>2799电池车分6期扣</t>
  </si>
  <si>
    <t>聂翠婷</t>
  </si>
  <si>
    <t>刘玉花</t>
  </si>
  <si>
    <t>胡杰文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</si>
</sst>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\¥#,##0.00;\¥\-#,##0.00;;"/>
    <numFmt numFmtId="178" formatCode="[$-F800]dddd\,\ mmmm\ dd\,\ yyyy"/>
    <numFmt numFmtId="179" formatCode="0_ "/>
    <numFmt numFmtId="42" formatCode="_ &quot;￥&quot;* #,##0_ ;_ &quot;￥&quot;* \-#,##0_ ;_ &quot;￥&quot;* &quot;-&quot;_ ;_ @_ "/>
    <numFmt numFmtId="41" formatCode="_ * #,##0_ ;_ * \-#,##0_ ;_ * &quot;-&quot;_ ;_ @_ "/>
    <numFmt numFmtId="180" formatCode="\¥#,##0.00"/>
    <numFmt numFmtId="181" formatCode="\¥#,##0.00_);[Red]\(\¥#,##0.00\)"/>
  </numFmts>
  <fonts count="26">
    <font>
      <sz val="11"/>
      <color theme="3"/>
      <name val="Microsoft YaHei UI"/>
      <charset val="134"/>
    </font>
    <font>
      <sz val="11"/>
      <color theme="3"/>
      <name val="SimSun"/>
      <charset val="134"/>
    </font>
    <font>
      <b/>
      <sz val="11"/>
      <color rgb="FFFF0000"/>
      <name val="Microsoft YaHei UI"/>
      <charset val="134"/>
    </font>
    <font>
      <sz val="11"/>
      <color theme="4" tint="-0.499984740745262"/>
      <name val="Microsoft YaHei UI"/>
      <charset val="134"/>
    </font>
    <font>
      <i/>
      <sz val="24"/>
      <color theme="4" tint="-0.249946592608417"/>
      <name val="Microsoft YaHei UI"/>
      <charset val="134"/>
    </font>
    <font>
      <sz val="11"/>
      <color theme="3"/>
      <name val="宋体"/>
      <charset val="134"/>
    </font>
    <font>
      <sz val="13"/>
      <color theme="4" tint="-0.499984740745262"/>
      <name val="Microsoft YaHei UI"/>
      <charset val="134"/>
    </font>
    <font>
      <sz val="13"/>
      <color theme="3"/>
      <name val="Microsoft YaHei UI"/>
      <charset val="134"/>
    </font>
    <font>
      <sz val="11"/>
      <color theme="1"/>
      <name val="华文楷体"/>
      <charset val="134"/>
      <scheme val="minor"/>
    </font>
    <font>
      <sz val="11"/>
      <color theme="0"/>
      <name val="华文楷体"/>
      <charset val="0"/>
      <scheme val="minor"/>
    </font>
    <font>
      <sz val="11"/>
      <color theme="1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rgb="FF006100"/>
      <name val="华文楷体"/>
      <charset val="0"/>
      <scheme val="minor"/>
    </font>
    <font>
      <b/>
      <sz val="11"/>
      <color theme="3"/>
      <name val="华文楷体"/>
      <charset val="134"/>
      <scheme val="minor"/>
    </font>
    <font>
      <sz val="11"/>
      <color rgb="FF3F3F76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u/>
      <sz val="11"/>
      <color rgb="FF0000FF"/>
      <name val="华文楷体"/>
      <charset val="0"/>
      <scheme val="minor"/>
    </font>
    <font>
      <sz val="11"/>
      <color rgb="FFFF0000"/>
      <name val="华文楷体"/>
      <charset val="0"/>
      <scheme val="minor"/>
    </font>
    <font>
      <u/>
      <sz val="11"/>
      <color rgb="FF800080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i/>
      <sz val="11"/>
      <color rgb="FF7F7F7F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b/>
      <sz val="11"/>
      <color rgb="FFFA7D00"/>
      <name val="华文楷体"/>
      <charset val="0"/>
      <scheme val="minor"/>
    </font>
    <font>
      <sz val="11"/>
      <color rgb="FF9C6500"/>
      <name val="华文楷体"/>
      <charset val="0"/>
      <scheme val="minor"/>
    </font>
    <font>
      <b/>
      <sz val="11"/>
      <color theme="1"/>
      <name val="华文楷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theme="3"/>
      </right>
      <top/>
      <bottom/>
      <diagonal/>
    </border>
    <border>
      <left style="dotted">
        <color theme="3"/>
      </left>
      <right style="dotted">
        <color theme="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horizontal="left" vertical="center" wrapText="1" indent="1"/>
    </xf>
    <xf numFmtId="42" fontId="8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177" fontId="0" fillId="0" borderId="0" applyFont="0" applyFill="0" applyBorder="0" applyProtection="0">
      <alignment horizontal="right" vertical="center" indent="1"/>
    </xf>
    <xf numFmtId="41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0" fillId="0" borderId="0" applyFont="0" applyFill="0" applyBorder="0" applyProtection="0">
      <alignment horizontal="center" vertical="center"/>
    </xf>
    <xf numFmtId="0" fontId="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10">
      <alignment vertical="center" wrapText="1"/>
    </xf>
    <xf numFmtId="0" fontId="9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horizontal="left" vertical="top"/>
    </xf>
    <xf numFmtId="0" fontId="2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0" fontId="9" fillId="1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65">
    <xf numFmtId="0" fontId="0" fillId="0" borderId="0" xfId="0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57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9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0" fontId="0" fillId="0" borderId="1" xfId="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0" fontId="2" fillId="0" borderId="1" xfId="4" applyNumberFormat="1" applyFont="1" applyBorder="1" applyAlignment="1">
      <alignment horizontal="center" vertical="center"/>
    </xf>
    <xf numFmtId="9" fontId="0" fillId="0" borderId="0" xfId="0" applyNumberFormat="1">
      <alignment horizontal="left" vertical="center" wrapText="1" indent="1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9" fontId="0" fillId="0" borderId="1" xfId="8" applyNumberFormat="1" applyFont="1" applyBorder="1" applyAlignment="1">
      <alignment horizontal="center" vertical="center"/>
    </xf>
    <xf numFmtId="0" fontId="3" fillId="0" borderId="1" xfId="2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1" xfId="4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 wrapText="1"/>
    </xf>
    <xf numFmtId="178" fontId="0" fillId="0" borderId="6" xfId="9" applyNumberFormat="1" applyFont="1" applyBorder="1" applyAlignment="1">
      <alignment horizontal="center" vertical="center"/>
    </xf>
    <xf numFmtId="179" fontId="0" fillId="0" borderId="6" xfId="8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6" xfId="2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6" xfId="8" applyNumberFormat="1" applyFont="1" applyBorder="1" applyAlignment="1">
      <alignment horizontal="left" vertical="center" indent="1"/>
    </xf>
    <xf numFmtId="0" fontId="1" fillId="0" borderId="6" xfId="0" applyFont="1" applyBorder="1">
      <alignment horizontal="left" vertical="center" wrapText="1" indent="1"/>
    </xf>
    <xf numFmtId="0" fontId="3" fillId="0" borderId="6" xfId="21" applyFont="1" applyBorder="1" applyAlignment="1">
      <alignment horizontal="left" vertical="center" indent="1"/>
    </xf>
    <xf numFmtId="177" fontId="0" fillId="0" borderId="6" xfId="4" applyNumberFormat="1" applyFont="1" applyBorder="1" applyAlignment="1">
      <alignment horizontal="right" vertical="center" indent="1"/>
    </xf>
    <xf numFmtId="0" fontId="0" fillId="0" borderId="6" xfId="0" applyFont="1" applyBorder="1" applyAlignment="1">
      <alignment vertical="center"/>
    </xf>
    <xf numFmtId="0" fontId="0" fillId="0" borderId="0" xfId="0" applyFont="1">
      <alignment horizontal="left" vertical="center" wrapText="1" indent="1"/>
    </xf>
    <xf numFmtId="0" fontId="4" fillId="0" borderId="0" xfId="18" applyFont="1">
      <alignment horizontal="left" vertical="top"/>
    </xf>
    <xf numFmtId="178" fontId="0" fillId="0" borderId="0" xfId="9" applyNumberFormat="1" applyFont="1">
      <alignment horizontal="center" vertical="center"/>
    </xf>
    <xf numFmtId="179" fontId="0" fillId="0" borderId="0" xfId="8" applyFont="1" applyAlignment="1">
      <alignment horizontal="left" vertical="center" indent="1"/>
    </xf>
    <xf numFmtId="0" fontId="0" fillId="0" borderId="0" xfId="0" applyBorder="1">
      <alignment horizontal="left" vertical="center" wrapText="1" indent="1"/>
    </xf>
    <xf numFmtId="0" fontId="3" fillId="0" borderId="0" xfId="21" applyFont="1" applyBorder="1">
      <alignment horizontal="left" vertical="center" indent="1"/>
    </xf>
    <xf numFmtId="4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>
      <alignment horizontal="left" vertical="center" wrapText="1" indent="1"/>
    </xf>
    <xf numFmtId="0" fontId="3" fillId="0" borderId="0" xfId="21" applyFont="1">
      <alignment horizontal="left" vertical="center" indent="1"/>
    </xf>
    <xf numFmtId="178" fontId="0" fillId="0" borderId="0" xfId="9" applyNumberFormat="1" applyFont="1" applyBorder="1">
      <alignment horizontal="center" vertical="center"/>
    </xf>
    <xf numFmtId="179" fontId="0" fillId="0" borderId="0" xfId="8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wrapText="1" indent="1"/>
    </xf>
    <xf numFmtId="4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 indent="1"/>
    </xf>
    <xf numFmtId="40" fontId="0" fillId="0" borderId="0" xfId="0" applyNumberFormat="1" applyFont="1" applyAlignment="1">
      <alignment vertical="center" wrapText="1"/>
    </xf>
    <xf numFmtId="0" fontId="5" fillId="0" borderId="0" xfId="0" applyFont="1" applyBorder="1">
      <alignment horizontal="left" vertical="center" wrapText="1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181" fontId="6" fillId="0" borderId="0" xfId="0" applyNumberFormat="1" applyFont="1" applyBorder="1" applyAlignment="1">
      <alignment horizontal="right" vertical="center" indent="1"/>
    </xf>
    <xf numFmtId="0" fontId="0" fillId="4" borderId="0" xfId="0" applyFont="1" applyFill="1" applyAlignment="1">
      <alignment horizontal="right" vertical="center" wrapText="1" indent="1"/>
    </xf>
    <xf numFmtId="4" fontId="0" fillId="0" borderId="0" xfId="0" applyNumberFormat="1" applyFont="1" applyAlignment="1">
      <alignment horizontal="right" vertical="center" wrapText="1" indent="1"/>
    </xf>
    <xf numFmtId="0" fontId="0" fillId="5" borderId="0" xfId="0" applyFont="1" applyFill="1">
      <alignment horizontal="left" vertical="center" wrapText="1" indent="1"/>
    </xf>
    <xf numFmtId="180" fontId="0" fillId="0" borderId="0" xfId="0" applyNumberFormat="1" applyFont="1">
      <alignment horizontal="left" vertical="center" wrapText="1" indent="1"/>
    </xf>
    <xf numFmtId="0" fontId="0" fillId="6" borderId="0" xfId="0" applyFont="1" applyFill="1" applyAlignment="1">
      <alignment horizontal="right" vertical="center" wrapText="1" indent="1"/>
    </xf>
    <xf numFmtId="40" fontId="0" fillId="6" borderId="0" xfId="0" applyNumberFormat="1" applyFont="1" applyFill="1" applyAlignment="1">
      <alignment horizontal="right" vertical="center" wrapText="1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0"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ill>
        <patternFill patternType="solid">
          <bgColor theme="2" tint="-0.0998565630054628"/>
        </patternFill>
      </fill>
    </dxf>
    <dxf>
      <font>
        <b val="1"/>
        <i val="0"/>
        <color theme="4" tint="-0.499984740745262"/>
      </font>
      <border>
        <top style="dotted">
          <color theme="3"/>
        </top>
      </border>
    </dxf>
    <dxf>
      <font>
        <b val="1"/>
        <i val="0"/>
        <color theme="0" tint="-0.0499893185216834"/>
      </font>
      <fill>
        <patternFill patternType="solid">
          <bgColor theme="3"/>
        </patternFill>
      </fill>
      <border>
        <left/>
        <right/>
        <top/>
        <bottom/>
        <vertical/>
        <horizontal/>
      </border>
    </dxf>
    <dxf>
      <border>
        <left style="dotted">
          <color theme="3"/>
        </left>
        <right style="dotted">
          <color theme="3"/>
        </right>
        <bottom style="dotted">
          <color theme="3"/>
        </bottom>
        <vertical style="dotted">
          <color theme="3"/>
        </vertical>
      </border>
    </dxf>
  </dxfs>
  <tableStyles count="1" defaultTableStyle="支付方式" defaultPivotStyle="PivotStyleLight16">
    <tableStyle name="支付方式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登记表" displayName="登记表" ref="B2:G46" totalsRowCount="1">
  <autoFilter ref="B2:G45"/>
  <sortState ref="B2:G45">
    <sortCondition ref="B2"/>
  </sortState>
  <tableColumns count="6">
    <tableColumn id="1" name="日期" totalsRowLabel="总计" dataDxfId="0"/>
    <tableColumn id="2" name="编号" dataDxfId="1"/>
    <tableColumn id="3" name="说明" dataDxfId="2"/>
    <tableColumn id="4" name="类别" dataDxfId="3"/>
    <tableColumn id="5" name="金额" totalsRowFunction="custom">
      <totalsRowFormula>SUM(F3:F45)</totalsRowFormula>
       dataDxfId="4"
    </tableColumn>
    <tableColumn id="6" name="备注" dataDxfId="5"/>
  </tableColumns>
  <tableStyleInfo name="支付方式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isbursement Journal">
      <a:dk1>
        <a:sysClr val="windowText" lastClr="000000"/>
      </a:dk1>
      <a:lt1>
        <a:sysClr val="window" lastClr="FFFFFF"/>
      </a:lt1>
      <a:dk2>
        <a:srgbClr val="343838"/>
      </a:dk2>
      <a:lt2>
        <a:srgbClr val="F7F7F5"/>
      </a:lt2>
      <a:accent1>
        <a:srgbClr val="1EB4CC"/>
      </a:accent1>
      <a:accent2>
        <a:srgbClr val="96C030"/>
      </a:accent2>
      <a:accent3>
        <a:srgbClr val="F09912"/>
      </a:accent3>
      <a:accent4>
        <a:srgbClr val="DB4D75"/>
      </a:accent4>
      <a:accent5>
        <a:srgbClr val="95519D"/>
      </a:accent5>
      <a:accent6>
        <a:srgbClr val="EBC747"/>
      </a:accent6>
      <a:hlink>
        <a:srgbClr val="00B4CC"/>
      </a:hlink>
      <a:folHlink>
        <a:srgbClr val="95519D"/>
      </a:folHlink>
    </a:clrScheme>
    <a:fontScheme name="Corbel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H57"/>
  <sheetViews>
    <sheetView showGridLines="0" tabSelected="1" zoomScale="90" zoomScaleNormal="90" workbookViewId="0">
      <pane ySplit="2" topLeftCell="A16" activePane="bottomLeft" state="frozen"/>
      <selection/>
      <selection pane="bottomLeft" activeCell="I32" sqref="I32"/>
    </sheetView>
  </sheetViews>
  <sheetFormatPr defaultColWidth="18.5" defaultRowHeight="30" customHeight="1" outlineLevelCol="7"/>
  <cols>
    <col min="1" max="1" width="2.33076923076923" style="39" customWidth="1"/>
    <col min="2" max="2" width="22.5" style="39" customWidth="1"/>
    <col min="3" max="3" width="11.8307692307692" style="39" customWidth="1"/>
    <col min="4" max="4" width="55.6923076923077" style="39" customWidth="1"/>
    <col min="5" max="5" width="18.5" style="39"/>
    <col min="6" max="6" width="18.8230769230769" style="39"/>
    <col min="7" max="7" width="20.8307692307692" style="39" customWidth="1"/>
    <col min="8" max="16384" width="18.5" style="39"/>
  </cols>
  <sheetData>
    <row r="1" ht="52.5" customHeight="1" spans="2:4">
      <c r="B1" s="40" t="s">
        <v>0</v>
      </c>
      <c r="C1" s="40"/>
      <c r="D1" s="40"/>
    </row>
    <row r="2" s="17" customFormat="1" customHeight="1" spans="2:7"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</row>
    <row r="3" s="18" customFormat="1" ht="16.5" spans="2:7">
      <c r="B3" s="41">
        <v>43801</v>
      </c>
      <c r="C3" s="42" t="s">
        <v>7</v>
      </c>
      <c r="D3" s="43" t="s">
        <v>8</v>
      </c>
      <c r="E3" s="44" t="s">
        <v>9</v>
      </c>
      <c r="F3" s="45">
        <v>-5000</v>
      </c>
      <c r="G3" s="46" t="s">
        <v>10</v>
      </c>
    </row>
    <row r="4" s="18" customFormat="1" ht="16.5" spans="2:7">
      <c r="B4" s="41">
        <v>43805</v>
      </c>
      <c r="C4" s="42" t="s">
        <v>11</v>
      </c>
      <c r="D4" s="47" t="s">
        <v>12</v>
      </c>
      <c r="E4" s="48" t="s">
        <v>13</v>
      </c>
      <c r="F4" s="45">
        <v>-680</v>
      </c>
      <c r="G4" s="46" t="s">
        <v>14</v>
      </c>
    </row>
    <row r="5" s="18" customFormat="1" ht="16.5" spans="2:7">
      <c r="B5" s="41">
        <v>43805</v>
      </c>
      <c r="C5" s="42" t="s">
        <v>11</v>
      </c>
      <c r="D5" s="43" t="s">
        <v>15</v>
      </c>
      <c r="E5" s="48" t="s">
        <v>16</v>
      </c>
      <c r="F5" s="45">
        <v>-391</v>
      </c>
      <c r="G5" s="46" t="s">
        <v>14</v>
      </c>
    </row>
    <row r="6" s="18" customFormat="1" ht="16.5" spans="2:7">
      <c r="B6" s="49">
        <v>43806</v>
      </c>
      <c r="C6" s="50" t="s">
        <v>7</v>
      </c>
      <c r="D6" s="51" t="s">
        <v>17</v>
      </c>
      <c r="E6" s="44" t="s">
        <v>18</v>
      </c>
      <c r="F6" s="45">
        <v>-10000</v>
      </c>
      <c r="G6" s="46" t="s">
        <v>10</v>
      </c>
    </row>
    <row r="7" s="18" customFormat="1" ht="33" spans="2:7">
      <c r="B7" s="49">
        <v>43809</v>
      </c>
      <c r="C7" s="50" t="s">
        <v>7</v>
      </c>
      <c r="D7" s="51" t="s">
        <v>19</v>
      </c>
      <c r="E7" s="44" t="s">
        <v>9</v>
      </c>
      <c r="F7" s="52">
        <v>-51787</v>
      </c>
      <c r="G7" s="18" t="s">
        <v>10</v>
      </c>
    </row>
    <row r="8" s="18" customFormat="1" ht="16.5" spans="2:7">
      <c r="B8" s="49">
        <v>43810</v>
      </c>
      <c r="C8" s="50" t="s">
        <v>7</v>
      </c>
      <c r="D8" s="51" t="s">
        <v>20</v>
      </c>
      <c r="E8" s="44" t="s">
        <v>18</v>
      </c>
      <c r="F8" s="52">
        <v>-50000</v>
      </c>
      <c r="G8" s="18" t="s">
        <v>10</v>
      </c>
    </row>
    <row r="9" s="18" customFormat="1" ht="16.5" spans="2:7">
      <c r="B9" s="49">
        <v>43836</v>
      </c>
      <c r="C9" s="50" t="s">
        <v>7</v>
      </c>
      <c r="D9" s="51" t="s">
        <v>21</v>
      </c>
      <c r="E9" s="44" t="s">
        <v>13</v>
      </c>
      <c r="F9" s="52">
        <v>-3000</v>
      </c>
      <c r="G9" s="18" t="s">
        <v>10</v>
      </c>
    </row>
    <row r="10" s="18" customFormat="1" ht="16.5" spans="2:7">
      <c r="B10" s="49">
        <v>43839</v>
      </c>
      <c r="C10" s="50" t="s">
        <v>7</v>
      </c>
      <c r="D10" s="51" t="s">
        <v>22</v>
      </c>
      <c r="E10" s="44" t="s">
        <v>18</v>
      </c>
      <c r="F10" s="52">
        <v>-20000</v>
      </c>
      <c r="G10" s="18" t="s">
        <v>10</v>
      </c>
    </row>
    <row r="11" s="18" customFormat="1" ht="16.5" spans="2:7">
      <c r="B11" s="49">
        <v>43840</v>
      </c>
      <c r="C11" s="50" t="s">
        <v>7</v>
      </c>
      <c r="D11" s="51" t="s">
        <v>23</v>
      </c>
      <c r="E11" s="44" t="s">
        <v>18</v>
      </c>
      <c r="F11" s="52">
        <v>-50000</v>
      </c>
      <c r="G11" s="18" t="s">
        <v>10</v>
      </c>
    </row>
    <row r="12" s="18" customFormat="1" ht="16.5" spans="2:7">
      <c r="B12" s="49">
        <v>43840</v>
      </c>
      <c r="C12" s="50" t="s">
        <v>24</v>
      </c>
      <c r="D12" s="51" t="s">
        <v>25</v>
      </c>
      <c r="E12" s="44" t="s">
        <v>26</v>
      </c>
      <c r="F12" s="52">
        <v>-806</v>
      </c>
      <c r="G12" s="18" t="s">
        <v>27</v>
      </c>
    </row>
    <row r="13" s="18" customFormat="1" ht="16.5" spans="2:7">
      <c r="B13" s="49">
        <v>43841</v>
      </c>
      <c r="C13" s="50" t="s">
        <v>28</v>
      </c>
      <c r="D13" s="51" t="s">
        <v>29</v>
      </c>
      <c r="E13" s="44" t="s">
        <v>30</v>
      </c>
      <c r="F13" s="52">
        <v>-1040</v>
      </c>
      <c r="G13" s="18" t="s">
        <v>27</v>
      </c>
    </row>
    <row r="14" s="18" customFormat="1" ht="16.5" spans="2:7">
      <c r="B14" s="49">
        <v>43845</v>
      </c>
      <c r="C14" s="50" t="s">
        <v>11</v>
      </c>
      <c r="D14" s="51" t="s">
        <v>31</v>
      </c>
      <c r="E14" s="44" t="s">
        <v>30</v>
      </c>
      <c r="F14" s="52">
        <v>-1123.52</v>
      </c>
      <c r="G14" s="18" t="s">
        <v>27</v>
      </c>
    </row>
    <row r="15" s="18" customFormat="1" ht="33" spans="2:7">
      <c r="B15" s="49">
        <v>43845</v>
      </c>
      <c r="C15" s="50" t="s">
        <v>24</v>
      </c>
      <c r="D15" s="51" t="s">
        <v>32</v>
      </c>
      <c r="E15" s="44" t="s">
        <v>26</v>
      </c>
      <c r="F15" s="52">
        <v>-6351</v>
      </c>
      <c r="G15" s="18" t="s">
        <v>27</v>
      </c>
    </row>
    <row r="16" s="18" customFormat="1" ht="16.5" spans="2:7">
      <c r="B16" s="49">
        <v>43847</v>
      </c>
      <c r="C16" s="50" t="s">
        <v>11</v>
      </c>
      <c r="D16" s="51" t="s">
        <v>33</v>
      </c>
      <c r="E16" s="44" t="s">
        <v>18</v>
      </c>
      <c r="F16" s="52">
        <v>-428</v>
      </c>
      <c r="G16" s="18" t="s">
        <v>27</v>
      </c>
    </row>
    <row r="17" s="18" customFormat="1" ht="16.5" spans="2:7">
      <c r="B17" s="49">
        <v>43847</v>
      </c>
      <c r="C17" s="50" t="s">
        <v>24</v>
      </c>
      <c r="D17" s="51" t="s">
        <v>34</v>
      </c>
      <c r="E17" s="44" t="s">
        <v>26</v>
      </c>
      <c r="F17" s="52">
        <v>-23.8</v>
      </c>
      <c r="G17" s="18" t="s">
        <v>27</v>
      </c>
    </row>
    <row r="18" s="18" customFormat="1" ht="16.5" spans="2:7">
      <c r="B18" s="49">
        <v>43850</v>
      </c>
      <c r="C18" s="50" t="s">
        <v>11</v>
      </c>
      <c r="D18" t="s">
        <v>35</v>
      </c>
      <c r="E18" s="44" t="s">
        <v>30</v>
      </c>
      <c r="F18" s="52">
        <v>-8</v>
      </c>
      <c r="G18" s="18" t="s">
        <v>27</v>
      </c>
    </row>
    <row r="19" s="18" customFormat="1" ht="16.5" spans="2:7">
      <c r="B19" s="49">
        <v>43853</v>
      </c>
      <c r="C19" s="50" t="s">
        <v>36</v>
      </c>
      <c r="D19" s="51" t="s">
        <v>37</v>
      </c>
      <c r="E19" s="44" t="s">
        <v>26</v>
      </c>
      <c r="F19" s="52">
        <v>-2599</v>
      </c>
      <c r="G19" s="18" t="s">
        <v>38</v>
      </c>
    </row>
    <row r="20" s="18" customFormat="1" ht="16.5" spans="2:7">
      <c r="B20" s="49">
        <v>43858</v>
      </c>
      <c r="C20" s="50" t="s">
        <v>11</v>
      </c>
      <c r="D20" s="51" t="s">
        <v>39</v>
      </c>
      <c r="E20" s="44" t="s">
        <v>40</v>
      </c>
      <c r="F20" s="52">
        <v>-300</v>
      </c>
      <c r="G20" s="18" t="s">
        <v>38</v>
      </c>
    </row>
    <row r="21" s="18" customFormat="1" ht="16.5" spans="2:7">
      <c r="B21" s="49">
        <v>43861</v>
      </c>
      <c r="C21" t="s">
        <v>36</v>
      </c>
      <c r="D21" t="s">
        <v>41</v>
      </c>
      <c r="E21" s="44" t="s">
        <v>30</v>
      </c>
      <c r="F21" s="52">
        <v>-600</v>
      </c>
      <c r="G21" s="18" t="s">
        <v>38</v>
      </c>
    </row>
    <row r="22" s="18" customFormat="1" ht="49.5" spans="2:7">
      <c r="B22" s="49">
        <v>43864</v>
      </c>
      <c r="C22" t="s">
        <v>36</v>
      </c>
      <c r="D22" s="53" t="s">
        <v>42</v>
      </c>
      <c r="E22" s="44" t="s">
        <v>26</v>
      </c>
      <c r="F22" s="54">
        <f>-1120.8</f>
        <v>-1120.8</v>
      </c>
      <c r="G22" s="18" t="s">
        <v>43</v>
      </c>
    </row>
    <row r="23" s="18" customFormat="1" ht="33" spans="2:7">
      <c r="B23" s="49">
        <v>43864</v>
      </c>
      <c r="C23" t="s">
        <v>36</v>
      </c>
      <c r="D23" s="51" t="s">
        <v>44</v>
      </c>
      <c r="E23" s="44" t="s">
        <v>26</v>
      </c>
      <c r="F23" s="54">
        <f>-1224.7</f>
        <v>-1224.7</v>
      </c>
      <c r="G23" s="18" t="s">
        <v>43</v>
      </c>
    </row>
    <row r="24" s="18" customFormat="1" ht="16.5" spans="2:7">
      <c r="B24" s="49">
        <v>43865</v>
      </c>
      <c r="C24" s="50" t="s">
        <v>11</v>
      </c>
      <c r="D24" s="51" t="s">
        <v>45</v>
      </c>
      <c r="E24" s="44" t="s">
        <v>26</v>
      </c>
      <c r="F24" s="52">
        <v>-300</v>
      </c>
      <c r="G24" s="18" t="s">
        <v>43</v>
      </c>
    </row>
    <row r="25" s="18" customFormat="1" ht="16.5" spans="2:7">
      <c r="B25" s="49">
        <v>43865</v>
      </c>
      <c r="C25" s="50" t="s">
        <v>36</v>
      </c>
      <c r="D25" s="51" t="s">
        <v>46</v>
      </c>
      <c r="E25" s="44" t="s">
        <v>26</v>
      </c>
      <c r="F25" s="52">
        <v>-193.9</v>
      </c>
      <c r="G25" s="18" t="s">
        <v>43</v>
      </c>
    </row>
    <row r="26" s="18" customFormat="1" ht="16.5" spans="2:7">
      <c r="B26" s="49">
        <v>43866</v>
      </c>
      <c r="C26" s="50" t="s">
        <v>11</v>
      </c>
      <c r="D26" s="51" t="s">
        <v>47</v>
      </c>
      <c r="E26" s="44" t="s">
        <v>30</v>
      </c>
      <c r="F26" s="52">
        <v>-152.8</v>
      </c>
      <c r="G26" s="18" t="s">
        <v>43</v>
      </c>
    </row>
    <row r="27" s="18" customFormat="1" ht="16.5" spans="2:7">
      <c r="B27" s="49">
        <v>43866</v>
      </c>
      <c r="C27" s="50" t="s">
        <v>11</v>
      </c>
      <c r="D27" s="51" t="s">
        <v>47</v>
      </c>
      <c r="E27" s="44" t="s">
        <v>30</v>
      </c>
      <c r="F27" s="52">
        <v>-21.78</v>
      </c>
      <c r="G27" s="18" t="s">
        <v>43</v>
      </c>
    </row>
    <row r="28" s="18" customFormat="1" ht="16.5" spans="2:7">
      <c r="B28" s="49">
        <v>43867</v>
      </c>
      <c r="C28" s="50" t="s">
        <v>11</v>
      </c>
      <c r="D28" s="51" t="s">
        <v>48</v>
      </c>
      <c r="E28" s="44" t="s">
        <v>30</v>
      </c>
      <c r="F28" s="52">
        <v>-80</v>
      </c>
      <c r="G28" s="18" t="s">
        <v>43</v>
      </c>
    </row>
    <row r="29" s="18" customFormat="1" ht="16.5" spans="2:7">
      <c r="B29" s="49">
        <v>43867</v>
      </c>
      <c r="C29" s="50" t="s">
        <v>11</v>
      </c>
      <c r="D29" s="51" t="s">
        <v>49</v>
      </c>
      <c r="E29" s="44" t="s">
        <v>30</v>
      </c>
      <c r="F29" s="52">
        <v>-32.6</v>
      </c>
      <c r="G29" s="18" t="s">
        <v>43</v>
      </c>
    </row>
    <row r="30" s="18" customFormat="1" ht="16.5" spans="2:7">
      <c r="B30" s="49">
        <v>43868</v>
      </c>
      <c r="C30" s="50" t="s">
        <v>50</v>
      </c>
      <c r="D30" s="51" t="s">
        <v>51</v>
      </c>
      <c r="E30" s="44" t="s">
        <v>30</v>
      </c>
      <c r="F30" s="52">
        <v>-26.8</v>
      </c>
      <c r="G30" s="18" t="s">
        <v>43</v>
      </c>
    </row>
    <row r="31" s="18" customFormat="1" ht="16.5" spans="2:7">
      <c r="B31" s="49">
        <v>43868</v>
      </c>
      <c r="C31" s="50" t="s">
        <v>36</v>
      </c>
      <c r="D31" s="51" t="s">
        <v>52</v>
      </c>
      <c r="E31" s="44" t="s">
        <v>26</v>
      </c>
      <c r="F31" s="54">
        <f>-1842.55</f>
        <v>-1842.55</v>
      </c>
      <c r="G31" s="18" t="s">
        <v>43</v>
      </c>
    </row>
    <row r="32" s="18" customFormat="1" ht="16.5" spans="2:7">
      <c r="B32" s="49">
        <v>43868</v>
      </c>
      <c r="C32" s="50" t="s">
        <v>28</v>
      </c>
      <c r="D32" s="51" t="s">
        <v>53</v>
      </c>
      <c r="E32" s="44" t="s">
        <v>30</v>
      </c>
      <c r="F32" s="54">
        <v>-484.5</v>
      </c>
      <c r="G32" s="18" t="s">
        <v>43</v>
      </c>
    </row>
    <row r="33" s="18" customFormat="1" ht="16.5" spans="2:7">
      <c r="B33" s="49">
        <v>43869</v>
      </c>
      <c r="C33" s="50" t="s">
        <v>28</v>
      </c>
      <c r="D33" s="51" t="s">
        <v>54</v>
      </c>
      <c r="E33" s="44" t="s">
        <v>30</v>
      </c>
      <c r="F33" s="54">
        <v>-185.1</v>
      </c>
      <c r="G33" s="18" t="s">
        <v>43</v>
      </c>
    </row>
    <row r="34" s="18" customFormat="1" ht="16.5" spans="2:7">
      <c r="B34" s="49">
        <v>43869</v>
      </c>
      <c r="C34" s="50" t="s">
        <v>36</v>
      </c>
      <c r="D34" s="51" t="s">
        <v>55</v>
      </c>
      <c r="E34" s="44" t="s">
        <v>26</v>
      </c>
      <c r="F34" s="54">
        <v>-4148</v>
      </c>
      <c r="G34" s="18" t="s">
        <v>43</v>
      </c>
    </row>
    <row r="35" s="18" customFormat="1" ht="16.5" spans="2:7">
      <c r="B35" s="49">
        <v>43869</v>
      </c>
      <c r="C35" s="50" t="s">
        <v>36</v>
      </c>
      <c r="D35" s="51" t="s">
        <v>56</v>
      </c>
      <c r="E35" s="44" t="s">
        <v>26</v>
      </c>
      <c r="F35" s="54">
        <f>-2249.01</f>
        <v>-2249.01</v>
      </c>
      <c r="G35" s="18" t="s">
        <v>43</v>
      </c>
    </row>
    <row r="36" s="18" customFormat="1" ht="16.5" spans="2:7">
      <c r="B36" s="49">
        <v>43870</v>
      </c>
      <c r="C36" s="50" t="s">
        <v>36</v>
      </c>
      <c r="D36" s="51" t="s">
        <v>57</v>
      </c>
      <c r="E36" s="44" t="s">
        <v>26</v>
      </c>
      <c r="F36" s="54">
        <f>-2056.64</f>
        <v>-2056.64</v>
      </c>
      <c r="G36" s="18" t="s">
        <v>43</v>
      </c>
    </row>
    <row r="37" s="18" customFormat="1" ht="16.5" spans="2:7">
      <c r="B37" s="49">
        <v>43871</v>
      </c>
      <c r="C37" s="50" t="s">
        <v>11</v>
      </c>
      <c r="D37" s="51" t="s">
        <v>58</v>
      </c>
      <c r="E37" s="44" t="s">
        <v>30</v>
      </c>
      <c r="F37" s="54">
        <v>-381.5</v>
      </c>
      <c r="G37" s="18" t="s">
        <v>43</v>
      </c>
    </row>
    <row r="38" s="18" customFormat="1" ht="16.5" spans="2:7">
      <c r="B38" s="49">
        <v>43870</v>
      </c>
      <c r="C38" s="50" t="s">
        <v>11</v>
      </c>
      <c r="D38" s="51" t="s">
        <v>59</v>
      </c>
      <c r="E38" s="44" t="s">
        <v>40</v>
      </c>
      <c r="F38" s="54">
        <v>-45.3</v>
      </c>
      <c r="G38" s="18" t="s">
        <v>43</v>
      </c>
    </row>
    <row r="39" s="18" customFormat="1" ht="16.5" spans="2:7">
      <c r="B39" s="49">
        <v>43871</v>
      </c>
      <c r="C39" s="50" t="s">
        <v>11</v>
      </c>
      <c r="D39" s="51" t="s">
        <v>60</v>
      </c>
      <c r="E39" s="44" t="s">
        <v>40</v>
      </c>
      <c r="F39" s="54">
        <v>-6.99</v>
      </c>
      <c r="G39" s="18" t="s">
        <v>43</v>
      </c>
    </row>
    <row r="40" s="18" customFormat="1" ht="16.5" spans="2:6">
      <c r="B40" s="49"/>
      <c r="C40" s="50"/>
      <c r="D40" s="51"/>
      <c r="E40" s="44"/>
      <c r="F40" s="54"/>
    </row>
    <row r="41" s="18" customFormat="1" ht="16.5" spans="2:6">
      <c r="B41" s="49"/>
      <c r="C41" s="50"/>
      <c r="D41" s="51"/>
      <c r="E41" s="44"/>
      <c r="F41" s="54"/>
    </row>
    <row r="42" s="18" customFormat="1" ht="16.5" spans="2:6">
      <c r="B42" s="49"/>
      <c r="C42" s="50"/>
      <c r="D42" s="51"/>
      <c r="E42" s="44"/>
      <c r="F42" s="52"/>
    </row>
    <row r="43" s="18" customFormat="1" ht="16.5" spans="2:6">
      <c r="B43" s="49"/>
      <c r="C43" s="50"/>
      <c r="D43" s="51"/>
      <c r="E43" s="44"/>
      <c r="F43" s="52"/>
    </row>
    <row r="44" s="18" customFormat="1" ht="16.5" spans="2:6">
      <c r="B44" s="49"/>
      <c r="C44" s="50"/>
      <c r="D44" s="51"/>
      <c r="E44" s="44"/>
      <c r="F44" s="52"/>
    </row>
    <row r="45" s="18" customFormat="1" ht="16.5" spans="2:6">
      <c r="B45" s="49"/>
      <c r="C45" s="50"/>
      <c r="D45" s="55"/>
      <c r="E45" s="44"/>
      <c r="F45" s="52"/>
    </row>
    <row r="46" customHeight="1" spans="2:7">
      <c r="B46" s="56" t="s">
        <v>61</v>
      </c>
      <c r="C46" s="57"/>
      <c r="D46" s="57"/>
      <c r="E46" s="57"/>
      <c r="F46" s="58">
        <f>SUM(F3:F45)</f>
        <v>-218690.29</v>
      </c>
      <c r="G46" s="57"/>
    </row>
    <row r="47" customHeight="1" spans="4:8">
      <c r="D47" s="59"/>
      <c r="E47" s="60">
        <f>私户收入!E23</f>
        <v>240007.19</v>
      </c>
      <c r="G47" s="61" t="s">
        <v>62</v>
      </c>
      <c r="H47" s="62"/>
    </row>
    <row r="48" customHeight="1" spans="4:7">
      <c r="D48" s="63" t="s">
        <v>63</v>
      </c>
      <c r="E48" s="64">
        <f>登记表[[#Totals],[金额]]</f>
        <v>-218690.29</v>
      </c>
      <c r="F48" s="39" t="s">
        <v>64</v>
      </c>
      <c r="G48" s="61">
        <f>登记表[[#Totals],[金额]]+私户收入!E23</f>
        <v>21316.9000000001</v>
      </c>
    </row>
    <row r="49" ht="10" customHeight="1"/>
    <row r="50" ht="10" customHeight="1"/>
    <row r="51" ht="10" customHeight="1"/>
    <row r="52" ht="10" customHeight="1"/>
    <row r="53" ht="10" customHeight="1"/>
    <row r="54" ht="10" customHeight="1"/>
    <row r="55" ht="10" customHeight="1"/>
    <row r="56" ht="10" customHeight="1"/>
    <row r="57" ht="10" customHeight="1"/>
  </sheetData>
  <mergeCells count="1">
    <mergeCell ref="B1:D1"/>
  </mergeCells>
  <dataValidations count="8">
    <dataValidation allowBlank="1" showInputMessage="1" showErrorMessage="1" prompt="在此工作表中创建付款日记帐。在登记表中输入付款详细信息" sqref="A1"/>
    <dataValidation allowBlank="1" showInputMessage="1" showErrorMessage="1" prompt="在此标题下的此列中选择类别。按 Alt+向下键可出现选项，然后按向下键+Enter 做出选择" sqref="E2"/>
    <dataValidation allowBlank="1" showInputMessage="1" showErrorMessage="1" prompt="此单元格中包含此工作表的标题" sqref="B1:D1"/>
    <dataValidation type="list" allowBlank="1" showInputMessage="1" showErrorMessage="1" error="从列表中选择类别。选择“取消”，按 Alt+向下键可显现选项，然后按向下键和 Enter 做出选择" sqref="E6 E7 E8 E9 E12 E15 E16 E17 E22 E25 E26 E27 E28 E31 E34 E45 E3:E5 E10:E11 E13:E14 E18:E19 E20:E21 E23:E24 E29:E30 E32:E33 E35:E36 E37:E41 E42:E44" errorStyle="warning">
      <formula1>类别</formula1>
    </dataValidation>
    <dataValidation allowBlank="1" showInputMessage="1" showErrorMessage="1" prompt="在此标题下的此列中输入日期。使用标题筛选器查找特定条目" sqref="B2"/>
    <dataValidation allowBlank="1" showInputMessage="1" showErrorMessage="1" prompt="在此标题下的此列中输入编号" sqref="C2"/>
    <dataValidation allowBlank="1" showInputMessage="1" showErrorMessage="1" prompt="在此标题下的此列中输入说明" sqref="D2"/>
    <dataValidation allowBlank="1" showInputMessage="1" showErrorMessage="1" prompt="在此标题下的此列中输入金额" sqref="F2:G2"/>
  </dataValidations>
  <printOptions horizontalCentered="1"/>
  <pageMargins left="0.5" right="0.5" top="0.75" bottom="0.75" header="0.3" footer="0.3"/>
  <pageSetup paperSize="9" scale="53" fitToHeight="0" orientation="portrait"/>
  <headerFooter differentFirst="1"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G11" sqref="G11"/>
    </sheetView>
  </sheetViews>
  <sheetFormatPr defaultColWidth="11" defaultRowHeight="16.5" outlineLevelCol="7"/>
  <cols>
    <col min="1" max="1" width="21.3307692307692" customWidth="1"/>
    <col min="2" max="2" width="10.8307692307692" customWidth="1"/>
    <col min="3" max="3" width="29.3846153846154" customWidth="1"/>
    <col min="5" max="5" width="13.8307692307692" customWidth="1"/>
    <col min="6" max="6" width="13.1692307692308" customWidth="1"/>
    <col min="7" max="7" width="11.6692307692308" customWidth="1"/>
    <col min="9" max="9" width="12.8846153846154"/>
  </cols>
  <sheetData>
    <row r="1" s="17" customFormat="1" ht="30" customHeight="1" spans="1:6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20" t="s">
        <v>6</v>
      </c>
    </row>
    <row r="2" s="18" customFormat="1" spans="1:6">
      <c r="A2" s="9">
        <v>43801</v>
      </c>
      <c r="B2" s="21" t="s">
        <v>7</v>
      </c>
      <c r="C2" s="10" t="s">
        <v>65</v>
      </c>
      <c r="D2" s="22" t="s">
        <v>66</v>
      </c>
      <c r="E2" s="11">
        <v>8000</v>
      </c>
      <c r="F2" s="23"/>
    </row>
    <row r="3" spans="1:8">
      <c r="A3" s="9">
        <v>43801</v>
      </c>
      <c r="B3" s="21" t="s">
        <v>7</v>
      </c>
      <c r="C3" s="10" t="s">
        <v>67</v>
      </c>
      <c r="D3" s="22" t="s">
        <v>66</v>
      </c>
      <c r="E3" s="11">
        <v>2000</v>
      </c>
      <c r="F3" s="24"/>
      <c r="H3" s="18"/>
    </row>
    <row r="4" spans="1:8">
      <c r="A4" s="9">
        <v>43802</v>
      </c>
      <c r="B4" s="21" t="s">
        <v>7</v>
      </c>
      <c r="C4" s="10" t="s">
        <v>68</v>
      </c>
      <c r="D4" s="22" t="s">
        <v>66</v>
      </c>
      <c r="E4" s="11">
        <v>15000</v>
      </c>
      <c r="F4" s="24"/>
      <c r="H4" s="18"/>
    </row>
    <row r="5" spans="1:8">
      <c r="A5" s="9">
        <v>43806</v>
      </c>
      <c r="B5" s="21" t="s">
        <v>7</v>
      </c>
      <c r="C5" s="10" t="s">
        <v>69</v>
      </c>
      <c r="D5" s="22" t="s">
        <v>66</v>
      </c>
      <c r="E5" s="11">
        <v>45000</v>
      </c>
      <c r="F5" s="24"/>
      <c r="H5" s="18"/>
    </row>
    <row r="6" spans="1:8">
      <c r="A6" s="9">
        <v>43806</v>
      </c>
      <c r="B6" s="21" t="s">
        <v>7</v>
      </c>
      <c r="C6" s="10" t="s">
        <v>70</v>
      </c>
      <c r="D6" s="22" t="s">
        <v>66</v>
      </c>
      <c r="E6" s="11">
        <v>15000</v>
      </c>
      <c r="F6" s="24"/>
      <c r="H6" s="18"/>
    </row>
    <row r="7" spans="1:8">
      <c r="A7" s="9">
        <v>43806</v>
      </c>
      <c r="B7" s="21" t="s">
        <v>7</v>
      </c>
      <c r="C7" s="10" t="s">
        <v>65</v>
      </c>
      <c r="D7" s="22" t="s">
        <v>66</v>
      </c>
      <c r="E7" s="11">
        <v>52000</v>
      </c>
      <c r="F7" s="24"/>
      <c r="H7" s="18"/>
    </row>
    <row r="8" spans="1:8">
      <c r="A8" s="9">
        <v>43808</v>
      </c>
      <c r="B8" s="21" t="s">
        <v>7</v>
      </c>
      <c r="C8" s="10" t="s">
        <v>67</v>
      </c>
      <c r="D8" s="22" t="s">
        <v>66</v>
      </c>
      <c r="E8" s="11">
        <v>13000</v>
      </c>
      <c r="F8" s="24"/>
      <c r="H8" s="18"/>
    </row>
    <row r="9" spans="1:8">
      <c r="A9" s="9">
        <v>43820</v>
      </c>
      <c r="B9" s="21" t="s">
        <v>7</v>
      </c>
      <c r="C9" s="10" t="s">
        <v>71</v>
      </c>
      <c r="D9" s="22" t="s">
        <v>71</v>
      </c>
      <c r="E9" s="11">
        <v>7.19</v>
      </c>
      <c r="F9" s="24"/>
      <c r="H9" s="18"/>
    </row>
    <row r="10" spans="1:8">
      <c r="A10" s="9">
        <v>43473</v>
      </c>
      <c r="B10" s="21" t="s">
        <v>7</v>
      </c>
      <c r="C10" s="10" t="s">
        <v>69</v>
      </c>
      <c r="D10" s="22" t="s">
        <v>66</v>
      </c>
      <c r="E10" s="11">
        <v>30000</v>
      </c>
      <c r="F10" s="24"/>
      <c r="H10" s="18"/>
    </row>
    <row r="11" spans="1:8">
      <c r="A11" s="9">
        <v>43474</v>
      </c>
      <c r="B11" s="21" t="s">
        <v>7</v>
      </c>
      <c r="C11" s="10" t="s">
        <v>69</v>
      </c>
      <c r="D11" s="22" t="s">
        <v>66</v>
      </c>
      <c r="E11" s="11">
        <v>15000</v>
      </c>
      <c r="F11" s="24"/>
      <c r="H11" s="18"/>
    </row>
    <row r="12" spans="1:8">
      <c r="A12" s="9">
        <v>43474</v>
      </c>
      <c r="B12" s="21" t="s">
        <v>7</v>
      </c>
      <c r="C12" s="10" t="s">
        <v>70</v>
      </c>
      <c r="D12" s="22" t="s">
        <v>66</v>
      </c>
      <c r="E12" s="11">
        <v>15000</v>
      </c>
      <c r="F12" s="25"/>
      <c r="H12" s="18"/>
    </row>
    <row r="13" spans="1:8">
      <c r="A13" s="9">
        <v>43475</v>
      </c>
      <c r="B13" s="21" t="s">
        <v>7</v>
      </c>
      <c r="C13" s="10" t="s">
        <v>67</v>
      </c>
      <c r="D13" s="22" t="s">
        <v>66</v>
      </c>
      <c r="E13" s="11">
        <v>15000</v>
      </c>
      <c r="F13" s="25"/>
      <c r="H13" s="18"/>
    </row>
    <row r="14" spans="1:8">
      <c r="A14" s="9">
        <v>43476</v>
      </c>
      <c r="B14" s="21" t="s">
        <v>7</v>
      </c>
      <c r="C14" s="10" t="s">
        <v>68</v>
      </c>
      <c r="D14" s="22" t="s">
        <v>66</v>
      </c>
      <c r="E14" s="11">
        <v>15000</v>
      </c>
      <c r="F14" s="25"/>
      <c r="H14" s="18"/>
    </row>
    <row r="15" spans="1:8">
      <c r="A15" s="9"/>
      <c r="B15" s="21" t="s">
        <v>7</v>
      </c>
      <c r="C15" s="10"/>
      <c r="D15" s="22"/>
      <c r="E15" s="26"/>
      <c r="F15" s="25"/>
      <c r="H15" s="18"/>
    </row>
    <row r="16" spans="1:8">
      <c r="A16" s="9"/>
      <c r="B16" s="21" t="s">
        <v>7</v>
      </c>
      <c r="C16" s="10"/>
      <c r="D16" s="22"/>
      <c r="E16" s="26"/>
      <c r="F16" s="25"/>
      <c r="H16" s="18"/>
    </row>
    <row r="17" spans="1:8">
      <c r="A17" s="9"/>
      <c r="B17" s="21" t="s">
        <v>7</v>
      </c>
      <c r="C17" s="10"/>
      <c r="D17" s="22"/>
      <c r="E17" s="26"/>
      <c r="F17" s="25"/>
      <c r="H17" s="18"/>
    </row>
    <row r="18" spans="1:8">
      <c r="A18" s="9"/>
      <c r="B18" s="21" t="s">
        <v>7</v>
      </c>
      <c r="C18" s="10"/>
      <c r="D18" s="22"/>
      <c r="E18" s="26"/>
      <c r="F18" s="25"/>
      <c r="H18" s="18"/>
    </row>
    <row r="19" spans="1:8">
      <c r="A19" s="9"/>
      <c r="B19" s="21" t="s">
        <v>7</v>
      </c>
      <c r="C19" s="10"/>
      <c r="D19" s="22"/>
      <c r="E19" s="26"/>
      <c r="F19" s="25"/>
      <c r="H19" s="18"/>
    </row>
    <row r="20" spans="1:8">
      <c r="A20" s="9"/>
      <c r="B20" s="21" t="s">
        <v>7</v>
      </c>
      <c r="C20" s="10"/>
      <c r="D20" s="22"/>
      <c r="E20" s="26"/>
      <c r="F20" s="25"/>
      <c r="H20" s="18"/>
    </row>
    <row r="21" spans="1:8">
      <c r="A21" s="9"/>
      <c r="B21" s="21" t="s">
        <v>7</v>
      </c>
      <c r="C21" s="10"/>
      <c r="D21" s="22"/>
      <c r="E21" s="26"/>
      <c r="F21" s="25"/>
      <c r="H21" s="18"/>
    </row>
    <row r="22" spans="1:8">
      <c r="A22" s="9"/>
      <c r="B22" s="21" t="s">
        <v>7</v>
      </c>
      <c r="C22" s="10"/>
      <c r="D22" s="22"/>
      <c r="E22" s="26"/>
      <c r="F22" s="25"/>
      <c r="H22" s="18"/>
    </row>
    <row r="23" spans="1:8">
      <c r="A23" s="9" t="s">
        <v>72</v>
      </c>
      <c r="B23" s="9"/>
      <c r="C23" s="9"/>
      <c r="D23" s="9"/>
      <c r="E23" s="26">
        <f>SUM(E2:E22)</f>
        <v>240007.19</v>
      </c>
      <c r="F23" s="27"/>
      <c r="G23" s="27"/>
      <c r="H23" s="18"/>
    </row>
    <row r="24" spans="1:8">
      <c r="A24" s="28"/>
      <c r="B24" s="29"/>
      <c r="C24" s="30"/>
      <c r="D24" s="31"/>
      <c r="E24" s="32" t="s">
        <v>73</v>
      </c>
      <c r="F24" s="32"/>
      <c r="G24" s="33"/>
      <c r="H24" s="18"/>
    </row>
    <row r="25" spans="1:8">
      <c r="A25" s="28"/>
      <c r="B25" s="34"/>
      <c r="C25" s="35"/>
      <c r="D25" s="36"/>
      <c r="E25" s="37"/>
      <c r="F25" s="38"/>
      <c r="H25" s="18"/>
    </row>
    <row r="26" spans="1:8">
      <c r="A26" s="28"/>
      <c r="B26" s="34"/>
      <c r="C26" s="35"/>
      <c r="D26" s="36"/>
      <c r="E26" s="37"/>
      <c r="F26" s="38"/>
      <c r="H26" s="18"/>
    </row>
    <row r="27" spans="1:8">
      <c r="A27" s="28"/>
      <c r="B27" s="34"/>
      <c r="C27" s="35"/>
      <c r="D27" s="36"/>
      <c r="E27" s="37"/>
      <c r="F27" s="38"/>
      <c r="H27" s="18"/>
    </row>
    <row r="28" spans="1:8">
      <c r="A28" s="28"/>
      <c r="B28" s="34"/>
      <c r="C28" s="35"/>
      <c r="D28" s="36"/>
      <c r="E28" s="37"/>
      <c r="F28" s="38"/>
      <c r="H28" s="18"/>
    </row>
    <row r="29" spans="1:8">
      <c r="A29" s="28"/>
      <c r="B29" s="34"/>
      <c r="C29" s="35"/>
      <c r="D29" s="36"/>
      <c r="E29" s="37"/>
      <c r="F29" s="38"/>
      <c r="H29" s="18"/>
    </row>
    <row r="30" spans="1:8">
      <c r="A30" s="28"/>
      <c r="B30" s="34"/>
      <c r="C30" s="35"/>
      <c r="D30" s="36"/>
      <c r="E30" s="37"/>
      <c r="F30" s="38"/>
      <c r="H30" s="18"/>
    </row>
    <row r="31" spans="1:8">
      <c r="A31" s="28"/>
      <c r="B31" s="34"/>
      <c r="C31" s="35"/>
      <c r="D31" s="36"/>
      <c r="E31" s="37"/>
      <c r="F31" s="38"/>
      <c r="H31" s="18"/>
    </row>
    <row r="32" spans="1:8">
      <c r="A32" s="28"/>
      <c r="B32" s="34"/>
      <c r="C32" s="35"/>
      <c r="D32" s="36"/>
      <c r="E32" s="37"/>
      <c r="F32" s="38"/>
      <c r="H32" s="18"/>
    </row>
    <row r="33" spans="1:8">
      <c r="A33" s="28"/>
      <c r="B33" s="34"/>
      <c r="C33" s="35"/>
      <c r="D33" s="36"/>
      <c r="E33" s="37"/>
      <c r="F33" s="38"/>
      <c r="H33" s="18"/>
    </row>
    <row r="34" spans="1:8">
      <c r="A34" s="28"/>
      <c r="B34" s="34"/>
      <c r="C34" s="35"/>
      <c r="D34" s="36"/>
      <c r="E34" s="37"/>
      <c r="F34" s="38"/>
      <c r="H34" s="18"/>
    </row>
    <row r="35" spans="1:8">
      <c r="A35" s="28"/>
      <c r="B35" s="34"/>
      <c r="C35" s="35"/>
      <c r="D35" s="36"/>
      <c r="E35" s="37"/>
      <c r="F35" s="38"/>
      <c r="H35" s="18"/>
    </row>
    <row r="36" spans="1:8">
      <c r="A36" s="28"/>
      <c r="B36" s="34"/>
      <c r="C36" s="35"/>
      <c r="D36" s="36"/>
      <c r="E36" s="37"/>
      <c r="F36" s="38"/>
      <c r="H36" s="18"/>
    </row>
    <row r="37" spans="1:8">
      <c r="A37" s="28"/>
      <c r="B37" s="34"/>
      <c r="C37" s="35"/>
      <c r="D37" s="36"/>
      <c r="E37" s="37"/>
      <c r="F37" s="38"/>
      <c r="H37" s="18"/>
    </row>
    <row r="38" spans="1:8">
      <c r="A38" s="28"/>
      <c r="B38" s="34"/>
      <c r="C38" s="35"/>
      <c r="D38" s="36"/>
      <c r="E38" s="37"/>
      <c r="F38" s="38"/>
      <c r="H38" s="18"/>
    </row>
    <row r="39" spans="1:8">
      <c r="A39" s="28"/>
      <c r="B39" s="34"/>
      <c r="C39" s="35"/>
      <c r="D39" s="36"/>
      <c r="E39" s="37"/>
      <c r="F39" s="38"/>
      <c r="H39" s="18"/>
    </row>
    <row r="40" spans="1:8">
      <c r="A40" s="28"/>
      <c r="B40" s="34"/>
      <c r="C40" s="35"/>
      <c r="D40" s="36"/>
      <c r="E40" s="37"/>
      <c r="F40" s="38"/>
      <c r="H40" s="18"/>
    </row>
  </sheetData>
  <autoFilter ref="A1:F24">
    <sortState ref="A1:F24">
      <sortCondition ref="A1:A12"/>
    </sortState>
    <extLst/>
  </autoFilter>
  <mergeCells count="1">
    <mergeCell ref="A23:D23"/>
  </mergeCells>
  <dataValidations count="6">
    <dataValidation type="list" allowBlank="1" showInputMessage="1" showErrorMessage="1" error="从列表中选择类别。选择“取消”，按 Alt+向下键可显现选项，然后按向下键和 Enter 做出选择" sqref="D9 D2:D8 D10:D14" errorStyle="warning">
      <formula1>类别</formula1>
    </dataValidation>
    <dataValidation allowBlank="1" showInputMessage="1" showErrorMessage="1" prompt="在此标题下的此列中输入日期。使用标题筛选器查找特定条目" sqref="A1"/>
    <dataValidation allowBlank="1" showInputMessage="1" showErrorMessage="1" prompt="在此标题下的此列中输入编号" sqref="B1"/>
    <dataValidation allowBlank="1" showInputMessage="1" showErrorMessage="1" prompt="在此标题下的此列中输入说明" sqref="C1"/>
    <dataValidation allowBlank="1" showInputMessage="1" showErrorMessage="1" prompt="在此标题下的此列中选择类别。按 Alt+向下键可出现选项，然后按向下键+Enter 做出选择" sqref="D1"/>
    <dataValidation allowBlank="1" showInputMessage="1" showErrorMessage="1" prompt="在此标题下的此列中输入金额" sqref="E1:F1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16" sqref="D16"/>
    </sheetView>
  </sheetViews>
  <sheetFormatPr defaultColWidth="8.93846153846154" defaultRowHeight="16.5" outlineLevelCol="6"/>
  <cols>
    <col min="1" max="1" width="21.6846153846154" customWidth="1"/>
    <col min="2" max="2" width="6.32307692307692" customWidth="1"/>
    <col min="4" max="4" width="17.2692307692308" customWidth="1"/>
    <col min="5" max="5" width="17.8846153846154" customWidth="1"/>
  </cols>
  <sheetData>
    <row r="1" spans="1:4">
      <c r="A1" s="8" t="s">
        <v>74</v>
      </c>
      <c r="B1" s="8" t="s">
        <v>75</v>
      </c>
      <c r="C1" s="8" t="s">
        <v>76</v>
      </c>
      <c r="D1" s="8" t="s">
        <v>5</v>
      </c>
    </row>
    <row r="2" spans="1:4">
      <c r="A2" s="9">
        <v>43801</v>
      </c>
      <c r="B2" s="9" t="s">
        <v>64</v>
      </c>
      <c r="C2" s="10" t="s">
        <v>65</v>
      </c>
      <c r="D2" s="11">
        <v>8000</v>
      </c>
    </row>
    <row r="3" spans="1:4">
      <c r="A3" s="9">
        <v>43801</v>
      </c>
      <c r="B3" s="9" t="s">
        <v>64</v>
      </c>
      <c r="C3" s="10" t="s">
        <v>67</v>
      </c>
      <c r="D3" s="11">
        <v>2000</v>
      </c>
    </row>
    <row r="4" spans="1:4">
      <c r="A4" s="9">
        <v>43802</v>
      </c>
      <c r="B4" s="9" t="s">
        <v>64</v>
      </c>
      <c r="C4" s="10" t="s">
        <v>68</v>
      </c>
      <c r="D4" s="11">
        <v>15000</v>
      </c>
    </row>
    <row r="5" spans="1:4">
      <c r="A5" s="9">
        <v>43806</v>
      </c>
      <c r="B5" s="9" t="s">
        <v>64</v>
      </c>
      <c r="C5" s="10" t="s">
        <v>69</v>
      </c>
      <c r="D5" s="11">
        <v>45000</v>
      </c>
    </row>
    <row r="6" spans="1:4">
      <c r="A6" s="9">
        <v>43806</v>
      </c>
      <c r="B6" s="9" t="s">
        <v>64</v>
      </c>
      <c r="C6" s="10" t="s">
        <v>70</v>
      </c>
      <c r="D6" s="11">
        <v>15000</v>
      </c>
    </row>
    <row r="7" spans="1:4">
      <c r="A7" s="9">
        <v>43806</v>
      </c>
      <c r="B7" s="9" t="s">
        <v>64</v>
      </c>
      <c r="C7" s="10" t="s">
        <v>65</v>
      </c>
      <c r="D7" s="11">
        <v>52000</v>
      </c>
    </row>
    <row r="8" spans="1:4">
      <c r="A8" s="9">
        <v>43808</v>
      </c>
      <c r="B8" s="9" t="s">
        <v>64</v>
      </c>
      <c r="C8" s="10" t="s">
        <v>67</v>
      </c>
      <c r="D8" s="11">
        <v>13000</v>
      </c>
    </row>
    <row r="9" spans="1:4">
      <c r="A9" s="9">
        <v>43473</v>
      </c>
      <c r="B9" s="9" t="s">
        <v>64</v>
      </c>
      <c r="C9" s="10" t="s">
        <v>69</v>
      </c>
      <c r="D9" s="11">
        <v>30000</v>
      </c>
    </row>
    <row r="10" spans="1:4">
      <c r="A10" s="9">
        <v>43474</v>
      </c>
      <c r="B10" s="9" t="s">
        <v>64</v>
      </c>
      <c r="C10" s="10" t="s">
        <v>69</v>
      </c>
      <c r="D10" s="11">
        <v>15000</v>
      </c>
    </row>
    <row r="11" spans="1:4">
      <c r="A11" s="9">
        <v>43474</v>
      </c>
      <c r="B11" s="9" t="s">
        <v>64</v>
      </c>
      <c r="C11" s="10" t="s">
        <v>70</v>
      </c>
      <c r="D11" s="11">
        <v>15000</v>
      </c>
    </row>
    <row r="12" spans="1:4">
      <c r="A12" s="9">
        <v>43475</v>
      </c>
      <c r="B12" s="9" t="s">
        <v>64</v>
      </c>
      <c r="C12" s="10" t="s">
        <v>67</v>
      </c>
      <c r="D12" s="11">
        <v>15000</v>
      </c>
    </row>
    <row r="13" spans="1:4">
      <c r="A13" s="9">
        <v>43476</v>
      </c>
      <c r="B13" s="9" t="s">
        <v>64</v>
      </c>
      <c r="C13" s="10" t="s">
        <v>68</v>
      </c>
      <c r="D13" s="11">
        <v>15000</v>
      </c>
    </row>
    <row r="14" spans="1:4">
      <c r="A14" s="9"/>
      <c r="B14" s="9"/>
      <c r="C14" s="10"/>
      <c r="D14" s="11"/>
    </row>
    <row r="15" spans="1:4">
      <c r="A15" s="9"/>
      <c r="B15" s="9"/>
      <c r="C15" s="10"/>
      <c r="D15" s="11"/>
    </row>
    <row r="16" spans="1:4">
      <c r="A16" s="12" t="s">
        <v>72</v>
      </c>
      <c r="B16" s="13"/>
      <c r="C16" s="14"/>
      <c r="D16" s="15">
        <f>SUM(D2:D15)</f>
        <v>240000</v>
      </c>
    </row>
    <row r="17" spans="7:7">
      <c r="G17" s="16"/>
    </row>
    <row r="18" spans="7:7">
      <c r="G18" s="16"/>
    </row>
    <row r="19" spans="7:7">
      <c r="G19" s="16"/>
    </row>
  </sheetData>
  <autoFilter ref="A1:D16">
    <extLst/>
  </autoFilter>
  <mergeCells count="1">
    <mergeCell ref="A16:C1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Y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11" defaultRowHeight="16.5" outlineLevelRow="7"/>
  <cols>
    <col min="1" max="1" width="7.93846153846154" customWidth="1"/>
    <col min="2" max="2" width="11.7615384615385" customWidth="1"/>
    <col min="3" max="3" width="9.64615384615385" customWidth="1"/>
    <col min="4" max="5" width="9.56153846153846" customWidth="1"/>
    <col min="6" max="6" width="7.93846153846154" customWidth="1"/>
    <col min="7" max="7" width="6.32307692307692" customWidth="1"/>
    <col min="8" max="8" width="13.6692307692308" customWidth="1"/>
    <col min="9" max="9" width="11.3230769230769" customWidth="1"/>
    <col min="10" max="10" width="7.93846153846154" customWidth="1"/>
    <col min="11" max="11" width="10.6461538461538" customWidth="1"/>
    <col min="12" max="12" width="7.59230769230769" customWidth="1"/>
    <col min="13" max="13" width="10.7384615384615" customWidth="1"/>
    <col min="14" max="14" width="8.35384615384615" customWidth="1"/>
    <col min="15" max="15" width="12.3538461538462" customWidth="1"/>
    <col min="16" max="16" width="8.35384615384615" customWidth="1"/>
    <col min="17" max="17" width="20.9461538461538" customWidth="1"/>
    <col min="18" max="18" width="6.41538461538462" customWidth="1"/>
    <col min="19" max="21" width="9.41538461538462" customWidth="1"/>
    <col min="22" max="22" width="8.41538461538462" customWidth="1"/>
    <col min="23" max="23" width="4.11538461538461" customWidth="1"/>
    <col min="24" max="25" width="7.35384615384615" customWidth="1"/>
  </cols>
  <sheetData>
    <row r="1" ht="33" spans="1:25">
      <c r="A1" s="1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2" t="s">
        <v>88</v>
      </c>
      <c r="N1" s="2" t="s">
        <v>89</v>
      </c>
      <c r="O1" s="3" t="s">
        <v>90</v>
      </c>
      <c r="P1" s="2" t="s">
        <v>91</v>
      </c>
      <c r="Q1" s="2" t="s">
        <v>6</v>
      </c>
      <c r="R1" s="2"/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</row>
    <row r="2" spans="1:25">
      <c r="A2" s="4" t="s">
        <v>69</v>
      </c>
      <c r="B2" s="5">
        <v>43770</v>
      </c>
      <c r="C2" s="4">
        <v>1800</v>
      </c>
      <c r="D2" s="4">
        <v>26</v>
      </c>
      <c r="E2" s="4">
        <v>26</v>
      </c>
      <c r="F2" s="4">
        <v>0</v>
      </c>
      <c r="G2" s="4">
        <v>12</v>
      </c>
      <c r="H2" s="6">
        <f t="shared" ref="H2:H8" si="0">G2*F2</f>
        <v>0</v>
      </c>
      <c r="I2" s="4">
        <v>0</v>
      </c>
      <c r="J2" s="6">
        <f t="shared" ref="J2:J8" si="1">C2/E2/8*I2</f>
        <v>0</v>
      </c>
      <c r="K2" s="6">
        <f t="shared" ref="K2:K8" si="2">X2+W2</f>
        <v>4313</v>
      </c>
      <c r="L2" s="4">
        <v>0</v>
      </c>
      <c r="M2" s="6">
        <f t="shared" ref="M2:M8" si="3">C2*D2/E2+H2+J2+K2+L2</f>
        <v>6113</v>
      </c>
      <c r="N2" s="4">
        <v>344.28</v>
      </c>
      <c r="O2" s="4">
        <v>993.23</v>
      </c>
      <c r="P2" s="7">
        <f>M2-N2</f>
        <v>5768.72</v>
      </c>
      <c r="Q2" s="4"/>
      <c r="R2" s="4"/>
      <c r="S2" s="4">
        <v>67611</v>
      </c>
      <c r="T2" s="4">
        <v>9900</v>
      </c>
      <c r="U2" s="4">
        <f t="shared" ref="U2:U8" si="4">S2+T2</f>
        <v>77511</v>
      </c>
      <c r="V2" s="4"/>
      <c r="W2" s="4">
        <v>0</v>
      </c>
      <c r="X2" s="4">
        <v>4313</v>
      </c>
      <c r="Y2" s="4">
        <f t="shared" ref="Y2:Y8" si="5">W2+X2</f>
        <v>4313</v>
      </c>
    </row>
    <row r="3" spans="1:25">
      <c r="A3" s="4" t="s">
        <v>99</v>
      </c>
      <c r="B3" s="5">
        <v>43770</v>
      </c>
      <c r="C3" s="4">
        <v>1800</v>
      </c>
      <c r="D3" s="4">
        <v>26</v>
      </c>
      <c r="E3" s="4">
        <v>26</v>
      </c>
      <c r="F3" s="4">
        <v>0</v>
      </c>
      <c r="G3" s="4">
        <v>12</v>
      </c>
      <c r="H3" s="6">
        <f t="shared" si="0"/>
        <v>0</v>
      </c>
      <c r="I3" s="4">
        <v>0</v>
      </c>
      <c r="J3" s="6">
        <f t="shared" si="1"/>
        <v>0</v>
      </c>
      <c r="K3" s="6">
        <f t="shared" si="2"/>
        <v>0</v>
      </c>
      <c r="L3" s="4">
        <v>0</v>
      </c>
      <c r="M3" s="6">
        <f t="shared" si="3"/>
        <v>1800</v>
      </c>
      <c r="N3" s="4">
        <v>344.28</v>
      </c>
      <c r="O3" s="4">
        <v>993.23</v>
      </c>
      <c r="P3" s="7">
        <f>M3-N3</f>
        <v>1455.72</v>
      </c>
      <c r="Q3" s="4"/>
      <c r="R3" s="4"/>
      <c r="S3" s="4">
        <v>67611</v>
      </c>
      <c r="T3" s="4">
        <v>9900</v>
      </c>
      <c r="U3" s="4">
        <f t="shared" si="4"/>
        <v>77511</v>
      </c>
      <c r="V3" s="4"/>
      <c r="W3" s="4">
        <v>0</v>
      </c>
      <c r="X3" s="4">
        <v>0</v>
      </c>
      <c r="Y3" s="4">
        <f t="shared" si="5"/>
        <v>0</v>
      </c>
    </row>
    <row r="4" spans="1:25">
      <c r="A4" s="4" t="s">
        <v>100</v>
      </c>
      <c r="B4" s="5">
        <v>43770</v>
      </c>
      <c r="C4" s="4">
        <v>1500</v>
      </c>
      <c r="D4" s="4">
        <v>26</v>
      </c>
      <c r="E4" s="4">
        <v>26</v>
      </c>
      <c r="F4" s="4">
        <v>0</v>
      </c>
      <c r="G4" s="4">
        <v>12</v>
      </c>
      <c r="H4" s="6">
        <f t="shared" si="0"/>
        <v>0</v>
      </c>
      <c r="I4" s="4">
        <v>0</v>
      </c>
      <c r="J4" s="6">
        <f t="shared" si="1"/>
        <v>0</v>
      </c>
      <c r="K4" s="6">
        <f t="shared" si="2"/>
        <v>1510</v>
      </c>
      <c r="L4" s="4">
        <v>0</v>
      </c>
      <c r="M4" s="6">
        <f t="shared" si="3"/>
        <v>3010</v>
      </c>
      <c r="N4" s="4">
        <v>344.28</v>
      </c>
      <c r="O4" s="4">
        <v>993.23</v>
      </c>
      <c r="P4" s="7">
        <f>M4-N4</f>
        <v>2665.72</v>
      </c>
      <c r="Q4" s="4"/>
      <c r="R4" s="4"/>
      <c r="S4" s="4">
        <v>67611</v>
      </c>
      <c r="T4" s="4">
        <v>9900</v>
      </c>
      <c r="U4" s="4">
        <f t="shared" si="4"/>
        <v>77511</v>
      </c>
      <c r="V4" s="4"/>
      <c r="W4" s="4">
        <v>0</v>
      </c>
      <c r="X4" s="4">
        <v>1510</v>
      </c>
      <c r="Y4" s="4">
        <f t="shared" si="5"/>
        <v>1510</v>
      </c>
    </row>
    <row r="5" spans="1:25">
      <c r="A5" s="4" t="s">
        <v>101</v>
      </c>
      <c r="B5" s="5">
        <v>43770</v>
      </c>
      <c r="C5" s="4">
        <v>2300</v>
      </c>
      <c r="D5" s="4">
        <v>26</v>
      </c>
      <c r="E5" s="4">
        <v>26</v>
      </c>
      <c r="F5" s="4">
        <v>0</v>
      </c>
      <c r="G5" s="4">
        <v>12</v>
      </c>
      <c r="H5" s="6">
        <f t="shared" si="0"/>
        <v>0</v>
      </c>
      <c r="I5" s="4">
        <v>0</v>
      </c>
      <c r="J5" s="6">
        <f t="shared" si="1"/>
        <v>0</v>
      </c>
      <c r="K5" s="6">
        <f t="shared" si="2"/>
        <v>1725</v>
      </c>
      <c r="L5" s="4">
        <v>0</v>
      </c>
      <c r="M5" s="6">
        <f t="shared" si="3"/>
        <v>4025</v>
      </c>
      <c r="N5" s="4">
        <v>344.28</v>
      </c>
      <c r="O5" s="4">
        <v>993.23</v>
      </c>
      <c r="P5" s="7">
        <f>M5-N5-R5</f>
        <v>3214.22</v>
      </c>
      <c r="Q5" s="4" t="s">
        <v>102</v>
      </c>
      <c r="R5" s="4">
        <f>2799/6</f>
        <v>466.5</v>
      </c>
      <c r="S5" s="4">
        <v>67611</v>
      </c>
      <c r="T5" s="4">
        <v>9900</v>
      </c>
      <c r="U5" s="4">
        <f t="shared" si="4"/>
        <v>77511</v>
      </c>
      <c r="V5" s="4"/>
      <c r="W5" s="4">
        <v>0</v>
      </c>
      <c r="X5" s="4">
        <v>1725</v>
      </c>
      <c r="Y5" s="4">
        <f t="shared" si="5"/>
        <v>1725</v>
      </c>
    </row>
    <row r="6" spans="1:25">
      <c r="A6" s="4" t="s">
        <v>103</v>
      </c>
      <c r="B6" s="5">
        <v>43770</v>
      </c>
      <c r="C6" s="4">
        <v>1500</v>
      </c>
      <c r="D6" s="4">
        <v>26</v>
      </c>
      <c r="E6" s="4">
        <v>26</v>
      </c>
      <c r="F6" s="4">
        <v>0</v>
      </c>
      <c r="G6" s="4">
        <v>12</v>
      </c>
      <c r="H6" s="6">
        <f t="shared" si="0"/>
        <v>0</v>
      </c>
      <c r="I6" s="4">
        <v>0</v>
      </c>
      <c r="J6" s="6">
        <f t="shared" si="1"/>
        <v>0</v>
      </c>
      <c r="K6" s="6">
        <f t="shared" si="2"/>
        <v>1294</v>
      </c>
      <c r="L6" s="4">
        <v>0</v>
      </c>
      <c r="M6" s="6">
        <f t="shared" si="3"/>
        <v>2794</v>
      </c>
      <c r="N6" s="4">
        <v>344.28</v>
      </c>
      <c r="O6" s="4">
        <v>993.23</v>
      </c>
      <c r="P6" s="7">
        <f t="shared" ref="P6:P8" si="6">M6-N6</f>
        <v>2449.72</v>
      </c>
      <c r="Q6" s="4"/>
      <c r="R6" s="4"/>
      <c r="S6" s="4">
        <v>67611</v>
      </c>
      <c r="T6" s="4">
        <v>9900</v>
      </c>
      <c r="U6" s="4">
        <f t="shared" si="4"/>
        <v>77511</v>
      </c>
      <c r="V6" s="4"/>
      <c r="W6" s="4">
        <v>0</v>
      </c>
      <c r="X6" s="4">
        <v>1294</v>
      </c>
      <c r="Y6" s="4">
        <f t="shared" si="5"/>
        <v>1294</v>
      </c>
    </row>
    <row r="7" spans="1:25">
      <c r="A7" s="4" t="s">
        <v>104</v>
      </c>
      <c r="B7" s="5">
        <v>43770</v>
      </c>
      <c r="C7" s="4">
        <v>3800</v>
      </c>
      <c r="D7" s="4">
        <v>25</v>
      </c>
      <c r="E7" s="4">
        <v>26</v>
      </c>
      <c r="F7" s="4">
        <v>0</v>
      </c>
      <c r="G7" s="4">
        <v>12</v>
      </c>
      <c r="H7" s="6">
        <f t="shared" si="0"/>
        <v>0</v>
      </c>
      <c r="I7" s="4">
        <v>0</v>
      </c>
      <c r="J7" s="6">
        <f t="shared" si="1"/>
        <v>0</v>
      </c>
      <c r="K7" s="6">
        <f t="shared" si="2"/>
        <v>1078</v>
      </c>
      <c r="L7" s="4">
        <v>0</v>
      </c>
      <c r="M7" s="6">
        <f t="shared" si="3"/>
        <v>4731.84615384615</v>
      </c>
      <c r="N7" s="4">
        <v>0</v>
      </c>
      <c r="O7" s="4">
        <v>0</v>
      </c>
      <c r="P7" s="7">
        <f t="shared" si="6"/>
        <v>4731.84615384615</v>
      </c>
      <c r="Q7" s="4"/>
      <c r="R7" s="4"/>
      <c r="S7" s="4">
        <v>67611</v>
      </c>
      <c r="T7" s="4">
        <v>9900</v>
      </c>
      <c r="U7" s="4">
        <f t="shared" si="4"/>
        <v>77511</v>
      </c>
      <c r="V7" s="4"/>
      <c r="W7" s="4">
        <v>0</v>
      </c>
      <c r="X7" s="4">
        <v>1078</v>
      </c>
      <c r="Y7" s="4">
        <f t="shared" si="5"/>
        <v>1078</v>
      </c>
    </row>
    <row r="8" spans="1:25">
      <c r="A8" s="4" t="s">
        <v>105</v>
      </c>
      <c r="B8" s="5">
        <v>43770</v>
      </c>
      <c r="C8" s="4">
        <v>3800</v>
      </c>
      <c r="D8" s="4">
        <v>26</v>
      </c>
      <c r="E8" s="4">
        <v>26</v>
      </c>
      <c r="F8" s="4">
        <v>0</v>
      </c>
      <c r="G8" s="4">
        <v>12</v>
      </c>
      <c r="H8" s="6">
        <f t="shared" si="0"/>
        <v>0</v>
      </c>
      <c r="I8" s="4">
        <v>0</v>
      </c>
      <c r="J8" s="6">
        <f t="shared" si="1"/>
        <v>0</v>
      </c>
      <c r="K8" s="6">
        <f t="shared" si="2"/>
        <v>0</v>
      </c>
      <c r="L8" s="4">
        <v>0</v>
      </c>
      <c r="M8" s="6">
        <f t="shared" si="3"/>
        <v>3800</v>
      </c>
      <c r="N8" s="4">
        <v>0</v>
      </c>
      <c r="O8" s="4">
        <v>0</v>
      </c>
      <c r="P8" s="7">
        <f t="shared" si="6"/>
        <v>3800</v>
      </c>
      <c r="Q8" s="4"/>
      <c r="R8" s="4"/>
      <c r="S8" s="4">
        <v>67611</v>
      </c>
      <c r="T8" s="4">
        <v>9900</v>
      </c>
      <c r="U8" s="4">
        <f t="shared" si="4"/>
        <v>77511</v>
      </c>
      <c r="V8" s="4"/>
      <c r="W8" s="4">
        <v>0</v>
      </c>
      <c r="X8" s="4">
        <v>0</v>
      </c>
      <c r="Y8" s="4">
        <f t="shared" si="5"/>
        <v>0</v>
      </c>
    </row>
  </sheetData>
  <mergeCells count="1">
    <mergeCell ref="Q1:R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付款日记账</vt:lpstr>
      <vt:lpstr>私户收入</vt:lpstr>
      <vt:lpstr>投资款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sonia</cp:lastModifiedBy>
  <dcterms:created xsi:type="dcterms:W3CDTF">2018-06-22T06:24:00Z</dcterms:created>
  <dcterms:modified xsi:type="dcterms:W3CDTF">2020-02-12T08:50:25Z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