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560" windowHeight="11380" tabRatio="475" firstSheet="1" activeTab="1"/>
  </bookViews>
  <sheets>
    <sheet name="付款汇总表" sheetId="2" r:id="rId1"/>
    <sheet name="付款日记帐" sheetId="1" r:id="rId2"/>
    <sheet name="私户收入" sheetId="5" r:id="rId3"/>
    <sheet name="公户收支" sheetId="6" r:id="rId4"/>
    <sheet name="投资款" sheetId="8" r:id="rId5"/>
    <sheet name="工资" sheetId="4" r:id="rId6"/>
  </sheets>
  <definedNames>
    <definedName name="_xlnm._FilterDatabase" localSheetId="2" hidden="1">私户收入!$A$1:$F$400</definedName>
    <definedName name="_xlnm._FilterDatabase" localSheetId="3" hidden="1">公户收支!$A$1:$I$97</definedName>
    <definedName name="_xlnm._FilterDatabase" localSheetId="4" hidden="1">投资款!$A$1:$D$28</definedName>
    <definedName name="_xlnm.Print_Titles" localSheetId="0">付款汇总表!$2:$2</definedName>
    <definedName name="_xlnm.Print_Titles" localSheetId="1">付款日记帐!$2:$2</definedName>
    <definedName name="标题1" localSheetId="3">付款汇总表[[#Headers],[日期]]</definedName>
    <definedName name="标题1">付款汇总表[[#Headers],[日期]]</definedName>
    <definedName name="标题2" localSheetId="3">登记表[[#Headers],[日期]]</definedName>
    <definedName name="标题2">登记表[[#Headers],[日期]]</definedName>
    <definedName name="类别" localSheetId="3">INDEX(付款汇总表[#Headers],1):INDEX(付款汇总表[#Headers],COUNTA(付款汇总表[#Headers]))</definedName>
    <definedName name="类别">INDEX(付款汇总表[#Headers],1):INDEX(付款汇总表[#Headers],COUNTA(付款汇总表[#Headers]))</definedName>
    <definedName name="类别名称" localSheetId="0">付款汇总表!A$2</definedName>
  </definedNames>
  <calcPr calcId="144525"/>
</workbook>
</file>

<file path=xl/sharedStrings.xml><?xml version="1.0" encoding="utf-8"?>
<sst xmlns="http://schemas.openxmlformats.org/spreadsheetml/2006/main" count="6263" uniqueCount="1428">
  <si>
    <t>付款汇总表</t>
  </si>
  <si>
    <t>在下方的付款汇总表标题中修改类别名称，自定义此模板来满足你的需求。如果需要添加其他类别，复制表中最后一列并将其粘贴到复制列的右侧。更改类别名称时，公式将自动更新。确保此表格包含的行数与“付款日记帐”工作表的行数相同。</t>
  </si>
  <si>
    <t>日期</t>
  </si>
  <si>
    <t>设备</t>
  </si>
  <si>
    <t>月费</t>
  </si>
  <si>
    <t>损耗品</t>
  </si>
  <si>
    <t>报销</t>
  </si>
  <si>
    <t>工程设计</t>
  </si>
  <si>
    <t>年费</t>
  </si>
  <si>
    <t>押金</t>
  </si>
  <si>
    <t>工资</t>
  </si>
  <si>
    <t>补贴</t>
  </si>
  <si>
    <t>其他费用</t>
  </si>
  <si>
    <t>公户</t>
  </si>
  <si>
    <t>付款日记帐</t>
  </si>
  <si>
    <t>编号</t>
  </si>
  <si>
    <t>说明</t>
  </si>
  <si>
    <t>类别</t>
  </si>
  <si>
    <t>金额</t>
  </si>
  <si>
    <t>备注</t>
  </si>
  <si>
    <t>豪</t>
  </si>
  <si>
    <t>垫付一个季度社保</t>
  </si>
  <si>
    <t>2018-08-19已报销</t>
  </si>
  <si>
    <t>安</t>
  </si>
  <si>
    <t>阿里云购买域名</t>
  </si>
  <si>
    <t>丹</t>
  </si>
  <si>
    <t>咖啡课堂补贴50%</t>
  </si>
  <si>
    <r>
      <rPr>
        <sz val="11"/>
        <color theme="3"/>
        <rFont val="Microsoft YaHei UI"/>
        <charset val="134"/>
      </rPr>
      <t xml:space="preserve">HARIO TCA-3 </t>
    </r>
    <r>
      <rPr>
        <sz val="11"/>
        <color theme="3"/>
        <rFont val="SimSun"/>
        <charset val="134"/>
      </rPr>
      <t>虹吸壶</t>
    </r>
  </si>
  <si>
    <t>MR.clever 聪明杯</t>
  </si>
  <si>
    <t>MOLA扇形滤纸3-5人份加麻</t>
  </si>
  <si>
    <t>HARIO PS-103 滤布</t>
  </si>
  <si>
    <r>
      <rPr>
        <sz val="11"/>
        <color theme="3"/>
        <rFont val="Microsoft YaHei UI"/>
        <charset val="134"/>
      </rPr>
      <t xml:space="preserve">AKIRA BH-100 </t>
    </r>
    <r>
      <rPr>
        <sz val="11"/>
        <color theme="3"/>
        <rFont val="SimSun"/>
        <charset val="134"/>
      </rPr>
      <t>光波炉</t>
    </r>
  </si>
  <si>
    <r>
      <rPr>
        <sz val="11"/>
        <color theme="3"/>
        <rFont val="Microsoft YaHei UI"/>
        <charset val="134"/>
      </rPr>
      <t>TIAMO HG2713</t>
    </r>
    <r>
      <rPr>
        <sz val="11"/>
        <color theme="3"/>
        <rFont val="SimSun"/>
        <charset val="134"/>
      </rPr>
      <t>冰滴壶</t>
    </r>
  </si>
  <si>
    <t>KONO名门 1-2人手冲滤纸</t>
  </si>
  <si>
    <t>KONO名门 1-2人手冲滤杯</t>
  </si>
  <si>
    <r>
      <rPr>
        <sz val="11"/>
        <color theme="3"/>
        <rFont val="Microsoft YaHei UI"/>
        <charset val="134"/>
      </rPr>
      <t xml:space="preserve">kalita </t>
    </r>
    <r>
      <rPr>
        <sz val="11"/>
        <color theme="3"/>
        <rFont val="SimSun"/>
        <charset val="134"/>
      </rPr>
      <t>塑胶柄玻璃分享壶</t>
    </r>
  </si>
  <si>
    <t>HARIO V60 02号滤纸</t>
  </si>
  <si>
    <r>
      <rPr>
        <sz val="11"/>
        <color theme="3"/>
        <rFont val="Microsoft YaHei UI"/>
        <charset val="134"/>
      </rPr>
      <t>HARIO V6002</t>
    </r>
    <r>
      <rPr>
        <sz val="11"/>
        <color theme="3"/>
        <rFont val="SimSun"/>
        <charset val="134"/>
      </rPr>
      <t>号滤杯（黑色）</t>
    </r>
  </si>
  <si>
    <r>
      <rPr>
        <sz val="11"/>
        <color theme="3"/>
        <rFont val="Microsoft YaHei UI"/>
        <charset val="134"/>
      </rPr>
      <t xml:space="preserve">HARIO </t>
    </r>
    <r>
      <rPr>
        <sz val="11"/>
        <color theme="3"/>
        <rFont val="SimSun"/>
        <charset val="134"/>
      </rPr>
      <t>云朵分享壶</t>
    </r>
    <r>
      <rPr>
        <sz val="11"/>
        <color theme="3"/>
        <rFont val="Times New Roman"/>
        <charset val="134"/>
      </rPr>
      <t>600ML</t>
    </r>
  </si>
  <si>
    <r>
      <rPr>
        <sz val="11"/>
        <color theme="3"/>
        <rFont val="Microsoft YaHei UI"/>
        <charset val="134"/>
      </rPr>
      <t xml:space="preserve">KAlita </t>
    </r>
    <r>
      <rPr>
        <sz val="11"/>
        <color theme="3"/>
        <rFont val="SimSun"/>
        <charset val="134"/>
      </rPr>
      <t>树脂滤杯</t>
    </r>
  </si>
  <si>
    <t>日本 Fuji Royal小富士R-220 100V鬼齿（黑色）</t>
  </si>
  <si>
    <r>
      <rPr>
        <sz val="11"/>
        <color theme="3"/>
        <rFont val="SimSun"/>
        <charset val="134"/>
      </rPr>
      <t>新英变压器</t>
    </r>
    <r>
      <rPr>
        <sz val="11"/>
        <color theme="3"/>
        <rFont val="Microsoft YaHei UI"/>
        <charset val="134"/>
      </rPr>
      <t>220V转100V</t>
    </r>
  </si>
  <si>
    <r>
      <rPr>
        <sz val="11"/>
        <color theme="3"/>
        <rFont val="Microsoft YaHei UI"/>
        <charset val="134"/>
      </rPr>
      <t xml:space="preserve">Brewista </t>
    </r>
    <r>
      <rPr>
        <sz val="11"/>
        <color theme="3"/>
        <rFont val="SimSun"/>
        <charset val="134"/>
      </rPr>
      <t>手冲咖啡电子秤</t>
    </r>
    <r>
      <rPr>
        <sz val="11"/>
        <color theme="3"/>
        <rFont val="Times New Roman"/>
        <charset val="134"/>
      </rPr>
      <t xml:space="preserve"> </t>
    </r>
    <r>
      <rPr>
        <sz val="11"/>
        <color theme="3"/>
        <rFont val="SimSun"/>
        <charset val="134"/>
      </rPr>
      <t>智能水粉比</t>
    </r>
  </si>
  <si>
    <r>
      <rPr>
        <sz val="11"/>
        <color theme="3"/>
        <rFont val="Microsoft YaHei UI"/>
        <charset val="134"/>
      </rPr>
      <t>Bonavita sunrise</t>
    </r>
    <r>
      <rPr>
        <sz val="11"/>
        <color theme="3"/>
        <rFont val="SimSun"/>
        <charset val="134"/>
      </rPr>
      <t>手冲套装（黑色）</t>
    </r>
  </si>
  <si>
    <r>
      <rPr>
        <sz val="11"/>
        <color theme="3"/>
        <rFont val="Microsoft YaHei UI"/>
        <charset val="134"/>
      </rPr>
      <t xml:space="preserve">Bonavita </t>
    </r>
    <r>
      <rPr>
        <sz val="11"/>
        <color theme="3"/>
        <rFont val="SimSun"/>
        <charset val="134"/>
      </rPr>
      <t>可变色玻璃分享壶</t>
    </r>
    <r>
      <rPr>
        <sz val="11"/>
        <color theme="3"/>
        <rFont val="Times New Roman"/>
        <charset val="134"/>
      </rPr>
      <t>400ml</t>
    </r>
  </si>
  <si>
    <r>
      <rPr>
        <sz val="11"/>
        <color theme="3"/>
        <rFont val="Microsoft YaHei UI"/>
        <charset val="134"/>
      </rPr>
      <t xml:space="preserve">Bonavita </t>
    </r>
    <r>
      <rPr>
        <sz val="11"/>
        <color theme="3"/>
        <rFont val="SimSun"/>
        <charset val="134"/>
      </rPr>
      <t>手冲壶（白色、木柄）</t>
    </r>
  </si>
  <si>
    <t>日本铜杯矮</t>
  </si>
  <si>
    <t>日本铜杯高</t>
  </si>
  <si>
    <t>fiorenzato F83E 电控定量磨豆机（黑色）</t>
  </si>
  <si>
    <t>2018-11-9已报销</t>
  </si>
  <si>
    <t>万达办公室租金</t>
  </si>
  <si>
    <t>快递费</t>
  </si>
  <si>
    <t>净化器两个每个1199，路由器一个999</t>
  </si>
  <si>
    <r>
      <rPr>
        <sz val="11"/>
        <color theme="3"/>
        <rFont val="SimSun"/>
        <charset val="134"/>
      </rPr>
      <t>路由押金</t>
    </r>
    <r>
      <rPr>
        <sz val="11"/>
        <color theme="3"/>
        <rFont val="Microsoft YaHei UI"/>
        <charset val="134"/>
      </rPr>
      <t>（丹账户）</t>
    </r>
  </si>
  <si>
    <t>私户</t>
  </si>
  <si>
    <t>铺位押金</t>
  </si>
  <si>
    <t>已支付</t>
  </si>
  <si>
    <t>铺位9月20日-10月31日租金</t>
  </si>
  <si>
    <t>中介费</t>
  </si>
  <si>
    <t>8月17日 广州出差2人，心居地-三乐-江门合共180公里*0.7元，25元餐补*2，60元路费，64元停车费</t>
  </si>
  <si>
    <t>阿想工程款</t>
  </si>
  <si>
    <r>
      <rPr>
        <sz val="11"/>
        <color theme="3"/>
        <rFont val="SimSun"/>
        <charset val="134"/>
      </rPr>
      <t>快递费</t>
    </r>
    <r>
      <rPr>
        <sz val="11"/>
        <color theme="3"/>
        <rFont val="Times New Roman"/>
        <charset val="134"/>
      </rPr>
      <t>23</t>
    </r>
  </si>
  <si>
    <r>
      <rPr>
        <sz val="11"/>
        <color theme="3"/>
        <rFont val="Microsoft YaHei UI"/>
        <charset val="134"/>
      </rPr>
      <t>2018-09-10</t>
    </r>
    <r>
      <rPr>
        <sz val="11"/>
        <color theme="3"/>
        <rFont val="Microsoft YaHei UI"/>
        <charset val="134"/>
      </rPr>
      <t>已报销</t>
    </r>
  </si>
  <si>
    <r>
      <rPr>
        <sz val="11"/>
        <color theme="3"/>
        <rFont val="SimSun"/>
        <charset val="134"/>
      </rPr>
      <t>中山</t>
    </r>
    <r>
      <rPr>
        <sz val="11"/>
        <color theme="3"/>
        <rFont val="Microsoft YaHei UI"/>
        <charset val="134"/>
      </rPr>
      <t>来回52公里36元，餐补50元</t>
    </r>
  </si>
  <si>
    <r>
      <rPr>
        <sz val="11"/>
        <color theme="3"/>
        <rFont val="SimSun"/>
        <charset val="134"/>
      </rPr>
      <t>广州来回</t>
    </r>
    <r>
      <rPr>
        <sz val="11"/>
        <color theme="3"/>
        <rFont val="Times New Roman"/>
        <charset val="134"/>
      </rPr>
      <t>180</t>
    </r>
    <r>
      <rPr>
        <sz val="11"/>
        <color theme="3"/>
        <rFont val="SimSun"/>
        <charset val="134"/>
      </rPr>
      <t>公里</t>
    </r>
    <r>
      <rPr>
        <sz val="11"/>
        <color theme="3"/>
        <rFont val="Times New Roman"/>
        <charset val="134"/>
      </rPr>
      <t>126</t>
    </r>
    <r>
      <rPr>
        <sz val="11"/>
        <color theme="3"/>
        <rFont val="SimSun"/>
        <charset val="134"/>
      </rPr>
      <t>元，路费</t>
    </r>
    <r>
      <rPr>
        <sz val="11"/>
        <color theme="3"/>
        <rFont val="Times New Roman"/>
        <charset val="134"/>
      </rPr>
      <t>50</t>
    </r>
    <r>
      <rPr>
        <sz val="11"/>
        <color theme="3"/>
        <rFont val="SimSun"/>
        <charset val="134"/>
      </rPr>
      <t>元，停车费</t>
    </r>
    <r>
      <rPr>
        <sz val="11"/>
        <color theme="3"/>
        <rFont val="Times New Roman"/>
        <charset val="134"/>
      </rPr>
      <t>24</t>
    </r>
    <r>
      <rPr>
        <sz val="11"/>
        <color theme="3"/>
        <rFont val="SimSun"/>
        <charset val="134"/>
      </rPr>
      <t>元</t>
    </r>
    <r>
      <rPr>
        <sz val="11"/>
        <color theme="3"/>
        <rFont val="Microsoft YaHei UI"/>
        <charset val="134"/>
      </rPr>
      <t>，餐补100元</t>
    </r>
  </si>
  <si>
    <r>
      <rPr>
        <sz val="11"/>
        <color theme="3"/>
        <rFont val="SimSun"/>
        <charset val="134"/>
      </rPr>
      <t>佛山来回</t>
    </r>
    <r>
      <rPr>
        <sz val="11"/>
        <color theme="3"/>
        <rFont val="Times New Roman"/>
        <charset val="134"/>
      </rPr>
      <t>126</t>
    </r>
    <r>
      <rPr>
        <sz val="11"/>
        <color theme="3"/>
        <rFont val="SimSun"/>
        <charset val="134"/>
      </rPr>
      <t>公里</t>
    </r>
    <r>
      <rPr>
        <sz val="11"/>
        <color theme="3"/>
        <rFont val="Times New Roman"/>
        <charset val="134"/>
      </rPr>
      <t>88</t>
    </r>
    <r>
      <rPr>
        <sz val="11"/>
        <color theme="3"/>
        <rFont val="SimSun"/>
        <charset val="134"/>
      </rPr>
      <t>元，餐补</t>
    </r>
    <r>
      <rPr>
        <sz val="11"/>
        <color theme="3"/>
        <rFont val="Times New Roman"/>
        <charset val="134"/>
      </rPr>
      <t>50</t>
    </r>
    <r>
      <rPr>
        <sz val="11"/>
        <color theme="3"/>
        <rFont val="SimSun"/>
        <charset val="134"/>
      </rPr>
      <t>元</t>
    </r>
  </si>
  <si>
    <t>阿玲设计</t>
  </si>
  <si>
    <t>阿博设计</t>
  </si>
  <si>
    <t>珠海来回</t>
  </si>
  <si>
    <t>接待晶莹、贞子，6个大人</t>
  </si>
  <si>
    <t>打印机购置，hp officejet pro 6230</t>
  </si>
  <si>
    <r>
      <rPr>
        <sz val="11"/>
        <color theme="3"/>
        <rFont val="宋体"/>
        <charset val="134"/>
      </rPr>
      <t>快递费</t>
    </r>
    <r>
      <rPr>
        <sz val="11"/>
        <color theme="3"/>
        <rFont val="Microsoft YaHei UI"/>
        <charset val="134"/>
      </rPr>
      <t>23</t>
    </r>
  </si>
  <si>
    <r>
      <rPr>
        <sz val="11"/>
        <color theme="3"/>
        <rFont val="SimSun"/>
        <charset val="134"/>
      </rPr>
      <t>中山来回</t>
    </r>
    <r>
      <rPr>
        <sz val="11"/>
        <color theme="3"/>
        <rFont val="Times New Roman"/>
        <charset val="134"/>
      </rPr>
      <t>100</t>
    </r>
    <r>
      <rPr>
        <sz val="11"/>
        <color theme="3"/>
        <rFont val="SimSun"/>
        <charset val="134"/>
      </rPr>
      <t>公里</t>
    </r>
    <r>
      <rPr>
        <sz val="11"/>
        <color theme="3"/>
        <rFont val="Times New Roman"/>
        <charset val="134"/>
      </rPr>
      <t>70</t>
    </r>
    <r>
      <rPr>
        <sz val="11"/>
        <color theme="3"/>
        <rFont val="SimSun"/>
        <charset val="134"/>
      </rPr>
      <t>元，路费20元，餐补</t>
    </r>
    <r>
      <rPr>
        <sz val="11"/>
        <color theme="3"/>
        <rFont val="Times New Roman"/>
        <charset val="134"/>
      </rPr>
      <t>50</t>
    </r>
    <r>
      <rPr>
        <sz val="11"/>
        <color theme="3"/>
        <rFont val="SimSun"/>
        <charset val="134"/>
      </rPr>
      <t>元</t>
    </r>
  </si>
  <si>
    <t>tiamo 电子秤带温度计</t>
  </si>
  <si>
    <t>Felicita 防水智能电子秤</t>
  </si>
  <si>
    <t>HARIO V60 01号滤杯</t>
  </si>
  <si>
    <t>HARIO 云朵分享壶600ML</t>
  </si>
  <si>
    <t>藤编小圆凳3张</t>
  </si>
  <si>
    <r>
      <rPr>
        <sz val="11"/>
        <color theme="3"/>
        <rFont val="SimSun"/>
        <charset val="134"/>
      </rPr>
      <t>林丹雯</t>
    </r>
    <r>
      <rPr>
        <sz val="11"/>
        <color theme="3"/>
        <rFont val="Microsoft YaHei UI"/>
        <charset val="134"/>
      </rPr>
      <t>8月</t>
    </r>
  </si>
  <si>
    <r>
      <rPr>
        <sz val="11"/>
        <color theme="3"/>
        <rFont val="SimSun"/>
        <charset val="134"/>
      </rPr>
      <t>周子豪</t>
    </r>
    <r>
      <rPr>
        <sz val="11"/>
        <color theme="3"/>
        <rFont val="Microsoft YaHei UI"/>
        <charset val="134"/>
      </rPr>
      <t>8月</t>
    </r>
  </si>
  <si>
    <t>香港路桥费报销630+两次新会28+42</t>
  </si>
  <si>
    <r>
      <rPr>
        <sz val="11"/>
        <color theme="3"/>
        <rFont val="Microsoft YaHei UI"/>
        <charset val="134"/>
      </rPr>
      <t>2018-10-10</t>
    </r>
    <r>
      <rPr>
        <sz val="11"/>
        <color theme="3"/>
        <rFont val="SimSun"/>
        <charset val="134"/>
      </rPr>
      <t>已报销</t>
    </r>
  </si>
  <si>
    <t>办证第一期款3000</t>
  </si>
  <si>
    <t>公户网银费用</t>
  </si>
  <si>
    <r>
      <rPr>
        <sz val="11"/>
        <color theme="3"/>
        <rFont val="Microsoft YaHei UI"/>
        <charset val="134"/>
      </rPr>
      <t>2018-10-22</t>
    </r>
    <r>
      <rPr>
        <sz val="11"/>
        <color theme="3"/>
        <rFont val="SimSun"/>
        <charset val="134"/>
      </rPr>
      <t>已报销</t>
    </r>
  </si>
  <si>
    <t>支付密码器</t>
  </si>
  <si>
    <t>办证第二期款500</t>
  </si>
  <si>
    <t>金属字260+绿植79</t>
  </si>
  <si>
    <t>快印贴纸70+28</t>
  </si>
  <si>
    <t>林丹雯9月</t>
  </si>
  <si>
    <t>周子豪9月</t>
  </si>
  <si>
    <t>会计服务材料费</t>
  </si>
  <si>
    <t>杯套打样</t>
  </si>
  <si>
    <t>佛山宜家采购路费+油费</t>
  </si>
  <si>
    <t>宜家采购</t>
  </si>
  <si>
    <t>快递样板到广州</t>
  </si>
  <si>
    <t>围裙定金</t>
  </si>
  <si>
    <t>杯子定金</t>
  </si>
  <si>
    <t>餐巾纸制作-淘宝</t>
  </si>
  <si>
    <t>火漆印章套装定制-淘宝</t>
  </si>
  <si>
    <t>税控盘</t>
  </si>
  <si>
    <t>黄色杯套定制-淘宝</t>
  </si>
  <si>
    <t>咖啡机合同及发票快递费</t>
  </si>
  <si>
    <t>电费-8月15元、9月72.31元</t>
  </si>
  <si>
    <t>产品研发材料</t>
  </si>
  <si>
    <r>
      <rPr>
        <sz val="11"/>
        <color theme="3"/>
        <rFont val="SimSun"/>
        <charset val="134"/>
      </rPr>
      <t>广州来回</t>
    </r>
    <r>
      <rPr>
        <sz val="11"/>
        <color theme="3"/>
        <rFont val="Times New Roman"/>
        <charset val="134"/>
      </rPr>
      <t>180</t>
    </r>
    <r>
      <rPr>
        <sz val="11"/>
        <color theme="3"/>
        <rFont val="SimSun"/>
        <charset val="134"/>
      </rPr>
      <t>公里</t>
    </r>
    <r>
      <rPr>
        <sz val="11"/>
        <color theme="3"/>
        <rFont val="Times New Roman"/>
        <charset val="134"/>
      </rPr>
      <t>126</t>
    </r>
    <r>
      <rPr>
        <sz val="11"/>
        <color theme="3"/>
        <rFont val="SimSun"/>
        <charset val="134"/>
      </rPr>
      <t>元，路费</t>
    </r>
    <r>
      <rPr>
        <sz val="11"/>
        <color theme="3"/>
        <rFont val="Times New Roman"/>
        <charset val="134"/>
      </rPr>
      <t>50</t>
    </r>
    <r>
      <rPr>
        <sz val="11"/>
        <color theme="3"/>
        <rFont val="SimSun"/>
        <charset val="134"/>
      </rPr>
      <t>元，停车费</t>
    </r>
    <r>
      <rPr>
        <sz val="11"/>
        <color theme="3"/>
        <rFont val="Microsoft YaHei UI"/>
        <charset val="134"/>
      </rPr>
      <t>40</t>
    </r>
    <r>
      <rPr>
        <sz val="11"/>
        <color theme="3"/>
        <rFont val="SimSun"/>
        <charset val="134"/>
      </rPr>
      <t>元</t>
    </r>
    <r>
      <rPr>
        <sz val="11"/>
        <color theme="3"/>
        <rFont val="Microsoft YaHei UI"/>
        <charset val="134"/>
      </rPr>
      <t>，餐补100元</t>
    </r>
  </si>
  <si>
    <t>蓝牙音响定金</t>
  </si>
  <si>
    <r>
      <rPr>
        <sz val="11"/>
        <color theme="3"/>
        <rFont val="Helvetica"/>
        <charset val="134"/>
      </rPr>
      <t>主机</t>
    </r>
    <r>
      <rPr>
        <sz val="11"/>
        <color theme="3"/>
        <rFont val="Cambria"/>
        <charset val="134"/>
      </rPr>
      <t>Intel nuc7i5</t>
    </r>
    <r>
      <rPr>
        <sz val="11"/>
        <color theme="3"/>
        <rFont val="Helvetica"/>
        <charset val="134"/>
      </rPr>
      <t>，</t>
    </r>
    <r>
      <rPr>
        <sz val="11"/>
        <color theme="3"/>
        <rFont val="Cambria"/>
        <charset val="134"/>
      </rPr>
      <t>2899</t>
    </r>
    <r>
      <rPr>
        <sz val="11"/>
        <color theme="3"/>
        <rFont val="Helvetica"/>
        <charset val="134"/>
      </rPr>
      <t>，内存海盗船</t>
    </r>
    <r>
      <rPr>
        <sz val="11"/>
        <color theme="3"/>
        <rFont val="Cambria"/>
        <charset val="134"/>
      </rPr>
      <t>8g，559*2</t>
    </r>
    <r>
      <rPr>
        <sz val="11"/>
        <color theme="3"/>
        <rFont val="Helvetica"/>
        <charset val="134"/>
      </rPr>
      <t>，固态硬盘</t>
    </r>
    <r>
      <rPr>
        <sz val="11"/>
        <color theme="3"/>
        <rFont val="Cambria"/>
        <charset val="134"/>
      </rPr>
      <t>256g</t>
    </r>
    <r>
      <rPr>
        <sz val="11"/>
        <color theme="3"/>
        <rFont val="Helvetica"/>
        <charset val="134"/>
      </rPr>
      <t>，</t>
    </r>
    <r>
      <rPr>
        <sz val="11"/>
        <color theme="3"/>
        <rFont val="Cambria"/>
        <charset val="134"/>
      </rPr>
      <t>379</t>
    </r>
    <r>
      <rPr>
        <sz val="11"/>
        <color theme="3"/>
        <rFont val="Microsoft YaHei UI"/>
        <charset val="134"/>
      </rPr>
      <t>，含鼠键套</t>
    </r>
  </si>
  <si>
    <r>
      <rPr>
        <sz val="11"/>
        <color theme="3"/>
        <rFont val="Microsoft YaHei UI"/>
        <charset val="134"/>
      </rPr>
      <t>2018-10-31</t>
    </r>
    <r>
      <rPr>
        <sz val="11"/>
        <color theme="3"/>
        <rFont val="SimSun"/>
        <charset val="134"/>
      </rPr>
      <t>已报销</t>
    </r>
  </si>
  <si>
    <t>接待费，敏姐</t>
  </si>
  <si>
    <r>
      <rPr>
        <sz val="11"/>
        <color theme="3"/>
        <rFont val="Helvetica"/>
        <charset val="134"/>
      </rPr>
      <t>广州咖啡展单程</t>
    </r>
    <r>
      <rPr>
        <sz val="11"/>
        <color theme="3"/>
        <rFont val="Cambria"/>
        <charset val="134"/>
      </rPr>
      <t>2</t>
    </r>
    <r>
      <rPr>
        <sz val="11"/>
        <color theme="3"/>
        <rFont val="Helvetica"/>
        <charset val="134"/>
      </rPr>
      <t>人</t>
    </r>
    <r>
      <rPr>
        <sz val="11"/>
        <color theme="3"/>
        <rFont val="Cambria"/>
        <charset val="134"/>
      </rPr>
      <t>80</t>
    </r>
    <r>
      <rPr>
        <sz val="11"/>
        <color theme="3"/>
        <rFont val="Helvetica"/>
        <charset val="134"/>
      </rPr>
      <t>元，餐补</t>
    </r>
    <r>
      <rPr>
        <sz val="11"/>
        <color theme="3"/>
        <rFont val="Cambria"/>
        <charset val="134"/>
      </rPr>
      <t>2</t>
    </r>
    <r>
      <rPr>
        <sz val="11"/>
        <color theme="3"/>
        <rFont val="Helvetica"/>
        <charset val="134"/>
      </rPr>
      <t>人两餐</t>
    </r>
    <r>
      <rPr>
        <sz val="11"/>
        <color theme="3"/>
        <rFont val="Cambria"/>
        <charset val="134"/>
      </rPr>
      <t>25*2*2=100</t>
    </r>
  </si>
  <si>
    <r>
      <rPr>
        <sz val="11"/>
        <color theme="3"/>
        <rFont val="Helvetica"/>
        <charset val="134"/>
      </rPr>
      <t>心居地会议，大巴53，车费单程</t>
    </r>
    <r>
      <rPr>
        <sz val="11"/>
        <color theme="3"/>
        <rFont val="Cambria"/>
        <charset val="134"/>
      </rPr>
      <t>2</t>
    </r>
    <r>
      <rPr>
        <sz val="11"/>
        <color theme="3"/>
        <rFont val="Helvetica"/>
        <charset val="134"/>
      </rPr>
      <t>人</t>
    </r>
    <r>
      <rPr>
        <sz val="11"/>
        <color theme="3"/>
        <rFont val="Cambria"/>
        <charset val="134"/>
      </rPr>
      <t>80</t>
    </r>
    <r>
      <rPr>
        <sz val="11"/>
        <color theme="3"/>
        <rFont val="Helvetica"/>
        <charset val="134"/>
      </rPr>
      <t>，餐补</t>
    </r>
    <r>
      <rPr>
        <sz val="11"/>
        <color theme="3"/>
        <rFont val="Cambria"/>
        <charset val="134"/>
      </rPr>
      <t>3</t>
    </r>
    <r>
      <rPr>
        <sz val="11"/>
        <color theme="3"/>
        <rFont val="Helvetica"/>
        <charset val="134"/>
      </rPr>
      <t>人</t>
    </r>
    <r>
      <rPr>
        <sz val="11"/>
        <color theme="3"/>
        <rFont val="Cambria"/>
        <charset val="134"/>
      </rPr>
      <t>25*3=75</t>
    </r>
  </si>
  <si>
    <r>
      <rPr>
        <sz val="11"/>
        <color theme="3"/>
        <rFont val="Microsoft YaHei UI"/>
        <charset val="134"/>
      </rPr>
      <t>2018-11-1</t>
    </r>
    <r>
      <rPr>
        <sz val="11"/>
        <color theme="3"/>
        <rFont val="SimSun"/>
        <charset val="134"/>
      </rPr>
      <t>已报销</t>
    </r>
  </si>
  <si>
    <t>hello装饰定金20、厕所门牌69</t>
  </si>
  <si>
    <t>斗柜定金260</t>
  </si>
  <si>
    <t>二楼造作黄色沙发</t>
  </si>
  <si>
    <t>卫生间led灯298</t>
  </si>
  <si>
    <t>卫生间吊灯</t>
  </si>
  <si>
    <t>小米电视4A，32C寸</t>
  </si>
  <si>
    <t>后吧台水龙头、直饮水*2、卫生间冲洗龙头</t>
  </si>
  <si>
    <t>椭圆卫生间绿色洗手盆连龙头</t>
  </si>
  <si>
    <t>烤箱</t>
  </si>
  <si>
    <t>卫生间门玻璃</t>
  </si>
  <si>
    <t>口罩</t>
  </si>
  <si>
    <t>清洁工具定金</t>
  </si>
  <si>
    <t>一楼沙发定金</t>
  </si>
  <si>
    <t>手冲吧台吊灯995元+水泥台灯124元</t>
  </si>
  <si>
    <t>11月租金</t>
  </si>
  <si>
    <t>杯子尾款</t>
  </si>
  <si>
    <t>内厨 定制厨具 定金</t>
  </si>
  <si>
    <t>门和玻璃窗之间的墙身LOGO字</t>
  </si>
  <si>
    <t>卫生间玻璃运费</t>
  </si>
  <si>
    <t>手冲吧台凳+小凳子</t>
  </si>
  <si>
    <t>图书道具制作费用，单个13元，50个共650元</t>
  </si>
  <si>
    <t>与花店宏哥午饭，共4人</t>
  </si>
  <si>
    <t>卫浴、吧台设备采购</t>
  </si>
  <si>
    <t>9、10、11月水费 公摊费用 物管费</t>
  </si>
  <si>
    <t>林丹雯10月+过节费</t>
  </si>
  <si>
    <t>周子豪10月+过节费</t>
  </si>
  <si>
    <t>钟志安过节费</t>
  </si>
  <si>
    <t>广州出差</t>
  </si>
  <si>
    <t>2018-11-21已报销</t>
  </si>
  <si>
    <t>MOMO’S莫语ins风简约纯色丝绒沙发垫加厚多功能椅垫坐垫靠枕</t>
  </si>
  <si>
    <t>JFdesign CLIP BOARD超大号文件夹板 ins文具菜单办公木夹板摆拍</t>
  </si>
  <si>
    <t>JFdesign CLIP BOARD文件夹板A4 ins文具菜单木夹办公留言板摆拍</t>
  </si>
  <si>
    <t>现代简约北欧矮凳小凳子家用创意塑料穿鞋凳小户型时尚简易换鞋凳</t>
  </si>
  <si>
    <t>宿心旅店 ins北欧风门口脚垫地毯门垫入户进门丝圈地垫防滑垫家用</t>
  </si>
  <si>
    <t>【儿童木马】木墨MUMO 实木木马 红橡木黑胡桃原木摇马 创木工房</t>
  </si>
  <si>
    <t>出口日本实木轨道射灯led导轨灯北欧木射灯背景墙灯遥控射灯家用</t>
  </si>
  <si>
    <t>西早 北欧简约日式复古黄铜玻璃吊灯 过道餐厅吧台玄关阳台吊灯</t>
  </si>
  <si>
    <t>北欧极简日式简约复古怀旧吊灯民宿吧台玄关入户黄铜玻璃单头吊灯</t>
  </si>
  <si>
    <t>原创设计北欧室内悬挂秋千实曲木原色吊椅摇篮现代简约家具送坐垫</t>
  </si>
  <si>
    <t>包邮 康多多satto 清洁工具组合套装 木地板拖把 地板擦 平板拖把</t>
  </si>
  <si>
    <t>防风扫把簸箕套装组合软毛家用折叠扫帚魔法笤帚卫生间扫水扫头发</t>
  </si>
  <si>
    <t>清洁用具一堆</t>
  </si>
  <si>
    <t>述物原创 塑料垃圾桶筒家用客厅卧室简约无盖卫生间创意北欧纸篓</t>
  </si>
  <si>
    <t>述物创意三角铁艺书架桌面收纳置物架客厅装饰办公室北欧文件书立</t>
  </si>
  <si>
    <t>述物原创 北欧ins纸巾盒家用简约客厅餐巾纸盒饭店餐厅简约抽纸盒</t>
  </si>
  <si>
    <t>述物原创 北欧ins桌面收纳盒化妆品杂物宿舍简约首饰整理盘子托盘</t>
  </si>
  <si>
    <t>述物原创医药箱家用小号多层特大号大容量多功能急救箱收纳工具箱</t>
  </si>
  <si>
    <t>述物原创 北欧ins抽纸盒纸巾盒客厅餐桌家用欧式车载收纳纸巾袋</t>
  </si>
  <si>
    <t>得力书架子</t>
  </si>
  <si>
    <t>草编蒲团</t>
  </si>
  <si>
    <t>【山榆木髓壁灯】创意实木LED床头灯卧室灯酒店走廊餐厅田园壁灯</t>
  </si>
  <si>
    <t>【裂木壁灯】原创意实木质LED床头灯过道灯装饰小夜灯商业木壁灯</t>
  </si>
  <si>
    <t>北欧日式黄铜壁灯胡桃木复古怀旧卧室床头灯座壁灯民宿过道走廊灯</t>
  </si>
  <si>
    <t>北欧实木边几客厅沙发角几迷你小圆桌铁艺小茶几简约ins小桌子</t>
  </si>
  <si>
    <t>空之间生北欧设计师铁艺落地花架简约花盆架子室内客厅置物架新品</t>
  </si>
  <si>
    <t>北欧花架阳台铁艺落地式绿萝架客厅室内简约现代吊兰多肉花盆架</t>
  </si>
  <si>
    <t>美式LOFT铁艺实木屏风 复古客厅玄关隔断 橱窗隔断 移动折屏包邮</t>
  </si>
  <si>
    <t>林李婆婆OLINLIO免打孔门帘夏季防蚊隔断帘家用卧室装饰ins风门帘</t>
  </si>
  <si>
    <t>简约现代北欧吧台椅吧椅铁线椅金属铁艺设计师个性创意户外高脚凳</t>
  </si>
  <si>
    <t>不锈钢立式烟蒂柱带烟灰缸垃圾桶户外烟灰桶商场室外落地式烟灰柱</t>
  </si>
  <si>
    <t>斜四格黑色取杯器咖啡奶茶亚克力一次性杯盖杯架子可订做</t>
  </si>
  <si>
    <t xml:space="preserve">舍里 创意日式方形牛奶杯耐高温玻璃杯牛奶盒鲜奶盒家用早餐杯子 </t>
  </si>
  <si>
    <t xml:space="preserve">日本同款富士山玻璃杯耐热玻璃水ins网红冰咖啡杯冷饮水杯超轻薄 </t>
  </si>
  <si>
    <t xml:space="preserve">日本Rivers Bearl冷萃咖啡冷泡随行杯便携随手杯密封防漏双层隔热 </t>
  </si>
  <si>
    <t>设计师的灯节能LED灯泡 E27大螺旋口光源5W暖白光球泡灯扁头灯泡</t>
  </si>
  <si>
    <t xml:space="preserve">设计师的灯节能LED灯泡 E27大螺旋口光源5W暖白光球泡灯扁头灯泡 </t>
  </si>
  <si>
    <t xml:space="preserve">设计师的灯美式简约客厅复古过道书房创意卧室吧台餐厅木环小吊灯 </t>
  </si>
  <si>
    <t xml:space="preserve">北欧电风扇吊灯简约现代家用客厅餐厅儿童带风扇灯卧室LED吊扇灯 </t>
  </si>
  <si>
    <t>ins北欧餐厅吊灯卧室床头loft小吊灯水泥宜家丹麦风格吧台灯具</t>
  </si>
  <si>
    <t xml:space="preserve">ins北欧餐厅吊灯卧室床头loft小吊灯水泥宜家丹麦风格吧台灯具 </t>
  </si>
  <si>
    <t>日式纯色亚麻坐垫 办公学生榻榻米沙发垫硬海绵垫 可定制拆洗</t>
  </si>
  <si>
    <t xml:space="preserve">尖叫设计 银河沙发布艺北欧简约现代单双人实木腿客厅小户型家具 </t>
  </si>
  <si>
    <t>懒角落扫把家用地板扫帚笤帚扫把簸箕套装</t>
  </si>
  <si>
    <t>懒角落除尘掸地刷地刮浴缸刷粘毛滚清洁套装五件套</t>
  </si>
  <si>
    <t xml:space="preserve">预 造作软糖沙发 家具现代简约布艺沙发客厅卧室小户型小沙发 </t>
  </si>
  <si>
    <t>木邻/海绵宝宝餐边柜 北欧实木储物柜简约厨房原创设计收纳柜碗柜</t>
  </si>
  <si>
    <t xml:space="preserve">尖叫设计Umbra墙饰北欧装饰创意置物架挂钩金属简约现代ins </t>
  </si>
  <si>
    <t xml:space="preserve">MARSHALL STANMORE BLUETOOTH 马歇尔摇滚重低音无线蓝牙音箱系统 </t>
  </si>
  <si>
    <t>HECMAC海克25L即开程控热水机开水机FEHHB925</t>
  </si>
  <si>
    <t>日式锤目纹收纳罐350ml*2、500ml*2</t>
  </si>
  <si>
    <t>舍里ins风玻璃杯*6、牙签筒*1、日式锤纹玻璃清酒杯套装*2</t>
  </si>
  <si>
    <t>wpm拉花缸黑色450ml、cafede kona拉花缸300cc</t>
  </si>
  <si>
    <t>304不锈钢后厨水龙头、直饮水龙头</t>
  </si>
  <si>
    <t>鸡尾酒设备套装</t>
  </si>
  <si>
    <t>康宝消毒柜，厨房台式XDZ70-</t>
  </si>
  <si>
    <t>佳博（Gprinter） GP-L80160热敏打印机 80mm带切刀</t>
  </si>
  <si>
    <t>戴尔（DELL） 触摸屏显示器 23.8英寸</t>
  </si>
  <si>
    <t>格志AK890针式打印机</t>
  </si>
  <si>
    <t>志高（CHIGO） 平面炉电池炉火锅NLG350</t>
  </si>
  <si>
    <t>美的（Midea） ZAB10AR 塔扇无叶风扇</t>
  </si>
  <si>
    <t>霍尼韦尔(Honeywell) OH4502 一二维无线扫描枪</t>
  </si>
  <si>
    <t>绿联 Type-C扩展坞 USB-C转HDMI/VGA、HDMI线</t>
  </si>
  <si>
    <t>爱宝405钱箱收银钱箱</t>
  </si>
  <si>
    <t>NB F300（30-40英寸）双臂气弹簧电视挂架</t>
  </si>
  <si>
    <t>万和中式抽油烟机 CXW-180-H05G</t>
  </si>
  <si>
    <t>广州出差，心居地ifc店开业</t>
  </si>
  <si>
    <t>厨柜尾款</t>
  </si>
  <si>
    <t>饮品封口贴</t>
  </si>
  <si>
    <t>2018-12-10已报销</t>
  </si>
  <si>
    <t>周末走访五道营胡同车费+停车费</t>
  </si>
  <si>
    <t>吸顶灯50*50cm36w</t>
  </si>
  <si>
    <t>章程寄回快递费</t>
  </si>
  <si>
    <t>10月电费</t>
  </si>
  <si>
    <t>退投资款给钟志安</t>
  </si>
  <si>
    <t>招牌定金付给鸿彩</t>
  </si>
  <si>
    <t>一楼大的吸顶灯</t>
  </si>
  <si>
    <t>打包物料采购</t>
  </si>
  <si>
    <t>菜单牌子</t>
  </si>
  <si>
    <t>产品研发原料采购，京东</t>
  </si>
  <si>
    <t>电信开通网络及购机费用</t>
  </si>
  <si>
    <t>会员卡制作</t>
  </si>
  <si>
    <t>饮品材料采购，图蓝朵</t>
  </si>
  <si>
    <t>净水器制冰机订金</t>
  </si>
  <si>
    <t>LOGO贴纸</t>
  </si>
  <si>
    <t>图书区轮子脚踏</t>
  </si>
  <si>
    <t>净水器制冰机尾款</t>
  </si>
  <si>
    <t>围裙尾款</t>
  </si>
  <si>
    <t>监控社保</t>
  </si>
  <si>
    <t>环保袋制作</t>
  </si>
  <si>
    <t>会员卡信封</t>
  </si>
  <si>
    <t>火漆蜡电熔炉</t>
  </si>
  <si>
    <t>铝梯</t>
  </si>
  <si>
    <t>图书分类KT板</t>
  </si>
  <si>
    <t>物流运费、制冰机过滤器图书</t>
  </si>
  <si>
    <t>告示牌64、手推车99、垃圾桶115.26</t>
  </si>
  <si>
    <t>粉锤80.29、撒粉器23.61、咖啡渣桶293.77、清洁布17.65元、狼人咖啡豆120、咸柠檬62元</t>
  </si>
  <si>
    <t>会员登记卡印刷2000份</t>
  </si>
  <si>
    <t>工具22元，水36元</t>
  </si>
  <si>
    <t>防撞角</t>
  </si>
  <si>
    <t>心居地接待</t>
  </si>
  <si>
    <t>2018-12-22已报销</t>
  </si>
  <si>
    <t>文具</t>
  </si>
  <si>
    <t>书柜坐垫</t>
  </si>
  <si>
    <t>味全牛奶6盒</t>
  </si>
  <si>
    <t>台牌1-20</t>
  </si>
  <si>
    <t>12月租金</t>
  </si>
  <si>
    <t>宜家折扣券</t>
  </si>
  <si>
    <t>咖啡地图</t>
  </si>
  <si>
    <t>纸巾</t>
  </si>
  <si>
    <t>图书借阅卡</t>
  </si>
  <si>
    <t>小米产品</t>
  </si>
  <si>
    <t>咖啡用具</t>
  </si>
  <si>
    <t>齿轮咖啡豆</t>
  </si>
  <si>
    <t>清洁用具</t>
  </si>
  <si>
    <t>奶24盒</t>
  </si>
  <si>
    <t>花盆99，名牌坐51.2</t>
  </si>
  <si>
    <t>林丹雯11月</t>
  </si>
  <si>
    <t>软装、花瓶、地毯、绿植、水壶</t>
  </si>
  <si>
    <t>香薰、胶箱、冰铲、小杯子</t>
  </si>
  <si>
    <t>砧板、刀、热熔胶枪、麻绳、挂钩、打包盒</t>
  </si>
  <si>
    <t>香座、挂钩、灭火器、陶瓷杯、台牌、抹手布、花盆</t>
  </si>
  <si>
    <t>招牌尾款</t>
  </si>
  <si>
    <t>艾思设备款</t>
  </si>
  <si>
    <t>花盆</t>
  </si>
  <si>
    <t>陶瓷杯</t>
  </si>
  <si>
    <t>清洁用具扫把等</t>
  </si>
  <si>
    <t>糖浆及抹茶粉</t>
  </si>
  <si>
    <t>收款码制作</t>
  </si>
  <si>
    <t>龙舌兰糖浆、小米鼠标、抹茶刷、鼠标垫</t>
  </si>
  <si>
    <t>玻璃杯、咖啡机清洁剂</t>
  </si>
  <si>
    <t>马克杯</t>
  </si>
  <si>
    <t>招牌字安装</t>
  </si>
  <si>
    <t>清洁费</t>
  </si>
  <si>
    <t>咖啡豆</t>
  </si>
  <si>
    <t>会员权益印刷品＋名片</t>
  </si>
  <si>
    <t>墙绘</t>
  </si>
  <si>
    <t>架子59，收纳盒35</t>
  </si>
  <si>
    <t>奶品采购</t>
  </si>
  <si>
    <t xml:space="preserve">咖啡豆半年计划 半年 </t>
  </si>
  <si>
    <t>滤杯＋杯托</t>
  </si>
  <si>
    <t>咖啡豆140+102,</t>
  </si>
  <si>
    <t>扭蛋</t>
  </si>
  <si>
    <t>风琴纸凳子</t>
  </si>
  <si>
    <t>花盆110+33.14+33.8</t>
  </si>
  <si>
    <t>广州看展车费154，路费60，餐补100</t>
  </si>
  <si>
    <t>11月电费</t>
  </si>
  <si>
    <t>心居地接待（采访）</t>
  </si>
  <si>
    <t>味全奶24盒</t>
  </si>
  <si>
    <t>海盐59，热敏纸78，龙舌兰糖浆237.36，黑胡椒研磨器47.63，干姜水76.9</t>
  </si>
  <si>
    <t>挂钩13.8，笔筒27.25</t>
  </si>
  <si>
    <t>烟灰缸20，包书纸57，棉花糖32.8，肉桂32.7</t>
  </si>
  <si>
    <t>借资</t>
  </si>
  <si>
    <t>捕蚊灯117.6，插座6.8</t>
  </si>
  <si>
    <t>2019-1-9已报销</t>
  </si>
  <si>
    <t>柠檬98，柠檬5，奶270</t>
  </si>
  <si>
    <t>狼人咖啡豆</t>
  </si>
  <si>
    <t>吧台器具采购</t>
  </si>
  <si>
    <t>垃圾桶63.7，挂钩32</t>
  </si>
  <si>
    <t>奶，巧克力酱</t>
  </si>
  <si>
    <t>酱油等配料</t>
  </si>
  <si>
    <t>干姜水48罐167，咸宁199</t>
  </si>
  <si>
    <t>奶球24、砂糖45.6、火枪68</t>
  </si>
  <si>
    <t>奶</t>
  </si>
  <si>
    <t>提示牌66，火漆蜡60，牙签12.39</t>
  </si>
  <si>
    <t>齿轮豆子</t>
  </si>
  <si>
    <t>手冲玻璃杯子</t>
  </si>
  <si>
    <t>擦手毛巾</t>
  </si>
  <si>
    <t>自制糖浆+酒</t>
  </si>
  <si>
    <t>托盘192.09，展架100，点心篮子120.67，蛋糕托盘167.58</t>
  </si>
  <si>
    <t>面包油纸</t>
  </si>
  <si>
    <t>19年1月租金</t>
  </si>
  <si>
    <t>工程尾款</t>
  </si>
  <si>
    <t>生活用品采购，消毒水、糖盐等</t>
  </si>
  <si>
    <t>展架</t>
  </si>
  <si>
    <t>挂耳包贴纸打扮</t>
  </si>
  <si>
    <t>办证尾款，微信营收转账（无流水）</t>
  </si>
  <si>
    <t>二楼暂停开放展架</t>
  </si>
  <si>
    <t>堂饮马克杯137.34，挂耳包盒子127.6，推门贴20，与央子家合作的丝带161.5</t>
  </si>
  <si>
    <t>泰斯卡197元，角瓶137，红酒肉桂88，滤纸130，威士忌酒杯150</t>
  </si>
  <si>
    <t>cupping room豆子</t>
  </si>
  <si>
    <t>12月电费</t>
  </si>
  <si>
    <t>KT板55.52，界字65，曲奇35，保鲜膜10，橡皮筋2.5双面胶6，新年装饰101.81</t>
  </si>
  <si>
    <t>2019-1-17已报销</t>
  </si>
  <si>
    <t>玻璃水壶两个73.5，大玻璃壶54.88，贴纸180，透明袋子27.32，新年礼桶110.4（有退款）</t>
  </si>
  <si>
    <t>纹身活动成本（房费+路费-纹身提成）</t>
  </si>
  <si>
    <t>2019-1-24已报销</t>
  </si>
  <si>
    <t>水果57.8，家居采购868元，转接头145元，eason午餐26</t>
  </si>
  <si>
    <t>窗帘+桌布</t>
  </si>
  <si>
    <t>胶凳20张226，桌旗2块180.37，桌子167.32，退110.4元</t>
  </si>
  <si>
    <t>二楼吧台凳</t>
  </si>
  <si>
    <t>味全奶2件炼奶2罐</t>
  </si>
  <si>
    <t>燕麦奶</t>
  </si>
  <si>
    <t>消毒柜384</t>
  </si>
  <si>
    <t>周子豪12月</t>
  </si>
  <si>
    <t>林丹雯12月</t>
  </si>
  <si>
    <t>室内设计费尾款</t>
  </si>
  <si>
    <t>16-21号面包款</t>
  </si>
  <si>
    <t>店铺手机充话费</t>
  </si>
  <si>
    <t>纸质菜单、二维码、橡皮筋等</t>
  </si>
  <si>
    <t>饼干、菊花、茶叶</t>
  </si>
  <si>
    <t>二楼小桌布</t>
  </si>
  <si>
    <t>味全两件，扣吸管退货115元</t>
  </si>
  <si>
    <t>采购维记奶</t>
  </si>
  <si>
    <t>糖浆</t>
  </si>
  <si>
    <t>水果58.8</t>
  </si>
  <si>
    <t>油漆费用</t>
  </si>
  <si>
    <t>味全奶</t>
  </si>
  <si>
    <t>2019-2-3已报销</t>
  </si>
  <si>
    <t>藤篮24.31，牙签17.78，打包袋子36+39</t>
  </si>
  <si>
    <t>挂耳包194包，豆子3磅</t>
  </si>
  <si>
    <t>干姜水48支，汤力水24支</t>
  </si>
  <si>
    <t>肉桂棒</t>
  </si>
  <si>
    <t>冰球模型</t>
  </si>
  <si>
    <t>平面设计尾款</t>
  </si>
  <si>
    <t>奶 巧克力酱</t>
  </si>
  <si>
    <t>奶312，焦糖酱43</t>
  </si>
  <si>
    <t>1月23-28号面包款698.75，魔术贴17</t>
  </si>
  <si>
    <t>抽纸2箱</t>
  </si>
  <si>
    <t>碟子、叉</t>
  </si>
  <si>
    <t>发票寄心居地运费</t>
  </si>
  <si>
    <t>浮云卷</t>
  </si>
  <si>
    <t>玻璃磨砂膜</t>
  </si>
  <si>
    <t>1月30-2月2日面包款</t>
  </si>
  <si>
    <t>蛋糕</t>
  </si>
  <si>
    <t>电蚊拍</t>
  </si>
  <si>
    <t>材料购买 山楂、菊花等</t>
  </si>
  <si>
    <t>日期咖啡POP板</t>
  </si>
  <si>
    <t>山楂糖浆、红酒</t>
  </si>
  <si>
    <t>团年饭海底捞，5人</t>
  </si>
  <si>
    <t>咖啡豆运费13，打印费用6元</t>
  </si>
  <si>
    <t>水果采购</t>
  </si>
  <si>
    <t>2月租金</t>
  </si>
  <si>
    <t>代付兼职工资 波波</t>
  </si>
  <si>
    <t>白雪公主咖啡豆6包</t>
  </si>
  <si>
    <t>网费话费</t>
  </si>
  <si>
    <t>2019-2-13已报销</t>
  </si>
  <si>
    <t>2月7号8号蛋糕</t>
  </si>
  <si>
    <t>2月8号面包</t>
  </si>
  <si>
    <t>2月9-11号蛋糕</t>
  </si>
  <si>
    <t>兼职春节工资，欣271.5，波波60</t>
  </si>
  <si>
    <t>供港一号奶10瓶</t>
  </si>
  <si>
    <t>咸柠檬</t>
  </si>
  <si>
    <t>汤力水</t>
  </si>
  <si>
    <t>干姜水48罐</t>
  </si>
  <si>
    <t>音频线</t>
  </si>
  <si>
    <t>周子豪19年1月工资</t>
  </si>
  <si>
    <t>林丹雯19年1月工资</t>
  </si>
  <si>
    <t>巧克力酱、炼奶、抹茶粉等，奶</t>
  </si>
  <si>
    <t>牙签，小纸袋</t>
  </si>
  <si>
    <t>垃圾袋</t>
  </si>
  <si>
    <t>2月12日蛋糕</t>
  </si>
  <si>
    <t>投影仪z6，配套支架，麦克风2个</t>
  </si>
  <si>
    <t>1月电费</t>
  </si>
  <si>
    <t>2019-2-20已报销</t>
  </si>
  <si>
    <t>2月13-15面包</t>
  </si>
  <si>
    <t>味全12支</t>
  </si>
  <si>
    <t>2月12-18兼职工资</t>
  </si>
  <si>
    <t>2月16-18面包</t>
  </si>
  <si>
    <t>微波炉329，消毒柜199，储物罐52.6</t>
  </si>
  <si>
    <t>味全奶12支236，吸管一箱80</t>
  </si>
  <si>
    <t>陈冠希（兼职）饭钱</t>
  </si>
  <si>
    <t>新版会员权益POP</t>
  </si>
  <si>
    <t>龙舌兰糖浆4瓶</t>
  </si>
  <si>
    <t>黑板两个46.97，蛋糕打包物料18.92，搅拌棒16.8，餐单打印10</t>
  </si>
  <si>
    <t>奶36支、黑糖、补吸管差价</t>
  </si>
  <si>
    <t>高原骑士268，山楂糖浆78，红酒糖浆88*2</t>
  </si>
  <si>
    <t>棉花糖</t>
  </si>
  <si>
    <t>2月15-21蛋糕和曲奇</t>
  </si>
  <si>
    <t>2019-3-1已报销</t>
  </si>
  <si>
    <t>陶瓷杯6个</t>
  </si>
  <si>
    <t>咖啡豆白雪公主</t>
  </si>
  <si>
    <t>托盘5个、玻璃杯12个、冰手冲套装2套</t>
  </si>
  <si>
    <t>2月20-25日面包</t>
  </si>
  <si>
    <t>卷纸抽纸、洗洁精3瓶、洗手液</t>
  </si>
  <si>
    <t>面包纸袋300个</t>
  </si>
  <si>
    <t>肉桂</t>
  </si>
  <si>
    <t>厨房计算器</t>
  </si>
  <si>
    <t>咖啡豆子罐</t>
  </si>
  <si>
    <t>大拉花缸、轰炸机</t>
  </si>
  <si>
    <t>味全奶3件</t>
  </si>
  <si>
    <t>燕麦奶2箱</t>
  </si>
  <si>
    <t>2月20-25日兼职工资，波波332，当130，华欣24</t>
  </si>
  <si>
    <t>爱惠浦滤芯</t>
  </si>
  <si>
    <t>咖啡豆采购，bloom+许乔</t>
  </si>
  <si>
    <t>18年12月水费环境电费、19年1月水费环境电费、物管费</t>
  </si>
  <si>
    <t>味全奶2件</t>
  </si>
  <si>
    <t>山楂糖浆160，红酒糖浆176</t>
  </si>
  <si>
    <t>2019-3-11已报销</t>
  </si>
  <si>
    <t>2月店铺网费话费</t>
  </si>
  <si>
    <t>刀2把，收纳架2个</t>
  </si>
  <si>
    <t>10包白雪公主</t>
  </si>
  <si>
    <t>日期咖啡数字牌0</t>
  </si>
  <si>
    <t>19年3月租金</t>
  </si>
  <si>
    <t>2月27日到3月4日面包</t>
  </si>
  <si>
    <t>2月27日到3月4日兼职工资，波波200，华欣224，当120</t>
  </si>
  <si>
    <t>吸水布，清洁棉，毛巾</t>
  </si>
  <si>
    <t>滤水器扳手</t>
  </si>
  <si>
    <t>2月电费</t>
  </si>
  <si>
    <t>农商行活动甜品成本</t>
  </si>
  <si>
    <t>农商行活动花艺成本</t>
  </si>
  <si>
    <t>酒采购</t>
  </si>
  <si>
    <t>2019-3-28已报销</t>
  </si>
  <si>
    <t>周子豪19年2月工资</t>
  </si>
  <si>
    <t>林丹雯19年2月工资</t>
  </si>
  <si>
    <t>3月6到11面包</t>
  </si>
  <si>
    <t>3月6到11兼职工资</t>
  </si>
  <si>
    <t>味全2件，莫林焦糖、巧克力糖浆各2支</t>
  </si>
  <si>
    <t>许乔咖啡豆</t>
  </si>
  <si>
    <t>味全2件</t>
  </si>
  <si>
    <t>键盘</t>
  </si>
  <si>
    <t>方包2袋、黑胡椒1包、芝麻沙拉酱1支、橙子3个、苹果3个、牛油果6个</t>
  </si>
  <si>
    <t>水果</t>
  </si>
  <si>
    <t>3月13到18面包</t>
  </si>
  <si>
    <t>3月13-18日兼职工资，18元快递</t>
  </si>
  <si>
    <t>白雪公主</t>
  </si>
  <si>
    <t>3件味全</t>
  </si>
  <si>
    <t>手挽袋100个、绿袋子300个</t>
  </si>
  <si>
    <t>3月20-25面包</t>
  </si>
  <si>
    <t>滤纸大小各100个、清洗剂1支、维记奶球108粒、啡糖白糖各1盒、电蚊拍1个</t>
  </si>
  <si>
    <t>垫资报销</t>
  </si>
  <si>
    <t>味全3件，华欣垫资</t>
  </si>
  <si>
    <t>山楂一包、黄柠檬10对、青柠10只</t>
  </si>
  <si>
    <t>2019-4-8已报销</t>
  </si>
  <si>
    <t>龙舌兰糖浆135元、97元各一支、汤力水24罐、干姜水72罐</t>
  </si>
  <si>
    <t>签字笔</t>
  </si>
  <si>
    <t>3月27日到4月1日面包</t>
  </si>
  <si>
    <t>陈宇欣工资27-1</t>
  </si>
  <si>
    <t>聂华欣工资27-1</t>
  </si>
  <si>
    <t>黄颖贞工资27-1</t>
  </si>
  <si>
    <t>19年4月租金</t>
  </si>
  <si>
    <t>味全奶4件</t>
  </si>
  <si>
    <t>哥顿、蓝宝石个一支</t>
  </si>
  <si>
    <t>3月话费网费</t>
  </si>
  <si>
    <t>包书纸2卷共20米</t>
  </si>
  <si>
    <t>小打包袋、蛋糕打包盒</t>
  </si>
  <si>
    <t>4月3日到8日面包</t>
  </si>
  <si>
    <t>味全1件、巧克力酱2支、抹茶粉1包</t>
  </si>
  <si>
    <t>华432波468贞138欣228</t>
  </si>
  <si>
    <t>丹3月工资</t>
  </si>
  <si>
    <t>豪3月工资</t>
  </si>
  <si>
    <t>威士忌2支</t>
  </si>
  <si>
    <t>3月电费</t>
  </si>
  <si>
    <t>2019-4-17已报销</t>
  </si>
  <si>
    <t>味全3件</t>
  </si>
  <si>
    <t>kt版2块、电池4粒、兼职餐补</t>
  </si>
  <si>
    <t>垃圾袋大250个，小150个，玻璃杯6个</t>
  </si>
  <si>
    <t>味全1件</t>
  </si>
  <si>
    <t>滴滴费用，午餐费</t>
  </si>
  <si>
    <t>热敏纸4捆24电池四颗7白纸一叠20，蔗糖一瓶、抹茶粉一包，山楂3包</t>
  </si>
  <si>
    <t>咖啡豆10包</t>
  </si>
  <si>
    <t>4月10到15面包</t>
  </si>
  <si>
    <t>牙签</t>
  </si>
  <si>
    <t>4月10到15兼职人工</t>
  </si>
  <si>
    <t>2019-5-6已报销</t>
  </si>
  <si>
    <t>乐高垫付、快递</t>
  </si>
  <si>
    <t>LOGO方餐巾</t>
  </si>
  <si>
    <t>牛皮纸袋</t>
  </si>
  <si>
    <t>咸柠檬两大罐</t>
  </si>
  <si>
    <t>面包堂食纸袋</t>
  </si>
  <si>
    <t>4月蛋糕采购</t>
  </si>
  <si>
    <t>纸杯货款</t>
  </si>
  <si>
    <t>红酒糖浆3支山楂2支</t>
  </si>
  <si>
    <t>纸杯50个18元，打印机墨盒2个66.88元，汤力水85元，圣培露1箱146元，干姜水3箱258元，世界欠你一个我102元，还有78元</t>
  </si>
  <si>
    <t>417-423面包</t>
  </si>
  <si>
    <t>水果采购114.9元，味全2件糖浆2支456元，炼奶1瓶17元</t>
  </si>
  <si>
    <t>兼职4月17-24号工资</t>
  </si>
  <si>
    <t>面包柜子</t>
  </si>
  <si>
    <t>2月物管费271.6元，1月水费63.2元，环境电费7.73元</t>
  </si>
  <si>
    <t>燕麦奶3箱</t>
  </si>
  <si>
    <t>围裙</t>
  </si>
  <si>
    <t>咖啡豆20包</t>
  </si>
  <si>
    <t>三层置物架189，柠檬刀49，不锈钢架子99.56</t>
  </si>
  <si>
    <t>路费、油费、餐费等</t>
  </si>
  <si>
    <t>味全4件</t>
  </si>
  <si>
    <t>4月豆款-许乔</t>
  </si>
  <si>
    <t>424-501面包</t>
  </si>
  <si>
    <t>4月25-30日兼职工资</t>
  </si>
  <si>
    <t>保鲜膜，橡皮筋</t>
  </si>
  <si>
    <t>5月网费话费</t>
  </si>
  <si>
    <t>2019-5-20已报销</t>
  </si>
  <si>
    <t>5月4日聚餐晚饭277元，唱K315元</t>
  </si>
  <si>
    <t>5月租金</t>
  </si>
  <si>
    <t>百利甜、金朗姆酒</t>
  </si>
  <si>
    <t>豪4月工资</t>
  </si>
  <si>
    <t>5月2-8号面包</t>
  </si>
  <si>
    <t>炼乳4、糖浆、西柚汁</t>
  </si>
  <si>
    <t>西柚、百香果</t>
  </si>
  <si>
    <t>咖啡豆齿轮</t>
  </si>
  <si>
    <t>厕纸2箱</t>
  </si>
  <si>
    <t>借阅卡印刷500份</t>
  </si>
  <si>
    <t>味全3件、巧克力酱5瓶、西柚汁、抹茶粉</t>
  </si>
  <si>
    <t>玻璃瓶冷萃用96个含运费208.36元，esp杯子6个79元，樱花碟6个56.43元，心心碟6个18.26元，雪糕杯6个108.67元，金色勺子6个38.37元</t>
  </si>
  <si>
    <t>快递费11元、免煮珍珠15元</t>
  </si>
  <si>
    <t>水果、青柠黄柠苹果</t>
  </si>
  <si>
    <t>咖啡豆nook</t>
  </si>
  <si>
    <t>509-515面包</t>
  </si>
  <si>
    <t>红酒糖浆</t>
  </si>
  <si>
    <t>雪糕</t>
  </si>
  <si>
    <t>滴滴香</t>
  </si>
  <si>
    <t>大象苏打水</t>
  </si>
  <si>
    <t>冷萃壶、滤纸等</t>
  </si>
  <si>
    <t>三明治机</t>
  </si>
  <si>
    <t>5月1-12日兼职工资</t>
  </si>
  <si>
    <t>发票快递</t>
  </si>
  <si>
    <t>卷闸维修</t>
  </si>
  <si>
    <t>雪糕勺子</t>
  </si>
  <si>
    <t>蜂巢、蜂蜜</t>
  </si>
  <si>
    <t>玉子烧pan39元，打包袋71.4元</t>
  </si>
  <si>
    <t>备用药64.7元、面包、酱料等61.2元，止血贴10元</t>
  </si>
  <si>
    <t>金酒、山楂糖浆</t>
  </si>
  <si>
    <t>预支5月君工资</t>
  </si>
  <si>
    <t>牛奶、西柚、免煮珍珠等</t>
  </si>
  <si>
    <t>冰球盒子、玻璃杯采购</t>
  </si>
  <si>
    <t>4月电费</t>
  </si>
  <si>
    <t>三明治研发材料</t>
  </si>
  <si>
    <t>营业执照公示套</t>
  </si>
  <si>
    <t>423-520蛋糕款</t>
  </si>
  <si>
    <t>三文治纸和打包盒106.19，大保鲜盒3个39，酱料保鲜袋92.7元</t>
  </si>
  <si>
    <t>2019-6-3已报销</t>
  </si>
  <si>
    <t>513到519兼职工资</t>
  </si>
  <si>
    <t>薄荷叶1斤19.51元，脆波波2KG51.75元</t>
  </si>
  <si>
    <t>货款</t>
  </si>
  <si>
    <t>516到526面包</t>
  </si>
  <si>
    <t>15包白雪公主</t>
  </si>
  <si>
    <t>生菜8.5，雪糕勺子电池炉171.8元，味全糖浆等450元</t>
  </si>
  <si>
    <t>煮蛋器93，热水器395元，干姜水48罐</t>
  </si>
  <si>
    <t>汤力水166元，PVC门221，勺子23.9</t>
  </si>
  <si>
    <t>面包19，番茄10.3，生菜6.5，减报销12.8元</t>
  </si>
  <si>
    <t>鸡蛋10个8，油盐等94.84元，厨房三层置物架169，煎蛋模具2个15.78，调味料置物架27.55元</t>
  </si>
  <si>
    <t>蛋23.5元，保鲜盒4个21.56元</t>
  </si>
  <si>
    <t>新菜单24元，方包6.5元</t>
  </si>
  <si>
    <t>君</t>
  </si>
  <si>
    <t>生菜1.9，番茄6.4，面包12，补贴5</t>
  </si>
  <si>
    <t>芝士</t>
  </si>
  <si>
    <t>芥末酱38，封口条20.3元，透明胶座7.5</t>
  </si>
  <si>
    <t>面包40元，海报32.4元</t>
  </si>
  <si>
    <t>520-526兼职工资</t>
  </si>
  <si>
    <t>味全10支130元，鼓励红包56，锅76，面包刀89，灯43，榨汁器99，面包30，补贴5元</t>
  </si>
  <si>
    <t>527到531面包</t>
  </si>
  <si>
    <t>大保鲜盒4个49，牛皮纸袋300个155.82，厨房篮子2个18.04</t>
  </si>
  <si>
    <t>三文治打包盒100套</t>
  </si>
  <si>
    <t>味全奶2件，研磨器2个，咸柠檬112</t>
  </si>
  <si>
    <t>长尾夹</t>
  </si>
  <si>
    <t>油纸500张</t>
  </si>
  <si>
    <t>527-602兼职工资</t>
  </si>
  <si>
    <t>日本豆210，油扫30.4，排插43.8</t>
  </si>
  <si>
    <t>生菜3.8，面包30，补贴5</t>
  </si>
  <si>
    <t>快递运费11，采购补贴5</t>
  </si>
  <si>
    <t>保鲜膜5卷，橡皮筋2盒</t>
  </si>
  <si>
    <t>寒天波波</t>
  </si>
  <si>
    <t>2019-6-11已报销</t>
  </si>
  <si>
    <t>番茄11.4，鸡蛋8.9，补贴5</t>
  </si>
  <si>
    <t>鸡蛋9.1</t>
  </si>
  <si>
    <t>面包20，补贴5（bell代购）</t>
  </si>
  <si>
    <t>6月网费话费</t>
  </si>
  <si>
    <t>番茄11.2，生菜2.3，面包29，补贴5</t>
  </si>
  <si>
    <t>冻品货款</t>
  </si>
  <si>
    <t>番茄7.2，生菜5.4，面包40，补贴5</t>
  </si>
  <si>
    <t>6月租金</t>
  </si>
  <si>
    <t>厨房纸 洗洁精2瓶</t>
  </si>
  <si>
    <t>面包4条，补贴5元</t>
  </si>
  <si>
    <t>冰箱968.5，啤酒采购966，干姜水175，蜂巢3盒147，雪糕144.5</t>
  </si>
  <si>
    <t>咖啡豆15包</t>
  </si>
  <si>
    <t>5月豆款-许乔</t>
  </si>
  <si>
    <t>5月电费1274.01，味全奶260</t>
  </si>
  <si>
    <t>垃圾袋15，番茄7.5，生菜3.9，补贴10</t>
  </si>
  <si>
    <t>603-607莎菲尔面包</t>
  </si>
  <si>
    <t>方包44.2，水果采购507.7</t>
  </si>
  <si>
    <t>赵婉君19年5月工资</t>
  </si>
  <si>
    <t>林丹雯19年5月工资</t>
  </si>
  <si>
    <t>周子豪19年5月工资</t>
  </si>
  <si>
    <t>三文治盒子400个</t>
  </si>
  <si>
    <t>蜂蜜芥末酱38，方包31.2</t>
  </si>
  <si>
    <t>薄荷叶1公斤</t>
  </si>
  <si>
    <t>2019-6-23已报销</t>
  </si>
  <si>
    <t>胶袋5扎，薄荷糖浆2，西柚3，百香果2，味全4件</t>
  </si>
  <si>
    <t>生菜2.3，番茄12，补贴5</t>
  </si>
  <si>
    <t>燕麦奶450元，面包80.1</t>
  </si>
  <si>
    <t>面包40，补贴5</t>
  </si>
  <si>
    <t>退书物流费</t>
  </si>
  <si>
    <t>鸡蛋生菜18.97，啤酒598</t>
  </si>
  <si>
    <t>鸡蛋24只18.5元，菜单重印6元，现金券印刷500份140元，610-614面包585元</t>
  </si>
  <si>
    <t>面包柜400元</t>
  </si>
  <si>
    <t>610-616兼职工资</t>
  </si>
  <si>
    <t>601-609兼职工资72+40+564+36</t>
  </si>
  <si>
    <t>3个菠萝花</t>
  </si>
  <si>
    <t>味全5件，薄荷石榴等</t>
  </si>
  <si>
    <t>面包40补贴5</t>
  </si>
  <si>
    <t>冰箱1179元，水果179.6元</t>
  </si>
  <si>
    <t>6月1-15员工餐餐费</t>
  </si>
  <si>
    <t>堂食纸袋、打包知道、胶袋子等打包物料</t>
  </si>
  <si>
    <t>干姜水172，酸奶炼乳糖浆等</t>
  </si>
  <si>
    <t>石榴糖浆72，鸡蛋13.8</t>
  </si>
  <si>
    <t>面包30补贴5</t>
  </si>
  <si>
    <t>展架40展架画面28.8，蜂蜜芥末76，啵啵107.8，薄荷叶1斤19.51，PVC桌布2张47.4，棉花糖38</t>
  </si>
  <si>
    <t>床188元，大象气泡水160.02</t>
  </si>
  <si>
    <t>番茄生菜面包</t>
  </si>
  <si>
    <t>面包30补贴 5</t>
  </si>
  <si>
    <t>啤酒小吃38.5，笔记本内页27.6，挂钩25个20.93，牛皮纸100张22.35</t>
  </si>
  <si>
    <t>啤酒小吃38.5</t>
  </si>
  <si>
    <t>617-621莎菲尔面包</t>
  </si>
  <si>
    <t>6月5号-19号货款</t>
  </si>
  <si>
    <t>PVC桌布8张232.6，鸡蛋生菜27.96元</t>
  </si>
  <si>
    <t>2019-7-2已报销</t>
  </si>
  <si>
    <t>624面包30元 番茄7.2元 补贴5</t>
  </si>
  <si>
    <t>525-619蛋糕款</t>
  </si>
  <si>
    <t>许乔 咖啡豆 货款</t>
  </si>
  <si>
    <t>文学诊疗所印刷物料370元，杯架</t>
  </si>
  <si>
    <t>胶手套200个</t>
  </si>
  <si>
    <t>617-623兼职工资</t>
  </si>
  <si>
    <t>味全4件，糖浆2支共774元，水果采购共167.3元，啤酒杯122.1元，蜜糖89.8元</t>
  </si>
  <si>
    <t>626面包30补贴5</t>
  </si>
  <si>
    <t>拼配豆15包</t>
  </si>
  <si>
    <t>面包 补贴5，胶纸等100元，T恤印花等400元</t>
  </si>
  <si>
    <t>采购</t>
  </si>
  <si>
    <t>平底锅</t>
  </si>
  <si>
    <t>拍立得相纸144，花生59.7</t>
  </si>
  <si>
    <t>味全1件156，T恤等340元，水果78.4</t>
  </si>
  <si>
    <t>628面包30补贴5，美纹纸15</t>
  </si>
  <si>
    <t>629面包40补贴5</t>
  </si>
  <si>
    <t>外出路费132公里92.4，餐费123+152+177+200，宜家采购1310.7元</t>
  </si>
  <si>
    <t>微信公众号认证费用</t>
  </si>
  <si>
    <t>圆桌子2张259，桌垫1个25.48，棉麻布23.06，抱枕2个135，复古桌布25.48元，花瓶和仿真龟背叶90.1，蒲团坐垫2个157.1元，仿真干花67.4，实木花瓶47.16，木圆碟子5个59.78</t>
  </si>
  <si>
    <t>木底座8个20，鸡蛋21</t>
  </si>
  <si>
    <t>624-628莎菲尔面包</t>
  </si>
  <si>
    <t>文学诊疗所KT板物理</t>
  </si>
  <si>
    <t>面包22，生菜番茄25.97元 补贴5</t>
  </si>
  <si>
    <t>6月15-30日员工餐餐费</t>
  </si>
  <si>
    <t>啤酒货款</t>
  </si>
  <si>
    <t>19年7月租金</t>
  </si>
  <si>
    <t>624-30兼职工资</t>
  </si>
  <si>
    <t>2019-7-9已报销</t>
  </si>
  <si>
    <t>赵婉君19年6月工资及补贴</t>
  </si>
  <si>
    <t>林丹雯19年6月工资</t>
  </si>
  <si>
    <t>周子豪19年6月工资</t>
  </si>
  <si>
    <t>面包30补贴5，鸡蛋21，餐补36</t>
  </si>
  <si>
    <t>bell补贴</t>
  </si>
  <si>
    <t>6月蛋糕余款</t>
  </si>
  <si>
    <t>7月网费话费</t>
  </si>
  <si>
    <t>7月4面包30补贴5</t>
  </si>
  <si>
    <t>日历摆设9.8，花瓶32，油画29，鸡蛋13.7</t>
  </si>
  <si>
    <t>三文治打包盒500个</t>
  </si>
  <si>
    <t>6月电费</t>
  </si>
  <si>
    <t>烟灰缸27，白朗姆58</t>
  </si>
  <si>
    <t>面包40补贴5，美团番茄生菜</t>
  </si>
  <si>
    <t>厨房垃圾袋30补贴5</t>
  </si>
  <si>
    <t>干姜水2箱</t>
  </si>
  <si>
    <t>厨房垃圾袋30</t>
  </si>
  <si>
    <t>7月1-5面包</t>
  </si>
  <si>
    <t>7月8面包30补贴5</t>
  </si>
  <si>
    <t>3月物管费271.6，2月环境电费3.88，水费67.01</t>
  </si>
  <si>
    <t>4月物管费271.6元，3月环境电费3.92，水费67.01</t>
  </si>
  <si>
    <t>5月物管费781.6（含3月停车票费用，物管多收所以往后倒扣），4月环境电费3.79，水费62.16</t>
  </si>
  <si>
    <t>6月物管费271.6,5月环境电费3.7，水费84.89</t>
  </si>
  <si>
    <t>手冲架子</t>
  </si>
  <si>
    <t>701-707兼职工资</t>
  </si>
  <si>
    <t>7月9面包40补贴5</t>
  </si>
  <si>
    <t>味全奶2件，杯托一箱，炼奶4罐共656元，花花胶袋60.8，牛皮纸手挽袋259.7，薄荷21.47</t>
  </si>
  <si>
    <t>番茄生菜美团</t>
  </si>
  <si>
    <t>2019-7-21已报销</t>
  </si>
  <si>
    <t>7月11面包40补贴5</t>
  </si>
  <si>
    <t>LOGO不干胶贴纸</t>
  </si>
  <si>
    <t>小米风扇299，味全312，</t>
  </si>
  <si>
    <t>7月13面包30补贴5</t>
  </si>
  <si>
    <t>708-712莎菲尔面包</t>
  </si>
  <si>
    <t>卷纸、抽纸、厨房纸、洗洁精等</t>
  </si>
  <si>
    <t>7月14鸡蛋</t>
  </si>
  <si>
    <t>一次性叉200个25.21，寒天啵啵2包107.8，</t>
  </si>
  <si>
    <t>7月15面包60补贴5</t>
  </si>
  <si>
    <t>美团单退款给客人</t>
  </si>
  <si>
    <t>708-714兼职工资</t>
  </si>
  <si>
    <t>咸柠2罐92，水果采购60.9和60.1</t>
  </si>
  <si>
    <t>7月1-15日员工餐</t>
  </si>
  <si>
    <t>活动LOGO30个150元，味全奶2件</t>
  </si>
  <si>
    <t>面包64补贴5</t>
  </si>
  <si>
    <t>番茄生菜美团21.47元，价格牌10.91元，三文治油纸500张32.99元</t>
  </si>
  <si>
    <t>美团外卖押金</t>
  </si>
  <si>
    <t>锡纸盘、保鲜膜、橡皮筋等60.8，印菜单28</t>
  </si>
  <si>
    <t>面包及补贴77，味全3件，西柚百香果糖浆等684，番茄生菜23.27</t>
  </si>
  <si>
    <t>715-719莎菲尔面包</t>
  </si>
  <si>
    <t>720代凯报销车费</t>
  </si>
  <si>
    <t>2019-8-1已报销</t>
  </si>
  <si>
    <t>面包60元，补贴5</t>
  </si>
  <si>
    <t>橙8个雪梨10个苹果6个128元，青柠15个黄柠4对雪梨3个橙5个苹果5个119.9元，乒乓球9.5元，热敏纸一箱A4纸一包115.9元，干姜水2件155元，苏打水2件168元</t>
  </si>
  <si>
    <t>面包6条72元补贴5，糖浆228元，石榴糖浆152元，青柠25雪梨4个共76元</t>
  </si>
  <si>
    <t>719-722货款</t>
  </si>
  <si>
    <t>715-722兼职工资及餐补，海怡70，bell180，颖234</t>
  </si>
  <si>
    <t>设计费</t>
  </si>
  <si>
    <t>美团买番茄生菜</t>
  </si>
  <si>
    <t>面包6条72元补贴5，电池5，味全奶3件468</t>
  </si>
  <si>
    <t>代凯支付电池车</t>
  </si>
  <si>
    <t>提示牌8，营业时间玻璃贴20，薄荷叶21.47，蜂蜜芥末酱74.48，阿华田酱47.9，冰粉粉10包15.8</t>
  </si>
  <si>
    <t>江门到深圳考察地铁23，来回大巴</t>
  </si>
  <si>
    <t>722-728兼职工资，大欣62，bell432，颖192</t>
  </si>
  <si>
    <t>生菜500克7.2，番茄3个8.97，生菜1500克番茄5个29.53</t>
  </si>
  <si>
    <t>722-726莎菲尔</t>
  </si>
  <si>
    <t>红茶包</t>
  </si>
  <si>
    <t>黄柠5对苹果6个西柚1个橙5个雪梨3个共122.5，奶球200个93.2</t>
  </si>
  <si>
    <t>堂饮玻璃杯，高杯4个，冰美杯5个，果汁杯3个，小方杯3个</t>
  </si>
  <si>
    <t>面包6条72元</t>
  </si>
  <si>
    <t>雪梨4个橙4个苹果3个青柠15个黄柠4对</t>
  </si>
  <si>
    <t>7月餐补凯14餐168元，大欣1餐12元</t>
  </si>
  <si>
    <t>滤水器小熊滤芯</t>
  </si>
  <si>
    <t>7月豆子采购-许乔</t>
  </si>
  <si>
    <t>715-731冻品货款</t>
  </si>
  <si>
    <t>716-731员工餐</t>
  </si>
  <si>
    <t>7月餐补-赵婉君</t>
  </si>
  <si>
    <t>7月餐补-林丹雯</t>
  </si>
  <si>
    <t>7月餐补-周子豪</t>
  </si>
  <si>
    <t>阿华田酱2瓶97.8，牛皮纸手挽袋300个155.82元，花花胶袋200个面包油纸500张打包盒300个252.59元</t>
  </si>
  <si>
    <t>2019-8-14已报销</t>
  </si>
  <si>
    <t>8月2日面包60元补贴5</t>
  </si>
  <si>
    <t>19年8月租金</t>
  </si>
  <si>
    <t>mycandy19年7月蛋糕费用</t>
  </si>
  <si>
    <t>碧桂园活动蛋糕定金-mycandy</t>
  </si>
  <si>
    <t>音箱订金</t>
  </si>
  <si>
    <t>10ml莫林糖浆按头4个54.6元，苹果3雪梨3橙3青柠10西柚1共76.2</t>
  </si>
  <si>
    <t>代付客人货款，T恤2件</t>
  </si>
  <si>
    <t>8月3日美团番茄生菜</t>
  </si>
  <si>
    <t>莎菲尔729-802面包</t>
  </si>
  <si>
    <t>碧桂园4号台花71元，250个吧台垃圾袋150个洗手间垃圾袋66.64元</t>
  </si>
  <si>
    <t>8月网费话费</t>
  </si>
  <si>
    <t>8月5日面包72补贴5</t>
  </si>
  <si>
    <t>40个*5扎</t>
  </si>
  <si>
    <t>7月包场采购：大昌超市采购食物原料181.2元，面包4条48补贴5元，美团采购西生菜2个红萝卜1个22.5元，周记采购锡纸盘9个45元，下午茶歇吐司两磅曲奇2斤香蕉肉桂卷1份共200元</t>
  </si>
  <si>
    <t>苹果切1个，不锈钢汤勺2个共33.8元，不锈钢面包夹3个27元，7号电池10粒5号电池2粒共26</t>
  </si>
  <si>
    <t>3个平底锅176,7号电池10粒5号电池10粒小米四位线排1个共78.8元，面包5条60元补贴5，梨6苹果4橙5共63元，奶球4包共93.2元，干姜水3件共264元</t>
  </si>
  <si>
    <t>7月电费</t>
  </si>
  <si>
    <t>729-804兼职工资</t>
  </si>
  <si>
    <t>7月物管费停车费588.6元，6月水费84.57元，6月环境电费4.32元</t>
  </si>
  <si>
    <t>梨7苹果4橙5青柠10黄柠3对西柚1共100元</t>
  </si>
  <si>
    <t>音箱尾款</t>
  </si>
  <si>
    <t>赵婉君19年7月工资</t>
  </si>
  <si>
    <t>林丹雯19年7月工资</t>
  </si>
  <si>
    <t>周子豪19年7月工资</t>
  </si>
  <si>
    <t>黄冠凯19年7月工资</t>
  </si>
  <si>
    <t>20包意式豆</t>
  </si>
  <si>
    <t>黄冠凯借资500元下月起分5期归还</t>
  </si>
  <si>
    <t>碧桂园10 11号活动台花</t>
  </si>
  <si>
    <t>8月课程海报快印2张</t>
  </si>
  <si>
    <t>8月11日美团采购番茄生菜21.96元，面包60补贴5</t>
  </si>
  <si>
    <t>雪梨8橙5苹果5西柚1青柠10共83.4元，梨10橙6苹果3共82.2元</t>
  </si>
  <si>
    <t>寒天啵啵2包共4KG</t>
  </si>
  <si>
    <t>迷迭香250克18.53元，薄荷500克22.45元</t>
  </si>
  <si>
    <t>8安中空纸杯1000个，单价0.26元个，运费30元</t>
  </si>
  <si>
    <t>805-811兼职工资，大欣431,遥129，颖192</t>
  </si>
  <si>
    <t>牛奶3件468元，蔗糖糖浆60，百香果64，西柚汁36，薄荷糖浆2支144，石榴糖浆75</t>
  </si>
  <si>
    <t>芋泥20斤179.9元</t>
  </si>
  <si>
    <t>音箱架子一对</t>
  </si>
  <si>
    <t>8月14日面包6条72元补贴5，美团生菜番茄33.15</t>
  </si>
  <si>
    <t>黄柠4对，橙6个，苹果4，梨8共100.8</t>
  </si>
  <si>
    <t>咖啡机清洁粉1瓶，洗机神器，PP棉3支</t>
  </si>
  <si>
    <t>2019-8-20已报销</t>
  </si>
  <si>
    <t>水果采购，梨3橙3苹果5青柠10</t>
  </si>
  <si>
    <t>8月16日采购面包6条共72补贴5，美团采购番茄4个生菜2个</t>
  </si>
  <si>
    <t>货款to nook，存2000得2400</t>
  </si>
  <si>
    <t>货款-啤酒</t>
  </si>
  <si>
    <t>碧桂园蛋糕尾款-mycandy</t>
  </si>
  <si>
    <t>面包6条共72补贴5，碧桂园活动台花77，花茶4包共59.6元，水果采购橙8个青柠15个苹果3个梨5个</t>
  </si>
  <si>
    <t>LOGO不干胶贴纸3款各200个共600个</t>
  </si>
  <si>
    <t>堂食面包袋300个40.5元，牛皮纸面包大袋100个16元，牛皮纸面包小袋200个17.6元，三文治打包盒400套243.2元，油纸500张32.99元</t>
  </si>
  <si>
    <t>红酒肉桂糖浆3瓶，威士忌1瓶-康记</t>
  </si>
  <si>
    <t>洗洁精3瓶37.9元，卷纸2箱74.85元，厨房纸16个65.8元</t>
  </si>
  <si>
    <t>冻品货款801-820</t>
  </si>
  <si>
    <t>味全2件，炼乳4罐</t>
  </si>
  <si>
    <t>电陶炉</t>
  </si>
  <si>
    <t>双头炸炉</t>
  </si>
  <si>
    <t>大象苏打水2件</t>
  </si>
  <si>
    <t>一次性手套200个</t>
  </si>
  <si>
    <t>812-818兼职工资，大欣99海怡60遥81颖194</t>
  </si>
  <si>
    <t>2019-8-31已报销</t>
  </si>
  <si>
    <t>821面包6条补贴5元</t>
  </si>
  <si>
    <t>水果，梨8苹果6橙5黄柠5对西柚1</t>
  </si>
  <si>
    <t>汤力水2排48支166.6元，干姜水48支171元</t>
  </si>
  <si>
    <t>凯</t>
  </si>
  <si>
    <t>昆布300克木鱼花200克共38.8元，浓缩高汤500毫升36元</t>
  </si>
  <si>
    <t>V60滤纸，分享壶1个</t>
  </si>
  <si>
    <t>味全奶3件468，橡皮筋12.11，保鲜膜橡皮筋</t>
  </si>
  <si>
    <t>825采购苹果5橙5青柠10共95.3,826采购梨7橙4苹果4牛油果1共81.9元，共177.2元，减宽带退押金100元；面试厨师试菜材料采购共89.7；薄荷叶20.49元；蜂蜜芥末酱2瓶74.48元；小绿植3盆26元</t>
  </si>
  <si>
    <t>825面包6条补贴5元</t>
  </si>
  <si>
    <t>827面包4条48补贴5元</t>
  </si>
  <si>
    <t>828面包4条48补贴5元</t>
  </si>
  <si>
    <t>面包6条72元补贴5元共77；番茄5.5元</t>
  </si>
  <si>
    <t>梨8苹果5橙5西柚1黄柠3对青柠10</t>
  </si>
  <si>
    <t>819-825兼职工资，大欣111，海怡90，颖172</t>
  </si>
  <si>
    <t>密封罐600ML*8个，950ML*2个</t>
  </si>
  <si>
    <t>8月豆款-许乔</t>
  </si>
  <si>
    <t>8月员工餐餐费-食廊</t>
  </si>
  <si>
    <t>8月蔬菜配送费用</t>
  </si>
  <si>
    <t>面包4条48元补贴5元共53元；美团采购番茄4个生菜3颗共22.6元；淘宝坚果干果500克共45.92元；淘宝脆啵啵2公斤2包共107.8元</t>
  </si>
  <si>
    <t>2019-9-11已报销</t>
  </si>
  <si>
    <t>8月冻品尾款</t>
  </si>
  <si>
    <t>8月蛋糕款-mycandy</t>
  </si>
  <si>
    <t>面包6条72元补贴5共77元；味全奶2件共312元；青芒1个12.8元；1号采购水果 梨6橙8苹果2，3号采购青柠15黄柠2对梨4橙6苹果3共171.1元；置物层架100*20cm一套82.7元</t>
  </si>
  <si>
    <t>快闪活动物料24元，营业时间展架26.5元共50.5元；玻璃门界字10元</t>
  </si>
  <si>
    <t>8月面包款-莎菲尔菓子</t>
  </si>
  <si>
    <t>9月网费话费</t>
  </si>
  <si>
    <t>A4实木餐牌一个176.7元；加厚橡皮筋500个14.21元</t>
  </si>
  <si>
    <t>面包6条72补贴5</t>
  </si>
  <si>
    <t>面粉一包</t>
  </si>
  <si>
    <t>厨房吧台工程款</t>
  </si>
  <si>
    <t>22包意式豆</t>
  </si>
  <si>
    <t>巧克力酱5瓶，味全奶3件共563元；水果采购 蓝莓1盒奇异果3黄柠3对橙3苹果3梨5共72元；LOGO方巾3箱360元；番茄酱400克28元；芝士200克27.5元；全日餐碟子10个共240.1元；小吃拼盘碟子10个共142.1元；酸奶3盒10.5元</t>
  </si>
  <si>
    <t>牛肉饭饭碗10个共220元，薄荷叶1斤20.49元；手冲壶围脖10个100元，水果采购西柚2个黄柠3对青柠10个共45.5元</t>
  </si>
  <si>
    <t>文具：双头笔12支，大头笔5，红黑白板笔10，便利贴6，签字笔10，透明胶10，回形针1盒，分类不干胶标签共63.53；加厚橡皮筋5盒共71.03</t>
  </si>
  <si>
    <t>考勤机，10位卡架，配100张卡纸</t>
  </si>
  <si>
    <t>搅拌机碎冰机</t>
  </si>
  <si>
    <t>拖把45.09；水果刀2把共31.63；厨房挂墙置物架67.77；厨房调味盒八格63.16元；食物剪刀一把22.59元；软白板一套36元</t>
  </si>
  <si>
    <t>沙拉碗8个，餐具28件套+52件套各一套，tapas碟子单独采购8个</t>
  </si>
  <si>
    <t>奇亚籽400克20.89元，配餐酸奶杯子10个共52,40*30cm防滑托盘4个共119.85；刀叉勺3件套10套共127.4元</t>
  </si>
  <si>
    <t>味全酸奶一件9瓶</t>
  </si>
  <si>
    <t>一次性刀叉100套，一次性叉子300个</t>
  </si>
  <si>
    <t>酱料打包盒100个，纸质打包盒50套，大号花花袋100个，中号花花袋300个，三文治打包盒200套，油纸1000张，堂食面包袋300个</t>
  </si>
  <si>
    <t>料理机79元；八喜雪糕2桶1.1KG送小桶共145元；咸宁1.8KG5件共230元；德玛仕冷藏柜1.2*0.6*0.8共1778元；艾尔莎真空封口机208元；真空袋200个共108元</t>
  </si>
  <si>
    <t>秤、砧板共92.32元；厨房刀具79元；沙拉沥水篮29.9元；肉桂条5包53.6元；LED灯泡3个18元；厨师服4套共157.38元；低温煮棒与胶盒共742.51元；不锈钢碗2个共54.43元；筷子50双74.77元；辣椒丝200克36.66元</t>
  </si>
  <si>
    <t>8月电费</t>
  </si>
  <si>
    <t>16安排插3个</t>
  </si>
  <si>
    <t>9月租金</t>
  </si>
  <si>
    <t>18-19年朗晴苑9幢101室税收</t>
  </si>
  <si>
    <t>赵婉君19年8月工资</t>
  </si>
  <si>
    <t>黄冠凯19年8月工资</t>
  </si>
  <si>
    <t>聂翠婷19年8月工资</t>
  </si>
  <si>
    <t>叶洁勤19年8月工资</t>
  </si>
  <si>
    <t>林丹雯19年8月工资</t>
  </si>
  <si>
    <t>周子豪19年8月工资</t>
  </si>
  <si>
    <t>厨房纸16卷共55.8元；洁厕精3瓶共27.93元</t>
  </si>
  <si>
    <t>面包5条60补贴5元</t>
  </si>
  <si>
    <t>8月物业管理费271.6元；7月环境电费5.92元；7月水费93.18元</t>
  </si>
  <si>
    <t>水果，苹果4梨4橙4蕉3芒果1</t>
  </si>
  <si>
    <t>百香果3支，黑色吸管1箱，饮品打包胶袋</t>
  </si>
  <si>
    <t>蜂蜜1000克5瓶</t>
  </si>
  <si>
    <t>2019-9-22已报销</t>
  </si>
  <si>
    <t>20磅意式豆</t>
  </si>
  <si>
    <t>面包5条60元，补贴5</t>
  </si>
  <si>
    <t>面包10条</t>
  </si>
  <si>
    <t>味全3件，石榴糖浆及焦糖糖浆各2，抹茶粉2</t>
  </si>
  <si>
    <t>味全奶2件312元，脆波波3包161.7元，胶手套300只86.4元，意粉3包保鲜膜3卷58.2元</t>
  </si>
  <si>
    <t>坚果干果2斤</t>
  </si>
  <si>
    <t>干姜水2件，气泡水2件</t>
  </si>
  <si>
    <t>精酿货款</t>
  </si>
  <si>
    <t>意粉1箱24小包共180元，昆布300克木鱼200克共38.8元</t>
  </si>
  <si>
    <t>星星519升冷冻冷藏柜</t>
  </si>
  <si>
    <t>咖啡酒1支，米酒2支</t>
  </si>
  <si>
    <t>水果采购，12号黄柠6对共27元，14号梨10苹果10橙10青柠15黄柠5对西柚1共173元，16号梨5橙6苹果4共69.9元共269.6元；刀叉勺3件套20套和叉子20个共372.4元；中号碟24个，大号碟子19个共779.57元；费列罗巧克力酱750克＋刀子共55.67元</t>
  </si>
  <si>
    <t>保鲜膜43.9元，收纳盒3个</t>
  </si>
  <si>
    <t>空气净化器滤芯2个256元，芒果2箱38.6元，防风火机及充气39.71元</t>
  </si>
  <si>
    <t>蔬菜9月上半月货款</t>
  </si>
  <si>
    <t>薄荷叶斤，迷迭香半斤</t>
  </si>
  <si>
    <t>酒及糖浆货款</t>
  </si>
  <si>
    <t>牛皮纸手挽袋300个共155.82元；锡纸盘大的20个中的50个共106元</t>
  </si>
  <si>
    <t>客如云设备及服务费</t>
  </si>
  <si>
    <t>鸡翅24包，每包62元</t>
  </si>
  <si>
    <t>面包6条72，补贴10元；水果采购梨4苹果4橙4青柠15黄柠3对奇异果6个西柚1共123.3</t>
  </si>
  <si>
    <t>打包杯货款</t>
  </si>
  <si>
    <t>冻品9月上半月货款</t>
  </si>
  <si>
    <t>水果采购，西柚6，橙20个</t>
  </si>
  <si>
    <t>味全奶3件，蔗糖糖浆2瓶，炼乳4罐</t>
  </si>
  <si>
    <t>天使面3包</t>
  </si>
  <si>
    <t>面包4条</t>
  </si>
  <si>
    <t>厨房口罩50个</t>
  </si>
  <si>
    <t>冷萃壶130元，阿华田酱453.2元，12个保鲜盒142元，夹单条两条70.2元，芋泥20斤179.9元，芝士刨20元，开罐器27.9元，干姜水3件264元，一滴香19.9元，T恤LOGO等共365元，借芝士10元</t>
  </si>
  <si>
    <t>fellow货款</t>
  </si>
  <si>
    <t>2019-10-1已报销</t>
  </si>
  <si>
    <t>牛油果3个36元，小面包打包袋300个三文治盒300套油纸1000张全日餐盒150套共446.95元，擦桌子喷雾38，LOGO贴纸900个200元</t>
  </si>
  <si>
    <t>啵啵4包共196元，蟑螂屋105.7元</t>
  </si>
  <si>
    <t>排插49，数字键盘18.75，标签热敏纸81，水果125.6元+137.6元</t>
  </si>
  <si>
    <t>黄柠4包青柠10西柚4共63，滤纸48元，电子秤69元，威士忌杯5个87.5元，闻香杯4个玻璃酒壶4个冰球模具2个共217.4</t>
  </si>
  <si>
    <t>研磨器2个29.8，保鲜盒6个34.8，小漏勺2个大漏勺1个71.8元，汤锅1个盘子2个共124.21元，不锈钢平底锅98元，干姜水3件苏打水3件503元，酸奶5支石榴糖浆3支310元</t>
  </si>
  <si>
    <t>味全奶2件312元，淡奶油3支酸奶1桶78.5余</t>
  </si>
  <si>
    <t>抽中箱84.8元，卷纸2箱洗洁精3瓶洗手液3包保鲜袋4卷厨房纸2箱共325.98元，厨房一次性手套400个109.6元，隔渣袋25个共13.6元，方包5条60元补贴5,</t>
  </si>
  <si>
    <t>蜂蜜芥末酱2瓶</t>
  </si>
  <si>
    <t>生菜西生菜</t>
  </si>
  <si>
    <t>婷</t>
  </si>
  <si>
    <t>薄荷糖浆3瓶228元，燕麦奶3箱450元</t>
  </si>
  <si>
    <t>苹果8雪梨7橙10系哟共112.7元，酸奶4支鲜奶4件共692元</t>
  </si>
  <si>
    <t>团建宵夜共6人</t>
  </si>
  <si>
    <t>冰火杯6支</t>
  </si>
  <si>
    <t>魔术贴35对15元，面包8条95补贴5，青柠20个40元</t>
  </si>
  <si>
    <t>餐牌快印2份</t>
  </si>
  <si>
    <t>白朗姆59，金朗姆66</t>
  </si>
  <si>
    <t>2019-10-10已报销</t>
  </si>
  <si>
    <t>员工餐补1人/12元*5人=60元</t>
  </si>
  <si>
    <t>2019-10-20已报销</t>
  </si>
  <si>
    <t>单品豆货款</t>
  </si>
  <si>
    <t>牛油果3个、梨8个、苹果5个、黄柠5对；2xl码厨师服；验钞机138；压力锅186、青芒3件、味全3件</t>
  </si>
  <si>
    <t>阿贝10年397、格兰威特12年296</t>
  </si>
  <si>
    <t>粮油9月货款</t>
  </si>
  <si>
    <t>冻品9月下半月货款</t>
  </si>
  <si>
    <t>10月3日精酿酒款</t>
  </si>
  <si>
    <t>蔬菜9月下半月货款</t>
  </si>
  <si>
    <t>莎菲尔9月货款</t>
  </si>
  <si>
    <t>电解水2瓶、10月话费网费326元、留座牌10个、水果117.8元</t>
  </si>
  <si>
    <t>MyCandy9月货款</t>
  </si>
  <si>
    <t>面包8条96元，补贴5元</t>
  </si>
  <si>
    <t>味全4件624元</t>
  </si>
  <si>
    <t>西柚4个、苹果10个、橙子12个、雪梨10个128.8；牛油果2个、橙子4个40.5元；三文鱼2斤289元；面包8条面包96元补贴5元。</t>
  </si>
  <si>
    <t>80磅意式豆</t>
  </si>
  <si>
    <t>十月租金</t>
  </si>
  <si>
    <t>黄柠4对，青柠10个，橙6个，牛油果3个，西柚3个。</t>
  </si>
  <si>
    <t>10月11日采购保鲜膜14条，共135元。</t>
  </si>
  <si>
    <t>9月电费</t>
  </si>
  <si>
    <t>3件味全，生姜茶1罐</t>
  </si>
  <si>
    <t>热敏纸50卷</t>
  </si>
  <si>
    <t>苹果：6个 雪梨：8个 橙:8个，面包6条，补贴5元，料酒一支7.2元</t>
  </si>
  <si>
    <t>烟灰缸三个30元，龙舌兰糖浆1支140元，蜂巢两盒66.79元</t>
  </si>
  <si>
    <t>2件鲜奶、1件酸奶</t>
  </si>
  <si>
    <t>青柠15个、黄柠5对、西柚3个</t>
  </si>
  <si>
    <t>封口胶3卷</t>
  </si>
  <si>
    <t>干姜水3件、汤力水2件、象牌苏打水1件</t>
  </si>
  <si>
    <t>牛油果4个、圣女果1斤、西柚3个、草莓1盒、蓝莓1盒、奇异果黄肉3个</t>
  </si>
  <si>
    <t>订书机、透明胶带、钉32.7；芒果两件44.88</t>
  </si>
  <si>
    <t>9月物管271.6、8月环境电费5.42、8月水费102.43；10月物管266.37、9月环境电费4.91、9月水费120.55</t>
  </si>
  <si>
    <t>蔬菜10月上半月货款</t>
  </si>
  <si>
    <t>冻品10月上半月货款</t>
  </si>
  <si>
    <t>玉米片、克咳片28.24、坚果58.8两斤共四包</t>
  </si>
  <si>
    <t>冷藏西柚2支、冷藏百香果3支、炼奶6罐</t>
  </si>
  <si>
    <t>赵婉君19年9月工资</t>
  </si>
  <si>
    <t>黄冠凯19年9月工资</t>
  </si>
  <si>
    <t>聂翠婷19年9月工资</t>
  </si>
  <si>
    <t>刘玉花19年9月工资</t>
  </si>
  <si>
    <t>林丹雯19年9月工资</t>
  </si>
  <si>
    <t>周子豪19年9月工资</t>
  </si>
  <si>
    <t>4条面包48，补贴5元</t>
  </si>
  <si>
    <t>2019-10-30已报销</t>
  </si>
  <si>
    <t>叶洁勤19年9月工资</t>
  </si>
  <si>
    <t>30磅意式豆</t>
  </si>
  <si>
    <t>21号味全2件 、22号味全2件、单杯打包袋4扎、芋泥20斤、亚克力台牌2个42.73元，日期咖啡海报、菜单海报55.2元。</t>
  </si>
  <si>
    <t>牛油果2西柚3橙8梨5苹果5青柠20</t>
  </si>
  <si>
    <t>餐牌打印22元</t>
  </si>
  <si>
    <t>方包4条48元</t>
  </si>
  <si>
    <t>面包4条48元补贴5元共53元</t>
  </si>
  <si>
    <t>食廊开业花牌150，004卫衣2件138、T恤1件25、Polo1件25</t>
  </si>
  <si>
    <t>味全3件、雪梨5橙6、圣女果1斤黄柠6对青柠10个苹果4个橙4个梨4个</t>
  </si>
  <si>
    <t>橙5个雪梨5个苹果4个</t>
  </si>
  <si>
    <t>面包3条36，补贴5元</t>
  </si>
  <si>
    <t>百洁布40片9.71元，洗洁精4瓶、厨房纸24卷、保鲜袋4卷、牛皮手挽袋300个135.34元，花花袋大号100个、中号200个、三文治盒100套，全日餐盒200个，油纸500张，小号中号手套各300个、意粉一箱24包、小号垃圾袋200个、厨房垃圾袋250个。</t>
  </si>
  <si>
    <t>牛油果3个，西柚3个，橙4个，雪梨3个，圣女果1斤</t>
  </si>
  <si>
    <t>明智牛乳1件</t>
  </si>
  <si>
    <t>纪德货款</t>
  </si>
  <si>
    <t>面包4条48元，补贴5元</t>
  </si>
  <si>
    <t>半斤松仁</t>
  </si>
  <si>
    <t>面包2条24元，补贴5元</t>
  </si>
  <si>
    <t>2019-11-10已报销</t>
  </si>
  <si>
    <t>高原骑士260、泰斯卡10年235、山楂糖浆1.6L168、清洁布20、猪肉采购、排骨50.5、五花肉113.5、肉眼46、腊肉腊肠119、味全2件炼乳5罐、温氏15支，酸奶2组</t>
  </si>
  <si>
    <t>小哇采购碗碟、置换吸尘器</t>
  </si>
  <si>
    <t>员工餐补贴48元</t>
  </si>
  <si>
    <t>山楂干</t>
  </si>
  <si>
    <t>10月mycandy蛋糕货款</t>
  </si>
  <si>
    <t>莎菲尔10月货款</t>
  </si>
  <si>
    <t>棉花糖1公斤</t>
  </si>
  <si>
    <t>11月网费话费</t>
  </si>
  <si>
    <t>味全2件、明治1件、温氏15支、酸奶1支、莫林糖浆（姜饼1、玫瑰1、水蜜桃1）、计算器1个、订书钉10盒</t>
  </si>
  <si>
    <t>面包3条，补贴5元</t>
  </si>
  <si>
    <t>蜂蜜芥末酱2瓶74.48、牛肉饭碗10个</t>
  </si>
  <si>
    <t>太古白糖2盒、黄糖2盒、芒果2箱</t>
  </si>
  <si>
    <t>nook单品，350双十一活动、玫瑰及规划干</t>
  </si>
  <si>
    <t>文</t>
  </si>
  <si>
    <t>2019-11-20已报销</t>
  </si>
  <si>
    <t>面包4条，补贴5元，3扎垃圾袋45元</t>
  </si>
  <si>
    <t>温氏1件、酸奶2瓶</t>
  </si>
  <si>
    <t>红酒糖浆306</t>
  </si>
  <si>
    <t>味全2件、焦糖糖浆1支</t>
  </si>
  <si>
    <t>酱瓶套4个、寒天波波2包、木层板100*20一块</t>
  </si>
  <si>
    <t>五花肉3斤、味全2件、美团外卖广告位19.9</t>
  </si>
  <si>
    <t>干姜水3件</t>
  </si>
  <si>
    <t>boss直聘道具148元，花肉3斤、猪腰1斤、腊肉腊肠各1包、防风打火机2只33.6元</t>
  </si>
  <si>
    <t>贴纸各800个770元、杯套2000个575元</t>
  </si>
  <si>
    <t>三文治盒300套、捣碎器、电解水补充装3包</t>
  </si>
  <si>
    <t>热敏纸2箱、a4纸2包、蚂蚁药</t>
  </si>
  <si>
    <t>12安牛皮纸、黑盖100套、一次性叉子200个、一次性勺子200个、一次性刀叉组合200个、洁厕3瓶、、打包杯4托50个、心心牙签3包、花花大小胶袋各200个、小面包打包袋200个、牛皮纸手袋300个</t>
  </si>
  <si>
    <t>8安杯配黑色盖1000个</t>
  </si>
  <si>
    <t>一周年钥匙扣12.5元一个，1000个，版费30、样板2个</t>
  </si>
  <si>
    <t>西柚原汁5支</t>
  </si>
  <si>
    <t>周子豪19年10月工资</t>
  </si>
  <si>
    <t>林丹雯19年10月工资</t>
  </si>
  <si>
    <t>黄冠凯19年10月工资</t>
  </si>
  <si>
    <t>刘玉花19年10月工资</t>
  </si>
  <si>
    <t>赵婉君19年10月工资</t>
  </si>
  <si>
    <t>酒款</t>
  </si>
  <si>
    <t>竹蔗糖浆1支，味全2件</t>
  </si>
  <si>
    <t>2019-12-4已报销</t>
  </si>
  <si>
    <t>灌篮高手台版正版一套600元，摄像头内存卡各2共307，热缩膜+封口机100元</t>
  </si>
  <si>
    <t>餐补4人</t>
  </si>
  <si>
    <t>面包6条72，补贴5元</t>
  </si>
  <si>
    <t>聂翠婷19年10月工资</t>
  </si>
  <si>
    <t>胡杰文19年10月工资</t>
  </si>
  <si>
    <t>味全2件，明治1件，酸奶3支</t>
  </si>
  <si>
    <t>30个周年庆卡套</t>
  </si>
  <si>
    <t>啵啵3包，背心袋300个，坚果1斤，胶手套3盒</t>
  </si>
  <si>
    <t>干姜水3件、大象苏打2件、汤力水1件</t>
  </si>
  <si>
    <t>面包6条72，补贴5元，鱼滑1斤19</t>
  </si>
  <si>
    <t>花肉115元</t>
  </si>
  <si>
    <t>餐补12</t>
  </si>
  <si>
    <t>书籍快递32</t>
  </si>
  <si>
    <t>味全3件，抹茶粉1袋，炼乳4罐，12安陶瓷杯12个，8安陶瓷杯8个</t>
  </si>
  <si>
    <t>19年11月水果货款</t>
  </si>
  <si>
    <t>11月冻品货款</t>
  </si>
  <si>
    <t>19年10-11月粮油货款</t>
  </si>
  <si>
    <t>19年11月蛋糕货款</t>
  </si>
  <si>
    <t>19年11月蔬菜肉货款</t>
  </si>
  <si>
    <t>19年12月租金</t>
  </si>
  <si>
    <t>19年11月莎菲尔货款</t>
  </si>
  <si>
    <t>19年11月许乔货款</t>
  </si>
  <si>
    <t>红酒2.8升，山楂2.3升</t>
  </si>
  <si>
    <t>2019-12-10已报销</t>
  </si>
  <si>
    <t>明治2件，酸奶2支</t>
  </si>
  <si>
    <t>志</t>
  </si>
  <si>
    <t>帆布袋700，邮费115元</t>
  </si>
  <si>
    <t>五花肉106</t>
  </si>
  <si>
    <t>12月网费</t>
  </si>
  <si>
    <t>麻绳4卷，补贴5元</t>
  </si>
  <si>
    <t>11月物管276.03，10月环境电费4.5，10月水费129.97，11月电费1595.34</t>
  </si>
  <si>
    <t>50磅意式豆</t>
  </si>
  <si>
    <t>团建饭12人</t>
  </si>
  <si>
    <t>红酒一箱、白葡萄2瓶670元，员工餐277.5元，cti杂志19、20年</t>
  </si>
  <si>
    <t>11月23搬鞋回去店里，租车大概200一天。12月14搬离租车288</t>
  </si>
  <si>
    <t>2020-1-1已报销</t>
  </si>
  <si>
    <t>味全3件468元，芋泥179.9，抹布10条35元，洗机盐38元</t>
  </si>
  <si>
    <t>工具书</t>
  </si>
  <si>
    <t>乌龙茶一件（21号活动）</t>
  </si>
  <si>
    <t>味全2件，温氏30支，酸奶1支</t>
  </si>
  <si>
    <t>不粘锅7个</t>
  </si>
  <si>
    <t>圣诞音乐会酒水</t>
  </si>
  <si>
    <t>2019-12-20已报销</t>
  </si>
  <si>
    <t>无盐黄油一块，红糖一包</t>
  </si>
  <si>
    <t>餐补2人</t>
  </si>
  <si>
    <t>圣诞音乐会采购，帽子10个27.46元，装饰3条拍照道具38件36.55元，头饰10个30.07元</t>
  </si>
  <si>
    <t>保鲜袋300只23.8元，儿童餐椅2张防滑垫一张211.9元</t>
  </si>
  <si>
    <t>五花肉4斤</t>
  </si>
  <si>
    <t>消毒片买2送1盒35.7元，明治奶1件240元</t>
  </si>
  <si>
    <t>12日午餐餐补3人，13日午餐餐补3人</t>
  </si>
  <si>
    <t>拜耳灭蚁药一支</t>
  </si>
  <si>
    <t>圣诞音乐会吧台KT板一块</t>
  </si>
  <si>
    <t>5斤花肉165元，面包4条48元，补贴5</t>
  </si>
  <si>
    <t>19号午餐餐补4人</t>
  </si>
  <si>
    <t>购买裱花袋用于制作黄油啤酒</t>
  </si>
  <si>
    <t>客人更换卫衣因没有码数 采购一件</t>
  </si>
  <si>
    <t>购买福佳啤酒3罐</t>
  </si>
  <si>
    <t>圣诞鸡尾酒派对员工餐10份</t>
  </si>
  <si>
    <t>采购4条方包，加上补贴5元</t>
  </si>
  <si>
    <r>
      <rPr>
        <sz val="11"/>
        <color theme="3"/>
        <rFont val="Microsoft YaHei UI"/>
        <charset val="134"/>
      </rPr>
      <t>圣诞音乐会人力成本，音响</t>
    </r>
    <r>
      <rPr>
        <sz val="10"/>
        <color rgb="FF32363A"/>
        <rFont val="-apple-system"/>
        <charset val="134"/>
      </rPr>
      <t>500</t>
    </r>
    <r>
      <rPr>
        <sz val="10"/>
        <color rgb="FF32363A"/>
        <rFont val="宋体"/>
        <charset val="134"/>
      </rPr>
      <t>元</t>
    </r>
    <r>
      <rPr>
        <sz val="10"/>
        <color rgb="FF32363A"/>
        <rFont val="-apple-system"/>
        <charset val="134"/>
      </rPr>
      <t xml:space="preserve"> </t>
    </r>
    <r>
      <rPr>
        <sz val="10"/>
        <color rgb="FF32363A"/>
        <rFont val="宋体"/>
        <charset val="134"/>
      </rPr>
      <t>吉他手</t>
    </r>
    <r>
      <rPr>
        <sz val="10"/>
        <color rgb="FF32363A"/>
        <rFont val="-apple-system"/>
        <charset val="134"/>
      </rPr>
      <t>250</t>
    </r>
    <r>
      <rPr>
        <sz val="10"/>
        <color rgb="FF32363A"/>
        <rFont val="宋体"/>
        <charset val="134"/>
      </rPr>
      <t>元</t>
    </r>
    <r>
      <rPr>
        <sz val="10"/>
        <color rgb="FF32363A"/>
        <rFont val="-apple-system"/>
        <charset val="134"/>
      </rPr>
      <t xml:space="preserve"> </t>
    </r>
    <r>
      <rPr>
        <sz val="10"/>
        <color rgb="FF32363A"/>
        <rFont val="宋体"/>
        <charset val="134"/>
      </rPr>
      <t>调酒师</t>
    </r>
    <r>
      <rPr>
        <sz val="10"/>
        <color rgb="FF32363A"/>
        <rFont val="-apple-system"/>
        <charset val="134"/>
      </rPr>
      <t>100</t>
    </r>
    <r>
      <rPr>
        <sz val="10"/>
        <color rgb="FF32363A"/>
        <rFont val="宋体"/>
        <charset val="134"/>
      </rPr>
      <t>元</t>
    </r>
  </si>
  <si>
    <t>洗洁精1.5公斤4瓶，下水管疏通2瓶104.47元，汤圆3包17.7元</t>
  </si>
  <si>
    <t>8安双层杯，8安黑盖，pet杯，拱盖各1000个，运费60元共780元，一次性胶手套中码6盒一次性胶手套小码3盒共249.2元，抽纸 2箱卷纸 1箱175.7元，小面包袋 200个
大面包袋 200个
开口面包袋 300个
三文治油纸 3组
花花小胶袋 200个
花花大胶袋 100个
三文治盒 400个
12安牛皮纸杯1000个
12安黑盖500个共1124.67元，曲奇袋300个37.5元，意粉24包一件180元，Logo餐巾纸3箱360元，心心牙签2袋15.78元，牛皮纸手提袋300个140.24元，坚果2袋59.8元，</t>
  </si>
  <si>
    <t>松仁250克39.99元，一次性叉子 200
一次性刀叉 200
一次性勺子 200共69.35元</t>
  </si>
  <si>
    <t>12月25日采购花肉5.3斤，共164元。</t>
  </si>
  <si>
    <t>12月25日采购面包4条48元，补贴5元。</t>
  </si>
  <si>
    <t>滤纸01四包、02两包146元，咸柠檬3罐3.3kg138元，干姜水3件248元， 蜂蜜4罐119.6元，保鲜膜6盒、山楂3包、牙签1包73.9元</t>
  </si>
  <si>
    <t>12月28日采购面包4条48元，补贴5元</t>
  </si>
  <si>
    <t>12月29日中午员工餐补
12元/人*5人＝60元
餐补人员（赵婉君，聂翠婷，刘玉花，胡杰文，黄冠凯）</t>
  </si>
  <si>
    <t>购买冬菇 1.063斤*11元/斤＝11.5元</t>
  </si>
  <si>
    <t>户外桌椅2桌2椅，玻璃水杯，地毯等</t>
  </si>
  <si>
    <r>
      <rPr>
        <sz val="11"/>
        <color theme="3"/>
        <rFont val="Microsoft YaHei UI"/>
        <charset val="134"/>
      </rPr>
      <t>公司出行两天</t>
    </r>
    <r>
      <rPr>
        <sz val="10"/>
        <color rgb="FF32363A"/>
        <rFont val="-apple-system"/>
        <charset val="134"/>
      </rPr>
      <t xml:space="preserve"> </t>
    </r>
    <r>
      <rPr>
        <sz val="10"/>
        <color rgb="FF32363A"/>
        <rFont val="宋体"/>
        <charset val="134"/>
      </rPr>
      <t>行驶</t>
    </r>
    <r>
      <rPr>
        <sz val="10"/>
        <color rgb="FF32363A"/>
        <rFont val="-apple-system"/>
        <charset val="134"/>
      </rPr>
      <t>342</t>
    </r>
    <r>
      <rPr>
        <sz val="10"/>
        <color rgb="FF32363A"/>
        <rFont val="宋体"/>
        <charset val="134"/>
      </rPr>
      <t>公里</t>
    </r>
    <r>
      <rPr>
        <sz val="10"/>
        <color rgb="FF32363A"/>
        <rFont val="-apple-system"/>
        <charset val="134"/>
      </rPr>
      <t xml:space="preserve"> 0.7</t>
    </r>
    <r>
      <rPr>
        <sz val="10"/>
        <color rgb="FF32363A"/>
        <rFont val="宋体"/>
        <charset val="134"/>
      </rPr>
      <t>元每公里</t>
    </r>
    <r>
      <rPr>
        <sz val="10"/>
        <color rgb="FF32363A"/>
        <rFont val="-apple-system"/>
        <charset val="134"/>
      </rPr>
      <t xml:space="preserve"> </t>
    </r>
    <r>
      <rPr>
        <sz val="10"/>
        <color rgb="FF32363A"/>
        <rFont val="宋体"/>
        <charset val="134"/>
      </rPr>
      <t>合计</t>
    </r>
    <r>
      <rPr>
        <sz val="10"/>
        <color rgb="FF32363A"/>
        <rFont val="-apple-system"/>
        <charset val="134"/>
      </rPr>
      <t>239.4</t>
    </r>
    <r>
      <rPr>
        <sz val="10"/>
        <color rgb="FF32363A"/>
        <rFont val="宋体"/>
        <charset val="134"/>
      </rPr>
      <t>元</t>
    </r>
  </si>
  <si>
    <t>餐补一人</t>
  </si>
  <si>
    <t>12月30日采购面包3条36元，补贴5元</t>
  </si>
  <si>
    <t>味全奶3件468元，滴滴香2支43.90</t>
  </si>
  <si>
    <t>文案4小篇</t>
  </si>
  <si>
    <t>2020-1-11已报销</t>
  </si>
  <si>
    <t>电子秤电池两颗</t>
  </si>
  <si>
    <t>明治12支，酸奶两瓶271元，行政资料复印10元</t>
  </si>
  <si>
    <r>
      <rPr>
        <sz val="11"/>
        <color theme="3"/>
        <rFont val="微软雅黑"/>
        <charset val="134"/>
      </rPr>
      <t>莫林的石榴糖浆</t>
    </r>
    <r>
      <rPr>
        <sz val="10"/>
        <color rgb="FF32363A"/>
        <rFont val="微软雅黑"/>
        <charset val="134"/>
      </rPr>
      <t>2支，莫西多糖浆2支，巧克力糖浆2支，焦糖糖浆2支共608元， 
巧克力酱5支，抹茶粉1包，蔗糖1桶 ，巧克力糖浆2支，冷冻百香果3支共938元</t>
    </r>
  </si>
  <si>
    <t>采购四条方包</t>
  </si>
  <si>
    <t>19年12月月费</t>
  </si>
  <si>
    <t>20年1月网费话费</t>
  </si>
  <si>
    <t xml:space="preserve"> 布艺沙发清洁剂88.1元，蜂蜜芥末酱4瓶136.56元</t>
  </si>
  <si>
    <t>1月7日采购面包4条48元</t>
  </si>
  <si>
    <t>食安员证续证费用</t>
  </si>
  <si>
    <t>拖把49.9，新年装饰静电贴一套28.5元</t>
  </si>
  <si>
    <t>花</t>
  </si>
  <si>
    <t>五花肉 31元/斤*5.2斤＝163元</t>
  </si>
  <si>
    <t>方包 12元/条*4条＝48元</t>
  </si>
  <si>
    <t>云南番茄 0.67斤*19.6元/斤＝13.2元
芦笋 0.15斤*51.6元/斤＝7.5元
总共20.07元</t>
  </si>
  <si>
    <t>试菜用的三文鱼共2份
38元/份*2份＝76元
1元打包盒费</t>
  </si>
  <si>
    <t>支付味全牛奶款项  13元/支*36支＝468元</t>
  </si>
  <si>
    <t>澳门bloom咖啡豆一包</t>
  </si>
  <si>
    <t xml:space="preserve"> 消毒光管26元，芋泥20斤179.9元，平底锅79</t>
  </si>
  <si>
    <t>2020-1-21已报销</t>
  </si>
  <si>
    <t>1月13日采购面包3条共36元</t>
  </si>
  <si>
    <t>低粉糖霜</t>
  </si>
  <si>
    <t>平底锅30cm3个，24cm1个287.35元，厨房煎肉夹子3个62.7元，刨丝器1个18.34元，白洁布3包保鲜袋300个*5个92元，塑料袋5斤76.19元，刨芝士器1个25.39元</t>
  </si>
  <si>
    <t>烘焙材料器具一批，筛粉器54.8，接粉器59共365.42，味全3件，4杯托1件768元</t>
  </si>
  <si>
    <t>采购方包4条48元，花肉5斤156元</t>
  </si>
  <si>
    <t>味全牛奶 13元/瓶*24瓶＝312元</t>
  </si>
  <si>
    <t>卷纸2箱，抽纸2箱，厨房纸2箱，洗洁精4瓶369.30元，透明胶10卷，保鲜膜6条57.2</t>
  </si>
  <si>
    <t>味全奶1件，炼乳4罐</t>
  </si>
  <si>
    <t xml:space="preserve"> 汤力水2件171.6元，干姜水4件309.6元，大象苏打2件158元，蜜糖4支135.6元</t>
  </si>
  <si>
    <t>文创二楼路由器</t>
  </si>
  <si>
    <t>炼乳6罐，味全奶3件</t>
  </si>
  <si>
    <t>1月20日采购面包4条共48元</t>
  </si>
  <si>
    <t>1月21日采购夏桑菊冲剂1包，创可贴一盒，共21.3元</t>
  </si>
  <si>
    <t>口罩120个192.82元；路由器78元</t>
  </si>
  <si>
    <t>2020-2-3已报销</t>
  </si>
  <si>
    <t>西柚原汁5支，百香果3支</t>
  </si>
  <si>
    <t>白砂糖1kg2包，白砂糖糖包1盒，糖霜1包</t>
  </si>
  <si>
    <t>股东4人400，文、琪、婷、凯、花5人500，微信200，凯奖188</t>
  </si>
  <si>
    <t>佩琪车补380</t>
  </si>
  <si>
    <t>酒精一瓶3.5</t>
  </si>
  <si>
    <t>玻璃瓶封口机及样板、喷雾瓶2支共136元；奶球4包110.25元</t>
  </si>
  <si>
    <t>五花肉5斤</t>
  </si>
  <si>
    <t>一盆吉45元；两瓶酸奶33.6元；手套15盒共442元；大中小垃圾袋各250个176.4元</t>
  </si>
  <si>
    <t>格兰仕40升烤箱一个</t>
  </si>
  <si>
    <t>2020-2-11已报销</t>
  </si>
  <si>
    <t xml:space="preserve"> 文创1月网费话费</t>
  </si>
  <si>
    <t>焗饭碗2个35.98，千层面500克28.8元，咖啡挂耳包100套，外盒15个91.38元， 周记购250g芝士1，千层面1包62.6元</t>
  </si>
  <si>
    <t>拌饭紫菜300克47.41元；全日餐打包盒150套158.76元；周记采购锡纸盘，肉桂粉，墨鱼肠3包73.4元；通渠200元</t>
  </si>
  <si>
    <t>垃圾袋中号2包大号1包</t>
  </si>
  <si>
    <t>口罩200个</t>
  </si>
  <si>
    <t>单头炸炉</t>
  </si>
  <si>
    <t>试菜采购，通心粉、菜、咖喱膏等</t>
  </si>
  <si>
    <t>牛奶15支</t>
  </si>
  <si>
    <t>龙舌兰糖浆2支</t>
  </si>
  <si>
    <t>2020年1月电费</t>
  </si>
  <si>
    <t>日式咖喱膏</t>
  </si>
  <si>
    <t>总计</t>
  </si>
  <si>
    <t>余额</t>
  </si>
  <si>
    <t>实际支出</t>
  </si>
  <si>
    <t>私</t>
  </si>
  <si>
    <t>公</t>
  </si>
  <si>
    <t>周子豪</t>
  </si>
  <si>
    <t>投资款</t>
  </si>
  <si>
    <t>林丹雯</t>
  </si>
  <si>
    <t>钟志安</t>
  </si>
  <si>
    <t>结息</t>
  </si>
  <si>
    <t>备用金现存</t>
  </si>
  <si>
    <t>备用金</t>
  </si>
  <si>
    <t>社保退款</t>
  </si>
  <si>
    <t>冲账</t>
  </si>
  <si>
    <t>报销错账</t>
  </si>
  <si>
    <t>营收（微信）</t>
  </si>
  <si>
    <t>营收</t>
  </si>
  <si>
    <t>1月3日营收</t>
  </si>
  <si>
    <t>1月4日营收（微信入账，没流水）</t>
  </si>
  <si>
    <t>1月4日营收</t>
  </si>
  <si>
    <t>1月5日营收</t>
  </si>
  <si>
    <t>1月6日营收</t>
  </si>
  <si>
    <t>1月7日营收</t>
  </si>
  <si>
    <t>借资归还</t>
  </si>
  <si>
    <t>北京钱袋宝支付</t>
  </si>
  <si>
    <t>验证</t>
  </si>
  <si>
    <t>1月9日营收</t>
  </si>
  <si>
    <t>1月10日营收</t>
  </si>
  <si>
    <t>1月11日营收</t>
  </si>
  <si>
    <t>1月12日营收</t>
  </si>
  <si>
    <t>1月14日营收</t>
  </si>
  <si>
    <t>现金存入</t>
  </si>
  <si>
    <t>1000现金在店</t>
  </si>
  <si>
    <t>1月16日营收</t>
  </si>
  <si>
    <t>1月17日营收</t>
  </si>
  <si>
    <t>1月19 20日营收</t>
  </si>
  <si>
    <t>1月21日营收</t>
  </si>
  <si>
    <t>1月23日营收</t>
  </si>
  <si>
    <t>1月24日营收</t>
  </si>
  <si>
    <t>1月25 26日营收</t>
  </si>
  <si>
    <t>1月28日营收</t>
  </si>
  <si>
    <t>美团外卖</t>
  </si>
  <si>
    <t>1月30日营收</t>
  </si>
  <si>
    <t>1月现金营收存入</t>
  </si>
  <si>
    <t>1月31日营收</t>
  </si>
  <si>
    <t>2月1日营收</t>
  </si>
  <si>
    <t>2月2日营收</t>
  </si>
  <si>
    <t>2月7-10日营收</t>
  </si>
  <si>
    <t>2月11日营收</t>
  </si>
  <si>
    <t>2月12日营收</t>
  </si>
  <si>
    <t>美团外卖营收</t>
  </si>
  <si>
    <t>2月13日营收</t>
  </si>
  <si>
    <t>2月14日营收</t>
  </si>
  <si>
    <t>2月15日营收</t>
  </si>
  <si>
    <t>2月16-17日营收</t>
  </si>
  <si>
    <t>2月18日营收</t>
  </si>
  <si>
    <t>2月20日营收</t>
  </si>
  <si>
    <t>2月21日营收</t>
  </si>
  <si>
    <t>2月23 24营收</t>
  </si>
  <si>
    <t>2月25日营收</t>
  </si>
  <si>
    <t>2月27日营收</t>
  </si>
  <si>
    <t>2月份现金营收</t>
  </si>
  <si>
    <t>2月28日营收</t>
  </si>
  <si>
    <t>3月1、2、3日营收</t>
  </si>
  <si>
    <t>3月4日营收</t>
  </si>
  <si>
    <t>农商行活动存入</t>
  </si>
  <si>
    <t>3月6日营收</t>
  </si>
  <si>
    <t>3月7日营收</t>
  </si>
  <si>
    <t>3月8、9、10日营收</t>
  </si>
  <si>
    <t>3月11日营收</t>
  </si>
  <si>
    <t>3月13日营收</t>
  </si>
  <si>
    <t>3月14日营收</t>
  </si>
  <si>
    <t>3月15、16、17日营收</t>
  </si>
  <si>
    <t>3月18日营收</t>
  </si>
  <si>
    <t>3月20日营收</t>
  </si>
  <si>
    <t>3月21日营收</t>
  </si>
  <si>
    <t>3月22、23、24日营收</t>
  </si>
  <si>
    <t>3月25日营收</t>
  </si>
  <si>
    <t>3月27日营收</t>
  </si>
  <si>
    <t>3月28日营收</t>
  </si>
  <si>
    <t>3月29、30、31日营收</t>
  </si>
  <si>
    <t>4月1日营收</t>
  </si>
  <si>
    <t>4月3日营收</t>
  </si>
  <si>
    <t>4月4、5、6、7日营收</t>
  </si>
  <si>
    <t>4月8日营收</t>
  </si>
  <si>
    <t>2019/4/10营收</t>
  </si>
  <si>
    <t>4月11日营收</t>
  </si>
  <si>
    <t>4月12、13、14日营收</t>
  </si>
  <si>
    <t>4月15日营收</t>
  </si>
  <si>
    <t>4月17日营收</t>
  </si>
  <si>
    <t>4月18日营收</t>
  </si>
  <si>
    <t>4月19、20、21日营收</t>
  </si>
  <si>
    <t>4月22日营收</t>
  </si>
  <si>
    <t>4月23日营收</t>
  </si>
  <si>
    <t>4月24日营收</t>
  </si>
  <si>
    <t>4月25日营收</t>
  </si>
  <si>
    <t>4月26、27日营收</t>
  </si>
  <si>
    <t>4月28日营收</t>
  </si>
  <si>
    <t>4月29日营收</t>
  </si>
  <si>
    <t>4月30-5月4营收</t>
  </si>
  <si>
    <t>5月5日营收</t>
  </si>
  <si>
    <t>现金收入</t>
  </si>
  <si>
    <t>5月6日营收</t>
  </si>
  <si>
    <t>5月7日营收</t>
  </si>
  <si>
    <t>5月8日营收</t>
  </si>
  <si>
    <t>5月9日营收</t>
  </si>
  <si>
    <t>5月10、11、12日营收</t>
  </si>
  <si>
    <t>5月13日营收</t>
  </si>
  <si>
    <t>5月14日营收</t>
  </si>
  <si>
    <t>5月15日营收</t>
  </si>
  <si>
    <t>5月16日营收</t>
  </si>
  <si>
    <t>5月17、18、19日营收</t>
  </si>
  <si>
    <t>5月20日营收</t>
  </si>
  <si>
    <t>5月21日营收</t>
  </si>
  <si>
    <t>5月22日营收</t>
  </si>
  <si>
    <t>5月23日营收</t>
  </si>
  <si>
    <t>5月24、25、26日营收</t>
  </si>
  <si>
    <t>5月27日营收</t>
  </si>
  <si>
    <t>5月28日营收</t>
  </si>
  <si>
    <t>5月29日营收</t>
  </si>
  <si>
    <t>5月30日营收</t>
  </si>
  <si>
    <t>美团</t>
  </si>
  <si>
    <t>5月31日-6月2日营收</t>
  </si>
  <si>
    <t>6月3日营收</t>
  </si>
  <si>
    <t>6月4日营收</t>
  </si>
  <si>
    <t>6月5日营收</t>
  </si>
  <si>
    <t>6月6-9日营收</t>
  </si>
  <si>
    <t>6月10日营收</t>
  </si>
  <si>
    <t>6月11日营收</t>
  </si>
  <si>
    <t>6月12日营收</t>
  </si>
  <si>
    <t>6月13日营收</t>
  </si>
  <si>
    <t>6月14-16日营收</t>
  </si>
  <si>
    <t>6月17日营收</t>
  </si>
  <si>
    <t>6月18日营收</t>
  </si>
  <si>
    <t>6月19日营收</t>
  </si>
  <si>
    <t>6月20日营收</t>
  </si>
  <si>
    <t>6月21-23日营收</t>
  </si>
  <si>
    <t>6月24日营收</t>
  </si>
  <si>
    <t>6月25日营收</t>
  </si>
  <si>
    <t>6月26日营收</t>
  </si>
  <si>
    <t>6月27日营收</t>
  </si>
  <si>
    <t>6月28-30日营收</t>
  </si>
  <si>
    <t>7月1日营收</t>
  </si>
  <si>
    <t>6月现金收入</t>
  </si>
  <si>
    <t>7月2日营收</t>
  </si>
  <si>
    <t>7月3日营收</t>
  </si>
  <si>
    <t>7月4日营收</t>
  </si>
  <si>
    <t>7月5-7日营收</t>
  </si>
  <si>
    <t>7月12-14日</t>
  </si>
  <si>
    <t>7月19-21日</t>
  </si>
  <si>
    <t>7月26-28日</t>
  </si>
  <si>
    <t>7月现金存入</t>
  </si>
  <si>
    <t>碧桂园世纪滨江活动费用，4场*2800</t>
  </si>
  <si>
    <t>8月2-4日</t>
  </si>
  <si>
    <t>8月9-11日</t>
  </si>
  <si>
    <t>8月16-18日</t>
  </si>
  <si>
    <t>8月23-25日</t>
  </si>
  <si>
    <t>8月30-9月1日营收</t>
  </si>
  <si>
    <t>9月6-8日</t>
  </si>
  <si>
    <t>9月12-15日</t>
  </si>
  <si>
    <t>9月20-22日</t>
  </si>
  <si>
    <t>测试</t>
  </si>
  <si>
    <t>9月28日客如云</t>
  </si>
  <si>
    <t>9月27-28日</t>
  </si>
  <si>
    <t>9月29日客如云</t>
  </si>
  <si>
    <t>10月1-7日美团收款</t>
  </si>
  <si>
    <t>美团收款</t>
  </si>
  <si>
    <t>街电打款</t>
  </si>
  <si>
    <t>美团收入</t>
  </si>
  <si>
    <t>合计</t>
  </si>
  <si>
    <t>收入</t>
  </si>
  <si>
    <r>
      <rPr>
        <sz val="11"/>
        <color theme="3"/>
        <rFont val="Microsoft YaHei UI"/>
        <charset val="134"/>
      </rPr>
      <t>收入</t>
    </r>
  </si>
  <si>
    <t>转入</t>
  </si>
  <si>
    <t>转出</t>
  </si>
  <si>
    <t>支出</t>
  </si>
  <si>
    <t>微信公众号验证</t>
  </si>
  <si>
    <t>周子豪私户转公户</t>
  </si>
  <si>
    <t>咨询费15000，系统输出年费48000</t>
  </si>
  <si>
    <t>两笔手续费16</t>
  </si>
  <si>
    <t>理财</t>
  </si>
  <si>
    <t>著作权</t>
  </si>
  <si>
    <r>
      <rPr>
        <sz val="11"/>
        <color theme="3"/>
        <rFont val="SimSun"/>
        <charset val="134"/>
      </rPr>
      <t>会计</t>
    </r>
    <r>
      <rPr>
        <sz val="11"/>
        <color theme="3"/>
        <rFont val="Microsoft YaHei UI"/>
        <charset val="134"/>
      </rPr>
      <t>9-12月费用</t>
    </r>
  </si>
  <si>
    <t>两笔手续费8</t>
  </si>
  <si>
    <t>理财分红</t>
  </si>
  <si>
    <t>分红</t>
  </si>
  <si>
    <t>理财赎回</t>
  </si>
  <si>
    <t>电子网银汇划费-手续费</t>
  </si>
  <si>
    <t>退还投资款至周子豪</t>
  </si>
  <si>
    <t>还款</t>
  </si>
  <si>
    <t>货款-咖啡机</t>
  </si>
  <si>
    <t>支票手续费</t>
  </si>
  <si>
    <t>支票工本费</t>
  </si>
  <si>
    <t>备用金提出</t>
  </si>
  <si>
    <t>10月社保</t>
  </si>
  <si>
    <t>短信服务费</t>
  </si>
  <si>
    <t>11月社保</t>
  </si>
  <si>
    <t>短信通服务费</t>
  </si>
  <si>
    <t>心居地服务费尾款</t>
  </si>
  <si>
    <t>手续费</t>
  </si>
  <si>
    <t>心居地（押金）</t>
  </si>
  <si>
    <t>58同城验证</t>
  </si>
  <si>
    <t>12月社保</t>
  </si>
  <si>
    <t>备用金提现</t>
  </si>
  <si>
    <t>19年1月社保</t>
  </si>
  <si>
    <t>工行蓬江支行（开票税金）</t>
  </si>
  <si>
    <t>工行蓬江支库（开票税金）</t>
  </si>
  <si>
    <t>19年2月社保</t>
  </si>
  <si>
    <t>会计19年1月-6月服务费</t>
  </si>
  <si>
    <t>19年3月社保</t>
  </si>
  <si>
    <t>测试汇款</t>
  </si>
  <si>
    <t>19年4月社保</t>
  </si>
  <si>
    <t>19年5月社保</t>
  </si>
  <si>
    <t>与心居地18年12月结算款</t>
  </si>
  <si>
    <t>退税</t>
  </si>
  <si>
    <t>19年6月社保</t>
  </si>
  <si>
    <t>理财产品申购</t>
  </si>
  <si>
    <t>电子汇划费</t>
  </si>
  <si>
    <t>退还给周子豪</t>
  </si>
  <si>
    <t>19年7月社保</t>
  </si>
  <si>
    <t>19年8月社保</t>
  </si>
  <si>
    <t>微信支付验证</t>
  </si>
  <si>
    <t>网银电子汇划费</t>
  </si>
  <si>
    <t>微信支付商户验证退款</t>
  </si>
  <si>
    <t>时间</t>
  </si>
  <si>
    <t>账户</t>
  </si>
  <si>
    <t>姓名</t>
  </si>
  <si>
    <t>50万</t>
  </si>
  <si>
    <t>退了8元</t>
  </si>
  <si>
    <t>月份</t>
  </si>
  <si>
    <t>基本工资</t>
  </si>
  <si>
    <t>在岗天数</t>
  </si>
  <si>
    <t>考勤天数</t>
  </si>
  <si>
    <t>餐补数</t>
  </si>
  <si>
    <t>餐标</t>
  </si>
  <si>
    <r>
      <rPr>
        <sz val="11"/>
        <color theme="3"/>
        <rFont val="Microsoft YaHei UI"/>
        <charset val="134"/>
      </rPr>
      <t>补贴</t>
    </r>
    <r>
      <rPr>
        <sz val="11"/>
        <color theme="3"/>
        <rFont val="Microsoft YaHei UI"/>
        <charset val="134"/>
      </rPr>
      <t>（餐补）</t>
    </r>
  </si>
  <si>
    <t>加班小时数</t>
  </si>
  <si>
    <t>加班费</t>
  </si>
  <si>
    <t>过节费</t>
  </si>
  <si>
    <t>应发</t>
  </si>
  <si>
    <r>
      <rPr>
        <sz val="11"/>
        <color theme="3"/>
        <rFont val="SimSun"/>
        <charset val="134"/>
      </rPr>
      <t>社保</t>
    </r>
    <r>
      <rPr>
        <sz val="11"/>
        <color theme="3"/>
        <rFont val="Microsoft YaHei UI"/>
        <charset val="134"/>
      </rPr>
      <t>（合计）</t>
    </r>
  </si>
  <si>
    <t>实发</t>
  </si>
  <si>
    <t>8月1-10</t>
  </si>
  <si>
    <t>8月11-30</t>
  </si>
  <si>
    <t>8月合计</t>
  </si>
  <si>
    <r>
      <rPr>
        <sz val="11"/>
        <rFont val="Microsoft YaHei UI"/>
        <charset val="134"/>
      </rPr>
      <t>林丹雯</t>
    </r>
  </si>
  <si>
    <r>
      <rPr>
        <sz val="11"/>
        <rFont val="Microsoft YaHei UI"/>
        <charset val="134"/>
      </rPr>
      <t>9</t>
    </r>
    <r>
      <rPr>
        <sz val="11"/>
        <rFont val="Microsoft YaHei UI"/>
        <charset val="134"/>
      </rPr>
      <t>月</t>
    </r>
  </si>
  <si>
    <t>9月</t>
  </si>
  <si>
    <t>10月</t>
  </si>
  <si>
    <t>餐补按18天计算</t>
  </si>
  <si>
    <t>11月</t>
  </si>
  <si>
    <t>12月1-9</t>
  </si>
  <si>
    <t>12月10-31</t>
  </si>
  <si>
    <t>12月合计</t>
  </si>
  <si>
    <t>年假5天</t>
  </si>
  <si>
    <t>年假3天</t>
  </si>
  <si>
    <t>提成</t>
  </si>
  <si>
    <t>个人应缴</t>
  </si>
  <si>
    <t>线下餐饮</t>
  </si>
  <si>
    <t>线上餐饮</t>
  </si>
  <si>
    <t>餐饮合计</t>
  </si>
  <si>
    <t>图书商品</t>
  </si>
  <si>
    <t>会员</t>
  </si>
  <si>
    <t>测算提成</t>
  </si>
  <si>
    <t>提成合计</t>
  </si>
  <si>
    <t>赵婉君</t>
  </si>
  <si>
    <t>特殊补贴</t>
  </si>
  <si>
    <t>黄冠凯</t>
  </si>
  <si>
    <t>2799电池车分6期扣</t>
  </si>
  <si>
    <t>聂翠婷</t>
  </si>
  <si>
    <t>叶洁勤</t>
  </si>
  <si>
    <t>刘玉花</t>
  </si>
  <si>
    <t>7-9月补扣社保每月23.08</t>
  </si>
  <si>
    <t>胡杰文</t>
  </si>
</sst>
</file>

<file path=xl/styles.xml><?xml version="1.0" encoding="utf-8"?>
<styleSheet xmlns="http://schemas.openxmlformats.org/spreadsheetml/2006/main">
  <numFmts count="8">
    <numFmt numFmtId="176" formatCode="[$-F800]dddd\,\ mmmm\ dd\,\ yyyy"/>
    <numFmt numFmtId="177" formatCode="\¥#,##0.00;\¥\-#,##0.00;;"/>
    <numFmt numFmtId="41" formatCode="_ * #,##0_ ;_ * \-#,##0_ ;_ * &quot;-&quot;_ ;_ @_ "/>
    <numFmt numFmtId="42" formatCode="_ &quot;￥&quot;* #,##0_ ;_ &quot;￥&quot;* \-#,##0_ ;_ &quot;￥&quot;* &quot;-&quot;_ ;_ @_ "/>
    <numFmt numFmtId="178" formatCode="0.00_ "/>
    <numFmt numFmtId="179" formatCode="0_ "/>
    <numFmt numFmtId="180" formatCode="\¥#,##0.00"/>
    <numFmt numFmtId="181" formatCode="\¥#,##0.00_);[Red]\(\¥#,##0.00\)"/>
  </numFmts>
  <fonts count="37">
    <font>
      <sz val="11"/>
      <color theme="3"/>
      <name val="Microsoft YaHei UI"/>
      <charset val="134"/>
    </font>
    <font>
      <sz val="11"/>
      <color theme="3"/>
      <name val="SimSun"/>
      <charset val="134"/>
    </font>
    <font>
      <sz val="11"/>
      <color rgb="FFFF0000"/>
      <name val="Microsoft YaHei UI"/>
      <charset val="134"/>
    </font>
    <font>
      <sz val="11"/>
      <name val="Microsoft YaHei UI"/>
      <charset val="134"/>
    </font>
    <font>
      <b/>
      <sz val="11"/>
      <color rgb="FFFF0000"/>
      <name val="Microsoft YaHei UI"/>
      <charset val="134"/>
    </font>
    <font>
      <sz val="11"/>
      <color theme="4" tint="-0.499984740745262"/>
      <name val="Microsoft YaHei UI"/>
      <charset val="134"/>
    </font>
    <font>
      <sz val="11"/>
      <color theme="4" tint="-0.499984740745262"/>
      <name val="SimSun"/>
      <charset val="134"/>
    </font>
    <font>
      <sz val="11"/>
      <color theme="3"/>
      <name val="宋体"/>
      <charset val="134"/>
    </font>
    <font>
      <i/>
      <sz val="24"/>
      <color theme="4" tint="-0.249946592608417"/>
      <name val="Microsoft YaHei UI"/>
      <charset val="134"/>
    </font>
    <font>
      <sz val="11"/>
      <color theme="3"/>
      <name val="Microsoft YaHei"/>
      <charset val="134"/>
    </font>
    <font>
      <sz val="11"/>
      <color theme="3"/>
      <name val="Helvetica"/>
      <charset val="134"/>
    </font>
    <font>
      <sz val="11"/>
      <color theme="1"/>
      <name val="华文楷体"/>
      <charset val="134"/>
      <scheme val="minor"/>
    </font>
    <font>
      <sz val="11"/>
      <color theme="3"/>
      <name val="微软雅黑"/>
      <charset val="134"/>
    </font>
    <font>
      <sz val="13"/>
      <color theme="4" tint="-0.499984740745262"/>
      <name val="Microsoft YaHei UI"/>
      <charset val="134"/>
    </font>
    <font>
      <sz val="13"/>
      <color theme="3"/>
      <name val="Microsoft YaHei UI"/>
      <charset val="134"/>
    </font>
    <font>
      <sz val="11"/>
      <color rgb="FF006100"/>
      <name val="华文楷体"/>
      <charset val="0"/>
      <scheme val="minor"/>
    </font>
    <font>
      <sz val="11"/>
      <color theme="0"/>
      <name val="华文楷体"/>
      <charset val="0"/>
      <scheme val="minor"/>
    </font>
    <font>
      <b/>
      <sz val="11"/>
      <color rgb="FF3F3F3F"/>
      <name val="华文楷体"/>
      <charset val="0"/>
      <scheme val="minor"/>
    </font>
    <font>
      <sz val="11"/>
      <color theme="1"/>
      <name val="华文楷体"/>
      <charset val="0"/>
      <scheme val="minor"/>
    </font>
    <font>
      <i/>
      <sz val="11"/>
      <color rgb="FF7F7F7F"/>
      <name val="华文楷体"/>
      <charset val="0"/>
      <scheme val="minor"/>
    </font>
    <font>
      <b/>
      <sz val="11"/>
      <color theme="3"/>
      <name val="华文楷体"/>
      <charset val="134"/>
      <scheme val="minor"/>
    </font>
    <font>
      <u/>
      <sz val="11"/>
      <color rgb="FF800080"/>
      <name val="华文楷体"/>
      <charset val="0"/>
      <scheme val="minor"/>
    </font>
    <font>
      <sz val="11"/>
      <color rgb="FF9C0006"/>
      <name val="华文楷体"/>
      <charset val="0"/>
      <scheme val="minor"/>
    </font>
    <font>
      <sz val="11"/>
      <color rgb="FF9C6500"/>
      <name val="华文楷体"/>
      <charset val="0"/>
      <scheme val="minor"/>
    </font>
    <font>
      <b/>
      <sz val="11"/>
      <color rgb="FFFA7D00"/>
      <name val="华文楷体"/>
      <charset val="0"/>
      <scheme val="minor"/>
    </font>
    <font>
      <b/>
      <sz val="11"/>
      <color rgb="FFFFFFFF"/>
      <name val="华文楷体"/>
      <charset val="0"/>
      <scheme val="minor"/>
    </font>
    <font>
      <sz val="11"/>
      <color rgb="FFFA7D00"/>
      <name val="华文楷体"/>
      <charset val="0"/>
      <scheme val="minor"/>
    </font>
    <font>
      <sz val="11"/>
      <color rgb="FFFF0000"/>
      <name val="华文楷体"/>
      <charset val="0"/>
      <scheme val="minor"/>
    </font>
    <font>
      <sz val="11"/>
      <color rgb="FF3F3F76"/>
      <name val="华文楷体"/>
      <charset val="0"/>
      <scheme val="minor"/>
    </font>
    <font>
      <b/>
      <sz val="11"/>
      <color theme="1"/>
      <name val="华文楷体"/>
      <charset val="0"/>
      <scheme val="minor"/>
    </font>
    <font>
      <u/>
      <sz val="11"/>
      <color rgb="FF0000FF"/>
      <name val="华文楷体"/>
      <charset val="0"/>
      <scheme val="minor"/>
    </font>
    <font>
      <b/>
      <sz val="15"/>
      <color theme="3"/>
      <name val="华文楷体"/>
      <charset val="134"/>
      <scheme val="minor"/>
    </font>
    <font>
      <sz val="11"/>
      <color theme="3"/>
      <name val="Times New Roman"/>
      <charset val="134"/>
    </font>
    <font>
      <sz val="11"/>
      <color theme="3"/>
      <name val="Cambria"/>
      <charset val="134"/>
    </font>
    <font>
      <sz val="10"/>
      <color rgb="FF32363A"/>
      <name val="-apple-system"/>
      <charset val="134"/>
    </font>
    <font>
      <sz val="10"/>
      <color rgb="FF32363A"/>
      <name val="宋体"/>
      <charset val="134"/>
    </font>
    <font>
      <sz val="10"/>
      <color rgb="FF32363A"/>
      <name val="微软雅黑"/>
      <charset val="134"/>
    </font>
  </fonts>
  <fills count="40">
    <fill>
      <patternFill patternType="none"/>
    </fill>
    <fill>
      <patternFill patternType="gray125"/>
    </fill>
    <fill>
      <patternFill patternType="solid">
        <fgColor theme="3" tint="0.799920651875362"/>
        <bgColor indexed="64"/>
      </patternFill>
    </fill>
    <fill>
      <patternFill patternType="solid">
        <fgColor theme="6" tint="0.799920651875362"/>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0" tint="-0.25"/>
        <bgColor indexed="64"/>
      </patternFill>
    </fill>
    <fill>
      <patternFill patternType="solid">
        <fgColor theme="9" tint="0.8"/>
        <bgColor indexed="64"/>
      </patternFill>
    </fill>
    <fill>
      <patternFill patternType="solid">
        <fgColor theme="5" tint="0.8"/>
        <bgColor indexed="64"/>
      </patternFill>
    </fill>
    <fill>
      <patternFill patternType="solid">
        <fgColor theme="6" tint="0.8"/>
        <bgColor indexed="64"/>
      </patternFill>
    </fill>
    <fill>
      <patternFill patternType="solid">
        <fgColor theme="2" tint="-0.0999786370433668"/>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5"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9"/>
        <bgColor indexed="64"/>
      </patternFill>
    </fill>
    <fill>
      <patternFill patternType="solid">
        <fgColor theme="4"/>
        <bgColor indexed="64"/>
      </patternFill>
    </fill>
  </fills>
  <borders count="14">
    <border>
      <left/>
      <right/>
      <top/>
      <bottom/>
      <diagonal/>
    </border>
    <border>
      <left style="thin">
        <color auto="1"/>
      </left>
      <right style="thin">
        <color auto="1"/>
      </right>
      <top style="thin">
        <color auto="1"/>
      </top>
      <bottom style="thin">
        <color auto="1"/>
      </bottom>
      <diagonal/>
    </border>
    <border>
      <left style="dotted">
        <color theme="3"/>
      </left>
      <right style="dotted">
        <color theme="3"/>
      </right>
      <top/>
      <bottom/>
      <diagonal/>
    </border>
    <border>
      <left style="dotted">
        <color theme="3"/>
      </left>
      <right/>
      <top/>
      <bottom/>
      <diagonal/>
    </border>
    <border>
      <left/>
      <right style="dotted">
        <color theme="3"/>
      </right>
      <top/>
      <bottom/>
      <diagonal/>
    </border>
    <border>
      <left/>
      <right style="thin">
        <color theme="3"/>
      </right>
      <top/>
      <bottom/>
      <diagonal/>
    </border>
    <border>
      <left style="thin">
        <color theme="3"/>
      </left>
      <right style="thin">
        <color theme="3"/>
      </right>
      <top style="thin">
        <color theme="3"/>
      </top>
      <bottom style="thin">
        <color theme="3"/>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s>
  <cellStyleXfs count="50">
    <xf numFmtId="0" fontId="0" fillId="0" borderId="0">
      <alignment horizontal="left" vertical="center" wrapText="1" indent="1"/>
    </xf>
    <xf numFmtId="42" fontId="11" fillId="0" borderId="0" applyFont="0" applyFill="0" applyBorder="0" applyAlignment="0" applyProtection="0">
      <alignment vertical="center"/>
    </xf>
    <xf numFmtId="0" fontId="18" fillId="19" borderId="0" applyNumberFormat="0" applyBorder="0" applyAlignment="0" applyProtection="0">
      <alignment vertical="center"/>
    </xf>
    <xf numFmtId="0" fontId="28" fillId="33" borderId="8" applyNumberFormat="0" applyAlignment="0" applyProtection="0">
      <alignment vertical="center"/>
    </xf>
    <xf numFmtId="177" fontId="0" fillId="0" borderId="0" applyFont="0" applyFill="0" applyBorder="0" applyProtection="0">
      <alignment horizontal="right" vertical="center" indent="1"/>
    </xf>
    <xf numFmtId="41" fontId="11" fillId="0" borderId="0" applyFont="0" applyFill="0" applyBorder="0" applyAlignment="0" applyProtection="0">
      <alignment vertical="center"/>
    </xf>
    <xf numFmtId="0" fontId="18" fillId="24" borderId="0" applyNumberFormat="0" applyBorder="0" applyAlignment="0" applyProtection="0">
      <alignment vertical="center"/>
    </xf>
    <xf numFmtId="0" fontId="22" fillId="20" borderId="0" applyNumberFormat="0" applyBorder="0" applyAlignment="0" applyProtection="0">
      <alignment vertical="center"/>
    </xf>
    <xf numFmtId="179" fontId="0" fillId="0" borderId="0" applyFont="0" applyFill="0" applyBorder="0" applyAlignment="0" applyProtection="0"/>
    <xf numFmtId="176" fontId="0" fillId="0" borderId="0" applyFont="0" applyFill="0" applyBorder="0" applyProtection="0">
      <alignment horizontal="center" vertical="center"/>
    </xf>
    <xf numFmtId="0" fontId="16" fillId="29" borderId="0" applyNumberFormat="0" applyBorder="0" applyAlignment="0" applyProtection="0">
      <alignment vertical="center"/>
    </xf>
    <xf numFmtId="0" fontId="30" fillId="0" borderId="0" applyNumberFormat="0" applyFill="0" applyBorder="0" applyAlignment="0" applyProtection="0">
      <alignment vertical="center"/>
    </xf>
    <xf numFmtId="9" fontId="11"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3" borderId="6">
      <alignment vertical="center" wrapText="1"/>
    </xf>
    <xf numFmtId="0" fontId="16" fillId="17" borderId="0" applyNumberFormat="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8" fillId="0" borderId="0">
      <alignment horizontal="left" vertical="top"/>
    </xf>
    <xf numFmtId="0" fontId="19" fillId="0" borderId="0" applyNumberFormat="0" applyFill="0" applyBorder="0" applyAlignment="0" applyProtection="0">
      <alignment vertical="center"/>
    </xf>
    <xf numFmtId="0" fontId="31" fillId="0" borderId="13" applyNumberFormat="0" applyFill="0" applyAlignment="0" applyProtection="0">
      <alignment vertical="center"/>
    </xf>
    <xf numFmtId="0" fontId="5" fillId="0" borderId="0" applyNumberFormat="0" applyFill="0" applyBorder="0" applyProtection="0">
      <alignment horizontal="left" vertical="center" indent="1"/>
    </xf>
    <xf numFmtId="0" fontId="16" fillId="32" borderId="0" applyNumberFormat="0" applyBorder="0" applyAlignment="0" applyProtection="0">
      <alignment vertical="center"/>
    </xf>
    <xf numFmtId="0" fontId="20" fillId="0" borderId="12" applyNumberFormat="0" applyFill="0" applyAlignment="0" applyProtection="0">
      <alignment vertical="center"/>
    </xf>
    <xf numFmtId="0" fontId="16" fillId="31" borderId="0" applyNumberFormat="0" applyBorder="0" applyAlignment="0" applyProtection="0">
      <alignment vertical="center"/>
    </xf>
    <xf numFmtId="0" fontId="17" fillId="16" borderId="7" applyNumberFormat="0" applyAlignment="0" applyProtection="0">
      <alignment vertical="center"/>
    </xf>
    <xf numFmtId="0" fontId="24" fillId="16" borderId="8" applyNumberFormat="0" applyAlignment="0" applyProtection="0">
      <alignment vertical="center"/>
    </xf>
    <xf numFmtId="0" fontId="25" fillId="28" borderId="9" applyNumberFormat="0" applyAlignment="0" applyProtection="0">
      <alignment vertical="center"/>
    </xf>
    <xf numFmtId="0" fontId="18" fillId="27" borderId="0" applyNumberFormat="0" applyBorder="0" applyAlignment="0" applyProtection="0">
      <alignment vertical="center"/>
    </xf>
    <xf numFmtId="0" fontId="16" fillId="15" borderId="0" applyNumberFormat="0" applyBorder="0" applyAlignment="0" applyProtection="0">
      <alignment vertical="center"/>
    </xf>
    <xf numFmtId="0" fontId="26" fillId="0" borderId="10" applyNumberFormat="0" applyFill="0" applyAlignment="0" applyProtection="0">
      <alignment vertical="center"/>
    </xf>
    <xf numFmtId="0" fontId="29" fillId="0" borderId="11" applyNumberFormat="0" applyFill="0" applyAlignment="0" applyProtection="0">
      <alignment vertical="center"/>
    </xf>
    <xf numFmtId="0" fontId="15" fillId="14" borderId="0" applyNumberFormat="0" applyBorder="0" applyAlignment="0" applyProtection="0">
      <alignment vertical="center"/>
    </xf>
    <xf numFmtId="0" fontId="23" fillId="23" borderId="0" applyNumberFormat="0" applyBorder="0" applyAlignment="0" applyProtection="0">
      <alignment vertical="center"/>
    </xf>
    <xf numFmtId="0" fontId="18" fillId="30" borderId="0" applyNumberFormat="0" applyBorder="0" applyAlignment="0" applyProtection="0">
      <alignment vertical="center"/>
    </xf>
    <xf numFmtId="0" fontId="16" fillId="39" borderId="0" applyNumberFormat="0" applyBorder="0" applyAlignment="0" applyProtection="0">
      <alignment vertical="center"/>
    </xf>
    <xf numFmtId="0" fontId="18" fillId="4" borderId="0" applyNumberFormat="0" applyBorder="0" applyAlignment="0" applyProtection="0">
      <alignment vertical="center"/>
    </xf>
    <xf numFmtId="0" fontId="18" fillId="37" borderId="0" applyNumberFormat="0" applyBorder="0" applyAlignment="0" applyProtection="0">
      <alignment vertical="center"/>
    </xf>
    <xf numFmtId="0" fontId="18" fillId="11" borderId="0" applyNumberFormat="0" applyBorder="0" applyAlignment="0" applyProtection="0">
      <alignment vertical="center"/>
    </xf>
    <xf numFmtId="0" fontId="18" fillId="26" borderId="0" applyNumberFormat="0" applyBorder="0" applyAlignment="0" applyProtection="0">
      <alignment vertical="center"/>
    </xf>
    <xf numFmtId="0" fontId="16" fillId="36" borderId="0" applyNumberFormat="0" applyBorder="0" applyAlignment="0" applyProtection="0">
      <alignment vertical="center"/>
    </xf>
    <xf numFmtId="0" fontId="16" fillId="18" borderId="0" applyNumberFormat="0" applyBorder="0" applyAlignment="0" applyProtection="0">
      <alignment vertical="center"/>
    </xf>
    <xf numFmtId="0" fontId="18" fillId="12" borderId="0" applyNumberFormat="0" applyBorder="0" applyAlignment="0" applyProtection="0">
      <alignment vertical="center"/>
    </xf>
    <xf numFmtId="0" fontId="18" fillId="5" borderId="0" applyNumberFormat="0" applyBorder="0" applyAlignment="0" applyProtection="0">
      <alignment vertical="center"/>
    </xf>
    <xf numFmtId="0" fontId="16" fillId="35" borderId="0" applyNumberFormat="0" applyBorder="0" applyAlignment="0" applyProtection="0">
      <alignment vertical="center"/>
    </xf>
    <xf numFmtId="0" fontId="18" fillId="22" borderId="0" applyNumberFormat="0" applyBorder="0" applyAlignment="0" applyProtection="0">
      <alignment vertical="center"/>
    </xf>
    <xf numFmtId="0" fontId="16" fillId="34" borderId="0" applyNumberFormat="0" applyBorder="0" applyAlignment="0" applyProtection="0">
      <alignment vertical="center"/>
    </xf>
    <xf numFmtId="0" fontId="16" fillId="38" borderId="0" applyNumberFormat="0" applyBorder="0" applyAlignment="0" applyProtection="0">
      <alignment vertical="center"/>
    </xf>
    <xf numFmtId="0" fontId="18" fillId="21" borderId="0" applyNumberFormat="0" applyBorder="0" applyAlignment="0" applyProtection="0">
      <alignment vertical="center"/>
    </xf>
    <xf numFmtId="0" fontId="16" fillId="25" borderId="0" applyNumberFormat="0" applyBorder="0" applyAlignment="0" applyProtection="0">
      <alignment vertical="center"/>
    </xf>
  </cellStyleXfs>
  <cellXfs count="113">
    <xf numFmtId="0" fontId="0" fillId="0" borderId="0" xfId="0">
      <alignment horizontal="left" vertical="center" wrapText="1" indent="1"/>
    </xf>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2" fillId="5" borderId="1" xfId="0" applyFont="1" applyFill="1" applyBorder="1" applyAlignment="1">
      <alignment horizontal="center" vertical="center" wrapText="1"/>
    </xf>
    <xf numFmtId="57" fontId="3" fillId="3" borderId="1" xfId="0" applyNumberFormat="1" applyFont="1" applyFill="1" applyBorder="1" applyAlignment="1">
      <alignment horizontal="center" vertical="center" wrapText="1"/>
    </xf>
    <xf numFmtId="57" fontId="0" fillId="4"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57" fontId="0" fillId="6" borderId="1" xfId="0" applyNumberFormat="1" applyFill="1" applyBorder="1" applyAlignment="1">
      <alignment horizontal="center" vertical="center" wrapText="1"/>
    </xf>
    <xf numFmtId="178" fontId="0" fillId="6" borderId="1" xfId="0" applyNumberFormat="1" applyFill="1" applyBorder="1" applyAlignment="1">
      <alignment horizontal="center" vertical="center" wrapText="1"/>
    </xf>
    <xf numFmtId="0" fontId="0" fillId="7" borderId="1" xfId="0" applyFill="1" applyBorder="1" applyAlignment="1">
      <alignment horizontal="center" vertical="center" wrapText="1"/>
    </xf>
    <xf numFmtId="57" fontId="0" fillId="7" borderId="1" xfId="0" applyNumberFormat="1" applyFill="1" applyBorder="1" applyAlignment="1">
      <alignment horizontal="center" vertical="center" wrapText="1"/>
    </xf>
    <xf numFmtId="178" fontId="0" fillId="7" borderId="1" xfId="0" applyNumberFormat="1" applyFill="1" applyBorder="1" applyAlignment="1">
      <alignment horizontal="center" vertical="center" wrapText="1"/>
    </xf>
    <xf numFmtId="0" fontId="0" fillId="8" borderId="1" xfId="0" applyFill="1" applyBorder="1" applyAlignment="1">
      <alignment horizontal="center" vertical="center" wrapText="1"/>
    </xf>
    <xf numFmtId="57" fontId="0" fillId="8" borderId="1" xfId="0" applyNumberFormat="1" applyFill="1" applyBorder="1" applyAlignment="1">
      <alignment horizontal="center" vertical="center" wrapText="1"/>
    </xf>
    <xf numFmtId="178" fontId="0" fillId="8" borderId="1" xfId="0" applyNumberFormat="1" applyFill="1" applyBorder="1" applyAlignment="1">
      <alignment horizontal="center" vertical="center" wrapText="1"/>
    </xf>
    <xf numFmtId="0" fontId="0" fillId="9" borderId="1" xfId="0" applyFill="1" applyBorder="1" applyAlignment="1">
      <alignment horizontal="center" vertical="center" wrapText="1"/>
    </xf>
    <xf numFmtId="57" fontId="0" fillId="9" borderId="1" xfId="0" applyNumberFormat="1" applyFill="1" applyBorder="1" applyAlignment="1">
      <alignment horizontal="center" vertical="center" wrapText="1"/>
    </xf>
    <xf numFmtId="178" fontId="0" fillId="9" borderId="1" xfId="0" applyNumberFormat="1" applyFill="1" applyBorder="1" applyAlignment="1">
      <alignment horizontal="center" vertical="center" wrapText="1"/>
    </xf>
    <xf numFmtId="178" fontId="0" fillId="3" borderId="1" xfId="0" applyNumberFormat="1" applyFill="1" applyBorder="1" applyAlignment="1">
      <alignment horizontal="center" vertical="center" wrapText="1"/>
    </xf>
    <xf numFmtId="178" fontId="0" fillId="4" borderId="1" xfId="0" applyNumberFormat="1" applyFill="1" applyBorder="1" applyAlignment="1">
      <alignment horizontal="center" vertical="center" wrapText="1"/>
    </xf>
    <xf numFmtId="178" fontId="3" fillId="3" borderId="1" xfId="0" applyNumberFormat="1" applyFont="1" applyFill="1" applyBorder="1" applyAlignment="1">
      <alignment horizontal="center" vertical="center" wrapText="1"/>
    </xf>
    <xf numFmtId="178" fontId="0" fillId="5" borderId="1" xfId="0" applyNumberFormat="1" applyFill="1" applyBorder="1" applyAlignment="1">
      <alignment horizontal="center" vertical="center" wrapText="1"/>
    </xf>
    <xf numFmtId="178" fontId="4" fillId="6" borderId="1" xfId="0" applyNumberFormat="1" applyFont="1" applyFill="1" applyBorder="1" applyAlignment="1">
      <alignment horizontal="center" vertical="center" wrapText="1"/>
    </xf>
    <xf numFmtId="178" fontId="4" fillId="7" borderId="1" xfId="0" applyNumberFormat="1" applyFont="1" applyFill="1" applyBorder="1" applyAlignment="1">
      <alignment horizontal="center" vertical="center" wrapText="1"/>
    </xf>
    <xf numFmtId="178" fontId="4" fillId="8" borderId="1" xfId="0" applyNumberFormat="1" applyFont="1" applyFill="1" applyBorder="1" applyAlignment="1">
      <alignment horizontal="center" vertical="center" wrapText="1"/>
    </xf>
    <xf numFmtId="178" fontId="4" fillId="9" borderId="1"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176" fontId="0" fillId="0" borderId="0" xfId="9" applyNumberFormat="1" applyFont="1" applyBorder="1" applyAlignment="1">
      <alignment horizontal="center" vertical="center"/>
    </xf>
    <xf numFmtId="0" fontId="1" fillId="0" borderId="0" xfId="0" applyFont="1" applyBorder="1">
      <alignment horizontal="left" vertical="center" wrapText="1" indent="1"/>
    </xf>
    <xf numFmtId="40" fontId="0" fillId="0" borderId="0" xfId="4" applyNumberFormat="1" applyFont="1" applyBorder="1" applyAlignment="1">
      <alignment horizontal="right" vertical="center" indent="1"/>
    </xf>
    <xf numFmtId="176" fontId="0" fillId="0" borderId="2" xfId="9" applyNumberFormat="1" applyFont="1" applyBorder="1" applyAlignment="1">
      <alignment horizontal="center" vertical="center"/>
    </xf>
    <xf numFmtId="0" fontId="1" fillId="0" borderId="2" xfId="0" applyFont="1" applyBorder="1">
      <alignment horizontal="left" vertical="center" wrapText="1" indent="1"/>
    </xf>
    <xf numFmtId="40" fontId="0" fillId="0" borderId="2" xfId="4" applyNumberFormat="1" applyFont="1" applyBorder="1" applyAlignment="1">
      <alignment horizontal="right" vertical="center" indent="1"/>
    </xf>
    <xf numFmtId="176" fontId="0" fillId="0" borderId="3" xfId="9" applyNumberFormat="1" applyFont="1" applyBorder="1" applyAlignment="1">
      <alignment horizontal="center" vertical="center"/>
    </xf>
    <xf numFmtId="9" fontId="0" fillId="0" borderId="0" xfId="0" applyNumberFormat="1">
      <alignment horizontal="left" vertical="center" wrapText="1" indent="1"/>
    </xf>
    <xf numFmtId="0" fontId="0" fillId="0" borderId="0" xfId="0" applyFont="1" applyAlignment="1">
      <alignment horizontal="left" vertical="center" indent="1"/>
    </xf>
    <xf numFmtId="0" fontId="0" fillId="0" borderId="0" xfId="0" applyFont="1">
      <alignment horizontal="left" vertical="center" wrapText="1" indent="1"/>
    </xf>
    <xf numFmtId="0" fontId="1" fillId="0" borderId="0" xfId="0" applyFont="1">
      <alignment horizontal="left" vertical="center" wrapText="1" indent="1"/>
    </xf>
    <xf numFmtId="179" fontId="0" fillId="0" borderId="2" xfId="8" applyNumberFormat="1" applyFont="1" applyBorder="1" applyAlignment="1">
      <alignment horizontal="left" vertical="center" indent="1"/>
    </xf>
    <xf numFmtId="0" fontId="5" fillId="0" borderId="2" xfId="21" applyFont="1" applyBorder="1" applyAlignment="1">
      <alignment horizontal="left" vertical="center" indent="1"/>
    </xf>
    <xf numFmtId="0" fontId="6" fillId="0" borderId="2" xfId="21" applyFont="1" applyBorder="1" applyAlignment="1">
      <alignment horizontal="left" vertical="center" indent="1"/>
    </xf>
    <xf numFmtId="40" fontId="0" fillId="0" borderId="0" xfId="0" applyNumberFormat="1">
      <alignment horizontal="left" vertical="center" wrapText="1" indent="1"/>
    </xf>
    <xf numFmtId="179" fontId="0" fillId="0" borderId="0" xfId="8" applyNumberFormat="1" applyFont="1" applyBorder="1" applyAlignment="1">
      <alignment horizontal="left" vertical="center" indent="1"/>
    </xf>
    <xf numFmtId="0" fontId="5" fillId="0" borderId="4" xfId="21" applyFont="1" applyBorder="1" applyAlignment="1">
      <alignment horizontal="left" vertical="center" indent="1"/>
    </xf>
    <xf numFmtId="0" fontId="0" fillId="0" borderId="2" xfId="0" applyFont="1" applyBorder="1" applyAlignment="1">
      <alignment vertical="center"/>
    </xf>
    <xf numFmtId="0" fontId="0" fillId="0" borderId="0" xfId="0" applyFont="1" applyAlignment="1">
      <alignment vertical="center"/>
    </xf>
    <xf numFmtId="58" fontId="0" fillId="0" borderId="2" xfId="0" applyNumberFormat="1" applyFont="1" applyBorder="1" applyAlignment="1">
      <alignment vertical="center"/>
    </xf>
    <xf numFmtId="176" fontId="0" fillId="0" borderId="4" xfId="9" applyNumberFormat="1" applyFont="1" applyBorder="1" applyAlignment="1">
      <alignment horizontal="center" vertical="center"/>
    </xf>
    <xf numFmtId="177" fontId="0" fillId="0" borderId="2" xfId="4" applyNumberFormat="1" applyFont="1" applyBorder="1" applyAlignment="1">
      <alignment horizontal="right" vertical="center" indent="1"/>
    </xf>
    <xf numFmtId="180" fontId="0" fillId="0" borderId="2" xfId="0" applyNumberFormat="1" applyFont="1" applyBorder="1" applyAlignment="1">
      <alignment vertical="center"/>
    </xf>
    <xf numFmtId="0" fontId="0" fillId="0" borderId="1" xfId="0" applyFont="1" applyBorder="1">
      <alignment horizontal="left" vertical="center" wrapText="1" indent="1"/>
    </xf>
    <xf numFmtId="176" fontId="0" fillId="0" borderId="1" xfId="9" applyNumberFormat="1" applyFont="1" applyBorder="1" applyAlignment="1">
      <alignment horizontal="center" vertical="center"/>
    </xf>
    <xf numFmtId="179" fontId="0" fillId="0" borderId="1" xfId="8" applyNumberFormat="1" applyFont="1" applyBorder="1" applyAlignment="1">
      <alignment horizontal="left" vertical="center" indent="1"/>
    </xf>
    <xf numFmtId="0" fontId="1" fillId="0" borderId="1" xfId="0" applyFont="1" applyBorder="1">
      <alignment horizontal="left" vertical="center" wrapText="1" indent="1"/>
    </xf>
    <xf numFmtId="0" fontId="5" fillId="0" borderId="1" xfId="21" applyFont="1" applyBorder="1" applyAlignment="1">
      <alignment horizontal="left" vertical="center" indent="1"/>
    </xf>
    <xf numFmtId="177" fontId="0" fillId="0" borderId="1" xfId="4" applyNumberFormat="1" applyFont="1" applyBorder="1" applyAlignment="1">
      <alignment horizontal="right" vertical="center" indent="1"/>
    </xf>
    <xf numFmtId="0" fontId="0" fillId="0" borderId="0" xfId="0" applyFont="1" applyBorder="1" applyAlignment="1">
      <alignment vertical="center"/>
    </xf>
    <xf numFmtId="0" fontId="0" fillId="0" borderId="4" xfId="0" applyFont="1" applyBorder="1" applyAlignment="1">
      <alignment vertical="center"/>
    </xf>
    <xf numFmtId="176" fontId="0" fillId="0" borderId="1" xfId="9" applyNumberFormat="1" applyFont="1" applyBorder="1">
      <alignment horizontal="center" vertical="center"/>
    </xf>
    <xf numFmtId="179" fontId="0" fillId="0" borderId="1" xfId="8" applyFont="1" applyBorder="1" applyAlignment="1">
      <alignment horizontal="left" vertical="center" indent="1"/>
    </xf>
    <xf numFmtId="0" fontId="7" fillId="0" borderId="1" xfId="0" applyFont="1" applyBorder="1">
      <alignment horizontal="left" vertical="center" wrapText="1" indent="1"/>
    </xf>
    <xf numFmtId="177" fontId="0" fillId="0" borderId="1" xfId="4" applyFont="1" applyBorder="1">
      <alignment horizontal="right" vertical="center" indent="1"/>
    </xf>
    <xf numFmtId="0" fontId="1" fillId="0" borderId="4" xfId="0" applyFont="1" applyBorder="1" applyAlignment="1">
      <alignment vertical="center"/>
    </xf>
    <xf numFmtId="58" fontId="1" fillId="0" borderId="1" xfId="0" applyNumberFormat="1" applyFont="1" applyBorder="1">
      <alignment horizontal="left" vertical="center" wrapText="1" indent="1"/>
    </xf>
    <xf numFmtId="180" fontId="0" fillId="0" borderId="0" xfId="0" applyNumberFormat="1" applyAlignment="1">
      <alignment horizontal="center" vertical="center" wrapText="1"/>
    </xf>
    <xf numFmtId="0" fontId="0" fillId="0" borderId="2" xfId="0" applyFont="1" applyBorder="1" applyAlignment="1">
      <alignment horizontal="center" vertical="center"/>
    </xf>
    <xf numFmtId="0" fontId="8" fillId="0" borderId="0" xfId="18" applyFont="1">
      <alignment horizontal="left" vertical="top"/>
    </xf>
    <xf numFmtId="176" fontId="0" fillId="0" borderId="0" xfId="9" applyNumberFormat="1" applyFont="1">
      <alignment horizontal="center" vertical="center"/>
    </xf>
    <xf numFmtId="179" fontId="0" fillId="0" borderId="0" xfId="8" applyFont="1" applyAlignment="1">
      <alignment horizontal="left" vertical="center" indent="1"/>
    </xf>
    <xf numFmtId="0" fontId="0" fillId="0" borderId="0" xfId="0" applyBorder="1">
      <alignment horizontal="left" vertical="center" wrapText="1" indent="1"/>
    </xf>
    <xf numFmtId="0" fontId="5" fillId="0" borderId="0" xfId="21" applyFont="1" applyBorder="1">
      <alignment horizontal="left" vertical="center" indent="1"/>
    </xf>
    <xf numFmtId="40" fontId="0" fillId="0" borderId="0" xfId="0" applyNumberFormat="1" applyFont="1" applyBorder="1" applyAlignment="1">
      <alignment vertical="center"/>
    </xf>
    <xf numFmtId="176" fontId="0" fillId="0" borderId="0" xfId="9" applyFont="1">
      <alignment horizontal="center" vertical="center"/>
    </xf>
    <xf numFmtId="0" fontId="0" fillId="0" borderId="0" xfId="0" applyFont="1" applyBorder="1">
      <alignment horizontal="left" vertical="center" wrapText="1" indent="1"/>
    </xf>
    <xf numFmtId="0" fontId="5" fillId="0" borderId="0" xfId="21" applyFont="1">
      <alignment horizontal="left" vertical="center" indent="1"/>
    </xf>
    <xf numFmtId="0" fontId="9" fillId="0" borderId="0" xfId="0" applyFont="1" applyBorder="1">
      <alignment horizontal="left" vertical="center" wrapText="1" indent="1"/>
    </xf>
    <xf numFmtId="0" fontId="7" fillId="0" borderId="0" xfId="0" applyFont="1" applyBorder="1">
      <alignment horizontal="left" vertical="center" wrapText="1" indent="1"/>
    </xf>
    <xf numFmtId="176" fontId="0" fillId="0" borderId="0" xfId="9" applyNumberFormat="1" applyFont="1" applyBorder="1">
      <alignment horizontal="center" vertical="center"/>
    </xf>
    <xf numFmtId="179" fontId="0" fillId="0" borderId="0" xfId="8" applyFont="1" applyBorder="1" applyAlignment="1">
      <alignment horizontal="left" vertical="center" indent="1"/>
    </xf>
    <xf numFmtId="179" fontId="10" fillId="0" borderId="0" xfId="8" applyFont="1" applyBorder="1" applyAlignment="1">
      <alignment horizontal="left" vertical="center" indent="1"/>
    </xf>
    <xf numFmtId="0" fontId="0" fillId="0" borderId="0" xfId="0" applyFont="1" applyBorder="1" applyAlignment="1">
      <alignment horizontal="left" vertical="center" wrapText="1" indent="1"/>
    </xf>
    <xf numFmtId="0" fontId="10" fillId="0" borderId="0" xfId="0" applyFont="1" applyBorder="1" applyAlignment="1">
      <alignment horizontal="left" vertical="center" wrapText="1" indent="1"/>
    </xf>
    <xf numFmtId="40" fontId="0" fillId="0" borderId="0" xfId="0" applyNumberFormat="1" applyFont="1" applyFill="1" applyBorder="1" applyAlignment="1">
      <alignment vertical="center"/>
    </xf>
    <xf numFmtId="0" fontId="0" fillId="0" borderId="0" xfId="0" applyFont="1" applyFill="1" applyAlignment="1">
      <alignment vertical="center"/>
    </xf>
    <xf numFmtId="0" fontId="11" fillId="0" borderId="0" xfId="0" applyFont="1" applyBorder="1" applyAlignment="1">
      <alignment horizontal="left" vertical="center" wrapText="1" indent="1"/>
    </xf>
    <xf numFmtId="0" fontId="2" fillId="0" borderId="0" xfId="0" applyFont="1" applyBorder="1" applyAlignment="1">
      <alignment horizontal="left" vertical="center" wrapText="1" indent="1"/>
    </xf>
    <xf numFmtId="0" fontId="0" fillId="0" borderId="0" xfId="0" applyBorder="1" applyAlignment="1">
      <alignment horizontal="left" vertical="top" wrapText="1" indent="1"/>
    </xf>
    <xf numFmtId="40" fontId="0" fillId="0" borderId="0" xfId="0" applyNumberFormat="1" applyFont="1" applyAlignment="1">
      <alignment vertical="center"/>
    </xf>
    <xf numFmtId="0" fontId="12" fillId="0" borderId="0" xfId="0" applyFont="1" applyBorder="1" applyAlignment="1">
      <alignment horizontal="left" vertical="center" wrapText="1" indent="1"/>
    </xf>
    <xf numFmtId="40" fontId="0" fillId="0" borderId="0" xfId="0" applyNumberFormat="1" applyFont="1" applyBorder="1" applyAlignment="1">
      <alignment vertical="center" wrapText="1"/>
    </xf>
    <xf numFmtId="40" fontId="0" fillId="0" borderId="0" xfId="0" applyNumberFormat="1" applyFont="1" applyAlignment="1">
      <alignment vertical="center" wrapText="1"/>
    </xf>
    <xf numFmtId="0" fontId="13" fillId="0" borderId="0" xfId="0" applyFont="1" applyAlignment="1">
      <alignment horizontal="left" vertical="center" indent="1"/>
    </xf>
    <xf numFmtId="0" fontId="14" fillId="0" borderId="0" xfId="0" applyFont="1" applyAlignment="1">
      <alignment horizontal="left" vertical="center"/>
    </xf>
    <xf numFmtId="181" fontId="13" fillId="0" borderId="0" xfId="0" applyNumberFormat="1" applyFont="1" applyBorder="1" applyAlignment="1">
      <alignment horizontal="right" vertical="center" indent="1"/>
    </xf>
    <xf numFmtId="0" fontId="0" fillId="10" borderId="0" xfId="0" applyFont="1" applyFill="1" applyAlignment="1">
      <alignment horizontal="right" vertical="center" wrapText="1" indent="1"/>
    </xf>
    <xf numFmtId="4" fontId="0" fillId="0" borderId="0" xfId="0" applyNumberFormat="1" applyFont="1" applyAlignment="1">
      <alignment horizontal="right" vertical="center" wrapText="1" indent="1"/>
    </xf>
    <xf numFmtId="0" fontId="0" fillId="11" borderId="0" xfId="0" applyFont="1" applyFill="1">
      <alignment horizontal="left" vertical="center" wrapText="1" indent="1"/>
    </xf>
    <xf numFmtId="180" fontId="0" fillId="0" borderId="0" xfId="0" applyNumberFormat="1" applyFont="1">
      <alignment horizontal="left" vertical="center" wrapText="1" indent="1"/>
    </xf>
    <xf numFmtId="0" fontId="0" fillId="12" borderId="0" xfId="0" applyFont="1" applyFill="1" applyAlignment="1">
      <alignment horizontal="right" vertical="center" wrapText="1" indent="1"/>
    </xf>
    <xf numFmtId="40" fontId="0" fillId="12" borderId="0" xfId="0" applyNumberFormat="1" applyFont="1" applyFill="1" applyAlignment="1">
      <alignment horizontal="right" vertical="center" wrapText="1" indent="1"/>
    </xf>
    <xf numFmtId="0" fontId="8" fillId="0" borderId="5" xfId="18" applyFont="1" applyBorder="1">
      <alignment horizontal="left" vertical="top"/>
    </xf>
    <xf numFmtId="0" fontId="0" fillId="13" borderId="6" xfId="14" applyFont="1">
      <alignment vertical="center" wrapText="1"/>
    </xf>
    <xf numFmtId="0" fontId="0" fillId="0" borderId="0" xfId="0" applyFont="1" applyFill="1">
      <alignment horizontal="left" vertical="center" wrapText="1" indent="1"/>
    </xf>
    <xf numFmtId="177" fontId="0" fillId="0" borderId="0" xfId="4" applyFont="1">
      <alignment horizontal="right" vertical="center" indent="1"/>
    </xf>
    <xf numFmtId="177" fontId="0" fillId="0" borderId="0" xfId="0" applyNumberFormat="1" applyFont="1" applyAlignment="1">
      <alignment horizontal="right" vertical="center" inden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日期"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2">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ill>
        <patternFill patternType="solid">
          <bgColor theme="2" tint="-0.0998565630054628"/>
        </patternFill>
      </fill>
    </dxf>
    <dxf>
      <font>
        <b val="1"/>
        <i val="0"/>
        <color theme="4" tint="-0.499984740745262"/>
      </font>
      <border>
        <top style="dotted">
          <color theme="3"/>
        </top>
      </border>
    </dxf>
    <dxf>
      <font>
        <b val="1"/>
        <i val="0"/>
        <color theme="0" tint="-0.0499893185216834"/>
      </font>
      <fill>
        <patternFill patternType="solid">
          <bgColor theme="3"/>
        </patternFill>
      </fill>
      <border>
        <left/>
        <right/>
        <top/>
        <bottom/>
        <vertical/>
        <horizontal/>
      </border>
    </dxf>
    <dxf>
      <border>
        <left style="dotted">
          <color theme="3"/>
        </left>
        <right style="dotted">
          <color theme="3"/>
        </right>
        <bottom style="dotted">
          <color theme="3"/>
        </bottom>
        <vertical style="dotted">
          <color theme="3"/>
        </vertical>
      </border>
    </dxf>
  </dxfs>
  <tableStyles count="1" defaultTableStyle="支付方式" defaultPivotStyle="PivotStyleLight16">
    <tableStyle name="支付方式" pivot="0" count="4">
      <tableStyleElement type="wholeTable" dxfId="21"/>
      <tableStyleElement type="headerRow" dxfId="20"/>
      <tableStyleElement type="totalRow" dxfId="19"/>
      <tableStyleElement type="firstRowStripe" dxfId="1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2" name="付款汇总表" displayName="付款汇总表" ref="B2:M141" totalsRowCount="1">
  <autoFilter ref="B2:M140"/>
  <tableColumns count="12">
    <tableColumn id="1" name="日期" dataDxfId="0"/>
    <tableColumn id="2" name="设备" totalsRowFunction="sum" dataDxfId="1"/>
    <tableColumn id="3" name="月费" totalsRowFunction="sum" dataDxfId="2"/>
    <tableColumn id="4" name="损耗品" totalsRowFunction="sum" dataDxfId="3"/>
    <tableColumn id="5" name="报销" totalsRowFunction="sum" dataDxfId="4"/>
    <tableColumn id="6" name="工程设计" totalsRowFunction="sum" dataDxfId="5"/>
    <tableColumn id="7" name="年费" totalsRowFunction="sum" dataDxfId="6"/>
    <tableColumn id="8" name="押金" totalsRowFunction="sum" dataDxfId="7"/>
    <tableColumn id="9" name="工资" totalsRowFunction="sum" dataDxfId="8"/>
    <tableColumn id="10" name="补贴" totalsRowFunction="sum" dataDxfId="9"/>
    <tableColumn id="11" name="其他费用" totalsRowFunction="sum" dataDxfId="10"/>
    <tableColumn id="12" name="公户" totalsRowFunction="sum" dataDxfId="11"/>
  </tableColumns>
  <tableStyleInfo name="支付方式" showFirstColumn="0" showLastColumn="0" showRowStripes="1" showColumnStripes="0"/>
</table>
</file>

<file path=xl/tables/table2.xml><?xml version="1.0" encoding="utf-8"?>
<table xmlns="http://schemas.openxmlformats.org/spreadsheetml/2006/main" id="1" name="登记表" displayName="登记表" ref="B2:G1190" totalsRowCount="1">
  <autoFilter ref="B2:G1189"/>
  <sortState ref="B2:G1189">
    <sortCondition ref="B2"/>
  </sortState>
  <tableColumns count="6">
    <tableColumn id="1" name="日期" totalsRowLabel="总计" dataDxfId="12"/>
    <tableColumn id="2" name="编号" dataDxfId="13"/>
    <tableColumn id="3" name="说明" dataDxfId="14"/>
    <tableColumn id="4" name="类别" dataDxfId="15"/>
    <tableColumn id="5" name="金额" totalsRowFunction="custom">
      <totalsRowFormula>SUM(F3:F1189)</totalsRowFormula>
       dataDxfId="16"
    </tableColumn>
    <tableColumn id="6" name="备注" dataDxfId="17"/>
  </tableColumns>
  <tableStyleInfo name="支付方式" showFirstColumn="0" showLastColumn="0" showRowStripes="1" showColumnStripes="0"/>
</table>
</file>

<file path=xl/theme/theme1.xml><?xml version="1.0" encoding="utf-8"?>
<a:theme xmlns:a="http://schemas.openxmlformats.org/drawingml/2006/main" name="Office Theme">
  <a:themeElements>
    <a:clrScheme name="Disbursement Journal">
      <a:dk1>
        <a:sysClr val="windowText" lastClr="000000"/>
      </a:dk1>
      <a:lt1>
        <a:sysClr val="window" lastClr="FFFFFF"/>
      </a:lt1>
      <a:dk2>
        <a:srgbClr val="343838"/>
      </a:dk2>
      <a:lt2>
        <a:srgbClr val="F7F7F5"/>
      </a:lt2>
      <a:accent1>
        <a:srgbClr val="1EB4CC"/>
      </a:accent1>
      <a:accent2>
        <a:srgbClr val="96C030"/>
      </a:accent2>
      <a:accent3>
        <a:srgbClr val="F09912"/>
      </a:accent3>
      <a:accent4>
        <a:srgbClr val="DB4D75"/>
      </a:accent4>
      <a:accent5>
        <a:srgbClr val="95519D"/>
      </a:accent5>
      <a:accent6>
        <a:srgbClr val="EBC747"/>
      </a:accent6>
      <a:hlink>
        <a:srgbClr val="00B4CC"/>
      </a:hlink>
      <a:folHlink>
        <a:srgbClr val="95519D"/>
      </a:folHlink>
    </a:clrScheme>
    <a:fontScheme name="Corbel">
      <a:maj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49977111117893"/>
    <pageSetUpPr fitToPage="1"/>
  </sheetPr>
  <dimension ref="B1:M141"/>
  <sheetViews>
    <sheetView showGridLines="0" workbookViewId="0">
      <selection activeCell="B8" sqref="B8"/>
    </sheetView>
  </sheetViews>
  <sheetFormatPr defaultColWidth="18.5" defaultRowHeight="30" customHeight="1"/>
  <cols>
    <col min="1" max="1" width="2.33076923076923" style="44" customWidth="1"/>
    <col min="2" max="2" width="20.8307692307692" style="44" customWidth="1"/>
    <col min="3" max="16384" width="18.5" style="44"/>
  </cols>
  <sheetData>
    <row r="1" ht="52.5" customHeight="1" spans="2:11">
      <c r="B1" s="74" t="s">
        <v>0</v>
      </c>
      <c r="C1" s="74"/>
      <c r="D1" s="108"/>
      <c r="E1" s="109" t="s">
        <v>1</v>
      </c>
      <c r="F1" s="109"/>
      <c r="G1" s="109"/>
      <c r="H1" s="109"/>
      <c r="I1" s="109"/>
      <c r="J1" s="109"/>
      <c r="K1" s="109"/>
    </row>
    <row r="2" s="43" customFormat="1" customHeight="1" spans="2:13">
      <c r="B2" s="110" t="s">
        <v>2</v>
      </c>
      <c r="C2" s="44" t="s">
        <v>3</v>
      </c>
      <c r="D2" s="44" t="s">
        <v>4</v>
      </c>
      <c r="E2" s="44" t="s">
        <v>5</v>
      </c>
      <c r="F2" s="44" t="s">
        <v>6</v>
      </c>
      <c r="G2" s="44" t="s">
        <v>7</v>
      </c>
      <c r="H2" s="44" t="s">
        <v>8</v>
      </c>
      <c r="I2" s="44" t="s">
        <v>9</v>
      </c>
      <c r="J2" s="44" t="s">
        <v>10</v>
      </c>
      <c r="K2" s="44" t="s">
        <v>11</v>
      </c>
      <c r="L2" s="44" t="s">
        <v>12</v>
      </c>
      <c r="M2" s="44" t="s">
        <v>13</v>
      </c>
    </row>
    <row r="3" s="53" customFormat="1" customHeight="1" spans="2:13">
      <c r="B3" s="80">
        <f>IFERROR(INDEX(登记表[],ROW(A1),1),"")</f>
        <v>43294</v>
      </c>
      <c r="C3" s="111">
        <f ca="1">IFERROR(INDIRECT("登记表[@金额]")*(INDIRECT("登记表[@类别]")=类别名称),"")</f>
        <v>-1119</v>
      </c>
      <c r="D3" s="111">
        <f ca="1" t="shared" ref="C3:M27" si="0">IFERROR(INDIRECT("登记表[@金额]")*(INDIRECT("登记表[@类别]")=类别名称),"")</f>
        <v>-6000</v>
      </c>
      <c r="E3" s="111">
        <f ca="1" t="shared" si="0"/>
        <v>0</v>
      </c>
      <c r="F3" s="111">
        <f ca="1" t="shared" si="0"/>
        <v>0</v>
      </c>
      <c r="G3" s="111">
        <f ca="1" t="shared" si="0"/>
        <v>0</v>
      </c>
      <c r="H3" s="111">
        <f ca="1" t="shared" si="0"/>
        <v>0</v>
      </c>
      <c r="I3" s="111">
        <f ca="1" t="shared" si="0"/>
        <v>0</v>
      </c>
      <c r="J3" s="111">
        <f ca="1" t="shared" si="0"/>
        <v>0</v>
      </c>
      <c r="K3" s="111">
        <f ca="1" t="shared" si="0"/>
        <v>0</v>
      </c>
      <c r="L3" s="111">
        <f ca="1" t="shared" si="0"/>
        <v>0</v>
      </c>
      <c r="M3" s="111">
        <f ca="1" t="shared" si="0"/>
        <v>0</v>
      </c>
    </row>
    <row r="4" s="53" customFormat="1" customHeight="1" spans="2:13">
      <c r="B4" s="80">
        <f>IFERROR(INDEX(登记表[],ROW(A2),1),"")</f>
        <v>43315</v>
      </c>
      <c r="C4" s="111">
        <f ca="1" t="shared" si="0"/>
        <v>0</v>
      </c>
      <c r="D4" s="111">
        <f ca="1" t="shared" si="0"/>
        <v>-6000</v>
      </c>
      <c r="E4" s="111">
        <f ca="1" t="shared" si="0"/>
        <v>0</v>
      </c>
      <c r="F4" s="111">
        <f ca="1" t="shared" si="0"/>
        <v>0</v>
      </c>
      <c r="G4" s="111">
        <f ca="1" t="shared" si="0"/>
        <v>0</v>
      </c>
      <c r="H4" s="111">
        <f ca="1" t="shared" si="0"/>
        <v>0</v>
      </c>
      <c r="I4" s="111">
        <f ca="1" t="shared" si="0"/>
        <v>0</v>
      </c>
      <c r="J4" s="111">
        <f ca="1" t="shared" si="0"/>
        <v>0</v>
      </c>
      <c r="K4" s="111">
        <f ca="1" t="shared" si="0"/>
        <v>0</v>
      </c>
      <c r="L4" s="111">
        <f ca="1" t="shared" si="0"/>
        <v>0</v>
      </c>
      <c r="M4" s="111">
        <f ca="1" t="shared" si="0"/>
        <v>0</v>
      </c>
    </row>
    <row r="5" s="53" customFormat="1" customHeight="1" spans="2:13">
      <c r="B5" s="80">
        <f>IFERROR(INDEX(登记表[],ROW(A3),1),"")</f>
        <v>43316</v>
      </c>
      <c r="C5" s="111">
        <f ca="1" t="shared" si="0"/>
        <v>0</v>
      </c>
      <c r="D5" s="111">
        <f ca="1" t="shared" si="0"/>
        <v>-6000</v>
      </c>
      <c r="E5" s="111">
        <f ca="1" t="shared" si="0"/>
        <v>0</v>
      </c>
      <c r="F5" s="111">
        <f ca="1" t="shared" si="0"/>
        <v>0</v>
      </c>
      <c r="G5" s="111">
        <f ca="1" t="shared" si="0"/>
        <v>0</v>
      </c>
      <c r="H5" s="111">
        <f ca="1" t="shared" si="0"/>
        <v>0</v>
      </c>
      <c r="I5" s="111">
        <f ca="1" t="shared" si="0"/>
        <v>0</v>
      </c>
      <c r="J5" s="111">
        <f ca="1" t="shared" si="0"/>
        <v>0</v>
      </c>
      <c r="K5" s="111">
        <f ca="1" t="shared" si="0"/>
        <v>0</v>
      </c>
      <c r="L5" s="111">
        <f ca="1" t="shared" si="0"/>
        <v>0</v>
      </c>
      <c r="M5" s="111">
        <f ca="1" t="shared" si="0"/>
        <v>0</v>
      </c>
    </row>
    <row r="6" s="53" customFormat="1" customHeight="1" spans="2:13">
      <c r="B6" s="80">
        <f>IFERROR(INDEX(登记表[],ROW(A4),1),"")</f>
        <v>43316</v>
      </c>
      <c r="C6" s="111">
        <f ca="1" t="shared" si="0"/>
        <v>0</v>
      </c>
      <c r="D6" s="111">
        <f ca="1" t="shared" si="0"/>
        <v>-6000</v>
      </c>
      <c r="E6" s="111">
        <f ca="1" t="shared" si="0"/>
        <v>0</v>
      </c>
      <c r="F6" s="111">
        <f ca="1" t="shared" si="0"/>
        <v>0</v>
      </c>
      <c r="G6" s="111">
        <f ca="1" t="shared" si="0"/>
        <v>0</v>
      </c>
      <c r="H6" s="111">
        <f ca="1" t="shared" si="0"/>
        <v>0</v>
      </c>
      <c r="I6" s="111">
        <f ca="1" t="shared" si="0"/>
        <v>0</v>
      </c>
      <c r="J6" s="111">
        <f ca="1" t="shared" si="0"/>
        <v>0</v>
      </c>
      <c r="K6" s="111">
        <f ca="1" t="shared" si="0"/>
        <v>0</v>
      </c>
      <c r="L6" s="111">
        <f ca="1" t="shared" si="0"/>
        <v>0</v>
      </c>
      <c r="M6" s="111">
        <f ca="1" t="shared" si="0"/>
        <v>0</v>
      </c>
    </row>
    <row r="7" s="53" customFormat="1" customHeight="1" spans="2:13">
      <c r="B7" s="80">
        <f>IFERROR(INDEX(登记表[],ROW(A5),1),"")</f>
        <v>43316</v>
      </c>
      <c r="C7" s="111">
        <f ca="1" t="shared" si="0"/>
        <v>0</v>
      </c>
      <c r="D7" s="111">
        <f ca="1" t="shared" si="0"/>
        <v>-6000</v>
      </c>
      <c r="E7" s="111">
        <f ca="1" t="shared" si="0"/>
        <v>0</v>
      </c>
      <c r="F7" s="111">
        <f ca="1" t="shared" si="0"/>
        <v>0</v>
      </c>
      <c r="G7" s="111">
        <f ca="1" t="shared" si="0"/>
        <v>0</v>
      </c>
      <c r="H7" s="111">
        <f ca="1" t="shared" si="0"/>
        <v>0</v>
      </c>
      <c r="I7" s="111">
        <f ca="1" t="shared" si="0"/>
        <v>0</v>
      </c>
      <c r="J7" s="111">
        <f ca="1" t="shared" si="0"/>
        <v>0</v>
      </c>
      <c r="K7" s="111">
        <f ca="1" t="shared" si="0"/>
        <v>0</v>
      </c>
      <c r="L7" s="111">
        <f ca="1" t="shared" si="0"/>
        <v>0</v>
      </c>
      <c r="M7" s="111">
        <f ca="1" t="shared" si="0"/>
        <v>0</v>
      </c>
    </row>
    <row r="8" s="53" customFormat="1" customHeight="1" spans="2:13">
      <c r="B8" s="80">
        <f>IFERROR(INDEX(登记表[],ROW(A6),1),"")</f>
        <v>43316</v>
      </c>
      <c r="C8" s="111">
        <f ca="1" t="shared" si="0"/>
        <v>0</v>
      </c>
      <c r="D8" s="111">
        <f ca="1" t="shared" si="0"/>
        <v>-6000</v>
      </c>
      <c r="E8" s="111">
        <f ca="1" t="shared" si="0"/>
        <v>0</v>
      </c>
      <c r="F8" s="111">
        <f ca="1" t="shared" si="0"/>
        <v>0</v>
      </c>
      <c r="G8" s="111">
        <f ca="1" t="shared" si="0"/>
        <v>0</v>
      </c>
      <c r="H8" s="111">
        <f ca="1" t="shared" si="0"/>
        <v>0</v>
      </c>
      <c r="I8" s="111">
        <f ca="1" t="shared" si="0"/>
        <v>0</v>
      </c>
      <c r="J8" s="111">
        <f ca="1" t="shared" si="0"/>
        <v>0</v>
      </c>
      <c r="K8" s="111">
        <f ca="1" t="shared" si="0"/>
        <v>0</v>
      </c>
      <c r="L8" s="111">
        <f ca="1" t="shared" si="0"/>
        <v>0</v>
      </c>
      <c r="M8" s="111">
        <f ca="1" t="shared" si="0"/>
        <v>0</v>
      </c>
    </row>
    <row r="9" s="53" customFormat="1" customHeight="1" spans="2:13">
      <c r="B9" s="80">
        <f>IFERROR(INDEX(登记表[],ROW(A7),1),"")</f>
        <v>43316</v>
      </c>
      <c r="C9" s="111">
        <f ca="1" t="shared" si="0"/>
        <v>0</v>
      </c>
      <c r="D9" s="111">
        <f ca="1" t="shared" si="0"/>
        <v>-6000</v>
      </c>
      <c r="E9" s="111">
        <f ca="1" t="shared" si="0"/>
        <v>0</v>
      </c>
      <c r="F9" s="111">
        <f ca="1" t="shared" si="0"/>
        <v>0</v>
      </c>
      <c r="G9" s="111">
        <f ca="1" t="shared" si="0"/>
        <v>0</v>
      </c>
      <c r="H9" s="111">
        <f ca="1" t="shared" si="0"/>
        <v>0</v>
      </c>
      <c r="I9" s="111">
        <f ca="1" t="shared" si="0"/>
        <v>0</v>
      </c>
      <c r="J9" s="111">
        <f ca="1" t="shared" si="0"/>
        <v>0</v>
      </c>
      <c r="K9" s="111">
        <f ca="1" t="shared" si="0"/>
        <v>0</v>
      </c>
      <c r="L9" s="111">
        <f ca="1" t="shared" si="0"/>
        <v>0</v>
      </c>
      <c r="M9" s="111">
        <f ca="1" t="shared" si="0"/>
        <v>0</v>
      </c>
    </row>
    <row r="10" s="53" customFormat="1" customHeight="1" spans="2:13">
      <c r="B10" s="80">
        <f>IFERROR(INDEX(登记表[],ROW(A8),1),"")</f>
        <v>43316</v>
      </c>
      <c r="C10" s="111">
        <f ca="1" t="shared" si="0"/>
        <v>0</v>
      </c>
      <c r="D10" s="111">
        <f ca="1" t="shared" si="0"/>
        <v>-6000</v>
      </c>
      <c r="E10" s="111">
        <f ca="1" t="shared" si="0"/>
        <v>0</v>
      </c>
      <c r="F10" s="111">
        <f ca="1" t="shared" si="0"/>
        <v>0</v>
      </c>
      <c r="G10" s="111">
        <f ca="1" t="shared" si="0"/>
        <v>0</v>
      </c>
      <c r="H10" s="111">
        <f ca="1" t="shared" si="0"/>
        <v>0</v>
      </c>
      <c r="I10" s="111">
        <f ca="1" t="shared" si="0"/>
        <v>0</v>
      </c>
      <c r="J10" s="111">
        <f ca="1" t="shared" si="0"/>
        <v>0</v>
      </c>
      <c r="K10" s="111">
        <f ca="1" t="shared" si="0"/>
        <v>0</v>
      </c>
      <c r="L10" s="111">
        <f ca="1" t="shared" si="0"/>
        <v>0</v>
      </c>
      <c r="M10" s="111">
        <f ca="1" t="shared" si="0"/>
        <v>0</v>
      </c>
    </row>
    <row r="11" s="53" customFormat="1" customHeight="1" spans="2:13">
      <c r="B11" s="80">
        <f>IFERROR(INDEX(登记表[],ROW(A9),1),"")</f>
        <v>43316</v>
      </c>
      <c r="C11" s="111">
        <f ca="1" t="shared" si="0"/>
        <v>0</v>
      </c>
      <c r="D11" s="111">
        <f ca="1" t="shared" si="0"/>
        <v>-6000</v>
      </c>
      <c r="E11" s="111">
        <f ca="1" t="shared" si="0"/>
        <v>0</v>
      </c>
      <c r="F11" s="111">
        <f ca="1" t="shared" si="0"/>
        <v>0</v>
      </c>
      <c r="G11" s="111">
        <f ca="1" t="shared" si="0"/>
        <v>0</v>
      </c>
      <c r="H11" s="111">
        <f ca="1" t="shared" si="0"/>
        <v>0</v>
      </c>
      <c r="I11" s="111">
        <f ca="1" t="shared" si="0"/>
        <v>0</v>
      </c>
      <c r="J11" s="111">
        <f ca="1" t="shared" si="0"/>
        <v>0</v>
      </c>
      <c r="K11" s="111">
        <f ca="1" t="shared" si="0"/>
        <v>0</v>
      </c>
      <c r="L11" s="111">
        <f ca="1" t="shared" si="0"/>
        <v>0</v>
      </c>
      <c r="M11" s="111">
        <f ca="1" t="shared" si="0"/>
        <v>0</v>
      </c>
    </row>
    <row r="12" s="53" customFormat="1" customHeight="1" spans="2:13">
      <c r="B12" s="80">
        <f>IFERROR(INDEX(登记表[],ROW(A10),1),"")</f>
        <v>43316</v>
      </c>
      <c r="C12" s="111">
        <f ca="1" t="shared" si="0"/>
        <v>0</v>
      </c>
      <c r="D12" s="111">
        <f ca="1" t="shared" si="0"/>
        <v>-6000</v>
      </c>
      <c r="E12" s="111">
        <f ca="1" t="shared" si="0"/>
        <v>0</v>
      </c>
      <c r="F12" s="111">
        <f ca="1" t="shared" si="0"/>
        <v>0</v>
      </c>
      <c r="G12" s="111">
        <f ca="1" t="shared" si="0"/>
        <v>0</v>
      </c>
      <c r="H12" s="111">
        <f ca="1" t="shared" si="0"/>
        <v>0</v>
      </c>
      <c r="I12" s="111">
        <f ca="1" t="shared" si="0"/>
        <v>0</v>
      </c>
      <c r="J12" s="111">
        <f ca="1" t="shared" si="0"/>
        <v>0</v>
      </c>
      <c r="K12" s="111">
        <f ca="1" t="shared" si="0"/>
        <v>0</v>
      </c>
      <c r="L12" s="111">
        <f ca="1" t="shared" si="0"/>
        <v>0</v>
      </c>
      <c r="M12" s="111">
        <f ca="1" t="shared" si="0"/>
        <v>0</v>
      </c>
    </row>
    <row r="13" s="53" customFormat="1" customHeight="1" spans="2:13">
      <c r="B13" s="80">
        <f>IFERROR(INDEX(登记表[],ROW(A11),1),"")</f>
        <v>43316</v>
      </c>
      <c r="C13" s="111">
        <f ca="1" t="shared" si="0"/>
        <v>0</v>
      </c>
      <c r="D13" s="111">
        <f ca="1" t="shared" si="0"/>
        <v>-6000</v>
      </c>
      <c r="E13" s="111">
        <f ca="1" t="shared" si="0"/>
        <v>0</v>
      </c>
      <c r="F13" s="111">
        <f ca="1" t="shared" si="0"/>
        <v>0</v>
      </c>
      <c r="G13" s="111">
        <f ca="1" t="shared" si="0"/>
        <v>0</v>
      </c>
      <c r="H13" s="111">
        <f ca="1" t="shared" si="0"/>
        <v>0</v>
      </c>
      <c r="I13" s="111">
        <f ca="1" t="shared" si="0"/>
        <v>0</v>
      </c>
      <c r="J13" s="111">
        <f ca="1" t="shared" si="0"/>
        <v>0</v>
      </c>
      <c r="K13" s="111">
        <f ca="1" t="shared" si="0"/>
        <v>0</v>
      </c>
      <c r="L13" s="111">
        <f ca="1" t="shared" si="0"/>
        <v>0</v>
      </c>
      <c r="M13" s="111">
        <f ca="1" t="shared" si="0"/>
        <v>0</v>
      </c>
    </row>
    <row r="14" s="53" customFormat="1" customHeight="1" spans="2:13">
      <c r="B14" s="80">
        <f>IFERROR(INDEX(登记表[],ROW(A12),1),"")</f>
        <v>43316</v>
      </c>
      <c r="C14" s="111">
        <f ca="1" t="shared" si="0"/>
        <v>0</v>
      </c>
      <c r="D14" s="111">
        <f ca="1" t="shared" si="0"/>
        <v>-6000</v>
      </c>
      <c r="E14" s="111">
        <f ca="1" t="shared" si="0"/>
        <v>0</v>
      </c>
      <c r="F14" s="111">
        <f ca="1" t="shared" si="0"/>
        <v>0</v>
      </c>
      <c r="G14" s="111">
        <f ca="1" t="shared" si="0"/>
        <v>0</v>
      </c>
      <c r="H14" s="111">
        <f ca="1" t="shared" si="0"/>
        <v>0</v>
      </c>
      <c r="I14" s="111">
        <f ca="1" t="shared" si="0"/>
        <v>0</v>
      </c>
      <c r="J14" s="111">
        <f ca="1" t="shared" si="0"/>
        <v>0</v>
      </c>
      <c r="K14" s="111">
        <f ca="1" t="shared" si="0"/>
        <v>0</v>
      </c>
      <c r="L14" s="111">
        <f ca="1" t="shared" si="0"/>
        <v>0</v>
      </c>
      <c r="M14" s="111">
        <f ca="1" t="shared" si="0"/>
        <v>0</v>
      </c>
    </row>
    <row r="15" s="53" customFormat="1" customHeight="1" spans="2:13">
      <c r="B15" s="80">
        <f>IFERROR(INDEX(登记表[],ROW(A13),1),"")</f>
        <v>43316</v>
      </c>
      <c r="C15" s="111">
        <f ca="1" t="shared" ref="C15:M24" si="1">IFERROR(INDIRECT("登记表[@金额]")*(INDIRECT("登记表[@类别]")=类别名称),"")</f>
        <v>0</v>
      </c>
      <c r="D15" s="111">
        <f ca="1" t="shared" si="1"/>
        <v>-6000</v>
      </c>
      <c r="E15" s="111">
        <f ca="1" t="shared" si="1"/>
        <v>0</v>
      </c>
      <c r="F15" s="111">
        <f ca="1" t="shared" si="1"/>
        <v>0</v>
      </c>
      <c r="G15" s="111">
        <f ca="1" t="shared" si="1"/>
        <v>0</v>
      </c>
      <c r="H15" s="111">
        <f ca="1" t="shared" si="1"/>
        <v>0</v>
      </c>
      <c r="I15" s="111">
        <f ca="1" t="shared" si="1"/>
        <v>0</v>
      </c>
      <c r="J15" s="111">
        <f ca="1" t="shared" si="1"/>
        <v>0</v>
      </c>
      <c r="K15" s="111">
        <f ca="1" t="shared" si="1"/>
        <v>0</v>
      </c>
      <c r="L15" s="111">
        <f ca="1" t="shared" si="0"/>
        <v>0</v>
      </c>
      <c r="M15" s="111">
        <f ca="1" t="shared" si="0"/>
        <v>0</v>
      </c>
    </row>
    <row r="16" s="53" customFormat="1" customHeight="1" spans="2:13">
      <c r="B16" s="80">
        <f>IFERROR(INDEX(登记表[],ROW(A14),1),"")</f>
        <v>43316</v>
      </c>
      <c r="C16" s="111">
        <f ca="1" t="shared" si="1"/>
        <v>0</v>
      </c>
      <c r="D16" s="111">
        <f ca="1" t="shared" si="1"/>
        <v>-6000</v>
      </c>
      <c r="E16" s="111">
        <f ca="1" t="shared" si="1"/>
        <v>0</v>
      </c>
      <c r="F16" s="111">
        <f ca="1" t="shared" si="1"/>
        <v>0</v>
      </c>
      <c r="G16" s="111">
        <f ca="1" t="shared" si="1"/>
        <v>0</v>
      </c>
      <c r="H16" s="111">
        <f ca="1" t="shared" si="1"/>
        <v>0</v>
      </c>
      <c r="I16" s="111">
        <f ca="1" t="shared" si="1"/>
        <v>0</v>
      </c>
      <c r="J16" s="111">
        <f ca="1" t="shared" si="1"/>
        <v>0</v>
      </c>
      <c r="K16" s="111">
        <f ca="1" t="shared" si="1"/>
        <v>0</v>
      </c>
      <c r="L16" s="111">
        <f ca="1" t="shared" si="0"/>
        <v>0</v>
      </c>
      <c r="M16" s="111">
        <f ca="1" t="shared" si="0"/>
        <v>0</v>
      </c>
    </row>
    <row r="17" s="53" customFormat="1" customHeight="1" spans="2:13">
      <c r="B17" s="80">
        <f>IFERROR(INDEX(登记表[],ROW(A15),1),"")</f>
        <v>43316</v>
      </c>
      <c r="C17" s="111">
        <f ca="1" t="shared" si="1"/>
        <v>0</v>
      </c>
      <c r="D17" s="111">
        <f ca="1" t="shared" si="1"/>
        <v>-6000</v>
      </c>
      <c r="E17" s="111">
        <f ca="1" t="shared" si="1"/>
        <v>0</v>
      </c>
      <c r="F17" s="111">
        <f ca="1" t="shared" si="1"/>
        <v>0</v>
      </c>
      <c r="G17" s="111">
        <f ca="1" t="shared" si="1"/>
        <v>0</v>
      </c>
      <c r="H17" s="111">
        <f ca="1" t="shared" si="1"/>
        <v>0</v>
      </c>
      <c r="I17" s="111">
        <f ca="1" t="shared" si="1"/>
        <v>0</v>
      </c>
      <c r="J17" s="111">
        <f ca="1" t="shared" si="1"/>
        <v>0</v>
      </c>
      <c r="K17" s="111">
        <f ca="1" t="shared" si="1"/>
        <v>0</v>
      </c>
      <c r="L17" s="111">
        <f ca="1" t="shared" si="0"/>
        <v>0</v>
      </c>
      <c r="M17" s="111">
        <f ca="1" t="shared" si="0"/>
        <v>0</v>
      </c>
    </row>
    <row r="18" s="53" customFormat="1" customHeight="1" spans="2:13">
      <c r="B18" s="80">
        <f>IFERROR(INDEX(登记表[],ROW(A16),1),"")</f>
        <v>43316</v>
      </c>
      <c r="C18" s="111">
        <f ca="1" t="shared" si="1"/>
        <v>0</v>
      </c>
      <c r="D18" s="111">
        <f ca="1" t="shared" si="1"/>
        <v>-6000</v>
      </c>
      <c r="E18" s="111">
        <f ca="1" t="shared" si="1"/>
        <v>0</v>
      </c>
      <c r="F18" s="111">
        <f ca="1" t="shared" si="1"/>
        <v>0</v>
      </c>
      <c r="G18" s="111">
        <f ca="1" t="shared" si="1"/>
        <v>0</v>
      </c>
      <c r="H18" s="111">
        <f ca="1" t="shared" si="1"/>
        <v>0</v>
      </c>
      <c r="I18" s="111">
        <f ca="1" t="shared" si="1"/>
        <v>0</v>
      </c>
      <c r="J18" s="111">
        <f ca="1" t="shared" si="1"/>
        <v>0</v>
      </c>
      <c r="K18" s="111">
        <f ca="1" t="shared" si="1"/>
        <v>0</v>
      </c>
      <c r="L18" s="111">
        <f ca="1" t="shared" si="0"/>
        <v>0</v>
      </c>
      <c r="M18" s="111">
        <f ca="1" t="shared" si="0"/>
        <v>0</v>
      </c>
    </row>
    <row r="19" s="53" customFormat="1" customHeight="1" spans="2:13">
      <c r="B19" s="80">
        <f>IFERROR(INDEX(登记表[],ROW(A17),1),"")</f>
        <v>43316</v>
      </c>
      <c r="C19" s="111">
        <f ca="1" t="shared" si="1"/>
        <v>0</v>
      </c>
      <c r="D19" s="111">
        <f ca="1" t="shared" si="1"/>
        <v>-6000</v>
      </c>
      <c r="E19" s="111">
        <f ca="1" t="shared" si="1"/>
        <v>0</v>
      </c>
      <c r="F19" s="111">
        <f ca="1" t="shared" si="1"/>
        <v>0</v>
      </c>
      <c r="G19" s="111">
        <f ca="1" t="shared" si="1"/>
        <v>0</v>
      </c>
      <c r="H19" s="111">
        <f ca="1" t="shared" si="1"/>
        <v>0</v>
      </c>
      <c r="I19" s="111">
        <f ca="1" t="shared" si="1"/>
        <v>0</v>
      </c>
      <c r="J19" s="111">
        <f ca="1" t="shared" si="1"/>
        <v>0</v>
      </c>
      <c r="K19" s="111">
        <f ca="1" t="shared" si="1"/>
        <v>0</v>
      </c>
      <c r="L19" s="111">
        <f ca="1" t="shared" si="0"/>
        <v>0</v>
      </c>
      <c r="M19" s="111">
        <f ca="1" t="shared" si="0"/>
        <v>0</v>
      </c>
    </row>
    <row r="20" s="53" customFormat="1" customHeight="1" spans="2:13">
      <c r="B20" s="80">
        <f>IFERROR(INDEX(登记表[],ROW(A18),1),"")</f>
        <v>43316</v>
      </c>
      <c r="C20" s="111">
        <f ca="1" t="shared" si="1"/>
        <v>0</v>
      </c>
      <c r="D20" s="111">
        <f ca="1" t="shared" si="1"/>
        <v>-6000</v>
      </c>
      <c r="E20" s="111">
        <f ca="1" t="shared" si="1"/>
        <v>0</v>
      </c>
      <c r="F20" s="111">
        <f ca="1" t="shared" si="1"/>
        <v>0</v>
      </c>
      <c r="G20" s="111">
        <f ca="1" t="shared" si="1"/>
        <v>0</v>
      </c>
      <c r="H20" s="111">
        <f ca="1" t="shared" si="1"/>
        <v>0</v>
      </c>
      <c r="I20" s="111">
        <f ca="1" t="shared" si="1"/>
        <v>0</v>
      </c>
      <c r="J20" s="111">
        <f ca="1" t="shared" si="1"/>
        <v>0</v>
      </c>
      <c r="K20" s="111">
        <f ca="1" t="shared" si="1"/>
        <v>0</v>
      </c>
      <c r="L20" s="111">
        <f ca="1" t="shared" si="0"/>
        <v>0</v>
      </c>
      <c r="M20" s="111">
        <f ca="1" t="shared" si="0"/>
        <v>0</v>
      </c>
    </row>
    <row r="21" s="53" customFormat="1" customHeight="1" spans="2:13">
      <c r="B21" s="80">
        <f>IFERROR(INDEX(登记表[],ROW(A19),1),"")</f>
        <v>43316</v>
      </c>
      <c r="C21" s="111">
        <f ca="1" t="shared" si="1"/>
        <v>0</v>
      </c>
      <c r="D21" s="111">
        <f ca="1" t="shared" si="1"/>
        <v>-6000</v>
      </c>
      <c r="E21" s="111">
        <f ca="1" t="shared" si="1"/>
        <v>0</v>
      </c>
      <c r="F21" s="111">
        <f ca="1" t="shared" si="1"/>
        <v>0</v>
      </c>
      <c r="G21" s="111">
        <f ca="1" t="shared" si="1"/>
        <v>0</v>
      </c>
      <c r="H21" s="111">
        <f ca="1" t="shared" si="1"/>
        <v>0</v>
      </c>
      <c r="I21" s="111">
        <f ca="1" t="shared" si="1"/>
        <v>0</v>
      </c>
      <c r="J21" s="111">
        <f ca="1" t="shared" si="1"/>
        <v>0</v>
      </c>
      <c r="K21" s="111">
        <f ca="1" t="shared" si="1"/>
        <v>0</v>
      </c>
      <c r="L21" s="111">
        <f ca="1" t="shared" si="0"/>
        <v>0</v>
      </c>
      <c r="M21" s="111">
        <f ca="1" t="shared" si="0"/>
        <v>0</v>
      </c>
    </row>
    <row r="22" s="53" customFormat="1" customHeight="1" spans="2:13">
      <c r="B22" s="80">
        <f>IFERROR(INDEX(登记表[],ROW(A20),1),"")</f>
        <v>43316</v>
      </c>
      <c r="C22" s="111">
        <f ca="1" t="shared" si="1"/>
        <v>0</v>
      </c>
      <c r="D22" s="111">
        <f ca="1" t="shared" si="1"/>
        <v>-6000</v>
      </c>
      <c r="E22" s="111">
        <f ca="1" t="shared" si="1"/>
        <v>0</v>
      </c>
      <c r="F22" s="111">
        <f ca="1" t="shared" si="1"/>
        <v>0</v>
      </c>
      <c r="G22" s="111">
        <f ca="1" t="shared" si="1"/>
        <v>0</v>
      </c>
      <c r="H22" s="111">
        <f ca="1" t="shared" si="1"/>
        <v>0</v>
      </c>
      <c r="I22" s="111">
        <f ca="1" t="shared" si="1"/>
        <v>0</v>
      </c>
      <c r="J22" s="111">
        <f ca="1" t="shared" si="1"/>
        <v>0</v>
      </c>
      <c r="K22" s="111">
        <f ca="1" t="shared" si="1"/>
        <v>0</v>
      </c>
      <c r="L22" s="111">
        <f ca="1" t="shared" si="0"/>
        <v>0</v>
      </c>
      <c r="M22" s="111">
        <f ca="1" t="shared" si="0"/>
        <v>0</v>
      </c>
    </row>
    <row r="23" s="53" customFormat="1" customHeight="1" spans="2:13">
      <c r="B23" s="80">
        <f>IFERROR(INDEX(登记表[],ROW(A21),1),"")</f>
        <v>43316</v>
      </c>
      <c r="C23" s="111">
        <f ca="1" t="shared" si="1"/>
        <v>0</v>
      </c>
      <c r="D23" s="111">
        <f ca="1" t="shared" si="1"/>
        <v>-6000</v>
      </c>
      <c r="E23" s="111">
        <f ca="1" t="shared" si="1"/>
        <v>0</v>
      </c>
      <c r="F23" s="111">
        <f ca="1" t="shared" si="1"/>
        <v>0</v>
      </c>
      <c r="G23" s="111">
        <f ca="1" t="shared" si="1"/>
        <v>0</v>
      </c>
      <c r="H23" s="111">
        <f ca="1" t="shared" si="1"/>
        <v>0</v>
      </c>
      <c r="I23" s="111">
        <f ca="1" t="shared" si="1"/>
        <v>0</v>
      </c>
      <c r="J23" s="111">
        <f ca="1" t="shared" si="1"/>
        <v>0</v>
      </c>
      <c r="K23" s="111">
        <f ca="1" t="shared" si="1"/>
        <v>0</v>
      </c>
      <c r="L23" s="111">
        <f ca="1" t="shared" si="0"/>
        <v>0</v>
      </c>
      <c r="M23" s="111">
        <f ca="1" t="shared" si="0"/>
        <v>0</v>
      </c>
    </row>
    <row r="24" s="53" customFormat="1" customHeight="1" spans="2:13">
      <c r="B24" s="80">
        <f>IFERROR(INDEX(登记表[],ROW(A22),1),"")</f>
        <v>43316</v>
      </c>
      <c r="C24" s="111">
        <f ca="1" t="shared" si="1"/>
        <v>0</v>
      </c>
      <c r="D24" s="111">
        <f ca="1" t="shared" si="1"/>
        <v>-6000</v>
      </c>
      <c r="E24" s="111">
        <f ca="1" t="shared" si="1"/>
        <v>0</v>
      </c>
      <c r="F24" s="111">
        <f ca="1" t="shared" si="1"/>
        <v>0</v>
      </c>
      <c r="G24" s="111">
        <f ca="1" t="shared" si="1"/>
        <v>0</v>
      </c>
      <c r="H24" s="111">
        <f ca="1" t="shared" si="1"/>
        <v>0</v>
      </c>
      <c r="I24" s="111">
        <f ca="1" t="shared" si="1"/>
        <v>0</v>
      </c>
      <c r="J24" s="111">
        <f ca="1" t="shared" si="1"/>
        <v>0</v>
      </c>
      <c r="K24" s="111">
        <f ca="1" t="shared" si="1"/>
        <v>0</v>
      </c>
      <c r="L24" s="111">
        <f ca="1" t="shared" si="0"/>
        <v>0</v>
      </c>
      <c r="M24" s="111">
        <f ca="1" t="shared" si="0"/>
        <v>0</v>
      </c>
    </row>
    <row r="25" s="53" customFormat="1" customHeight="1" spans="2:13">
      <c r="B25" s="80">
        <f>IFERROR(INDEX(登记表[],ROW(A23),1),"")</f>
        <v>43316</v>
      </c>
      <c r="C25" s="111">
        <f ca="1" t="shared" si="0"/>
        <v>0</v>
      </c>
      <c r="D25" s="111">
        <f ca="1" t="shared" si="0"/>
        <v>-6000</v>
      </c>
      <c r="E25" s="111">
        <f ca="1" t="shared" si="0"/>
        <v>0</v>
      </c>
      <c r="F25" s="111">
        <f ca="1" t="shared" si="0"/>
        <v>0</v>
      </c>
      <c r="G25" s="111">
        <f ca="1" t="shared" si="0"/>
        <v>0</v>
      </c>
      <c r="H25" s="111">
        <f ca="1" t="shared" si="0"/>
        <v>0</v>
      </c>
      <c r="I25" s="111">
        <f ca="1" t="shared" si="0"/>
        <v>0</v>
      </c>
      <c r="J25" s="111">
        <f ca="1" t="shared" si="0"/>
        <v>0</v>
      </c>
      <c r="K25" s="111">
        <f ca="1" t="shared" si="0"/>
        <v>0</v>
      </c>
      <c r="L25" s="111">
        <f ca="1" t="shared" si="0"/>
        <v>0</v>
      </c>
      <c r="M25" s="111">
        <f ca="1" t="shared" si="0"/>
        <v>0</v>
      </c>
    </row>
    <row r="26" s="53" customFormat="1" customHeight="1" spans="2:13">
      <c r="B26" s="80">
        <f>IFERROR(INDEX(登记表[],ROW(A24),1),"")</f>
        <v>43316</v>
      </c>
      <c r="C26" s="111">
        <f ca="1" t="shared" si="0"/>
        <v>0</v>
      </c>
      <c r="D26" s="111">
        <f ca="1" t="shared" si="0"/>
        <v>-6000</v>
      </c>
      <c r="E26" s="111">
        <f ca="1" t="shared" si="0"/>
        <v>0</v>
      </c>
      <c r="F26" s="111">
        <f ca="1" t="shared" si="0"/>
        <v>0</v>
      </c>
      <c r="G26" s="111">
        <f ca="1" t="shared" si="0"/>
        <v>0</v>
      </c>
      <c r="H26" s="111">
        <f ca="1" t="shared" si="0"/>
        <v>0</v>
      </c>
      <c r="I26" s="111">
        <f ca="1" t="shared" si="0"/>
        <v>0</v>
      </c>
      <c r="J26" s="111">
        <f ca="1" t="shared" si="0"/>
        <v>0</v>
      </c>
      <c r="K26" s="111">
        <f ca="1" t="shared" si="0"/>
        <v>0</v>
      </c>
      <c r="L26" s="111">
        <f ca="1" t="shared" si="0"/>
        <v>0</v>
      </c>
      <c r="M26" s="111">
        <f ca="1" t="shared" si="0"/>
        <v>0</v>
      </c>
    </row>
    <row r="27" s="53" customFormat="1" customHeight="1" spans="2:13">
      <c r="B27" s="80">
        <f>IFERROR(INDEX(登记表[],ROW(A25),1),"")</f>
        <v>43316</v>
      </c>
      <c r="C27" s="111">
        <f ca="1" t="shared" si="0"/>
        <v>0</v>
      </c>
      <c r="D27" s="111">
        <f ca="1" t="shared" si="0"/>
        <v>-6000</v>
      </c>
      <c r="E27" s="111">
        <f ca="1" t="shared" si="0"/>
        <v>0</v>
      </c>
      <c r="F27" s="111">
        <f ca="1" t="shared" si="0"/>
        <v>0</v>
      </c>
      <c r="G27" s="111">
        <f ca="1" t="shared" si="0"/>
        <v>0</v>
      </c>
      <c r="H27" s="111">
        <f ca="1" t="shared" si="0"/>
        <v>0</v>
      </c>
      <c r="I27" s="111">
        <f ca="1" t="shared" si="0"/>
        <v>0</v>
      </c>
      <c r="J27" s="111">
        <f ca="1" t="shared" si="0"/>
        <v>0</v>
      </c>
      <c r="K27" s="111">
        <f ca="1" t="shared" si="0"/>
        <v>0</v>
      </c>
      <c r="L27" s="111">
        <f ca="1" t="shared" si="0"/>
        <v>0</v>
      </c>
      <c r="M27" s="111">
        <f ca="1" t="shared" si="0"/>
        <v>0</v>
      </c>
    </row>
    <row r="28" s="53" customFormat="1" customHeight="1" spans="2:13">
      <c r="B28" s="80">
        <f>IFERROR(INDEX(登记表[],ROW(A26),1),"")</f>
        <v>43316</v>
      </c>
      <c r="C28" s="111">
        <f ca="1" t="shared" ref="C28:M43" si="2">IFERROR(INDIRECT("登记表[@金额]")*(INDIRECT("登记表[@类别]")=类别名称),"")</f>
        <v>0</v>
      </c>
      <c r="D28" s="111">
        <f ca="1" t="shared" si="2"/>
        <v>-6000</v>
      </c>
      <c r="E28" s="111">
        <f ca="1" t="shared" si="2"/>
        <v>0</v>
      </c>
      <c r="F28" s="111">
        <f ca="1" t="shared" si="2"/>
        <v>0</v>
      </c>
      <c r="G28" s="111">
        <f ca="1" t="shared" si="2"/>
        <v>0</v>
      </c>
      <c r="H28" s="111">
        <f ca="1" t="shared" si="2"/>
        <v>0</v>
      </c>
      <c r="I28" s="111">
        <f ca="1" t="shared" si="2"/>
        <v>0</v>
      </c>
      <c r="J28" s="111">
        <f ca="1" t="shared" si="2"/>
        <v>0</v>
      </c>
      <c r="K28" s="111">
        <f ca="1" t="shared" si="2"/>
        <v>0</v>
      </c>
      <c r="L28" s="111">
        <f ca="1" t="shared" si="2"/>
        <v>0</v>
      </c>
      <c r="M28" s="111">
        <f ca="1" t="shared" si="2"/>
        <v>0</v>
      </c>
    </row>
    <row r="29" s="53" customFormat="1" customHeight="1" spans="2:13">
      <c r="B29" s="80">
        <f>IFERROR(INDEX(登记表[],ROW(A27),1),"")</f>
        <v>43317</v>
      </c>
      <c r="C29" s="111">
        <f ca="1" t="shared" si="2"/>
        <v>0</v>
      </c>
      <c r="D29" s="111">
        <f ca="1" t="shared" si="2"/>
        <v>-6000</v>
      </c>
      <c r="E29" s="111">
        <f ca="1" t="shared" si="2"/>
        <v>0</v>
      </c>
      <c r="F29" s="111">
        <f ca="1" t="shared" si="2"/>
        <v>0</v>
      </c>
      <c r="G29" s="111">
        <f ca="1" t="shared" si="2"/>
        <v>0</v>
      </c>
      <c r="H29" s="111">
        <f ca="1" t="shared" si="2"/>
        <v>0</v>
      </c>
      <c r="I29" s="111">
        <f ca="1" t="shared" si="2"/>
        <v>0</v>
      </c>
      <c r="J29" s="111">
        <f ca="1" t="shared" si="2"/>
        <v>0</v>
      </c>
      <c r="K29" s="111">
        <f ca="1" t="shared" si="2"/>
        <v>0</v>
      </c>
      <c r="L29" s="111">
        <f ca="1" t="shared" si="2"/>
        <v>0</v>
      </c>
      <c r="M29" s="111">
        <f ca="1" t="shared" si="2"/>
        <v>0</v>
      </c>
    </row>
    <row r="30" s="53" customFormat="1" customHeight="1" spans="2:13">
      <c r="B30" s="80">
        <f>IFERROR(INDEX(登记表[],ROW(A28),1),"")</f>
        <v>43320</v>
      </c>
      <c r="C30" s="111">
        <f ca="1" t="shared" si="2"/>
        <v>0</v>
      </c>
      <c r="D30" s="111">
        <f ca="1" t="shared" si="2"/>
        <v>-6000</v>
      </c>
      <c r="E30" s="111">
        <f ca="1" t="shared" si="2"/>
        <v>0</v>
      </c>
      <c r="F30" s="111">
        <f ca="1" t="shared" si="2"/>
        <v>0</v>
      </c>
      <c r="G30" s="111">
        <f ca="1" t="shared" si="2"/>
        <v>0</v>
      </c>
      <c r="H30" s="111">
        <f ca="1" t="shared" si="2"/>
        <v>0</v>
      </c>
      <c r="I30" s="111">
        <f ca="1" t="shared" si="2"/>
        <v>0</v>
      </c>
      <c r="J30" s="111">
        <f ca="1" t="shared" si="2"/>
        <v>0</v>
      </c>
      <c r="K30" s="111">
        <f ca="1" t="shared" si="2"/>
        <v>0</v>
      </c>
      <c r="L30" s="111">
        <f ca="1" t="shared" si="2"/>
        <v>0</v>
      </c>
      <c r="M30" s="111">
        <f ca="1" t="shared" si="2"/>
        <v>0</v>
      </c>
    </row>
    <row r="31" s="53" customFormat="1" customHeight="1" spans="2:13">
      <c r="B31" s="80">
        <f>IFERROR(INDEX(登记表[],ROW(A29),1),"")</f>
        <v>43321</v>
      </c>
      <c r="C31" s="111">
        <f ca="1" t="shared" si="2"/>
        <v>0</v>
      </c>
      <c r="D31" s="111">
        <f ca="1" t="shared" si="2"/>
        <v>-6000</v>
      </c>
      <c r="E31" s="111">
        <f ca="1" t="shared" si="2"/>
        <v>0</v>
      </c>
      <c r="F31" s="111">
        <f ca="1" t="shared" si="2"/>
        <v>0</v>
      </c>
      <c r="G31" s="111">
        <f ca="1" t="shared" si="2"/>
        <v>0</v>
      </c>
      <c r="H31" s="111">
        <f ca="1" t="shared" si="2"/>
        <v>0</v>
      </c>
      <c r="I31" s="111">
        <f ca="1" t="shared" si="2"/>
        <v>0</v>
      </c>
      <c r="J31" s="111">
        <f ca="1" t="shared" si="2"/>
        <v>0</v>
      </c>
      <c r="K31" s="111">
        <f ca="1" t="shared" si="2"/>
        <v>0</v>
      </c>
      <c r="L31" s="111">
        <f ca="1" t="shared" si="2"/>
        <v>0</v>
      </c>
      <c r="M31" s="111">
        <f ca="1" t="shared" si="2"/>
        <v>0</v>
      </c>
    </row>
    <row r="32" s="53" customFormat="1" customHeight="1" spans="2:13">
      <c r="B32" s="80">
        <f>IFERROR(INDEX(登记表[],ROW(A30),1),"")</f>
        <v>43321</v>
      </c>
      <c r="C32" s="111">
        <f ca="1" t="shared" ref="C32:M41" si="3">IFERROR(INDIRECT("登记表[@金额]")*(INDIRECT("登记表[@类别]")=类别名称),"")</f>
        <v>0</v>
      </c>
      <c r="D32" s="111">
        <f ca="1" t="shared" si="3"/>
        <v>-6000</v>
      </c>
      <c r="E32" s="111">
        <f ca="1" t="shared" si="3"/>
        <v>0</v>
      </c>
      <c r="F32" s="111">
        <f ca="1" t="shared" si="3"/>
        <v>0</v>
      </c>
      <c r="G32" s="111">
        <f ca="1" t="shared" si="3"/>
        <v>0</v>
      </c>
      <c r="H32" s="111">
        <f ca="1" t="shared" si="3"/>
        <v>0</v>
      </c>
      <c r="I32" s="111">
        <f ca="1" t="shared" si="3"/>
        <v>0</v>
      </c>
      <c r="J32" s="111">
        <f ca="1" t="shared" si="3"/>
        <v>0</v>
      </c>
      <c r="K32" s="111">
        <f ca="1" t="shared" si="3"/>
        <v>0</v>
      </c>
      <c r="L32" s="111">
        <f ca="1" t="shared" si="2"/>
        <v>0</v>
      </c>
      <c r="M32" s="111">
        <f ca="1" t="shared" si="2"/>
        <v>0</v>
      </c>
    </row>
    <row r="33" s="53" customFormat="1" customHeight="1" spans="2:13">
      <c r="B33" s="80">
        <f>IFERROR(INDEX(登记表[],ROW(A31),1),"")</f>
        <v>43322</v>
      </c>
      <c r="C33" s="111">
        <f ca="1" t="shared" si="3"/>
        <v>0</v>
      </c>
      <c r="D33" s="111">
        <f ca="1" t="shared" si="3"/>
        <v>-6000</v>
      </c>
      <c r="E33" s="111">
        <f ca="1" t="shared" si="3"/>
        <v>0</v>
      </c>
      <c r="F33" s="111">
        <f ca="1" t="shared" si="3"/>
        <v>0</v>
      </c>
      <c r="G33" s="111">
        <f ca="1" t="shared" si="3"/>
        <v>0</v>
      </c>
      <c r="H33" s="111">
        <f ca="1" t="shared" si="3"/>
        <v>0</v>
      </c>
      <c r="I33" s="111">
        <f ca="1" t="shared" si="3"/>
        <v>0</v>
      </c>
      <c r="J33" s="111">
        <f ca="1" t="shared" si="3"/>
        <v>0</v>
      </c>
      <c r="K33" s="111">
        <f ca="1" t="shared" si="3"/>
        <v>0</v>
      </c>
      <c r="L33" s="111">
        <f ca="1" t="shared" si="2"/>
        <v>0</v>
      </c>
      <c r="M33" s="111">
        <f ca="1" t="shared" si="2"/>
        <v>0</v>
      </c>
    </row>
    <row r="34" s="53" customFormat="1" customHeight="1" spans="2:13">
      <c r="B34" s="80">
        <f>IFERROR(INDEX(登记表[],ROW(A32),1),"")</f>
        <v>43322</v>
      </c>
      <c r="C34" s="111">
        <f ca="1" t="shared" si="3"/>
        <v>0</v>
      </c>
      <c r="D34" s="111">
        <f ca="1" t="shared" si="3"/>
        <v>-6000</v>
      </c>
      <c r="E34" s="111">
        <f ca="1" t="shared" si="3"/>
        <v>0</v>
      </c>
      <c r="F34" s="111">
        <f ca="1" t="shared" si="3"/>
        <v>0</v>
      </c>
      <c r="G34" s="111">
        <f ca="1" t="shared" si="3"/>
        <v>0</v>
      </c>
      <c r="H34" s="111">
        <f ca="1" t="shared" si="3"/>
        <v>0</v>
      </c>
      <c r="I34" s="111">
        <f ca="1" t="shared" si="3"/>
        <v>0</v>
      </c>
      <c r="J34" s="111">
        <f ca="1" t="shared" si="3"/>
        <v>0</v>
      </c>
      <c r="K34" s="111">
        <f ca="1" t="shared" si="3"/>
        <v>0</v>
      </c>
      <c r="L34" s="111">
        <f ca="1" t="shared" si="2"/>
        <v>0</v>
      </c>
      <c r="M34" s="111">
        <f ca="1" t="shared" si="2"/>
        <v>0</v>
      </c>
    </row>
    <row r="35" s="53" customFormat="1" customHeight="1" spans="2:13">
      <c r="B35" s="80">
        <f>IFERROR(INDEX(登记表[],ROW(A33),1),"")</f>
        <v>43322</v>
      </c>
      <c r="C35" s="111">
        <f ca="1" t="shared" si="3"/>
        <v>0</v>
      </c>
      <c r="D35" s="111">
        <f ca="1" t="shared" si="3"/>
        <v>-6000</v>
      </c>
      <c r="E35" s="111">
        <f ca="1" t="shared" si="3"/>
        <v>0</v>
      </c>
      <c r="F35" s="111">
        <f ca="1" t="shared" si="3"/>
        <v>0</v>
      </c>
      <c r="G35" s="111">
        <f ca="1" t="shared" si="3"/>
        <v>0</v>
      </c>
      <c r="H35" s="111">
        <f ca="1" t="shared" si="3"/>
        <v>0</v>
      </c>
      <c r="I35" s="111">
        <f ca="1" t="shared" si="3"/>
        <v>0</v>
      </c>
      <c r="J35" s="111">
        <f ca="1" t="shared" si="3"/>
        <v>0</v>
      </c>
      <c r="K35" s="111">
        <f ca="1" t="shared" si="3"/>
        <v>0</v>
      </c>
      <c r="L35" s="111">
        <f ca="1" t="shared" si="2"/>
        <v>0</v>
      </c>
      <c r="M35" s="111">
        <f ca="1" t="shared" si="2"/>
        <v>0</v>
      </c>
    </row>
    <row r="36" s="53" customFormat="1" customHeight="1" spans="2:13">
      <c r="B36" s="80">
        <f>IFERROR(INDEX(登记表[],ROW(A34),1),"")</f>
        <v>43329</v>
      </c>
      <c r="C36" s="111">
        <f ca="1" t="shared" si="3"/>
        <v>0</v>
      </c>
      <c r="D36" s="111">
        <f ca="1" t="shared" si="3"/>
        <v>-6000</v>
      </c>
      <c r="E36" s="111">
        <f ca="1" t="shared" si="3"/>
        <v>0</v>
      </c>
      <c r="F36" s="111">
        <f ca="1" t="shared" si="3"/>
        <v>0</v>
      </c>
      <c r="G36" s="111">
        <f ca="1" t="shared" si="3"/>
        <v>0</v>
      </c>
      <c r="H36" s="111">
        <f ca="1" t="shared" si="3"/>
        <v>0</v>
      </c>
      <c r="I36" s="111">
        <f ca="1" t="shared" si="3"/>
        <v>0</v>
      </c>
      <c r="J36" s="111">
        <f ca="1" t="shared" si="3"/>
        <v>0</v>
      </c>
      <c r="K36" s="111">
        <f ca="1" t="shared" si="3"/>
        <v>0</v>
      </c>
      <c r="L36" s="111">
        <f ca="1" t="shared" si="2"/>
        <v>0</v>
      </c>
      <c r="M36" s="111">
        <f ca="1" t="shared" si="2"/>
        <v>0</v>
      </c>
    </row>
    <row r="37" s="53" customFormat="1" customHeight="1" spans="2:13">
      <c r="B37" s="80">
        <f>IFERROR(INDEX(登记表[],ROW(A35),1),"")</f>
        <v>43330</v>
      </c>
      <c r="C37" s="111">
        <f ca="1" t="shared" si="3"/>
        <v>0</v>
      </c>
      <c r="D37" s="111">
        <f ca="1" t="shared" si="3"/>
        <v>-6000</v>
      </c>
      <c r="E37" s="111">
        <f ca="1" t="shared" si="3"/>
        <v>0</v>
      </c>
      <c r="F37" s="111">
        <f ca="1" t="shared" si="3"/>
        <v>0</v>
      </c>
      <c r="G37" s="111">
        <f ca="1" t="shared" si="3"/>
        <v>0</v>
      </c>
      <c r="H37" s="111">
        <f ca="1" t="shared" si="3"/>
        <v>0</v>
      </c>
      <c r="I37" s="111">
        <f ca="1" t="shared" si="3"/>
        <v>0</v>
      </c>
      <c r="J37" s="111">
        <f ca="1" t="shared" si="3"/>
        <v>0</v>
      </c>
      <c r="K37" s="111">
        <f ca="1" t="shared" si="3"/>
        <v>0</v>
      </c>
      <c r="L37" s="111">
        <f ca="1" t="shared" si="2"/>
        <v>0</v>
      </c>
      <c r="M37" s="111">
        <f ca="1" t="shared" si="2"/>
        <v>0</v>
      </c>
    </row>
    <row r="38" s="53" customFormat="1" customHeight="1" spans="2:13">
      <c r="B38" s="80">
        <f>IFERROR(INDEX(登记表[],ROW(A36),1),"")</f>
        <v>43335</v>
      </c>
      <c r="C38" s="111">
        <f ca="1" t="shared" si="3"/>
        <v>0</v>
      </c>
      <c r="D38" s="111">
        <f ca="1" t="shared" si="3"/>
        <v>-6000</v>
      </c>
      <c r="E38" s="111">
        <f ca="1" t="shared" si="3"/>
        <v>0</v>
      </c>
      <c r="F38" s="111">
        <f ca="1" t="shared" si="3"/>
        <v>0</v>
      </c>
      <c r="G38" s="111">
        <f ca="1" t="shared" si="3"/>
        <v>0</v>
      </c>
      <c r="H38" s="111">
        <f ca="1" t="shared" si="3"/>
        <v>0</v>
      </c>
      <c r="I38" s="111">
        <f ca="1" t="shared" si="3"/>
        <v>0</v>
      </c>
      <c r="J38" s="111">
        <f ca="1" t="shared" si="3"/>
        <v>0</v>
      </c>
      <c r="K38" s="111">
        <f ca="1" t="shared" si="3"/>
        <v>0</v>
      </c>
      <c r="L38" s="111">
        <f ca="1" t="shared" si="2"/>
        <v>0</v>
      </c>
      <c r="M38" s="111">
        <f ca="1" t="shared" si="2"/>
        <v>0</v>
      </c>
    </row>
    <row r="39" s="53" customFormat="1" customHeight="1" spans="2:13">
      <c r="B39" s="80">
        <f>IFERROR(INDEX(登记表[],ROW(A37),1),"")</f>
        <v>43335</v>
      </c>
      <c r="C39" s="111">
        <f ca="1" t="shared" si="3"/>
        <v>0</v>
      </c>
      <c r="D39" s="111">
        <f ca="1" t="shared" si="3"/>
        <v>-6000</v>
      </c>
      <c r="E39" s="111">
        <f ca="1" t="shared" si="3"/>
        <v>0</v>
      </c>
      <c r="F39" s="111">
        <f ca="1" t="shared" si="3"/>
        <v>0</v>
      </c>
      <c r="G39" s="111">
        <f ca="1" t="shared" si="3"/>
        <v>0</v>
      </c>
      <c r="H39" s="111">
        <f ca="1" t="shared" si="3"/>
        <v>0</v>
      </c>
      <c r="I39" s="111">
        <f ca="1" t="shared" si="3"/>
        <v>0</v>
      </c>
      <c r="J39" s="111">
        <f ca="1" t="shared" si="3"/>
        <v>0</v>
      </c>
      <c r="K39" s="111">
        <f ca="1" t="shared" si="3"/>
        <v>0</v>
      </c>
      <c r="L39" s="111">
        <f ca="1" t="shared" si="2"/>
        <v>0</v>
      </c>
      <c r="M39" s="111">
        <f ca="1" t="shared" si="2"/>
        <v>0</v>
      </c>
    </row>
    <row r="40" s="53" customFormat="1" customHeight="1" spans="2:13">
      <c r="B40" s="80">
        <f>IFERROR(INDEX(登记表[],ROW(A38),1),"")</f>
        <v>43336</v>
      </c>
      <c r="C40" s="111">
        <f ca="1" t="shared" si="3"/>
        <v>0</v>
      </c>
      <c r="D40" s="111">
        <f ca="1" t="shared" si="3"/>
        <v>-6000</v>
      </c>
      <c r="E40" s="111">
        <f ca="1" t="shared" si="3"/>
        <v>0</v>
      </c>
      <c r="F40" s="111">
        <f ca="1" t="shared" si="3"/>
        <v>0</v>
      </c>
      <c r="G40" s="111">
        <f ca="1" t="shared" si="3"/>
        <v>0</v>
      </c>
      <c r="H40" s="111">
        <f ca="1" t="shared" si="3"/>
        <v>0</v>
      </c>
      <c r="I40" s="111">
        <f ca="1" t="shared" si="3"/>
        <v>0</v>
      </c>
      <c r="J40" s="111">
        <f ca="1" t="shared" si="3"/>
        <v>0</v>
      </c>
      <c r="K40" s="111">
        <f ca="1" t="shared" si="3"/>
        <v>0</v>
      </c>
      <c r="L40" s="111">
        <f ca="1" t="shared" si="2"/>
        <v>0</v>
      </c>
      <c r="M40" s="111">
        <f ca="1" t="shared" si="2"/>
        <v>0</v>
      </c>
    </row>
    <row r="41" s="53" customFormat="1" customHeight="1" spans="2:13">
      <c r="B41" s="80">
        <f>IFERROR(INDEX(登记表[],ROW(A39),1),"")</f>
        <v>43339</v>
      </c>
      <c r="C41" s="111">
        <f ca="1" t="shared" si="3"/>
        <v>0</v>
      </c>
      <c r="D41" s="111">
        <f ca="1" t="shared" si="3"/>
        <v>-6000</v>
      </c>
      <c r="E41" s="111">
        <f ca="1" t="shared" si="3"/>
        <v>0</v>
      </c>
      <c r="F41" s="111">
        <f ca="1" t="shared" si="3"/>
        <v>0</v>
      </c>
      <c r="G41" s="111">
        <f ca="1" t="shared" si="3"/>
        <v>0</v>
      </c>
      <c r="H41" s="111">
        <f ca="1" t="shared" si="3"/>
        <v>0</v>
      </c>
      <c r="I41" s="111">
        <f ca="1" t="shared" si="3"/>
        <v>0</v>
      </c>
      <c r="J41" s="111">
        <f ca="1" t="shared" si="3"/>
        <v>0</v>
      </c>
      <c r="K41" s="111">
        <f ca="1" t="shared" si="3"/>
        <v>0</v>
      </c>
      <c r="L41" s="111">
        <f ca="1" t="shared" si="2"/>
        <v>0</v>
      </c>
      <c r="M41" s="111">
        <f ca="1" t="shared" si="2"/>
        <v>0</v>
      </c>
    </row>
    <row r="42" s="53" customFormat="1" customHeight="1" spans="2:13">
      <c r="B42" s="80">
        <f>IFERROR(INDEX(登记表[],ROW(A40),1),"")</f>
        <v>43339</v>
      </c>
      <c r="C42" s="111">
        <f ca="1" t="shared" ref="C42:M57" si="4">IFERROR(INDIRECT("登记表[@金额]")*(INDIRECT("登记表[@类别]")=类别名称),"")</f>
        <v>0</v>
      </c>
      <c r="D42" s="111">
        <f ca="1" t="shared" si="4"/>
        <v>-6000</v>
      </c>
      <c r="E42" s="111">
        <f ca="1" t="shared" si="4"/>
        <v>0</v>
      </c>
      <c r="F42" s="111">
        <f ca="1" t="shared" si="4"/>
        <v>0</v>
      </c>
      <c r="G42" s="111">
        <f ca="1" t="shared" si="4"/>
        <v>0</v>
      </c>
      <c r="H42" s="111">
        <f ca="1" t="shared" si="4"/>
        <v>0</v>
      </c>
      <c r="I42" s="111">
        <f ca="1" t="shared" si="4"/>
        <v>0</v>
      </c>
      <c r="J42" s="111">
        <f ca="1" t="shared" si="4"/>
        <v>0</v>
      </c>
      <c r="K42" s="111">
        <f ca="1" t="shared" si="4"/>
        <v>0</v>
      </c>
      <c r="L42" s="111">
        <f ca="1" t="shared" si="2"/>
        <v>0</v>
      </c>
      <c r="M42" s="111">
        <f ca="1" t="shared" si="2"/>
        <v>0</v>
      </c>
    </row>
    <row r="43" s="53" customFormat="1" customHeight="1" spans="2:13">
      <c r="B43" s="80">
        <f>IFERROR(INDEX(登记表[],ROW(A41),1),"")</f>
        <v>43339</v>
      </c>
      <c r="C43" s="111">
        <f ca="1" t="shared" si="4"/>
        <v>0</v>
      </c>
      <c r="D43" s="111">
        <f ca="1" t="shared" si="4"/>
        <v>-6000</v>
      </c>
      <c r="E43" s="111">
        <f ca="1" t="shared" si="4"/>
        <v>0</v>
      </c>
      <c r="F43" s="111">
        <f ca="1" t="shared" si="4"/>
        <v>0</v>
      </c>
      <c r="G43" s="111">
        <f ca="1" t="shared" si="4"/>
        <v>0</v>
      </c>
      <c r="H43" s="111">
        <f ca="1" t="shared" si="4"/>
        <v>0</v>
      </c>
      <c r="I43" s="111">
        <f ca="1" t="shared" si="4"/>
        <v>0</v>
      </c>
      <c r="J43" s="111">
        <f ca="1" t="shared" si="4"/>
        <v>0</v>
      </c>
      <c r="K43" s="111">
        <f ca="1" t="shared" si="4"/>
        <v>0</v>
      </c>
      <c r="L43" s="111">
        <f ca="1" t="shared" si="2"/>
        <v>0</v>
      </c>
      <c r="M43" s="111">
        <f ca="1" t="shared" si="2"/>
        <v>0</v>
      </c>
    </row>
    <row r="44" s="53" customFormat="1" customHeight="1" spans="2:13">
      <c r="B44" s="80">
        <f>IFERROR(INDEX(登记表[],ROW(A42),1),"")</f>
        <v>43341</v>
      </c>
      <c r="C44" s="111">
        <f ca="1" t="shared" si="4"/>
        <v>0</v>
      </c>
      <c r="D44" s="111">
        <f ca="1" t="shared" si="4"/>
        <v>-6000</v>
      </c>
      <c r="E44" s="111">
        <f ca="1" t="shared" si="4"/>
        <v>0</v>
      </c>
      <c r="F44" s="111">
        <f ca="1" t="shared" si="4"/>
        <v>0</v>
      </c>
      <c r="G44" s="111">
        <f ca="1" t="shared" si="4"/>
        <v>0</v>
      </c>
      <c r="H44" s="111">
        <f ca="1" t="shared" si="4"/>
        <v>0</v>
      </c>
      <c r="I44" s="111">
        <f ca="1" t="shared" si="4"/>
        <v>0</v>
      </c>
      <c r="J44" s="111">
        <f ca="1" t="shared" si="4"/>
        <v>0</v>
      </c>
      <c r="K44" s="111">
        <f ca="1" t="shared" si="4"/>
        <v>0</v>
      </c>
      <c r="L44" s="111">
        <f ca="1" t="shared" si="4"/>
        <v>0</v>
      </c>
      <c r="M44" s="111">
        <f ca="1" t="shared" si="4"/>
        <v>0</v>
      </c>
    </row>
    <row r="45" s="53" customFormat="1" customHeight="1" spans="2:13">
      <c r="B45" s="80">
        <f>IFERROR(INDEX(登记表[],ROW(A43),1),"")</f>
        <v>43344</v>
      </c>
      <c r="C45" s="111">
        <f ca="1" t="shared" si="4"/>
        <v>0</v>
      </c>
      <c r="D45" s="111">
        <f ca="1" t="shared" si="4"/>
        <v>-6000</v>
      </c>
      <c r="E45" s="111">
        <f ca="1" t="shared" si="4"/>
        <v>0</v>
      </c>
      <c r="F45" s="111">
        <f ca="1" t="shared" si="4"/>
        <v>0</v>
      </c>
      <c r="G45" s="111">
        <f ca="1" t="shared" si="4"/>
        <v>0</v>
      </c>
      <c r="H45" s="111">
        <f ca="1" t="shared" si="4"/>
        <v>0</v>
      </c>
      <c r="I45" s="111">
        <f ca="1" t="shared" si="4"/>
        <v>0</v>
      </c>
      <c r="J45" s="111">
        <f ca="1" t="shared" si="4"/>
        <v>0</v>
      </c>
      <c r="K45" s="111">
        <f ca="1" t="shared" si="4"/>
        <v>0</v>
      </c>
      <c r="L45" s="111">
        <f ca="1" t="shared" si="4"/>
        <v>0</v>
      </c>
      <c r="M45" s="111">
        <f ca="1" t="shared" si="4"/>
        <v>0</v>
      </c>
    </row>
    <row r="46" s="53" customFormat="1" customHeight="1" spans="2:13">
      <c r="B46" s="80">
        <f>IFERROR(INDEX(登记表[],ROW(A44),1),"")</f>
        <v>43345</v>
      </c>
      <c r="C46" s="111">
        <f ca="1" t="shared" si="4"/>
        <v>0</v>
      </c>
      <c r="D46" s="111">
        <f ca="1" t="shared" si="4"/>
        <v>-6000</v>
      </c>
      <c r="E46" s="111">
        <f ca="1" t="shared" si="4"/>
        <v>0</v>
      </c>
      <c r="F46" s="111">
        <f ca="1" t="shared" si="4"/>
        <v>0</v>
      </c>
      <c r="G46" s="111">
        <f ca="1" t="shared" si="4"/>
        <v>0</v>
      </c>
      <c r="H46" s="111">
        <f ca="1" t="shared" si="4"/>
        <v>0</v>
      </c>
      <c r="I46" s="111">
        <f ca="1" t="shared" si="4"/>
        <v>0</v>
      </c>
      <c r="J46" s="111">
        <f ca="1" t="shared" si="4"/>
        <v>0</v>
      </c>
      <c r="K46" s="111">
        <f ca="1" t="shared" si="4"/>
        <v>0</v>
      </c>
      <c r="L46" s="111">
        <f ca="1" t="shared" si="4"/>
        <v>0</v>
      </c>
      <c r="M46" s="111">
        <f ca="1" t="shared" si="4"/>
        <v>0</v>
      </c>
    </row>
    <row r="47" s="53" customFormat="1" customHeight="1" spans="2:13">
      <c r="B47" s="80">
        <f>IFERROR(INDEX(登记表[],ROW(A45),1),"")</f>
        <v>43349</v>
      </c>
      <c r="C47" s="111">
        <f ca="1" t="shared" si="4"/>
        <v>0</v>
      </c>
      <c r="D47" s="111">
        <f ca="1" t="shared" si="4"/>
        <v>-6000</v>
      </c>
      <c r="E47" s="111">
        <f ca="1" t="shared" si="4"/>
        <v>0</v>
      </c>
      <c r="F47" s="111">
        <f ca="1" t="shared" si="4"/>
        <v>0</v>
      </c>
      <c r="G47" s="111">
        <f ca="1" t="shared" si="4"/>
        <v>0</v>
      </c>
      <c r="H47" s="111">
        <f ca="1" t="shared" si="4"/>
        <v>0</v>
      </c>
      <c r="I47" s="111">
        <f ca="1" t="shared" si="4"/>
        <v>0</v>
      </c>
      <c r="J47" s="111">
        <f ca="1" t="shared" si="4"/>
        <v>0</v>
      </c>
      <c r="K47" s="111">
        <f ca="1" t="shared" si="4"/>
        <v>0</v>
      </c>
      <c r="L47" s="111">
        <f ca="1" t="shared" si="4"/>
        <v>0</v>
      </c>
      <c r="M47" s="111">
        <f ca="1" t="shared" si="4"/>
        <v>0</v>
      </c>
    </row>
    <row r="48" s="53" customFormat="1" customHeight="1" spans="2:13">
      <c r="B48" s="80">
        <f>IFERROR(INDEX(登记表[],ROW(A46),1),"")</f>
        <v>43350</v>
      </c>
      <c r="C48" s="111">
        <f ca="1" t="shared" si="4"/>
        <v>0</v>
      </c>
      <c r="D48" s="111">
        <f ca="1" t="shared" si="4"/>
        <v>-6000</v>
      </c>
      <c r="E48" s="111">
        <f ca="1" t="shared" si="4"/>
        <v>0</v>
      </c>
      <c r="F48" s="111">
        <f ca="1" t="shared" si="4"/>
        <v>0</v>
      </c>
      <c r="G48" s="111">
        <f ca="1" t="shared" si="4"/>
        <v>0</v>
      </c>
      <c r="H48" s="111">
        <f ca="1" t="shared" si="4"/>
        <v>0</v>
      </c>
      <c r="I48" s="111">
        <f ca="1" t="shared" si="4"/>
        <v>0</v>
      </c>
      <c r="J48" s="111">
        <f ca="1" t="shared" si="4"/>
        <v>0</v>
      </c>
      <c r="K48" s="111">
        <f ca="1" t="shared" si="4"/>
        <v>0</v>
      </c>
      <c r="L48" s="111">
        <f ca="1" t="shared" si="4"/>
        <v>0</v>
      </c>
      <c r="M48" s="111">
        <f ca="1" t="shared" si="4"/>
        <v>0</v>
      </c>
    </row>
    <row r="49" s="53" customFormat="1" customHeight="1" spans="2:13">
      <c r="B49" s="80">
        <f>IFERROR(INDEX(登记表[],ROW(A47),1),"")</f>
        <v>43351</v>
      </c>
      <c r="C49" s="111">
        <f ca="1" t="shared" si="4"/>
        <v>0</v>
      </c>
      <c r="D49" s="111">
        <f ca="1" t="shared" si="4"/>
        <v>-6000</v>
      </c>
      <c r="E49" s="111">
        <f ca="1" t="shared" si="4"/>
        <v>0</v>
      </c>
      <c r="F49" s="111">
        <f ca="1" t="shared" si="4"/>
        <v>0</v>
      </c>
      <c r="G49" s="111">
        <f ca="1" t="shared" si="4"/>
        <v>0</v>
      </c>
      <c r="H49" s="111">
        <f ca="1" t="shared" si="4"/>
        <v>0</v>
      </c>
      <c r="I49" s="111">
        <f ca="1" t="shared" si="4"/>
        <v>0</v>
      </c>
      <c r="J49" s="111">
        <f ca="1" t="shared" si="4"/>
        <v>0</v>
      </c>
      <c r="K49" s="111">
        <f ca="1" t="shared" si="4"/>
        <v>0</v>
      </c>
      <c r="L49" s="111">
        <f ca="1" t="shared" si="4"/>
        <v>0</v>
      </c>
      <c r="M49" s="111">
        <f ca="1" t="shared" si="4"/>
        <v>0</v>
      </c>
    </row>
    <row r="50" s="53" customFormat="1" customHeight="1" spans="2:13">
      <c r="B50" s="80">
        <f>IFERROR(INDEX(登记表[],ROW(A48),1),"")</f>
        <v>43352</v>
      </c>
      <c r="C50" s="111">
        <f ca="1" t="shared" si="4"/>
        <v>0</v>
      </c>
      <c r="D50" s="111">
        <f ca="1" t="shared" si="4"/>
        <v>-6000</v>
      </c>
      <c r="E50" s="111">
        <f ca="1" t="shared" si="4"/>
        <v>0</v>
      </c>
      <c r="F50" s="111">
        <f ca="1" t="shared" si="4"/>
        <v>0</v>
      </c>
      <c r="G50" s="111">
        <f ca="1" t="shared" si="4"/>
        <v>0</v>
      </c>
      <c r="H50" s="111">
        <f ca="1" t="shared" si="4"/>
        <v>0</v>
      </c>
      <c r="I50" s="111">
        <f ca="1" t="shared" si="4"/>
        <v>0</v>
      </c>
      <c r="J50" s="111">
        <f ca="1" t="shared" si="4"/>
        <v>0</v>
      </c>
      <c r="K50" s="111">
        <f ca="1" t="shared" si="4"/>
        <v>0</v>
      </c>
      <c r="L50" s="111">
        <f ca="1" t="shared" si="4"/>
        <v>0</v>
      </c>
      <c r="M50" s="111">
        <f ca="1" t="shared" si="4"/>
        <v>0</v>
      </c>
    </row>
    <row r="51" s="53" customFormat="1" customHeight="1" spans="2:13">
      <c r="B51" s="80">
        <f>IFERROR(INDEX(登记表[],ROW(A49),1),"")</f>
        <v>43352</v>
      </c>
      <c r="C51" s="111">
        <f ca="1" t="shared" si="4"/>
        <v>0</v>
      </c>
      <c r="D51" s="111">
        <f ca="1" t="shared" si="4"/>
        <v>-6000</v>
      </c>
      <c r="E51" s="111">
        <f ca="1" t="shared" si="4"/>
        <v>0</v>
      </c>
      <c r="F51" s="111">
        <f ca="1" t="shared" si="4"/>
        <v>0</v>
      </c>
      <c r="G51" s="111">
        <f ca="1" t="shared" si="4"/>
        <v>0</v>
      </c>
      <c r="H51" s="111">
        <f ca="1" t="shared" si="4"/>
        <v>0</v>
      </c>
      <c r="I51" s="111">
        <f ca="1" t="shared" si="4"/>
        <v>0</v>
      </c>
      <c r="J51" s="111">
        <f ca="1" t="shared" si="4"/>
        <v>0</v>
      </c>
      <c r="K51" s="111">
        <f ca="1" t="shared" si="4"/>
        <v>0</v>
      </c>
      <c r="L51" s="111">
        <f ca="1" t="shared" si="4"/>
        <v>0</v>
      </c>
      <c r="M51" s="111">
        <f ca="1" t="shared" si="4"/>
        <v>0</v>
      </c>
    </row>
    <row r="52" s="53" customFormat="1" customHeight="1" spans="2:13">
      <c r="B52" s="80">
        <f>IFERROR(INDEX(登记表[],ROW(A50),1),"")</f>
        <v>43352</v>
      </c>
      <c r="C52" s="111">
        <f ca="1" t="shared" ref="C52:M120" si="5">IFERROR(INDIRECT("登记表[@金额]")*(INDIRECT("登记表[@类别]")=类别名称),"")</f>
        <v>0</v>
      </c>
      <c r="D52" s="111">
        <f ca="1" t="shared" si="5"/>
        <v>-6000</v>
      </c>
      <c r="E52" s="111">
        <f ca="1" t="shared" si="5"/>
        <v>0</v>
      </c>
      <c r="F52" s="111">
        <f ca="1" t="shared" si="5"/>
        <v>0</v>
      </c>
      <c r="G52" s="111">
        <f ca="1" t="shared" si="5"/>
        <v>0</v>
      </c>
      <c r="H52" s="111">
        <f ca="1" t="shared" si="5"/>
        <v>0</v>
      </c>
      <c r="I52" s="111">
        <f ca="1" t="shared" si="5"/>
        <v>0</v>
      </c>
      <c r="J52" s="111">
        <f ca="1" t="shared" si="5"/>
        <v>0</v>
      </c>
      <c r="K52" s="111">
        <f ca="1" t="shared" si="5"/>
        <v>0</v>
      </c>
      <c r="L52" s="111">
        <f ca="1" t="shared" si="4"/>
        <v>0</v>
      </c>
      <c r="M52" s="111">
        <f ca="1" t="shared" si="4"/>
        <v>0</v>
      </c>
    </row>
    <row r="53" s="53" customFormat="1" customHeight="1" spans="2:13">
      <c r="B53" s="80">
        <f>IFERROR(INDEX(登记表[],ROW(A51),1),"")</f>
        <v>43352</v>
      </c>
      <c r="C53" s="111">
        <f ca="1" t="shared" si="5"/>
        <v>0</v>
      </c>
      <c r="D53" s="111">
        <f ca="1" t="shared" si="5"/>
        <v>-6000</v>
      </c>
      <c r="E53" s="111">
        <f ca="1" t="shared" si="5"/>
        <v>0</v>
      </c>
      <c r="F53" s="111">
        <f ca="1" t="shared" si="5"/>
        <v>0</v>
      </c>
      <c r="G53" s="111">
        <f ca="1" t="shared" si="5"/>
        <v>0</v>
      </c>
      <c r="H53" s="111">
        <f ca="1" t="shared" si="5"/>
        <v>0</v>
      </c>
      <c r="I53" s="111">
        <f ca="1" t="shared" si="5"/>
        <v>0</v>
      </c>
      <c r="J53" s="111">
        <f ca="1" t="shared" si="5"/>
        <v>0</v>
      </c>
      <c r="K53" s="111">
        <f ca="1" t="shared" si="5"/>
        <v>0</v>
      </c>
      <c r="L53" s="111">
        <f ca="1" t="shared" si="4"/>
        <v>0</v>
      </c>
      <c r="M53" s="111">
        <f ca="1" t="shared" si="4"/>
        <v>0</v>
      </c>
    </row>
    <row r="54" s="53" customFormat="1" customHeight="1" spans="2:13">
      <c r="B54" s="80">
        <f>IFERROR(INDEX(登记表[],ROW(A52),1),"")</f>
        <v>43353</v>
      </c>
      <c r="C54" s="111">
        <f ca="1" t="shared" si="5"/>
        <v>0</v>
      </c>
      <c r="D54" s="111">
        <f ca="1" t="shared" si="5"/>
        <v>-6000</v>
      </c>
      <c r="E54" s="111">
        <f ca="1" t="shared" si="5"/>
        <v>0</v>
      </c>
      <c r="F54" s="111">
        <f ca="1" t="shared" si="5"/>
        <v>0</v>
      </c>
      <c r="G54" s="111">
        <f ca="1" t="shared" si="5"/>
        <v>0</v>
      </c>
      <c r="H54" s="111">
        <f ca="1" t="shared" si="5"/>
        <v>0</v>
      </c>
      <c r="I54" s="111">
        <f ca="1" t="shared" si="5"/>
        <v>0</v>
      </c>
      <c r="J54" s="111">
        <f ca="1" t="shared" si="5"/>
        <v>0</v>
      </c>
      <c r="K54" s="111">
        <f ca="1" t="shared" si="5"/>
        <v>0</v>
      </c>
      <c r="L54" s="111">
        <f ca="1" t="shared" si="4"/>
        <v>0</v>
      </c>
      <c r="M54" s="111">
        <f ca="1" t="shared" si="4"/>
        <v>0</v>
      </c>
    </row>
    <row r="55" s="53" customFormat="1" customHeight="1" spans="2:13">
      <c r="B55" s="80">
        <f>IFERROR(INDEX(登记表[],ROW(A53),1),"")</f>
        <v>43353</v>
      </c>
      <c r="C55" s="111">
        <f ca="1" t="shared" si="5"/>
        <v>0</v>
      </c>
      <c r="D55" s="111">
        <f ca="1" t="shared" si="5"/>
        <v>-6000</v>
      </c>
      <c r="E55" s="111">
        <f ca="1" t="shared" si="5"/>
        <v>0</v>
      </c>
      <c r="F55" s="111">
        <f ca="1" t="shared" si="5"/>
        <v>0</v>
      </c>
      <c r="G55" s="111">
        <f ca="1" t="shared" si="5"/>
        <v>0</v>
      </c>
      <c r="H55" s="111">
        <f ca="1" t="shared" si="5"/>
        <v>0</v>
      </c>
      <c r="I55" s="111">
        <f ca="1" t="shared" si="5"/>
        <v>0</v>
      </c>
      <c r="J55" s="111">
        <f ca="1" t="shared" si="5"/>
        <v>0</v>
      </c>
      <c r="K55" s="111">
        <f ca="1" t="shared" si="5"/>
        <v>0</v>
      </c>
      <c r="L55" s="111">
        <f ca="1" t="shared" si="4"/>
        <v>0</v>
      </c>
      <c r="M55" s="111">
        <f ca="1" t="shared" si="4"/>
        <v>0</v>
      </c>
    </row>
    <row r="56" s="53" customFormat="1" customHeight="1" spans="2:13">
      <c r="B56" s="80">
        <f>IFERROR(INDEX(登记表[],ROW(A54),1),"")</f>
        <v>43353</v>
      </c>
      <c r="C56" s="111">
        <f ca="1" t="shared" si="5"/>
        <v>0</v>
      </c>
      <c r="D56" s="111">
        <f ca="1" t="shared" si="5"/>
        <v>-6000</v>
      </c>
      <c r="E56" s="111">
        <f ca="1" t="shared" si="5"/>
        <v>0</v>
      </c>
      <c r="F56" s="111">
        <f ca="1" t="shared" si="5"/>
        <v>0</v>
      </c>
      <c r="G56" s="111">
        <f ca="1" t="shared" si="5"/>
        <v>0</v>
      </c>
      <c r="H56" s="111">
        <f ca="1" t="shared" si="5"/>
        <v>0</v>
      </c>
      <c r="I56" s="111">
        <f ca="1" t="shared" si="5"/>
        <v>0</v>
      </c>
      <c r="J56" s="111">
        <f ca="1" t="shared" si="5"/>
        <v>0</v>
      </c>
      <c r="K56" s="111">
        <f ca="1" t="shared" si="5"/>
        <v>0</v>
      </c>
      <c r="L56" s="111">
        <f ca="1" t="shared" si="4"/>
        <v>0</v>
      </c>
      <c r="M56" s="111">
        <f ca="1" t="shared" si="4"/>
        <v>0</v>
      </c>
    </row>
    <row r="57" s="53" customFormat="1" customHeight="1" spans="2:13">
      <c r="B57" s="80">
        <f>IFERROR(INDEX(登记表[],ROW(A55),1),"")</f>
        <v>43356</v>
      </c>
      <c r="C57" s="111">
        <f ca="1" t="shared" si="5"/>
        <v>0</v>
      </c>
      <c r="D57" s="111">
        <f ca="1" t="shared" si="5"/>
        <v>-6000</v>
      </c>
      <c r="E57" s="111">
        <f ca="1" t="shared" si="5"/>
        <v>0</v>
      </c>
      <c r="F57" s="111">
        <f ca="1" t="shared" si="5"/>
        <v>0</v>
      </c>
      <c r="G57" s="111">
        <f ca="1" t="shared" si="5"/>
        <v>0</v>
      </c>
      <c r="H57" s="111">
        <f ca="1" t="shared" si="5"/>
        <v>0</v>
      </c>
      <c r="I57" s="111">
        <f ca="1" t="shared" si="5"/>
        <v>0</v>
      </c>
      <c r="J57" s="111">
        <f ca="1" t="shared" si="5"/>
        <v>0</v>
      </c>
      <c r="K57" s="111">
        <f ca="1" t="shared" si="5"/>
        <v>0</v>
      </c>
      <c r="L57" s="111">
        <f ca="1" t="shared" si="4"/>
        <v>0</v>
      </c>
      <c r="M57" s="111">
        <f ca="1" t="shared" si="4"/>
        <v>0</v>
      </c>
    </row>
    <row r="58" s="53" customFormat="1" customHeight="1" spans="2:13">
      <c r="B58" s="80">
        <f>IFERROR(INDEX(登记表[],ROW(A56),1),"")</f>
        <v>43357</v>
      </c>
      <c r="C58" s="111">
        <f ca="1" t="shared" si="5"/>
        <v>0</v>
      </c>
      <c r="D58" s="111">
        <f ca="1" t="shared" si="5"/>
        <v>-6000</v>
      </c>
      <c r="E58" s="111">
        <f ca="1" t="shared" si="5"/>
        <v>0</v>
      </c>
      <c r="F58" s="111">
        <f ca="1" t="shared" si="5"/>
        <v>0</v>
      </c>
      <c r="G58" s="111">
        <f ca="1" t="shared" si="5"/>
        <v>0</v>
      </c>
      <c r="H58" s="111">
        <f ca="1" t="shared" si="5"/>
        <v>0</v>
      </c>
      <c r="I58" s="111">
        <f ca="1" t="shared" si="5"/>
        <v>0</v>
      </c>
      <c r="J58" s="111">
        <f ca="1" t="shared" si="5"/>
        <v>0</v>
      </c>
      <c r="K58" s="111">
        <f ca="1" t="shared" si="5"/>
        <v>0</v>
      </c>
      <c r="L58" s="111">
        <f ca="1" t="shared" si="5"/>
        <v>0</v>
      </c>
      <c r="M58" s="111">
        <f ca="1" t="shared" si="5"/>
        <v>0</v>
      </c>
    </row>
    <row r="59" s="53" customFormat="1" customHeight="1" spans="2:13">
      <c r="B59" s="80">
        <f>IFERROR(INDEX(登记表[],ROW(A57),1),"")</f>
        <v>43362</v>
      </c>
      <c r="C59" s="111">
        <f ca="1" t="shared" si="5"/>
        <v>0</v>
      </c>
      <c r="D59" s="111">
        <f ca="1" t="shared" si="5"/>
        <v>-6000</v>
      </c>
      <c r="E59" s="111">
        <f ca="1" t="shared" si="5"/>
        <v>0</v>
      </c>
      <c r="F59" s="111">
        <f ca="1" t="shared" si="5"/>
        <v>0</v>
      </c>
      <c r="G59" s="111">
        <f ca="1" t="shared" si="5"/>
        <v>0</v>
      </c>
      <c r="H59" s="111">
        <f ca="1" t="shared" si="5"/>
        <v>0</v>
      </c>
      <c r="I59" s="111">
        <f ca="1" t="shared" si="5"/>
        <v>0</v>
      </c>
      <c r="J59" s="111">
        <f ca="1" t="shared" si="5"/>
        <v>0</v>
      </c>
      <c r="K59" s="111">
        <f ca="1" t="shared" si="5"/>
        <v>0</v>
      </c>
      <c r="L59" s="111">
        <f ca="1" t="shared" si="5"/>
        <v>0</v>
      </c>
      <c r="M59" s="111">
        <f ca="1" t="shared" si="5"/>
        <v>0</v>
      </c>
    </row>
    <row r="60" s="53" customFormat="1" customHeight="1" spans="2:13">
      <c r="B60" s="80">
        <f>IFERROR(INDEX(登记表[],ROW(A58),1),"")</f>
        <v>43362</v>
      </c>
      <c r="C60" s="111">
        <f ca="1" t="shared" si="5"/>
        <v>0</v>
      </c>
      <c r="D60" s="111">
        <f ca="1" t="shared" si="5"/>
        <v>-6000</v>
      </c>
      <c r="E60" s="111">
        <f ca="1" t="shared" si="5"/>
        <v>0</v>
      </c>
      <c r="F60" s="111">
        <f ca="1" t="shared" si="5"/>
        <v>0</v>
      </c>
      <c r="G60" s="111">
        <f ca="1" t="shared" si="5"/>
        <v>0</v>
      </c>
      <c r="H60" s="111">
        <f ca="1" t="shared" si="5"/>
        <v>0</v>
      </c>
      <c r="I60" s="111">
        <f ca="1" t="shared" si="5"/>
        <v>0</v>
      </c>
      <c r="J60" s="111">
        <f ca="1" t="shared" si="5"/>
        <v>0</v>
      </c>
      <c r="K60" s="111">
        <f ca="1" t="shared" si="5"/>
        <v>0</v>
      </c>
      <c r="L60" s="111">
        <f ca="1" t="shared" si="5"/>
        <v>0</v>
      </c>
      <c r="M60" s="111">
        <f ca="1" t="shared" si="5"/>
        <v>0</v>
      </c>
    </row>
    <row r="61" s="53" customFormat="1" customHeight="1" spans="2:13">
      <c r="B61" s="80">
        <f>IFERROR(INDEX(登记表[],ROW(A59),1),"")</f>
        <v>43363</v>
      </c>
      <c r="C61" s="111">
        <f ca="1" t="shared" si="5"/>
        <v>0</v>
      </c>
      <c r="D61" s="111">
        <f ca="1" t="shared" si="5"/>
        <v>-6000</v>
      </c>
      <c r="E61" s="111">
        <f ca="1" t="shared" si="5"/>
        <v>0</v>
      </c>
      <c r="F61" s="111">
        <f ca="1" t="shared" si="5"/>
        <v>0</v>
      </c>
      <c r="G61" s="111">
        <f ca="1" t="shared" si="5"/>
        <v>0</v>
      </c>
      <c r="H61" s="111">
        <f ca="1" t="shared" si="5"/>
        <v>0</v>
      </c>
      <c r="I61" s="111">
        <f ca="1" t="shared" si="5"/>
        <v>0</v>
      </c>
      <c r="J61" s="111">
        <f ca="1" t="shared" si="5"/>
        <v>0</v>
      </c>
      <c r="K61" s="111">
        <f ca="1" t="shared" si="5"/>
        <v>0</v>
      </c>
      <c r="L61" s="111">
        <f ca="1" t="shared" si="5"/>
        <v>0</v>
      </c>
      <c r="M61" s="111">
        <f ca="1" t="shared" si="5"/>
        <v>0</v>
      </c>
    </row>
    <row r="62" s="53" customFormat="1" customHeight="1" spans="2:13">
      <c r="B62" s="80">
        <f>IFERROR(INDEX(登记表[],ROW(A60),1),"")</f>
        <v>43366</v>
      </c>
      <c r="C62" s="111">
        <f ca="1" t="shared" si="5"/>
        <v>0</v>
      </c>
      <c r="D62" s="111">
        <f ca="1" t="shared" si="5"/>
        <v>-6000</v>
      </c>
      <c r="E62" s="111">
        <f ca="1" t="shared" si="5"/>
        <v>0</v>
      </c>
      <c r="F62" s="111">
        <f ca="1" t="shared" si="5"/>
        <v>0</v>
      </c>
      <c r="G62" s="111">
        <f ca="1" t="shared" si="5"/>
        <v>0</v>
      </c>
      <c r="H62" s="111">
        <f ca="1" t="shared" si="5"/>
        <v>0</v>
      </c>
      <c r="I62" s="111">
        <f ca="1" t="shared" si="5"/>
        <v>0</v>
      </c>
      <c r="J62" s="111">
        <f ca="1" t="shared" si="5"/>
        <v>0</v>
      </c>
      <c r="K62" s="111">
        <f ca="1" t="shared" si="5"/>
        <v>0</v>
      </c>
      <c r="L62" s="111">
        <f ca="1" t="shared" si="5"/>
        <v>0</v>
      </c>
      <c r="M62" s="111">
        <f ca="1" t="shared" si="5"/>
        <v>0</v>
      </c>
    </row>
    <row r="63" s="53" customFormat="1" customHeight="1" spans="2:13">
      <c r="B63" s="80">
        <f>IFERROR(INDEX(登记表[],ROW(A61),1),"")</f>
        <v>43367</v>
      </c>
      <c r="C63" s="111">
        <f ca="1" t="shared" si="5"/>
        <v>0</v>
      </c>
      <c r="D63" s="111">
        <f ca="1" t="shared" si="5"/>
        <v>-6000</v>
      </c>
      <c r="E63" s="111">
        <f ca="1" t="shared" si="5"/>
        <v>0</v>
      </c>
      <c r="F63" s="111">
        <f ca="1" t="shared" si="5"/>
        <v>0</v>
      </c>
      <c r="G63" s="111">
        <f ca="1" t="shared" si="5"/>
        <v>0</v>
      </c>
      <c r="H63" s="111">
        <f ca="1" t="shared" si="5"/>
        <v>0</v>
      </c>
      <c r="I63" s="111">
        <f ca="1" t="shared" si="5"/>
        <v>0</v>
      </c>
      <c r="J63" s="111">
        <f ca="1" t="shared" si="5"/>
        <v>0</v>
      </c>
      <c r="K63" s="111">
        <f ca="1" t="shared" si="5"/>
        <v>0</v>
      </c>
      <c r="L63" s="111">
        <f ca="1" t="shared" si="5"/>
        <v>0</v>
      </c>
      <c r="M63" s="111">
        <f ca="1" t="shared" si="5"/>
        <v>0</v>
      </c>
    </row>
    <row r="64" s="53" customFormat="1" customHeight="1" spans="2:13">
      <c r="B64" s="80">
        <f>IFERROR(INDEX(登记表[],ROW(A62),1),"")</f>
        <v>43369</v>
      </c>
      <c r="C64" s="111">
        <f ca="1" t="shared" si="5"/>
        <v>0</v>
      </c>
      <c r="D64" s="111">
        <f ca="1" t="shared" si="5"/>
        <v>-6000</v>
      </c>
      <c r="E64" s="111">
        <f ca="1" t="shared" si="5"/>
        <v>0</v>
      </c>
      <c r="F64" s="111">
        <f ca="1" t="shared" si="5"/>
        <v>0</v>
      </c>
      <c r="G64" s="111">
        <f ca="1" t="shared" si="5"/>
        <v>0</v>
      </c>
      <c r="H64" s="111">
        <f ca="1" t="shared" si="5"/>
        <v>0</v>
      </c>
      <c r="I64" s="111">
        <f ca="1" t="shared" si="5"/>
        <v>0</v>
      </c>
      <c r="J64" s="111">
        <f ca="1" t="shared" si="5"/>
        <v>0</v>
      </c>
      <c r="K64" s="111">
        <f ca="1" t="shared" si="5"/>
        <v>0</v>
      </c>
      <c r="L64" s="111">
        <f ca="1" t="shared" si="5"/>
        <v>0</v>
      </c>
      <c r="M64" s="111">
        <f ca="1" t="shared" si="5"/>
        <v>0</v>
      </c>
    </row>
    <row r="65" s="53" customFormat="1" customHeight="1" spans="2:13">
      <c r="B65" s="80">
        <f>IFERROR(INDEX(登记表[],ROW(A63),1),"")</f>
        <v>43381</v>
      </c>
      <c r="C65" s="111">
        <f ca="1" t="shared" ref="C65:K140" si="6">IFERROR(INDIRECT("登记表[@金额]")*(INDIRECT("登记表[@类别]")=类别名称),"")</f>
        <v>0</v>
      </c>
      <c r="D65" s="111">
        <f ca="1" t="shared" si="6"/>
        <v>-6000</v>
      </c>
      <c r="E65" s="111">
        <f ca="1" t="shared" si="6"/>
        <v>0</v>
      </c>
      <c r="F65" s="111">
        <f ca="1" t="shared" si="6"/>
        <v>0</v>
      </c>
      <c r="G65" s="111">
        <f ca="1" t="shared" si="6"/>
        <v>0</v>
      </c>
      <c r="H65" s="111">
        <f ca="1" t="shared" si="6"/>
        <v>0</v>
      </c>
      <c r="I65" s="111">
        <f ca="1" t="shared" si="6"/>
        <v>0</v>
      </c>
      <c r="J65" s="111">
        <f ca="1" t="shared" si="6"/>
        <v>0</v>
      </c>
      <c r="K65" s="111">
        <f ca="1" t="shared" si="6"/>
        <v>0</v>
      </c>
      <c r="L65" s="111">
        <f ca="1" t="shared" si="5"/>
        <v>0</v>
      </c>
      <c r="M65" s="111">
        <f ca="1" t="shared" si="5"/>
        <v>0</v>
      </c>
    </row>
    <row r="66" s="53" customFormat="1" customHeight="1" spans="2:13">
      <c r="B66" s="80">
        <f>IFERROR(INDEX(登记表[],ROW(A64),1),"")</f>
        <v>43383</v>
      </c>
      <c r="C66" s="111">
        <f ca="1">IFERROR(INDIRECT("登记表[@金额]")*(INDIRECT("登记表[@类别]")=类别名称),"")</f>
        <v>-1119</v>
      </c>
      <c r="D66" s="111">
        <f ca="1">IFERROR(INDIRECT("登记表[@金额]")*(INDIRECT("登记表[@类别]")=类别名称),"")</f>
        <v>0</v>
      </c>
      <c r="E66" s="111">
        <f ca="1">IFERROR(INDIRECT("登记表[@金额]")*(INDIRECT("登记表[@类别]")=类别名称),"")</f>
        <v>0</v>
      </c>
      <c r="F66" s="111">
        <f ca="1">IFERROR(INDIRECT("登记表[@金额]")*(INDIRECT("登记表[@类别]")=类别名称),"")</f>
        <v>0</v>
      </c>
      <c r="G66" s="111">
        <f ca="1">IFERROR(INDIRECT("登记表[@金额]")*(INDIRECT("登记表[@类别]")=类别名称),"")</f>
        <v>0</v>
      </c>
      <c r="H66" s="111">
        <f ca="1">IFERROR(INDIRECT("登记表[@金额]")*(INDIRECT("登记表[@类别]")=类别名称),"")</f>
        <v>0</v>
      </c>
      <c r="I66" s="111">
        <f ca="1">IFERROR(INDIRECT("登记表[@金额]")*(INDIRECT("登记表[@类别]")=类别名称),"")</f>
        <v>0</v>
      </c>
      <c r="J66" s="111">
        <f ca="1">IFERROR(INDIRECT("登记表[@金额]")*(INDIRECT("登记表[@类别]")=类别名称),"")</f>
        <v>0</v>
      </c>
      <c r="K66" s="111">
        <f ca="1">IFERROR(INDIRECT("登记表[@金额]")*(INDIRECT("登记表[@类别]")=类别名称),"")</f>
        <v>0</v>
      </c>
      <c r="L66" s="111">
        <f ca="1" t="shared" si="5"/>
        <v>0</v>
      </c>
      <c r="M66" s="111">
        <f ca="1" t="shared" si="5"/>
        <v>0</v>
      </c>
    </row>
    <row r="67" s="53" customFormat="1" customHeight="1" spans="2:13">
      <c r="B67" s="80">
        <f>IFERROR(INDEX(登记表[],ROW(A65),1),"")</f>
        <v>43383</v>
      </c>
      <c r="C67" s="111">
        <f ca="1">IFERROR(INDIRECT("登记表[@金额]")*(INDIRECT("登记表[@类别]")=类别名称),"")</f>
        <v>-1119</v>
      </c>
      <c r="D67" s="111">
        <f ca="1">IFERROR(INDIRECT("登记表[@金额]")*(INDIRECT("登记表[@类别]")=类别名称),"")</f>
        <v>0</v>
      </c>
      <c r="E67" s="111">
        <f ca="1">IFERROR(INDIRECT("登记表[@金额]")*(INDIRECT("登记表[@类别]")=类别名称),"")</f>
        <v>0</v>
      </c>
      <c r="F67" s="111">
        <f ca="1">IFERROR(INDIRECT("登记表[@金额]")*(INDIRECT("登记表[@类别]")=类别名称),"")</f>
        <v>0</v>
      </c>
      <c r="G67" s="111">
        <f ca="1">IFERROR(INDIRECT("登记表[@金额]")*(INDIRECT("登记表[@类别]")=类别名称),"")</f>
        <v>0</v>
      </c>
      <c r="H67" s="111">
        <f ca="1">IFERROR(INDIRECT("登记表[@金额]")*(INDIRECT("登记表[@类别]")=类别名称),"")</f>
        <v>0</v>
      </c>
      <c r="I67" s="111">
        <f ca="1">IFERROR(INDIRECT("登记表[@金额]")*(INDIRECT("登记表[@类别]")=类别名称),"")</f>
        <v>0</v>
      </c>
      <c r="J67" s="111">
        <f ca="1">IFERROR(INDIRECT("登记表[@金额]")*(INDIRECT("登记表[@类别]")=类别名称),"")</f>
        <v>0</v>
      </c>
      <c r="K67" s="111">
        <f ca="1">IFERROR(INDIRECT("登记表[@金额]")*(INDIRECT("登记表[@类别]")=类别名称),"")</f>
        <v>0</v>
      </c>
      <c r="L67" s="111">
        <f ca="1" t="shared" si="5"/>
        <v>0</v>
      </c>
      <c r="M67" s="111">
        <f ca="1" t="shared" si="5"/>
        <v>0</v>
      </c>
    </row>
    <row r="68" s="53" customFormat="1" customHeight="1" spans="2:13">
      <c r="B68" s="80">
        <f>IFERROR(INDEX(登记表[],ROW(A66),1),"")</f>
        <v>43384</v>
      </c>
      <c r="C68" s="111">
        <f ca="1">IFERROR(INDIRECT("登记表[@金额]")*(INDIRECT("登记表[@类别]")=类别名称),"")</f>
        <v>-1119</v>
      </c>
      <c r="D68" s="111">
        <f ca="1">IFERROR(INDIRECT("登记表[@金额]")*(INDIRECT("登记表[@类别]")=类别名称),"")</f>
        <v>0</v>
      </c>
      <c r="E68" s="111">
        <f ca="1">IFERROR(INDIRECT("登记表[@金额]")*(INDIRECT("登记表[@类别]")=类别名称),"")</f>
        <v>0</v>
      </c>
      <c r="F68" s="111">
        <f ca="1">IFERROR(INDIRECT("登记表[@金额]")*(INDIRECT("登记表[@类别]")=类别名称),"")</f>
        <v>0</v>
      </c>
      <c r="G68" s="111">
        <f ca="1">IFERROR(INDIRECT("登记表[@金额]")*(INDIRECT("登记表[@类别]")=类别名称),"")</f>
        <v>0</v>
      </c>
      <c r="H68" s="111">
        <f ca="1">IFERROR(INDIRECT("登记表[@金额]")*(INDIRECT("登记表[@类别]")=类别名称),"")</f>
        <v>0</v>
      </c>
      <c r="I68" s="111">
        <f ca="1">IFERROR(INDIRECT("登记表[@金额]")*(INDIRECT("登记表[@类别]")=类别名称),"")</f>
        <v>0</v>
      </c>
      <c r="J68" s="111">
        <f ca="1">IFERROR(INDIRECT("登记表[@金额]")*(INDIRECT("登记表[@类别]")=类别名称),"")</f>
        <v>0</v>
      </c>
      <c r="K68" s="111">
        <f ca="1">IFERROR(INDIRECT("登记表[@金额]")*(INDIRECT("登记表[@类别]")=类别名称),"")</f>
        <v>0</v>
      </c>
      <c r="L68" s="111">
        <f ca="1" t="shared" si="5"/>
        <v>0</v>
      </c>
      <c r="M68" s="111">
        <f ca="1" t="shared" si="5"/>
        <v>0</v>
      </c>
    </row>
    <row r="69" s="53" customFormat="1" customHeight="1" spans="2:13">
      <c r="B69" s="80">
        <f>IFERROR(INDEX(登记表[],ROW(A67),1),"")</f>
        <v>43385</v>
      </c>
      <c r="C69" s="111">
        <f ca="1">IFERROR(INDIRECT("登记表[@金额]")*(INDIRECT("登记表[@类别]")=类别名称),"")</f>
        <v>-1119</v>
      </c>
      <c r="D69" s="111">
        <f ca="1">IFERROR(INDIRECT("登记表[@金额]")*(INDIRECT("登记表[@类别]")=类别名称),"")</f>
        <v>0</v>
      </c>
      <c r="E69" s="111">
        <f ca="1">IFERROR(INDIRECT("登记表[@金额]")*(INDIRECT("登记表[@类别]")=类别名称),"")</f>
        <v>0</v>
      </c>
      <c r="F69" s="111">
        <f ca="1">IFERROR(INDIRECT("登记表[@金额]")*(INDIRECT("登记表[@类别]")=类别名称),"")</f>
        <v>0</v>
      </c>
      <c r="G69" s="111">
        <f ca="1">IFERROR(INDIRECT("登记表[@金额]")*(INDIRECT("登记表[@类别]")=类别名称),"")</f>
        <v>0</v>
      </c>
      <c r="H69" s="111">
        <f ca="1">IFERROR(INDIRECT("登记表[@金额]")*(INDIRECT("登记表[@类别]")=类别名称),"")</f>
        <v>0</v>
      </c>
      <c r="I69" s="111">
        <f ca="1">IFERROR(INDIRECT("登记表[@金额]")*(INDIRECT("登记表[@类别]")=类别名称),"")</f>
        <v>0</v>
      </c>
      <c r="J69" s="111">
        <f ca="1">IFERROR(INDIRECT("登记表[@金额]")*(INDIRECT("登记表[@类别]")=类别名称),"")</f>
        <v>0</v>
      </c>
      <c r="K69" s="111">
        <f ca="1">IFERROR(INDIRECT("登记表[@金额]")*(INDIRECT("登记表[@类别]")=类别名称),"")</f>
        <v>0</v>
      </c>
      <c r="L69" s="111">
        <f ca="1" t="shared" si="5"/>
        <v>0</v>
      </c>
      <c r="M69" s="111">
        <f ca="1" t="shared" si="5"/>
        <v>0</v>
      </c>
    </row>
    <row r="70" s="53" customFormat="1" customHeight="1" spans="2:13">
      <c r="B70" s="80">
        <f>IFERROR(INDEX(登记表[],ROW(A68),1),"")</f>
        <v>43386</v>
      </c>
      <c r="C70" s="111">
        <f ca="1">IFERROR(INDIRECT("登记表[@金额]")*(INDIRECT("登记表[@类别]")=类别名称),"")</f>
        <v>-1119</v>
      </c>
      <c r="D70" s="111">
        <f ca="1">IFERROR(INDIRECT("登记表[@金额]")*(INDIRECT("登记表[@类别]")=类别名称),"")</f>
        <v>0</v>
      </c>
      <c r="E70" s="111">
        <f ca="1">IFERROR(INDIRECT("登记表[@金额]")*(INDIRECT("登记表[@类别]")=类别名称),"")</f>
        <v>0</v>
      </c>
      <c r="F70" s="111">
        <f ca="1">IFERROR(INDIRECT("登记表[@金额]")*(INDIRECT("登记表[@类别]")=类别名称),"")</f>
        <v>0</v>
      </c>
      <c r="G70" s="111">
        <f ca="1">IFERROR(INDIRECT("登记表[@金额]")*(INDIRECT("登记表[@类别]")=类别名称),"")</f>
        <v>0</v>
      </c>
      <c r="H70" s="111">
        <f ca="1">IFERROR(INDIRECT("登记表[@金额]")*(INDIRECT("登记表[@类别]")=类别名称),"")</f>
        <v>0</v>
      </c>
      <c r="I70" s="111">
        <f ca="1">IFERROR(INDIRECT("登记表[@金额]")*(INDIRECT("登记表[@类别]")=类别名称),"")</f>
        <v>0</v>
      </c>
      <c r="J70" s="111">
        <f ca="1">IFERROR(INDIRECT("登记表[@金额]")*(INDIRECT("登记表[@类别]")=类别名称),"")</f>
        <v>0</v>
      </c>
      <c r="K70" s="111">
        <f ca="1">IFERROR(INDIRECT("登记表[@金额]")*(INDIRECT("登记表[@类别]")=类别名称),"")</f>
        <v>0</v>
      </c>
      <c r="L70" s="111">
        <f ca="1" t="shared" si="5"/>
        <v>0</v>
      </c>
      <c r="M70" s="111">
        <f ca="1" t="shared" si="5"/>
        <v>0</v>
      </c>
    </row>
    <row r="71" s="53" customFormat="1" customHeight="1" spans="2:13">
      <c r="B71" s="80">
        <f>IFERROR(INDEX(登记表[],ROW(A69),1),"")</f>
        <v>43386</v>
      </c>
      <c r="C71" s="111">
        <f ca="1">IFERROR(INDIRECT("登记表[@金额]")*(INDIRECT("登记表[@类别]")=类别名称),"")</f>
        <v>-1119</v>
      </c>
      <c r="D71" s="111">
        <f ca="1">IFERROR(INDIRECT("登记表[@金额]")*(INDIRECT("登记表[@类别]")=类别名称),"")</f>
        <v>0</v>
      </c>
      <c r="E71" s="111">
        <f ca="1">IFERROR(INDIRECT("登记表[@金额]")*(INDIRECT("登记表[@类别]")=类别名称),"")</f>
        <v>0</v>
      </c>
      <c r="F71" s="111">
        <f ca="1">IFERROR(INDIRECT("登记表[@金额]")*(INDIRECT("登记表[@类别]")=类别名称),"")</f>
        <v>0</v>
      </c>
      <c r="G71" s="111">
        <f ca="1">IFERROR(INDIRECT("登记表[@金额]")*(INDIRECT("登记表[@类别]")=类别名称),"")</f>
        <v>0</v>
      </c>
      <c r="H71" s="111">
        <f ca="1">IFERROR(INDIRECT("登记表[@金额]")*(INDIRECT("登记表[@类别]")=类别名称),"")</f>
        <v>0</v>
      </c>
      <c r="I71" s="111">
        <f ca="1">IFERROR(INDIRECT("登记表[@金额]")*(INDIRECT("登记表[@类别]")=类别名称),"")</f>
        <v>0</v>
      </c>
      <c r="J71" s="111">
        <f ca="1">IFERROR(INDIRECT("登记表[@金额]")*(INDIRECT("登记表[@类别]")=类别名称),"")</f>
        <v>0</v>
      </c>
      <c r="K71" s="111">
        <f ca="1">IFERROR(INDIRECT("登记表[@金额]")*(INDIRECT("登记表[@类别]")=类别名称),"")</f>
        <v>0</v>
      </c>
      <c r="L71" s="111">
        <f ca="1" t="shared" si="5"/>
        <v>0</v>
      </c>
      <c r="M71" s="111">
        <f ca="1" t="shared" si="5"/>
        <v>0</v>
      </c>
    </row>
    <row r="72" s="53" customFormat="1" customHeight="1" spans="2:13">
      <c r="B72" s="80">
        <f>IFERROR(INDEX(登记表[],ROW(A70),1),"")</f>
        <v>43388</v>
      </c>
      <c r="C72" s="111">
        <f ca="1">IFERROR(INDIRECT("登记表[@金额]")*(INDIRECT("登记表[@类别]")=类别名称),"")</f>
        <v>-1119</v>
      </c>
      <c r="D72" s="111">
        <f ca="1">IFERROR(INDIRECT("登记表[@金额]")*(INDIRECT("登记表[@类别]")=类别名称),"")</f>
        <v>0</v>
      </c>
      <c r="E72" s="111">
        <f ca="1">IFERROR(INDIRECT("登记表[@金额]")*(INDIRECT("登记表[@类别]")=类别名称),"")</f>
        <v>0</v>
      </c>
      <c r="F72" s="111">
        <f ca="1">IFERROR(INDIRECT("登记表[@金额]")*(INDIRECT("登记表[@类别]")=类别名称),"")</f>
        <v>0</v>
      </c>
      <c r="G72" s="111">
        <f ca="1">IFERROR(INDIRECT("登记表[@金额]")*(INDIRECT("登记表[@类别]")=类别名称),"")</f>
        <v>0</v>
      </c>
      <c r="H72" s="111">
        <f ca="1">IFERROR(INDIRECT("登记表[@金额]")*(INDIRECT("登记表[@类别]")=类别名称),"")</f>
        <v>0</v>
      </c>
      <c r="I72" s="111">
        <f ca="1">IFERROR(INDIRECT("登记表[@金额]")*(INDIRECT("登记表[@类别]")=类别名称),"")</f>
        <v>0</v>
      </c>
      <c r="J72" s="111">
        <f ca="1">IFERROR(INDIRECT("登记表[@金额]")*(INDIRECT("登记表[@类别]")=类别名称),"")</f>
        <v>0</v>
      </c>
      <c r="K72" s="111">
        <f ca="1">IFERROR(INDIRECT("登记表[@金额]")*(INDIRECT("登记表[@类别]")=类别名称),"")</f>
        <v>0</v>
      </c>
      <c r="L72" s="111">
        <f ca="1" t="shared" si="5"/>
        <v>0</v>
      </c>
      <c r="M72" s="111">
        <f ca="1" t="shared" si="5"/>
        <v>0</v>
      </c>
    </row>
    <row r="73" s="53" customFormat="1" customHeight="1" spans="2:13">
      <c r="B73" s="80">
        <f>IFERROR(INDEX(登记表[],ROW(A71),1),"")</f>
        <v>43389</v>
      </c>
      <c r="C73" s="111">
        <f ca="1">IFERROR(INDIRECT("登记表[@金额]")*(INDIRECT("登记表[@类别]")=类别名称),"")</f>
        <v>-1119</v>
      </c>
      <c r="D73" s="111">
        <f ca="1">IFERROR(INDIRECT("登记表[@金额]")*(INDIRECT("登记表[@类别]")=类别名称),"")</f>
        <v>0</v>
      </c>
      <c r="E73" s="111">
        <f ca="1">IFERROR(INDIRECT("登记表[@金额]")*(INDIRECT("登记表[@类别]")=类别名称),"")</f>
        <v>0</v>
      </c>
      <c r="F73" s="111">
        <f ca="1">IFERROR(INDIRECT("登记表[@金额]")*(INDIRECT("登记表[@类别]")=类别名称),"")</f>
        <v>0</v>
      </c>
      <c r="G73" s="111">
        <f ca="1">IFERROR(INDIRECT("登记表[@金额]")*(INDIRECT("登记表[@类别]")=类别名称),"")</f>
        <v>0</v>
      </c>
      <c r="H73" s="111">
        <f ca="1">IFERROR(INDIRECT("登记表[@金额]")*(INDIRECT("登记表[@类别]")=类别名称),"")</f>
        <v>0</v>
      </c>
      <c r="I73" s="111">
        <f ca="1">IFERROR(INDIRECT("登记表[@金额]")*(INDIRECT("登记表[@类别]")=类别名称),"")</f>
        <v>0</v>
      </c>
      <c r="J73" s="111">
        <f ca="1">IFERROR(INDIRECT("登记表[@金额]")*(INDIRECT("登记表[@类别]")=类别名称),"")</f>
        <v>0</v>
      </c>
      <c r="K73" s="111">
        <f ca="1">IFERROR(INDIRECT("登记表[@金额]")*(INDIRECT("登记表[@类别]")=类别名称),"")</f>
        <v>0</v>
      </c>
      <c r="L73" s="111">
        <f ca="1" t="shared" si="5"/>
        <v>0</v>
      </c>
      <c r="M73" s="111">
        <f ca="1" t="shared" si="5"/>
        <v>0</v>
      </c>
    </row>
    <row r="74" s="53" customFormat="1" customHeight="1" spans="2:13">
      <c r="B74" s="80">
        <f>IFERROR(INDEX(登记表[],ROW(A72),1),"")</f>
        <v>43390</v>
      </c>
      <c r="C74" s="111">
        <f ca="1">IFERROR(INDIRECT("登记表[@金额]")*(INDIRECT("登记表[@类别]")=类别名称),"")</f>
        <v>-1119</v>
      </c>
      <c r="D74" s="111">
        <f ca="1">IFERROR(INDIRECT("登记表[@金额]")*(INDIRECT("登记表[@类别]")=类别名称),"")</f>
        <v>0</v>
      </c>
      <c r="E74" s="111">
        <f ca="1">IFERROR(INDIRECT("登记表[@金额]")*(INDIRECT("登记表[@类别]")=类别名称),"")</f>
        <v>0</v>
      </c>
      <c r="F74" s="111">
        <f ca="1">IFERROR(INDIRECT("登记表[@金额]")*(INDIRECT("登记表[@类别]")=类别名称),"")</f>
        <v>0</v>
      </c>
      <c r="G74" s="111">
        <f ca="1">IFERROR(INDIRECT("登记表[@金额]")*(INDIRECT("登记表[@类别]")=类别名称),"")</f>
        <v>0</v>
      </c>
      <c r="H74" s="111">
        <f ca="1">IFERROR(INDIRECT("登记表[@金额]")*(INDIRECT("登记表[@类别]")=类别名称),"")</f>
        <v>0</v>
      </c>
      <c r="I74" s="111">
        <f ca="1">IFERROR(INDIRECT("登记表[@金额]")*(INDIRECT("登记表[@类别]")=类别名称),"")</f>
        <v>0</v>
      </c>
      <c r="J74" s="111">
        <f ca="1">IFERROR(INDIRECT("登记表[@金额]")*(INDIRECT("登记表[@类别]")=类别名称),"")</f>
        <v>0</v>
      </c>
      <c r="K74" s="111">
        <f ca="1">IFERROR(INDIRECT("登记表[@金额]")*(INDIRECT("登记表[@类别]")=类别名称),"")</f>
        <v>0</v>
      </c>
      <c r="L74" s="111">
        <f ca="1" t="shared" si="5"/>
        <v>0</v>
      </c>
      <c r="M74" s="111">
        <f ca="1" t="shared" si="5"/>
        <v>0</v>
      </c>
    </row>
    <row r="75" s="53" customFormat="1" customHeight="1" spans="2:13">
      <c r="B75" s="80">
        <f>IFERROR(INDEX(登记表[],ROW(A73),1),"")</f>
        <v>43391</v>
      </c>
      <c r="C75" s="111">
        <f ca="1">IFERROR(INDIRECT("登记表[@金额]")*(INDIRECT("登记表[@类别]")=类别名称),"")</f>
        <v>-1119</v>
      </c>
      <c r="D75" s="111">
        <f ca="1">IFERROR(INDIRECT("登记表[@金额]")*(INDIRECT("登记表[@类别]")=类别名称),"")</f>
        <v>0</v>
      </c>
      <c r="E75" s="111">
        <f ca="1">IFERROR(INDIRECT("登记表[@金额]")*(INDIRECT("登记表[@类别]")=类别名称),"")</f>
        <v>0</v>
      </c>
      <c r="F75" s="111">
        <f ca="1">IFERROR(INDIRECT("登记表[@金额]")*(INDIRECT("登记表[@类别]")=类别名称),"")</f>
        <v>0</v>
      </c>
      <c r="G75" s="111">
        <f ca="1">IFERROR(INDIRECT("登记表[@金额]")*(INDIRECT("登记表[@类别]")=类别名称),"")</f>
        <v>0</v>
      </c>
      <c r="H75" s="111">
        <f ca="1">IFERROR(INDIRECT("登记表[@金额]")*(INDIRECT("登记表[@类别]")=类别名称),"")</f>
        <v>0</v>
      </c>
      <c r="I75" s="111">
        <f ca="1">IFERROR(INDIRECT("登记表[@金额]")*(INDIRECT("登记表[@类别]")=类别名称),"")</f>
        <v>0</v>
      </c>
      <c r="J75" s="111">
        <f ca="1">IFERROR(INDIRECT("登记表[@金额]")*(INDIRECT("登记表[@类别]")=类别名称),"")</f>
        <v>0</v>
      </c>
      <c r="K75" s="111">
        <f ca="1">IFERROR(INDIRECT("登记表[@金额]")*(INDIRECT("登记表[@类别]")=类别名称),"")</f>
        <v>0</v>
      </c>
      <c r="L75" s="111">
        <f ca="1" t="shared" si="5"/>
        <v>0</v>
      </c>
      <c r="M75" s="111">
        <f ca="1" t="shared" si="5"/>
        <v>0</v>
      </c>
    </row>
    <row r="76" s="53" customFormat="1" customHeight="1" spans="2:13">
      <c r="B76" s="80">
        <f>IFERROR(INDEX(登记表[],ROW(A74),1),"")</f>
        <v>43391</v>
      </c>
      <c r="C76" s="111">
        <f ca="1">IFERROR(INDIRECT("登记表[@金额]")*(INDIRECT("登记表[@类别]")=类别名称),"")</f>
        <v>-1119</v>
      </c>
      <c r="D76" s="111">
        <f ca="1">IFERROR(INDIRECT("登记表[@金额]")*(INDIRECT("登记表[@类别]")=类别名称),"")</f>
        <v>0</v>
      </c>
      <c r="E76" s="111">
        <f ca="1">IFERROR(INDIRECT("登记表[@金额]")*(INDIRECT("登记表[@类别]")=类别名称),"")</f>
        <v>0</v>
      </c>
      <c r="F76" s="111">
        <f ca="1">IFERROR(INDIRECT("登记表[@金额]")*(INDIRECT("登记表[@类别]")=类别名称),"")</f>
        <v>0</v>
      </c>
      <c r="G76" s="111">
        <f ca="1">IFERROR(INDIRECT("登记表[@金额]")*(INDIRECT("登记表[@类别]")=类别名称),"")</f>
        <v>0</v>
      </c>
      <c r="H76" s="111">
        <f ca="1">IFERROR(INDIRECT("登记表[@金额]")*(INDIRECT("登记表[@类别]")=类别名称),"")</f>
        <v>0</v>
      </c>
      <c r="I76" s="111">
        <f ca="1">IFERROR(INDIRECT("登记表[@金额]")*(INDIRECT("登记表[@类别]")=类别名称),"")</f>
        <v>0</v>
      </c>
      <c r="J76" s="111">
        <f ca="1">IFERROR(INDIRECT("登记表[@金额]")*(INDIRECT("登记表[@类别]")=类别名称),"")</f>
        <v>0</v>
      </c>
      <c r="K76" s="111">
        <f ca="1">IFERROR(INDIRECT("登记表[@金额]")*(INDIRECT("登记表[@类别]")=类别名称),"")</f>
        <v>0</v>
      </c>
      <c r="L76" s="111">
        <f ca="1" t="shared" si="5"/>
        <v>0</v>
      </c>
      <c r="M76" s="111">
        <f ca="1" t="shared" si="5"/>
        <v>0</v>
      </c>
    </row>
    <row r="77" s="53" customFormat="1" customHeight="1" spans="2:13">
      <c r="B77" s="80">
        <f>IFERROR(INDEX(登记表[],ROW(A75),1),"")</f>
        <v>43392</v>
      </c>
      <c r="C77" s="111">
        <f ca="1">IFERROR(INDIRECT("登记表[@金额]")*(INDIRECT("登记表[@类别]")=类别名称),"")</f>
        <v>-1119</v>
      </c>
      <c r="D77" s="111">
        <f ca="1">IFERROR(INDIRECT("登记表[@金额]")*(INDIRECT("登记表[@类别]")=类别名称),"")</f>
        <v>0</v>
      </c>
      <c r="E77" s="111">
        <f ca="1">IFERROR(INDIRECT("登记表[@金额]")*(INDIRECT("登记表[@类别]")=类别名称),"")</f>
        <v>0</v>
      </c>
      <c r="F77" s="111">
        <f ca="1">IFERROR(INDIRECT("登记表[@金额]")*(INDIRECT("登记表[@类别]")=类别名称),"")</f>
        <v>0</v>
      </c>
      <c r="G77" s="111">
        <f ca="1">IFERROR(INDIRECT("登记表[@金额]")*(INDIRECT("登记表[@类别]")=类别名称),"")</f>
        <v>0</v>
      </c>
      <c r="H77" s="111">
        <f ca="1">IFERROR(INDIRECT("登记表[@金额]")*(INDIRECT("登记表[@类别]")=类别名称),"")</f>
        <v>0</v>
      </c>
      <c r="I77" s="111">
        <f ca="1">IFERROR(INDIRECT("登记表[@金额]")*(INDIRECT("登记表[@类别]")=类别名称),"")</f>
        <v>0</v>
      </c>
      <c r="J77" s="111">
        <f ca="1">IFERROR(INDIRECT("登记表[@金额]")*(INDIRECT("登记表[@类别]")=类别名称),"")</f>
        <v>0</v>
      </c>
      <c r="K77" s="111">
        <f ca="1">IFERROR(INDIRECT("登记表[@金额]")*(INDIRECT("登记表[@类别]")=类别名称),"")</f>
        <v>0</v>
      </c>
      <c r="L77" s="111">
        <f ca="1" t="shared" si="5"/>
        <v>0</v>
      </c>
      <c r="M77" s="111">
        <f ca="1" t="shared" si="5"/>
        <v>0</v>
      </c>
    </row>
    <row r="78" s="53" customFormat="1" customHeight="1" spans="2:13">
      <c r="B78" s="80">
        <f>IFERROR(INDEX(登记表[],ROW(A76),1),"")</f>
        <v>43392</v>
      </c>
      <c r="C78" s="111">
        <f ca="1">IFERROR(INDIRECT("登记表[@金额]")*(INDIRECT("登记表[@类别]")=类别名称),"")</f>
        <v>-1119</v>
      </c>
      <c r="D78" s="111">
        <f ca="1">IFERROR(INDIRECT("登记表[@金额]")*(INDIRECT("登记表[@类别]")=类别名称),"")</f>
        <v>0</v>
      </c>
      <c r="E78" s="111">
        <f ca="1">IFERROR(INDIRECT("登记表[@金额]")*(INDIRECT("登记表[@类别]")=类别名称),"")</f>
        <v>0</v>
      </c>
      <c r="F78" s="111">
        <f ca="1">IFERROR(INDIRECT("登记表[@金额]")*(INDIRECT("登记表[@类别]")=类别名称),"")</f>
        <v>0</v>
      </c>
      <c r="G78" s="111">
        <f ca="1">IFERROR(INDIRECT("登记表[@金额]")*(INDIRECT("登记表[@类别]")=类别名称),"")</f>
        <v>0</v>
      </c>
      <c r="H78" s="111">
        <f ca="1">IFERROR(INDIRECT("登记表[@金额]")*(INDIRECT("登记表[@类别]")=类别名称),"")</f>
        <v>0</v>
      </c>
      <c r="I78" s="111">
        <f ca="1">IFERROR(INDIRECT("登记表[@金额]")*(INDIRECT("登记表[@类别]")=类别名称),"")</f>
        <v>0</v>
      </c>
      <c r="J78" s="111">
        <f ca="1">IFERROR(INDIRECT("登记表[@金额]")*(INDIRECT("登记表[@类别]")=类别名称),"")</f>
        <v>0</v>
      </c>
      <c r="K78" s="111">
        <f ca="1">IFERROR(INDIRECT("登记表[@金额]")*(INDIRECT("登记表[@类别]")=类别名称),"")</f>
        <v>0</v>
      </c>
      <c r="L78" s="111">
        <f ca="1" t="shared" si="5"/>
        <v>0</v>
      </c>
      <c r="M78" s="111">
        <f ca="1" t="shared" si="5"/>
        <v>0</v>
      </c>
    </row>
    <row r="79" s="53" customFormat="1" customHeight="1" spans="2:13">
      <c r="B79" s="80">
        <f>IFERROR(INDEX(登记表[],ROW(A77),1),"")</f>
        <v>43392</v>
      </c>
      <c r="C79" s="111">
        <f ca="1">IFERROR(INDIRECT("登记表[@金额]")*(INDIRECT("登记表[@类别]")=类别名称),"")</f>
        <v>-1119</v>
      </c>
      <c r="D79" s="111">
        <f ca="1">IFERROR(INDIRECT("登记表[@金额]")*(INDIRECT("登记表[@类别]")=类别名称),"")</f>
        <v>0</v>
      </c>
      <c r="E79" s="111">
        <f ca="1">IFERROR(INDIRECT("登记表[@金额]")*(INDIRECT("登记表[@类别]")=类别名称),"")</f>
        <v>0</v>
      </c>
      <c r="F79" s="111">
        <f ca="1">IFERROR(INDIRECT("登记表[@金额]")*(INDIRECT("登记表[@类别]")=类别名称),"")</f>
        <v>0</v>
      </c>
      <c r="G79" s="111">
        <f ca="1">IFERROR(INDIRECT("登记表[@金额]")*(INDIRECT("登记表[@类别]")=类别名称),"")</f>
        <v>0</v>
      </c>
      <c r="H79" s="111">
        <f ca="1">IFERROR(INDIRECT("登记表[@金额]")*(INDIRECT("登记表[@类别]")=类别名称),"")</f>
        <v>0</v>
      </c>
      <c r="I79" s="111">
        <f ca="1">IFERROR(INDIRECT("登记表[@金额]")*(INDIRECT("登记表[@类别]")=类别名称),"")</f>
        <v>0</v>
      </c>
      <c r="J79" s="111">
        <f ca="1">IFERROR(INDIRECT("登记表[@金额]")*(INDIRECT("登记表[@类别]")=类别名称),"")</f>
        <v>0</v>
      </c>
      <c r="K79" s="111">
        <f ca="1">IFERROR(INDIRECT("登记表[@金额]")*(INDIRECT("登记表[@类别]")=类别名称),"")</f>
        <v>0</v>
      </c>
      <c r="L79" s="111">
        <f ca="1" t="shared" si="5"/>
        <v>0</v>
      </c>
      <c r="M79" s="111">
        <f ca="1" t="shared" si="5"/>
        <v>0</v>
      </c>
    </row>
    <row r="80" s="53" customFormat="1" customHeight="1" spans="2:13">
      <c r="B80" s="80">
        <f>IFERROR(INDEX(登记表[],ROW(A78),1),"")</f>
        <v>43392</v>
      </c>
      <c r="C80" s="111">
        <f ca="1">IFERROR(INDIRECT("登记表[@金额]")*(INDIRECT("登记表[@类别]")=类别名称),"")</f>
        <v>-1119</v>
      </c>
      <c r="D80" s="111">
        <f ca="1">IFERROR(INDIRECT("登记表[@金额]")*(INDIRECT("登记表[@类别]")=类别名称),"")</f>
        <v>0</v>
      </c>
      <c r="E80" s="111">
        <f ca="1">IFERROR(INDIRECT("登记表[@金额]")*(INDIRECT("登记表[@类别]")=类别名称),"")</f>
        <v>0</v>
      </c>
      <c r="F80" s="111">
        <f ca="1">IFERROR(INDIRECT("登记表[@金额]")*(INDIRECT("登记表[@类别]")=类别名称),"")</f>
        <v>0</v>
      </c>
      <c r="G80" s="111">
        <f ca="1">IFERROR(INDIRECT("登记表[@金额]")*(INDIRECT("登记表[@类别]")=类别名称),"")</f>
        <v>0</v>
      </c>
      <c r="H80" s="111">
        <f ca="1">IFERROR(INDIRECT("登记表[@金额]")*(INDIRECT("登记表[@类别]")=类别名称),"")</f>
        <v>0</v>
      </c>
      <c r="I80" s="111">
        <f ca="1">IFERROR(INDIRECT("登记表[@金额]")*(INDIRECT("登记表[@类别]")=类别名称),"")</f>
        <v>0</v>
      </c>
      <c r="J80" s="111">
        <f ca="1">IFERROR(INDIRECT("登记表[@金额]")*(INDIRECT("登记表[@类别]")=类别名称),"")</f>
        <v>0</v>
      </c>
      <c r="K80" s="111">
        <f ca="1">IFERROR(INDIRECT("登记表[@金额]")*(INDIRECT("登记表[@类别]")=类别名称),"")</f>
        <v>0</v>
      </c>
      <c r="L80" s="111">
        <f ca="1" t="shared" si="5"/>
        <v>0</v>
      </c>
      <c r="M80" s="111">
        <f ca="1" t="shared" si="5"/>
        <v>0</v>
      </c>
    </row>
    <row r="81" s="53" customFormat="1" customHeight="1" spans="2:13">
      <c r="B81" s="80">
        <f>IFERROR(INDEX(登记表[],ROW(A79),1),"")</f>
        <v>43392</v>
      </c>
      <c r="C81" s="111">
        <f ca="1">IFERROR(INDIRECT("登记表[@金额]")*(INDIRECT("登记表[@类别]")=类别名称),"")</f>
        <v>-1119</v>
      </c>
      <c r="D81" s="111">
        <f ca="1">IFERROR(INDIRECT("登记表[@金额]")*(INDIRECT("登记表[@类别]")=类别名称),"")</f>
        <v>0</v>
      </c>
      <c r="E81" s="111">
        <f ca="1">IFERROR(INDIRECT("登记表[@金额]")*(INDIRECT("登记表[@类别]")=类别名称),"")</f>
        <v>0</v>
      </c>
      <c r="F81" s="111">
        <f ca="1">IFERROR(INDIRECT("登记表[@金额]")*(INDIRECT("登记表[@类别]")=类别名称),"")</f>
        <v>0</v>
      </c>
      <c r="G81" s="111">
        <f ca="1">IFERROR(INDIRECT("登记表[@金额]")*(INDIRECT("登记表[@类别]")=类别名称),"")</f>
        <v>0</v>
      </c>
      <c r="H81" s="111">
        <f ca="1">IFERROR(INDIRECT("登记表[@金额]")*(INDIRECT("登记表[@类别]")=类别名称),"")</f>
        <v>0</v>
      </c>
      <c r="I81" s="111">
        <f ca="1">IFERROR(INDIRECT("登记表[@金额]")*(INDIRECT("登记表[@类别]")=类别名称),"")</f>
        <v>0</v>
      </c>
      <c r="J81" s="111">
        <f ca="1">IFERROR(INDIRECT("登记表[@金额]")*(INDIRECT("登记表[@类别]")=类别名称),"")</f>
        <v>0</v>
      </c>
      <c r="K81" s="111">
        <f ca="1">IFERROR(INDIRECT("登记表[@金额]")*(INDIRECT("登记表[@类别]")=类别名称),"")</f>
        <v>0</v>
      </c>
      <c r="L81" s="111">
        <f ca="1" t="shared" si="5"/>
        <v>0</v>
      </c>
      <c r="M81" s="111">
        <f ca="1" t="shared" si="5"/>
        <v>0</v>
      </c>
    </row>
    <row r="82" s="53" customFormat="1" customHeight="1" spans="2:13">
      <c r="B82" s="80">
        <f>IFERROR(INDEX(登记表[],ROW(A80),1),"")</f>
        <v>43393</v>
      </c>
      <c r="C82" s="111">
        <f ca="1">IFERROR(INDIRECT("登记表[@金额]")*(INDIRECT("登记表[@类别]")=类别名称),"")</f>
        <v>-1119</v>
      </c>
      <c r="D82" s="111">
        <f ca="1">IFERROR(INDIRECT("登记表[@金额]")*(INDIRECT("登记表[@类别]")=类别名称),"")</f>
        <v>0</v>
      </c>
      <c r="E82" s="111">
        <f ca="1">IFERROR(INDIRECT("登记表[@金额]")*(INDIRECT("登记表[@类别]")=类别名称),"")</f>
        <v>0</v>
      </c>
      <c r="F82" s="111">
        <f ca="1">IFERROR(INDIRECT("登记表[@金额]")*(INDIRECT("登记表[@类别]")=类别名称),"")</f>
        <v>0</v>
      </c>
      <c r="G82" s="111">
        <f ca="1">IFERROR(INDIRECT("登记表[@金额]")*(INDIRECT("登记表[@类别]")=类别名称),"")</f>
        <v>0</v>
      </c>
      <c r="H82" s="111">
        <f ca="1">IFERROR(INDIRECT("登记表[@金额]")*(INDIRECT("登记表[@类别]")=类别名称),"")</f>
        <v>0</v>
      </c>
      <c r="I82" s="111">
        <f ca="1">IFERROR(INDIRECT("登记表[@金额]")*(INDIRECT("登记表[@类别]")=类别名称),"")</f>
        <v>0</v>
      </c>
      <c r="J82" s="111">
        <f ca="1">IFERROR(INDIRECT("登记表[@金额]")*(INDIRECT("登记表[@类别]")=类别名称),"")</f>
        <v>0</v>
      </c>
      <c r="K82" s="111">
        <f ca="1">IFERROR(INDIRECT("登记表[@金额]")*(INDIRECT("登记表[@类别]")=类别名称),"")</f>
        <v>0</v>
      </c>
      <c r="L82" s="111">
        <f ca="1" t="shared" si="5"/>
        <v>0</v>
      </c>
      <c r="M82" s="111">
        <f ca="1" t="shared" si="5"/>
        <v>0</v>
      </c>
    </row>
    <row r="83" s="53" customFormat="1" customHeight="1" spans="2:13">
      <c r="B83" s="80">
        <f>IFERROR(INDEX(登记表[],ROW(A81),1),"")</f>
        <v>43395</v>
      </c>
      <c r="C83" s="111">
        <f ca="1">IFERROR(INDIRECT("登记表[@金额]")*(INDIRECT("登记表[@类别]")=类别名称),"")</f>
        <v>-1119</v>
      </c>
      <c r="D83" s="111">
        <f ca="1">IFERROR(INDIRECT("登记表[@金额]")*(INDIRECT("登记表[@类别]")=类别名称),"")</f>
        <v>0</v>
      </c>
      <c r="E83" s="111">
        <f ca="1">IFERROR(INDIRECT("登记表[@金额]")*(INDIRECT("登记表[@类别]")=类别名称),"")</f>
        <v>0</v>
      </c>
      <c r="F83" s="111">
        <f ca="1">IFERROR(INDIRECT("登记表[@金额]")*(INDIRECT("登记表[@类别]")=类别名称),"")</f>
        <v>0</v>
      </c>
      <c r="G83" s="111">
        <f ca="1">IFERROR(INDIRECT("登记表[@金额]")*(INDIRECT("登记表[@类别]")=类别名称),"")</f>
        <v>0</v>
      </c>
      <c r="H83" s="111">
        <f ca="1">IFERROR(INDIRECT("登记表[@金额]")*(INDIRECT("登记表[@类别]")=类别名称),"")</f>
        <v>0</v>
      </c>
      <c r="I83" s="111">
        <f ca="1">IFERROR(INDIRECT("登记表[@金额]")*(INDIRECT("登记表[@类别]")=类别名称),"")</f>
        <v>0</v>
      </c>
      <c r="J83" s="111">
        <f ca="1">IFERROR(INDIRECT("登记表[@金额]")*(INDIRECT("登记表[@类别]")=类别名称),"")</f>
        <v>0</v>
      </c>
      <c r="K83" s="111">
        <f ca="1">IFERROR(INDIRECT("登记表[@金额]")*(INDIRECT("登记表[@类别]")=类别名称),"")</f>
        <v>0</v>
      </c>
      <c r="L83" s="111">
        <f ca="1" t="shared" si="5"/>
        <v>0</v>
      </c>
      <c r="M83" s="111">
        <f ca="1" t="shared" si="5"/>
        <v>0</v>
      </c>
    </row>
    <row r="84" s="53" customFormat="1" customHeight="1" spans="2:13">
      <c r="B84" s="80">
        <f>IFERROR(INDEX(登记表[],ROW(A82),1),"")</f>
        <v>43396</v>
      </c>
      <c r="C84" s="111">
        <f ca="1">IFERROR(INDIRECT("登记表[@金额]")*(INDIRECT("登记表[@类别]")=类别名称),"")</f>
        <v>-1119</v>
      </c>
      <c r="D84" s="111">
        <f ca="1">IFERROR(INDIRECT("登记表[@金额]")*(INDIRECT("登记表[@类别]")=类别名称),"")</f>
        <v>0</v>
      </c>
      <c r="E84" s="111">
        <f ca="1">IFERROR(INDIRECT("登记表[@金额]")*(INDIRECT("登记表[@类别]")=类别名称),"")</f>
        <v>0</v>
      </c>
      <c r="F84" s="111">
        <f ca="1">IFERROR(INDIRECT("登记表[@金额]")*(INDIRECT("登记表[@类别]")=类别名称),"")</f>
        <v>0</v>
      </c>
      <c r="G84" s="111">
        <f ca="1">IFERROR(INDIRECT("登记表[@金额]")*(INDIRECT("登记表[@类别]")=类别名称),"")</f>
        <v>0</v>
      </c>
      <c r="H84" s="111">
        <f ca="1">IFERROR(INDIRECT("登记表[@金额]")*(INDIRECT("登记表[@类别]")=类别名称),"")</f>
        <v>0</v>
      </c>
      <c r="I84" s="111">
        <f ca="1">IFERROR(INDIRECT("登记表[@金额]")*(INDIRECT("登记表[@类别]")=类别名称),"")</f>
        <v>0</v>
      </c>
      <c r="J84" s="111">
        <f ca="1">IFERROR(INDIRECT("登记表[@金额]")*(INDIRECT("登记表[@类别]")=类别名称),"")</f>
        <v>0</v>
      </c>
      <c r="K84" s="111">
        <f ca="1">IFERROR(INDIRECT("登记表[@金额]")*(INDIRECT("登记表[@类别]")=类别名称),"")</f>
        <v>0</v>
      </c>
      <c r="L84" s="111">
        <f ca="1" t="shared" si="5"/>
        <v>0</v>
      </c>
      <c r="M84" s="111">
        <f ca="1" t="shared" si="5"/>
        <v>0</v>
      </c>
    </row>
    <row r="85" s="53" customFormat="1" customHeight="1" spans="2:13">
      <c r="B85" s="80">
        <f>IFERROR(INDEX(登记表[],ROW(A83),1),"")</f>
        <v>43400</v>
      </c>
      <c r="C85" s="111">
        <f ca="1">IFERROR(INDIRECT("登记表[@金额]")*(INDIRECT("登记表[@类别]")=类别名称),"")</f>
        <v>-1119</v>
      </c>
      <c r="D85" s="111">
        <f ca="1">IFERROR(INDIRECT("登记表[@金额]")*(INDIRECT("登记表[@类别]")=类别名称),"")</f>
        <v>0</v>
      </c>
      <c r="E85" s="111">
        <f ca="1">IFERROR(INDIRECT("登记表[@金额]")*(INDIRECT("登记表[@类别]")=类别名称),"")</f>
        <v>0</v>
      </c>
      <c r="F85" s="111">
        <f ca="1">IFERROR(INDIRECT("登记表[@金额]")*(INDIRECT("登记表[@类别]")=类别名称),"")</f>
        <v>0</v>
      </c>
      <c r="G85" s="111">
        <f ca="1">IFERROR(INDIRECT("登记表[@金额]")*(INDIRECT("登记表[@类别]")=类别名称),"")</f>
        <v>0</v>
      </c>
      <c r="H85" s="111">
        <f ca="1">IFERROR(INDIRECT("登记表[@金额]")*(INDIRECT("登记表[@类别]")=类别名称),"")</f>
        <v>0</v>
      </c>
      <c r="I85" s="111">
        <f ca="1">IFERROR(INDIRECT("登记表[@金额]")*(INDIRECT("登记表[@类别]")=类别名称),"")</f>
        <v>0</v>
      </c>
      <c r="J85" s="111">
        <f ca="1">IFERROR(INDIRECT("登记表[@金额]")*(INDIRECT("登记表[@类别]")=类别名称),"")</f>
        <v>0</v>
      </c>
      <c r="K85" s="111">
        <f ca="1">IFERROR(INDIRECT("登记表[@金额]")*(INDIRECT("登记表[@类别]")=类别名称),"")</f>
        <v>0</v>
      </c>
      <c r="L85" s="111">
        <f ca="1" t="shared" si="5"/>
        <v>0</v>
      </c>
      <c r="M85" s="111">
        <f ca="1" t="shared" si="5"/>
        <v>0</v>
      </c>
    </row>
    <row r="86" s="53" customFormat="1" customHeight="1" spans="2:13">
      <c r="B86" s="80">
        <f>IFERROR(INDEX(登记表[],ROW(A84),1),"")</f>
        <v>43401</v>
      </c>
      <c r="C86" s="111">
        <f ca="1">IFERROR(INDIRECT("登记表[@金额]")*(INDIRECT("登记表[@类别]")=类别名称),"")</f>
        <v>-1119</v>
      </c>
      <c r="D86" s="111">
        <f ca="1">IFERROR(INDIRECT("登记表[@金额]")*(INDIRECT("登记表[@类别]")=类别名称),"")</f>
        <v>0</v>
      </c>
      <c r="E86" s="111">
        <f ca="1">IFERROR(INDIRECT("登记表[@金额]")*(INDIRECT("登记表[@类别]")=类别名称),"")</f>
        <v>0</v>
      </c>
      <c r="F86" s="111">
        <f ca="1">IFERROR(INDIRECT("登记表[@金额]")*(INDIRECT("登记表[@类别]")=类别名称),"")</f>
        <v>0</v>
      </c>
      <c r="G86" s="111">
        <f ca="1">IFERROR(INDIRECT("登记表[@金额]")*(INDIRECT("登记表[@类别]")=类别名称),"")</f>
        <v>0</v>
      </c>
      <c r="H86" s="111">
        <f ca="1">IFERROR(INDIRECT("登记表[@金额]")*(INDIRECT("登记表[@类别]")=类别名称),"")</f>
        <v>0</v>
      </c>
      <c r="I86" s="111">
        <f ca="1">IFERROR(INDIRECT("登记表[@金额]")*(INDIRECT("登记表[@类别]")=类别名称),"")</f>
        <v>0</v>
      </c>
      <c r="J86" s="111">
        <f ca="1">IFERROR(INDIRECT("登记表[@金额]")*(INDIRECT("登记表[@类别]")=类别名称),"")</f>
        <v>0</v>
      </c>
      <c r="K86" s="111">
        <f ca="1">IFERROR(INDIRECT("登记表[@金额]")*(INDIRECT("登记表[@类别]")=类别名称),"")</f>
        <v>0</v>
      </c>
      <c r="L86" s="111">
        <f ca="1" t="shared" si="5"/>
        <v>0</v>
      </c>
      <c r="M86" s="111">
        <f ca="1" t="shared" si="5"/>
        <v>0</v>
      </c>
    </row>
    <row r="87" s="53" customFormat="1" customHeight="1" spans="2:13">
      <c r="B87" s="80">
        <f>IFERROR(INDEX(登记表[],ROW(A85),1),"")</f>
        <v>43402</v>
      </c>
      <c r="C87" s="111">
        <f ca="1">IFERROR(INDIRECT("登记表[@金额]")*(INDIRECT("登记表[@类别]")=类别名称),"")</f>
        <v>-1119</v>
      </c>
      <c r="D87" s="111">
        <f ca="1">IFERROR(INDIRECT("登记表[@金额]")*(INDIRECT("登记表[@类别]")=类别名称),"")</f>
        <v>0</v>
      </c>
      <c r="E87" s="111">
        <f ca="1">IFERROR(INDIRECT("登记表[@金额]")*(INDIRECT("登记表[@类别]")=类别名称),"")</f>
        <v>0</v>
      </c>
      <c r="F87" s="111">
        <f ca="1">IFERROR(INDIRECT("登记表[@金额]")*(INDIRECT("登记表[@类别]")=类别名称),"")</f>
        <v>0</v>
      </c>
      <c r="G87" s="111">
        <f ca="1">IFERROR(INDIRECT("登记表[@金额]")*(INDIRECT("登记表[@类别]")=类别名称),"")</f>
        <v>0</v>
      </c>
      <c r="H87" s="111">
        <f ca="1">IFERROR(INDIRECT("登记表[@金额]")*(INDIRECT("登记表[@类别]")=类别名称),"")</f>
        <v>0</v>
      </c>
      <c r="I87" s="111">
        <f ca="1">IFERROR(INDIRECT("登记表[@金额]")*(INDIRECT("登记表[@类别]")=类别名称),"")</f>
        <v>0</v>
      </c>
      <c r="J87" s="111">
        <f ca="1">IFERROR(INDIRECT("登记表[@金额]")*(INDIRECT("登记表[@类别]")=类别名称),"")</f>
        <v>0</v>
      </c>
      <c r="K87" s="111">
        <f ca="1">IFERROR(INDIRECT("登记表[@金额]")*(INDIRECT("登记表[@类别]")=类别名称),"")</f>
        <v>0</v>
      </c>
      <c r="L87" s="111">
        <f ca="1" t="shared" si="5"/>
        <v>0</v>
      </c>
      <c r="M87" s="111">
        <f ca="1" t="shared" si="5"/>
        <v>0</v>
      </c>
    </row>
    <row r="88" s="53" customFormat="1" customHeight="1" spans="2:13">
      <c r="B88" s="80">
        <f>IFERROR(INDEX(登记表[],ROW(A86),1),"")</f>
        <v>43404</v>
      </c>
      <c r="C88" s="111">
        <f ca="1">IFERROR(INDIRECT("登记表[@金额]")*(INDIRECT("登记表[@类别]")=类别名称),"")</f>
        <v>-1119</v>
      </c>
      <c r="D88" s="111">
        <f ca="1">IFERROR(INDIRECT("登记表[@金额]")*(INDIRECT("登记表[@类别]")=类别名称),"")</f>
        <v>0</v>
      </c>
      <c r="E88" s="111">
        <f ca="1">IFERROR(INDIRECT("登记表[@金额]")*(INDIRECT("登记表[@类别]")=类别名称),"")</f>
        <v>0</v>
      </c>
      <c r="F88" s="111">
        <f ca="1">IFERROR(INDIRECT("登记表[@金额]")*(INDIRECT("登记表[@类别]")=类别名称),"")</f>
        <v>0</v>
      </c>
      <c r="G88" s="111">
        <f ca="1">IFERROR(INDIRECT("登记表[@金额]")*(INDIRECT("登记表[@类别]")=类别名称),"")</f>
        <v>0</v>
      </c>
      <c r="H88" s="111">
        <f ca="1">IFERROR(INDIRECT("登记表[@金额]")*(INDIRECT("登记表[@类别]")=类别名称),"")</f>
        <v>0</v>
      </c>
      <c r="I88" s="111">
        <f ca="1">IFERROR(INDIRECT("登记表[@金额]")*(INDIRECT("登记表[@类别]")=类别名称),"")</f>
        <v>0</v>
      </c>
      <c r="J88" s="111">
        <f ca="1">IFERROR(INDIRECT("登记表[@金额]")*(INDIRECT("登记表[@类别]")=类别名称),"")</f>
        <v>0</v>
      </c>
      <c r="K88" s="111">
        <f ca="1">IFERROR(INDIRECT("登记表[@金额]")*(INDIRECT("登记表[@类别]")=类别名称),"")</f>
        <v>0</v>
      </c>
      <c r="L88" s="111">
        <f ca="1" t="shared" si="5"/>
        <v>0</v>
      </c>
      <c r="M88" s="111">
        <f ca="1" t="shared" si="5"/>
        <v>0</v>
      </c>
    </row>
    <row r="89" s="53" customFormat="1" customHeight="1" spans="2:13">
      <c r="B89" s="80">
        <f>IFERROR(INDEX(登记表[],ROW(A87),1),"")</f>
        <v>43404</v>
      </c>
      <c r="C89" s="111">
        <f ca="1">IFERROR(INDIRECT("登记表[@金额]")*(INDIRECT("登记表[@类别]")=类别名称),"")</f>
        <v>-1119</v>
      </c>
      <c r="D89" s="111">
        <f ca="1">IFERROR(INDIRECT("登记表[@金额]")*(INDIRECT("登记表[@类别]")=类别名称),"")</f>
        <v>0</v>
      </c>
      <c r="E89" s="111">
        <f ca="1">IFERROR(INDIRECT("登记表[@金额]")*(INDIRECT("登记表[@类别]")=类别名称),"")</f>
        <v>0</v>
      </c>
      <c r="F89" s="111">
        <f ca="1">IFERROR(INDIRECT("登记表[@金额]")*(INDIRECT("登记表[@类别]")=类别名称),"")</f>
        <v>0</v>
      </c>
      <c r="G89" s="111">
        <f ca="1">IFERROR(INDIRECT("登记表[@金额]")*(INDIRECT("登记表[@类别]")=类别名称),"")</f>
        <v>0</v>
      </c>
      <c r="H89" s="111">
        <f ca="1">IFERROR(INDIRECT("登记表[@金额]")*(INDIRECT("登记表[@类别]")=类别名称),"")</f>
        <v>0</v>
      </c>
      <c r="I89" s="111">
        <f ca="1">IFERROR(INDIRECT("登记表[@金额]")*(INDIRECT("登记表[@类别]")=类别名称),"")</f>
        <v>0</v>
      </c>
      <c r="J89" s="111">
        <f ca="1">IFERROR(INDIRECT("登记表[@金额]")*(INDIRECT("登记表[@类别]")=类别名称),"")</f>
        <v>0</v>
      </c>
      <c r="K89" s="111">
        <f ca="1">IFERROR(INDIRECT("登记表[@金额]")*(INDIRECT("登记表[@类别]")=类别名称),"")</f>
        <v>0</v>
      </c>
      <c r="L89" s="111">
        <f ca="1" t="shared" si="5"/>
        <v>0</v>
      </c>
      <c r="M89" s="111">
        <f ca="1" t="shared" si="5"/>
        <v>0</v>
      </c>
    </row>
    <row r="90" s="53" customFormat="1" customHeight="1" spans="2:13">
      <c r="B90" s="80">
        <f>IFERROR(INDEX(登记表[],ROW(A88),1),"")</f>
        <v>43404</v>
      </c>
      <c r="C90" s="111">
        <f ca="1">IFERROR(INDIRECT("登记表[@金额]")*(INDIRECT("登记表[@类别]")=类别名称),"")</f>
        <v>-1119</v>
      </c>
      <c r="D90" s="111">
        <f ca="1">IFERROR(INDIRECT("登记表[@金额]")*(INDIRECT("登记表[@类别]")=类别名称),"")</f>
        <v>0</v>
      </c>
      <c r="E90" s="111">
        <f ca="1">IFERROR(INDIRECT("登记表[@金额]")*(INDIRECT("登记表[@类别]")=类别名称),"")</f>
        <v>0</v>
      </c>
      <c r="F90" s="111">
        <f ca="1">IFERROR(INDIRECT("登记表[@金额]")*(INDIRECT("登记表[@类别]")=类别名称),"")</f>
        <v>0</v>
      </c>
      <c r="G90" s="111">
        <f ca="1">IFERROR(INDIRECT("登记表[@金额]")*(INDIRECT("登记表[@类别]")=类别名称),"")</f>
        <v>0</v>
      </c>
      <c r="H90" s="111">
        <f ca="1">IFERROR(INDIRECT("登记表[@金额]")*(INDIRECT("登记表[@类别]")=类别名称),"")</f>
        <v>0</v>
      </c>
      <c r="I90" s="111">
        <f ca="1">IFERROR(INDIRECT("登记表[@金额]")*(INDIRECT("登记表[@类别]")=类别名称),"")</f>
        <v>0</v>
      </c>
      <c r="J90" s="111">
        <f ca="1">IFERROR(INDIRECT("登记表[@金额]")*(INDIRECT("登记表[@类别]")=类别名称),"")</f>
        <v>0</v>
      </c>
      <c r="K90" s="111">
        <f ca="1">IFERROR(INDIRECT("登记表[@金额]")*(INDIRECT("登记表[@类别]")=类别名称),"")</f>
        <v>0</v>
      </c>
      <c r="L90" s="111">
        <f ca="1" t="shared" si="5"/>
        <v>0</v>
      </c>
      <c r="M90" s="111">
        <f ca="1" t="shared" si="5"/>
        <v>0</v>
      </c>
    </row>
    <row r="91" s="53" customFormat="1" customHeight="1" spans="2:13">
      <c r="B91" s="80">
        <f>IFERROR(INDEX(登记表[],ROW(A89),1),"")</f>
        <v>43404</v>
      </c>
      <c r="C91" s="111">
        <f ca="1">IFERROR(INDIRECT("登记表[@金额]")*(INDIRECT("登记表[@类别]")=类别名称),"")</f>
        <v>-1119</v>
      </c>
      <c r="D91" s="111">
        <f ca="1">IFERROR(INDIRECT("登记表[@金额]")*(INDIRECT("登记表[@类别]")=类别名称),"")</f>
        <v>0</v>
      </c>
      <c r="E91" s="111">
        <f ca="1">IFERROR(INDIRECT("登记表[@金额]")*(INDIRECT("登记表[@类别]")=类别名称),"")</f>
        <v>0</v>
      </c>
      <c r="F91" s="111">
        <f ca="1">IFERROR(INDIRECT("登记表[@金额]")*(INDIRECT("登记表[@类别]")=类别名称),"")</f>
        <v>0</v>
      </c>
      <c r="G91" s="111">
        <f ca="1">IFERROR(INDIRECT("登记表[@金额]")*(INDIRECT("登记表[@类别]")=类别名称),"")</f>
        <v>0</v>
      </c>
      <c r="H91" s="111">
        <f ca="1">IFERROR(INDIRECT("登记表[@金额]")*(INDIRECT("登记表[@类别]")=类别名称),"")</f>
        <v>0</v>
      </c>
      <c r="I91" s="111">
        <f ca="1">IFERROR(INDIRECT("登记表[@金额]")*(INDIRECT("登记表[@类别]")=类别名称),"")</f>
        <v>0</v>
      </c>
      <c r="J91" s="111">
        <f ca="1">IFERROR(INDIRECT("登记表[@金额]")*(INDIRECT("登记表[@类别]")=类别名称),"")</f>
        <v>0</v>
      </c>
      <c r="K91" s="111">
        <f ca="1">IFERROR(INDIRECT("登记表[@金额]")*(INDIRECT("登记表[@类别]")=类别名称),"")</f>
        <v>0</v>
      </c>
      <c r="L91" s="111">
        <f ca="1" t="shared" si="5"/>
        <v>0</v>
      </c>
      <c r="M91" s="111">
        <f ca="1" t="shared" si="5"/>
        <v>0</v>
      </c>
    </row>
    <row r="92" s="53" customFormat="1" customHeight="1" spans="2:13">
      <c r="B92" s="80">
        <f>IFERROR(INDEX(登记表[],ROW(A90),1),"")</f>
        <v>43404</v>
      </c>
      <c r="C92" s="111">
        <f ca="1">IFERROR(INDIRECT("登记表[@金额]")*(INDIRECT("登记表[@类别]")=类别名称),"")</f>
        <v>-1119</v>
      </c>
      <c r="D92" s="111">
        <f ca="1">IFERROR(INDIRECT("登记表[@金额]")*(INDIRECT("登记表[@类别]")=类别名称),"")</f>
        <v>0</v>
      </c>
      <c r="E92" s="111">
        <f ca="1">IFERROR(INDIRECT("登记表[@金额]")*(INDIRECT("登记表[@类别]")=类别名称),"")</f>
        <v>0</v>
      </c>
      <c r="F92" s="111">
        <f ca="1">IFERROR(INDIRECT("登记表[@金额]")*(INDIRECT("登记表[@类别]")=类别名称),"")</f>
        <v>0</v>
      </c>
      <c r="G92" s="111">
        <f ca="1">IFERROR(INDIRECT("登记表[@金额]")*(INDIRECT("登记表[@类别]")=类别名称),"")</f>
        <v>0</v>
      </c>
      <c r="H92" s="111">
        <f ca="1">IFERROR(INDIRECT("登记表[@金额]")*(INDIRECT("登记表[@类别]")=类别名称),"")</f>
        <v>0</v>
      </c>
      <c r="I92" s="111">
        <f ca="1">IFERROR(INDIRECT("登记表[@金额]")*(INDIRECT("登记表[@类别]")=类别名称),"")</f>
        <v>0</v>
      </c>
      <c r="J92" s="111">
        <f ca="1">IFERROR(INDIRECT("登记表[@金额]")*(INDIRECT("登记表[@类别]")=类别名称),"")</f>
        <v>0</v>
      </c>
      <c r="K92" s="111">
        <f ca="1">IFERROR(INDIRECT("登记表[@金额]")*(INDIRECT("登记表[@类别]")=类别名称),"")</f>
        <v>0</v>
      </c>
      <c r="L92" s="111">
        <f ca="1" t="shared" si="5"/>
        <v>0</v>
      </c>
      <c r="M92" s="111">
        <f ca="1" t="shared" si="5"/>
        <v>0</v>
      </c>
    </row>
    <row r="93" s="53" customFormat="1" customHeight="1" spans="2:13">
      <c r="B93" s="80">
        <f>IFERROR(INDEX(登记表[],ROW(A91),1),"")</f>
        <v>43404</v>
      </c>
      <c r="C93" s="111">
        <f ca="1">IFERROR(INDIRECT("登记表[@金额]")*(INDIRECT("登记表[@类别]")=类别名称),"")</f>
        <v>-1119</v>
      </c>
      <c r="D93" s="111">
        <f ca="1">IFERROR(INDIRECT("登记表[@金额]")*(INDIRECT("登记表[@类别]")=类别名称),"")</f>
        <v>0</v>
      </c>
      <c r="E93" s="111">
        <f ca="1">IFERROR(INDIRECT("登记表[@金额]")*(INDIRECT("登记表[@类别]")=类别名称),"")</f>
        <v>0</v>
      </c>
      <c r="F93" s="111">
        <f ca="1">IFERROR(INDIRECT("登记表[@金额]")*(INDIRECT("登记表[@类别]")=类别名称),"")</f>
        <v>0</v>
      </c>
      <c r="G93" s="111">
        <f ca="1">IFERROR(INDIRECT("登记表[@金额]")*(INDIRECT("登记表[@类别]")=类别名称),"")</f>
        <v>0</v>
      </c>
      <c r="H93" s="111">
        <f ca="1">IFERROR(INDIRECT("登记表[@金额]")*(INDIRECT("登记表[@类别]")=类别名称),"")</f>
        <v>0</v>
      </c>
      <c r="I93" s="111">
        <f ca="1">IFERROR(INDIRECT("登记表[@金额]")*(INDIRECT("登记表[@类别]")=类别名称),"")</f>
        <v>0</v>
      </c>
      <c r="J93" s="111">
        <f ca="1">IFERROR(INDIRECT("登记表[@金额]")*(INDIRECT("登记表[@类别]")=类别名称),"")</f>
        <v>0</v>
      </c>
      <c r="K93" s="111">
        <f ca="1">IFERROR(INDIRECT("登记表[@金额]")*(INDIRECT("登记表[@类别]")=类别名称),"")</f>
        <v>0</v>
      </c>
      <c r="L93" s="111">
        <f ca="1" t="shared" si="5"/>
        <v>0</v>
      </c>
      <c r="M93" s="111">
        <f ca="1" t="shared" si="5"/>
        <v>0</v>
      </c>
    </row>
    <row r="94" s="53" customFormat="1" customHeight="1" spans="2:13">
      <c r="B94" s="80">
        <f>IFERROR(INDEX(登记表[],ROW(A92),1),"")</f>
        <v>43404</v>
      </c>
      <c r="C94" s="111">
        <f ca="1">IFERROR(INDIRECT("登记表[@金额]")*(INDIRECT("登记表[@类别]")=类别名称),"")</f>
        <v>-1119</v>
      </c>
      <c r="D94" s="111">
        <f ca="1">IFERROR(INDIRECT("登记表[@金额]")*(INDIRECT("登记表[@类别]")=类别名称),"")</f>
        <v>0</v>
      </c>
      <c r="E94" s="111">
        <f ca="1">IFERROR(INDIRECT("登记表[@金额]")*(INDIRECT("登记表[@类别]")=类别名称),"")</f>
        <v>0</v>
      </c>
      <c r="F94" s="111">
        <f ca="1">IFERROR(INDIRECT("登记表[@金额]")*(INDIRECT("登记表[@类别]")=类别名称),"")</f>
        <v>0</v>
      </c>
      <c r="G94" s="111">
        <f ca="1">IFERROR(INDIRECT("登记表[@金额]")*(INDIRECT("登记表[@类别]")=类别名称),"")</f>
        <v>0</v>
      </c>
      <c r="H94" s="111">
        <f ca="1">IFERROR(INDIRECT("登记表[@金额]")*(INDIRECT("登记表[@类别]")=类别名称),"")</f>
        <v>0</v>
      </c>
      <c r="I94" s="111">
        <f ca="1">IFERROR(INDIRECT("登记表[@金额]")*(INDIRECT("登记表[@类别]")=类别名称),"")</f>
        <v>0</v>
      </c>
      <c r="J94" s="111">
        <f ca="1">IFERROR(INDIRECT("登记表[@金额]")*(INDIRECT("登记表[@类别]")=类别名称),"")</f>
        <v>0</v>
      </c>
      <c r="K94" s="111">
        <f ca="1">IFERROR(INDIRECT("登记表[@金额]")*(INDIRECT("登记表[@类别]")=类别名称),"")</f>
        <v>0</v>
      </c>
      <c r="L94" s="111">
        <f ca="1" t="shared" si="5"/>
        <v>0</v>
      </c>
      <c r="M94" s="111">
        <f ca="1" t="shared" si="5"/>
        <v>0</v>
      </c>
    </row>
    <row r="95" s="53" customFormat="1" customHeight="1" spans="2:13">
      <c r="B95" s="80">
        <f>IFERROR(INDEX(登记表[],ROW(A93),1),"")</f>
        <v>43404</v>
      </c>
      <c r="C95" s="111">
        <f ca="1">IFERROR(INDIRECT("登记表[@金额]")*(INDIRECT("登记表[@类别]")=类别名称),"")</f>
        <v>-1119</v>
      </c>
      <c r="D95" s="111">
        <f ca="1">IFERROR(INDIRECT("登记表[@金额]")*(INDIRECT("登记表[@类别]")=类别名称),"")</f>
        <v>0</v>
      </c>
      <c r="E95" s="111">
        <f ca="1">IFERROR(INDIRECT("登记表[@金额]")*(INDIRECT("登记表[@类别]")=类别名称),"")</f>
        <v>0</v>
      </c>
      <c r="F95" s="111">
        <f ca="1">IFERROR(INDIRECT("登记表[@金额]")*(INDIRECT("登记表[@类别]")=类别名称),"")</f>
        <v>0</v>
      </c>
      <c r="G95" s="111">
        <f ca="1">IFERROR(INDIRECT("登记表[@金额]")*(INDIRECT("登记表[@类别]")=类别名称),"")</f>
        <v>0</v>
      </c>
      <c r="H95" s="111">
        <f ca="1">IFERROR(INDIRECT("登记表[@金额]")*(INDIRECT("登记表[@类别]")=类别名称),"")</f>
        <v>0</v>
      </c>
      <c r="I95" s="111">
        <f ca="1">IFERROR(INDIRECT("登记表[@金额]")*(INDIRECT("登记表[@类别]")=类别名称),"")</f>
        <v>0</v>
      </c>
      <c r="J95" s="111">
        <f ca="1">IFERROR(INDIRECT("登记表[@金额]")*(INDIRECT("登记表[@类别]")=类别名称),"")</f>
        <v>0</v>
      </c>
      <c r="K95" s="111">
        <f ca="1">IFERROR(INDIRECT("登记表[@金额]")*(INDIRECT("登记表[@类别]")=类别名称),"")</f>
        <v>0</v>
      </c>
      <c r="L95" s="111">
        <f ca="1" t="shared" si="5"/>
        <v>0</v>
      </c>
      <c r="M95" s="111">
        <f ca="1" t="shared" si="5"/>
        <v>0</v>
      </c>
    </row>
    <row r="96" s="53" customFormat="1" customHeight="1" spans="2:13">
      <c r="B96" s="80">
        <f>IFERROR(INDEX(登记表[],ROW(A94),1),"")</f>
        <v>43406</v>
      </c>
      <c r="C96" s="111">
        <f ca="1">IFERROR(INDIRECT("登记表[@金额]")*(INDIRECT("登记表[@类别]")=类别名称),"")</f>
        <v>-1119</v>
      </c>
      <c r="D96" s="111">
        <f ca="1">IFERROR(INDIRECT("登记表[@金额]")*(INDIRECT("登记表[@类别]")=类别名称),"")</f>
        <v>0</v>
      </c>
      <c r="E96" s="111">
        <f ca="1">IFERROR(INDIRECT("登记表[@金额]")*(INDIRECT("登记表[@类别]")=类别名称),"")</f>
        <v>0</v>
      </c>
      <c r="F96" s="111">
        <f ca="1">IFERROR(INDIRECT("登记表[@金额]")*(INDIRECT("登记表[@类别]")=类别名称),"")</f>
        <v>0</v>
      </c>
      <c r="G96" s="111">
        <f ca="1">IFERROR(INDIRECT("登记表[@金额]")*(INDIRECT("登记表[@类别]")=类别名称),"")</f>
        <v>0</v>
      </c>
      <c r="H96" s="111">
        <f ca="1">IFERROR(INDIRECT("登记表[@金额]")*(INDIRECT("登记表[@类别]")=类别名称),"")</f>
        <v>0</v>
      </c>
      <c r="I96" s="111">
        <f ca="1">IFERROR(INDIRECT("登记表[@金额]")*(INDIRECT("登记表[@类别]")=类别名称),"")</f>
        <v>0</v>
      </c>
      <c r="J96" s="111">
        <f ca="1">IFERROR(INDIRECT("登记表[@金额]")*(INDIRECT("登记表[@类别]")=类别名称),"")</f>
        <v>0</v>
      </c>
      <c r="K96" s="111">
        <f ca="1">IFERROR(INDIRECT("登记表[@金额]")*(INDIRECT("登记表[@类别]")=类别名称),"")</f>
        <v>0</v>
      </c>
      <c r="L96" s="111">
        <f ca="1" t="shared" si="5"/>
        <v>0</v>
      </c>
      <c r="M96" s="111">
        <f ca="1" t="shared" si="5"/>
        <v>0</v>
      </c>
    </row>
    <row r="97" s="53" customFormat="1" customHeight="1" spans="2:13">
      <c r="B97" s="80">
        <f>IFERROR(INDEX(登记表[],ROW(A95),1),"")</f>
        <v>43408</v>
      </c>
      <c r="C97" s="111">
        <f ca="1">IFERROR(INDIRECT("登记表[@金额]")*(INDIRECT("登记表[@类别]")=类别名称),"")</f>
        <v>-1119</v>
      </c>
      <c r="D97" s="111">
        <f ca="1">IFERROR(INDIRECT("登记表[@金额]")*(INDIRECT("登记表[@类别]")=类别名称),"")</f>
        <v>0</v>
      </c>
      <c r="E97" s="111">
        <f ca="1">IFERROR(INDIRECT("登记表[@金额]")*(INDIRECT("登记表[@类别]")=类别名称),"")</f>
        <v>0</v>
      </c>
      <c r="F97" s="111">
        <f ca="1">IFERROR(INDIRECT("登记表[@金额]")*(INDIRECT("登记表[@类别]")=类别名称),"")</f>
        <v>0</v>
      </c>
      <c r="G97" s="111">
        <f ca="1">IFERROR(INDIRECT("登记表[@金额]")*(INDIRECT("登记表[@类别]")=类别名称),"")</f>
        <v>0</v>
      </c>
      <c r="H97" s="111">
        <f ca="1">IFERROR(INDIRECT("登记表[@金额]")*(INDIRECT("登记表[@类别]")=类别名称),"")</f>
        <v>0</v>
      </c>
      <c r="I97" s="111">
        <f ca="1">IFERROR(INDIRECT("登记表[@金额]")*(INDIRECT("登记表[@类别]")=类别名称),"")</f>
        <v>0</v>
      </c>
      <c r="J97" s="111">
        <f ca="1">IFERROR(INDIRECT("登记表[@金额]")*(INDIRECT("登记表[@类别]")=类别名称),"")</f>
        <v>0</v>
      </c>
      <c r="K97" s="111">
        <f ca="1">IFERROR(INDIRECT("登记表[@金额]")*(INDIRECT("登记表[@类别]")=类别名称),"")</f>
        <v>0</v>
      </c>
      <c r="L97" s="111">
        <f ca="1" t="shared" si="5"/>
        <v>0</v>
      </c>
      <c r="M97" s="111">
        <f ca="1" t="shared" si="5"/>
        <v>0</v>
      </c>
    </row>
    <row r="98" s="53" customFormat="1" customHeight="1" spans="2:13">
      <c r="B98" s="80">
        <f>IFERROR(INDEX(登记表[],ROW(A96),1),"")</f>
        <v>43408</v>
      </c>
      <c r="C98" s="111">
        <f ca="1">IFERROR(INDIRECT("登记表[@金额]")*(INDIRECT("登记表[@类别]")=类别名称),"")</f>
        <v>-1119</v>
      </c>
      <c r="D98" s="111">
        <f ca="1">IFERROR(INDIRECT("登记表[@金额]")*(INDIRECT("登记表[@类别]")=类别名称),"")</f>
        <v>0</v>
      </c>
      <c r="E98" s="111">
        <f ca="1">IFERROR(INDIRECT("登记表[@金额]")*(INDIRECT("登记表[@类别]")=类别名称),"")</f>
        <v>0</v>
      </c>
      <c r="F98" s="111">
        <f ca="1">IFERROR(INDIRECT("登记表[@金额]")*(INDIRECT("登记表[@类别]")=类别名称),"")</f>
        <v>0</v>
      </c>
      <c r="G98" s="111">
        <f ca="1">IFERROR(INDIRECT("登记表[@金额]")*(INDIRECT("登记表[@类别]")=类别名称),"")</f>
        <v>0</v>
      </c>
      <c r="H98" s="111">
        <f ca="1">IFERROR(INDIRECT("登记表[@金额]")*(INDIRECT("登记表[@类别]")=类别名称),"")</f>
        <v>0</v>
      </c>
      <c r="I98" s="111">
        <f ca="1">IFERROR(INDIRECT("登记表[@金额]")*(INDIRECT("登记表[@类别]")=类别名称),"")</f>
        <v>0</v>
      </c>
      <c r="J98" s="111">
        <f ca="1">IFERROR(INDIRECT("登记表[@金额]")*(INDIRECT("登记表[@类别]")=类别名称),"")</f>
        <v>0</v>
      </c>
      <c r="K98" s="111">
        <f ca="1">IFERROR(INDIRECT("登记表[@金额]")*(INDIRECT("登记表[@类别]")=类别名称),"")</f>
        <v>0</v>
      </c>
      <c r="L98" s="111">
        <f ca="1" t="shared" si="5"/>
        <v>0</v>
      </c>
      <c r="M98" s="111">
        <f ca="1" t="shared" si="5"/>
        <v>0</v>
      </c>
    </row>
    <row r="99" s="53" customFormat="1" customHeight="1" spans="2:13">
      <c r="B99" s="80">
        <f>IFERROR(INDEX(登记表[],ROW(A97),1),"")</f>
        <v>43408</v>
      </c>
      <c r="C99" s="111">
        <f ca="1">IFERROR(INDIRECT("登记表[@金额]")*(INDIRECT("登记表[@类别]")=类别名称),"")</f>
        <v>-1119</v>
      </c>
      <c r="D99" s="111">
        <f ca="1">IFERROR(INDIRECT("登记表[@金额]")*(INDIRECT("登记表[@类别]")=类别名称),"")</f>
        <v>0</v>
      </c>
      <c r="E99" s="111">
        <f ca="1">IFERROR(INDIRECT("登记表[@金额]")*(INDIRECT("登记表[@类别]")=类别名称),"")</f>
        <v>0</v>
      </c>
      <c r="F99" s="111">
        <f ca="1">IFERROR(INDIRECT("登记表[@金额]")*(INDIRECT("登记表[@类别]")=类别名称),"")</f>
        <v>0</v>
      </c>
      <c r="G99" s="111">
        <f ca="1">IFERROR(INDIRECT("登记表[@金额]")*(INDIRECT("登记表[@类别]")=类别名称),"")</f>
        <v>0</v>
      </c>
      <c r="H99" s="111">
        <f ca="1">IFERROR(INDIRECT("登记表[@金额]")*(INDIRECT("登记表[@类别]")=类别名称),"")</f>
        <v>0</v>
      </c>
      <c r="I99" s="111">
        <f ca="1">IFERROR(INDIRECT("登记表[@金额]")*(INDIRECT("登记表[@类别]")=类别名称),"")</f>
        <v>0</v>
      </c>
      <c r="J99" s="111">
        <f ca="1">IFERROR(INDIRECT("登记表[@金额]")*(INDIRECT("登记表[@类别]")=类别名称),"")</f>
        <v>0</v>
      </c>
      <c r="K99" s="111">
        <f ca="1">IFERROR(INDIRECT("登记表[@金额]")*(INDIRECT("登记表[@类别]")=类别名称),"")</f>
        <v>0</v>
      </c>
      <c r="L99" s="111">
        <f ca="1" t="shared" si="5"/>
        <v>0</v>
      </c>
      <c r="M99" s="111">
        <f ca="1" t="shared" si="5"/>
        <v>0</v>
      </c>
    </row>
    <row r="100" s="53" customFormat="1" customHeight="1" spans="2:13">
      <c r="B100" s="80">
        <f>IFERROR(INDEX(登记表[],ROW(A98),1),"")</f>
        <v>43409</v>
      </c>
      <c r="C100" s="111">
        <f ca="1">IFERROR(INDIRECT("登记表[@金额]")*(INDIRECT("登记表[@类别]")=类别名称),"")</f>
        <v>-1119</v>
      </c>
      <c r="D100" s="111">
        <f ca="1">IFERROR(INDIRECT("登记表[@金额]")*(INDIRECT("登记表[@类别]")=类别名称),"")</f>
        <v>0</v>
      </c>
      <c r="E100" s="111">
        <f ca="1">IFERROR(INDIRECT("登记表[@金额]")*(INDIRECT("登记表[@类别]")=类别名称),"")</f>
        <v>0</v>
      </c>
      <c r="F100" s="111">
        <f ca="1">IFERROR(INDIRECT("登记表[@金额]")*(INDIRECT("登记表[@类别]")=类别名称),"")</f>
        <v>0</v>
      </c>
      <c r="G100" s="111">
        <f ca="1">IFERROR(INDIRECT("登记表[@金额]")*(INDIRECT("登记表[@类别]")=类别名称),"")</f>
        <v>0</v>
      </c>
      <c r="H100" s="111">
        <f ca="1">IFERROR(INDIRECT("登记表[@金额]")*(INDIRECT("登记表[@类别]")=类别名称),"")</f>
        <v>0</v>
      </c>
      <c r="I100" s="111">
        <f ca="1">IFERROR(INDIRECT("登记表[@金额]")*(INDIRECT("登记表[@类别]")=类别名称),"")</f>
        <v>0</v>
      </c>
      <c r="J100" s="111">
        <f ca="1">IFERROR(INDIRECT("登记表[@金额]")*(INDIRECT("登记表[@类别]")=类别名称),"")</f>
        <v>0</v>
      </c>
      <c r="K100" s="111">
        <f ca="1">IFERROR(INDIRECT("登记表[@金额]")*(INDIRECT("登记表[@类别]")=类别名称),"")</f>
        <v>0</v>
      </c>
      <c r="L100" s="111">
        <f ca="1" t="shared" si="5"/>
        <v>0</v>
      </c>
      <c r="M100" s="111">
        <f ca="1" t="shared" si="5"/>
        <v>0</v>
      </c>
    </row>
    <row r="101" s="53" customFormat="1" customHeight="1" spans="2:13">
      <c r="B101" s="80">
        <f>IFERROR(INDEX(登记表[],ROW(A99),1),"")</f>
        <v>43409</v>
      </c>
      <c r="C101" s="111">
        <f ca="1">IFERROR(INDIRECT("登记表[@金额]")*(INDIRECT("登记表[@类别]")=类别名称),"")</f>
        <v>-1119</v>
      </c>
      <c r="D101" s="111">
        <f ca="1">IFERROR(INDIRECT("登记表[@金额]")*(INDIRECT("登记表[@类别]")=类别名称),"")</f>
        <v>0</v>
      </c>
      <c r="E101" s="111">
        <f ca="1">IFERROR(INDIRECT("登记表[@金额]")*(INDIRECT("登记表[@类别]")=类别名称),"")</f>
        <v>0</v>
      </c>
      <c r="F101" s="111">
        <f ca="1">IFERROR(INDIRECT("登记表[@金额]")*(INDIRECT("登记表[@类别]")=类别名称),"")</f>
        <v>0</v>
      </c>
      <c r="G101" s="111">
        <f ca="1">IFERROR(INDIRECT("登记表[@金额]")*(INDIRECT("登记表[@类别]")=类别名称),"")</f>
        <v>0</v>
      </c>
      <c r="H101" s="111">
        <f ca="1">IFERROR(INDIRECT("登记表[@金额]")*(INDIRECT("登记表[@类别]")=类别名称),"")</f>
        <v>0</v>
      </c>
      <c r="I101" s="111">
        <f ca="1">IFERROR(INDIRECT("登记表[@金额]")*(INDIRECT("登记表[@类别]")=类别名称),"")</f>
        <v>0</v>
      </c>
      <c r="J101" s="111">
        <f ca="1">IFERROR(INDIRECT("登记表[@金额]")*(INDIRECT("登记表[@类别]")=类别名称),"")</f>
        <v>0</v>
      </c>
      <c r="K101" s="111">
        <f ca="1">IFERROR(INDIRECT("登记表[@金额]")*(INDIRECT("登记表[@类别]")=类别名称),"")</f>
        <v>0</v>
      </c>
      <c r="L101" s="111">
        <f ca="1" t="shared" si="5"/>
        <v>0</v>
      </c>
      <c r="M101" s="111">
        <f ca="1" t="shared" si="5"/>
        <v>0</v>
      </c>
    </row>
    <row r="102" s="53" customFormat="1" customHeight="1" spans="2:13">
      <c r="B102" s="80">
        <f>IFERROR(INDEX(登记表[],ROW(A100),1),"")</f>
        <v>43410</v>
      </c>
      <c r="C102" s="111">
        <f ca="1">IFERROR(INDIRECT("登记表[@金额]")*(INDIRECT("登记表[@类别]")=类别名称),"")</f>
        <v>-1119</v>
      </c>
      <c r="D102" s="111">
        <f ca="1">IFERROR(INDIRECT("登记表[@金额]")*(INDIRECT("登记表[@类别]")=类别名称),"")</f>
        <v>0</v>
      </c>
      <c r="E102" s="111">
        <f ca="1">IFERROR(INDIRECT("登记表[@金额]")*(INDIRECT("登记表[@类别]")=类别名称),"")</f>
        <v>0</v>
      </c>
      <c r="F102" s="111">
        <f ca="1">IFERROR(INDIRECT("登记表[@金额]")*(INDIRECT("登记表[@类别]")=类别名称),"")</f>
        <v>0</v>
      </c>
      <c r="G102" s="111">
        <f ca="1">IFERROR(INDIRECT("登记表[@金额]")*(INDIRECT("登记表[@类别]")=类别名称),"")</f>
        <v>0</v>
      </c>
      <c r="H102" s="111">
        <f ca="1">IFERROR(INDIRECT("登记表[@金额]")*(INDIRECT("登记表[@类别]")=类别名称),"")</f>
        <v>0</v>
      </c>
      <c r="I102" s="111">
        <f ca="1">IFERROR(INDIRECT("登记表[@金额]")*(INDIRECT("登记表[@类别]")=类别名称),"")</f>
        <v>0</v>
      </c>
      <c r="J102" s="111">
        <f ca="1">IFERROR(INDIRECT("登记表[@金额]")*(INDIRECT("登记表[@类别]")=类别名称),"")</f>
        <v>0</v>
      </c>
      <c r="K102" s="111">
        <f ca="1">IFERROR(INDIRECT("登记表[@金额]")*(INDIRECT("登记表[@类别]")=类别名称),"")</f>
        <v>0</v>
      </c>
      <c r="L102" s="111">
        <f ca="1" t="shared" si="5"/>
        <v>0</v>
      </c>
      <c r="M102" s="111">
        <f ca="1" t="shared" si="5"/>
        <v>0</v>
      </c>
    </row>
    <row r="103" s="53" customFormat="1" customHeight="1" spans="2:13">
      <c r="B103" s="80">
        <f>IFERROR(INDEX(登记表[],ROW(A101),1),"")</f>
        <v>43410</v>
      </c>
      <c r="C103" s="111">
        <f ca="1">IFERROR(INDIRECT("登记表[@金额]")*(INDIRECT("登记表[@类别]")=类别名称),"")</f>
        <v>-1119</v>
      </c>
      <c r="D103" s="111">
        <f ca="1">IFERROR(INDIRECT("登记表[@金额]")*(INDIRECT("登记表[@类别]")=类别名称),"")</f>
        <v>0</v>
      </c>
      <c r="E103" s="111">
        <f ca="1">IFERROR(INDIRECT("登记表[@金额]")*(INDIRECT("登记表[@类别]")=类别名称),"")</f>
        <v>0</v>
      </c>
      <c r="F103" s="111">
        <f ca="1">IFERROR(INDIRECT("登记表[@金额]")*(INDIRECT("登记表[@类别]")=类别名称),"")</f>
        <v>0</v>
      </c>
      <c r="G103" s="111">
        <f ca="1">IFERROR(INDIRECT("登记表[@金额]")*(INDIRECT("登记表[@类别]")=类别名称),"")</f>
        <v>0</v>
      </c>
      <c r="H103" s="111">
        <f ca="1">IFERROR(INDIRECT("登记表[@金额]")*(INDIRECT("登记表[@类别]")=类别名称),"")</f>
        <v>0</v>
      </c>
      <c r="I103" s="111">
        <f ca="1">IFERROR(INDIRECT("登记表[@金额]")*(INDIRECT("登记表[@类别]")=类别名称),"")</f>
        <v>0</v>
      </c>
      <c r="J103" s="111">
        <f ca="1">IFERROR(INDIRECT("登记表[@金额]")*(INDIRECT("登记表[@类别]")=类别名称),"")</f>
        <v>0</v>
      </c>
      <c r="K103" s="111">
        <f ca="1">IFERROR(INDIRECT("登记表[@金额]")*(INDIRECT("登记表[@类别]")=类别名称),"")</f>
        <v>0</v>
      </c>
      <c r="L103" s="111">
        <f ca="1" t="shared" si="5"/>
        <v>0</v>
      </c>
      <c r="M103" s="111">
        <f ca="1" t="shared" si="5"/>
        <v>0</v>
      </c>
    </row>
    <row r="104" s="53" customFormat="1" customHeight="1" spans="2:13">
      <c r="B104" s="80">
        <f>IFERROR(INDEX(登记表[],ROW(A102),1),"")</f>
        <v>43410</v>
      </c>
      <c r="C104" s="111">
        <f ca="1">IFERROR(INDIRECT("登记表[@金额]")*(INDIRECT("登记表[@类别]")=类别名称),"")</f>
        <v>-1119</v>
      </c>
      <c r="D104" s="111">
        <f ca="1">IFERROR(INDIRECT("登记表[@金额]")*(INDIRECT("登记表[@类别]")=类别名称),"")</f>
        <v>0</v>
      </c>
      <c r="E104" s="111">
        <f ca="1">IFERROR(INDIRECT("登记表[@金额]")*(INDIRECT("登记表[@类别]")=类别名称),"")</f>
        <v>0</v>
      </c>
      <c r="F104" s="111">
        <f ca="1">IFERROR(INDIRECT("登记表[@金额]")*(INDIRECT("登记表[@类别]")=类别名称),"")</f>
        <v>0</v>
      </c>
      <c r="G104" s="111">
        <f ca="1">IFERROR(INDIRECT("登记表[@金额]")*(INDIRECT("登记表[@类别]")=类别名称),"")</f>
        <v>0</v>
      </c>
      <c r="H104" s="111">
        <f ca="1">IFERROR(INDIRECT("登记表[@金额]")*(INDIRECT("登记表[@类别]")=类别名称),"")</f>
        <v>0</v>
      </c>
      <c r="I104" s="111">
        <f ca="1">IFERROR(INDIRECT("登记表[@金额]")*(INDIRECT("登记表[@类别]")=类别名称),"")</f>
        <v>0</v>
      </c>
      <c r="J104" s="111">
        <f ca="1">IFERROR(INDIRECT("登记表[@金额]")*(INDIRECT("登记表[@类别]")=类别名称),"")</f>
        <v>0</v>
      </c>
      <c r="K104" s="111">
        <f ca="1">IFERROR(INDIRECT("登记表[@金额]")*(INDIRECT("登记表[@类别]")=类别名称),"")</f>
        <v>0</v>
      </c>
      <c r="L104" s="111">
        <f ca="1" t="shared" si="5"/>
        <v>0</v>
      </c>
      <c r="M104" s="111">
        <f ca="1" t="shared" si="5"/>
        <v>0</v>
      </c>
    </row>
    <row r="105" s="53" customFormat="1" customHeight="1" spans="2:13">
      <c r="B105" s="80">
        <f>IFERROR(INDEX(登记表[],ROW(A103),1),"")</f>
        <v>43410</v>
      </c>
      <c r="C105" s="111">
        <f ca="1">IFERROR(INDIRECT("登记表[@金额]")*(INDIRECT("登记表[@类别]")=类别名称),"")</f>
        <v>-1119</v>
      </c>
      <c r="D105" s="111">
        <f ca="1">IFERROR(INDIRECT("登记表[@金额]")*(INDIRECT("登记表[@类别]")=类别名称),"")</f>
        <v>0</v>
      </c>
      <c r="E105" s="111">
        <f ca="1">IFERROR(INDIRECT("登记表[@金额]")*(INDIRECT("登记表[@类别]")=类别名称),"")</f>
        <v>0</v>
      </c>
      <c r="F105" s="111">
        <f ca="1">IFERROR(INDIRECT("登记表[@金额]")*(INDIRECT("登记表[@类别]")=类别名称),"")</f>
        <v>0</v>
      </c>
      <c r="G105" s="111">
        <f ca="1">IFERROR(INDIRECT("登记表[@金额]")*(INDIRECT("登记表[@类别]")=类别名称),"")</f>
        <v>0</v>
      </c>
      <c r="H105" s="111">
        <f ca="1">IFERROR(INDIRECT("登记表[@金额]")*(INDIRECT("登记表[@类别]")=类别名称),"")</f>
        <v>0</v>
      </c>
      <c r="I105" s="111">
        <f ca="1">IFERROR(INDIRECT("登记表[@金额]")*(INDIRECT("登记表[@类别]")=类别名称),"")</f>
        <v>0</v>
      </c>
      <c r="J105" s="111">
        <f ca="1">IFERROR(INDIRECT("登记表[@金额]")*(INDIRECT("登记表[@类别]")=类别名称),"")</f>
        <v>0</v>
      </c>
      <c r="K105" s="111">
        <f ca="1">IFERROR(INDIRECT("登记表[@金额]")*(INDIRECT("登记表[@类别]")=类别名称),"")</f>
        <v>0</v>
      </c>
      <c r="L105" s="111">
        <f ca="1" t="shared" si="5"/>
        <v>0</v>
      </c>
      <c r="M105" s="111">
        <f ca="1" t="shared" si="5"/>
        <v>0</v>
      </c>
    </row>
    <row r="106" s="53" customFormat="1" customHeight="1" spans="2:13">
      <c r="B106" s="80">
        <f>IFERROR(INDEX(登记表[],ROW(A104),1),"")</f>
        <v>43411</v>
      </c>
      <c r="C106" s="111">
        <f ca="1">IFERROR(INDIRECT("登记表[@金额]")*(INDIRECT("登记表[@类别]")=类别名称),"")</f>
        <v>-1119</v>
      </c>
      <c r="D106" s="111">
        <f ca="1">IFERROR(INDIRECT("登记表[@金额]")*(INDIRECT("登记表[@类别]")=类别名称),"")</f>
        <v>0</v>
      </c>
      <c r="E106" s="111">
        <f ca="1">IFERROR(INDIRECT("登记表[@金额]")*(INDIRECT("登记表[@类别]")=类别名称),"")</f>
        <v>0</v>
      </c>
      <c r="F106" s="111">
        <f ca="1">IFERROR(INDIRECT("登记表[@金额]")*(INDIRECT("登记表[@类别]")=类别名称),"")</f>
        <v>0</v>
      </c>
      <c r="G106" s="111">
        <f ca="1">IFERROR(INDIRECT("登记表[@金额]")*(INDIRECT("登记表[@类别]")=类别名称),"")</f>
        <v>0</v>
      </c>
      <c r="H106" s="111">
        <f ca="1">IFERROR(INDIRECT("登记表[@金额]")*(INDIRECT("登记表[@类别]")=类别名称),"")</f>
        <v>0</v>
      </c>
      <c r="I106" s="111">
        <f ca="1">IFERROR(INDIRECT("登记表[@金额]")*(INDIRECT("登记表[@类别]")=类别名称),"")</f>
        <v>0</v>
      </c>
      <c r="J106" s="111">
        <f ca="1">IFERROR(INDIRECT("登记表[@金额]")*(INDIRECT("登记表[@类别]")=类别名称),"")</f>
        <v>0</v>
      </c>
      <c r="K106" s="111">
        <f ca="1">IFERROR(INDIRECT("登记表[@金额]")*(INDIRECT("登记表[@类别]")=类别名称),"")</f>
        <v>0</v>
      </c>
      <c r="L106" s="111">
        <f ca="1" t="shared" si="5"/>
        <v>0</v>
      </c>
      <c r="M106" s="111">
        <f ca="1" t="shared" si="5"/>
        <v>0</v>
      </c>
    </row>
    <row r="107" s="53" customFormat="1" customHeight="1" spans="2:13">
      <c r="B107" s="80">
        <f>IFERROR(INDEX(登记表[],ROW(A105),1),"")</f>
        <v>43412</v>
      </c>
      <c r="C107" s="111">
        <f ca="1">IFERROR(INDIRECT("登记表[@金额]")*(INDIRECT("登记表[@类别]")=类别名称),"")</f>
        <v>-1119</v>
      </c>
      <c r="D107" s="111">
        <f ca="1">IFERROR(INDIRECT("登记表[@金额]")*(INDIRECT("登记表[@类别]")=类别名称),"")</f>
        <v>0</v>
      </c>
      <c r="E107" s="111">
        <f ca="1">IFERROR(INDIRECT("登记表[@金额]")*(INDIRECT("登记表[@类别]")=类别名称),"")</f>
        <v>0</v>
      </c>
      <c r="F107" s="111">
        <f ca="1">IFERROR(INDIRECT("登记表[@金额]")*(INDIRECT("登记表[@类别]")=类别名称),"")</f>
        <v>0</v>
      </c>
      <c r="G107" s="111">
        <f ca="1">IFERROR(INDIRECT("登记表[@金额]")*(INDIRECT("登记表[@类别]")=类别名称),"")</f>
        <v>0</v>
      </c>
      <c r="H107" s="111">
        <f ca="1">IFERROR(INDIRECT("登记表[@金额]")*(INDIRECT("登记表[@类别]")=类别名称),"")</f>
        <v>0</v>
      </c>
      <c r="I107" s="111">
        <f ca="1">IFERROR(INDIRECT("登记表[@金额]")*(INDIRECT("登记表[@类别]")=类别名称),"")</f>
        <v>0</v>
      </c>
      <c r="J107" s="111">
        <f ca="1">IFERROR(INDIRECT("登记表[@金额]")*(INDIRECT("登记表[@类别]")=类别名称),"")</f>
        <v>0</v>
      </c>
      <c r="K107" s="111">
        <f ca="1">IFERROR(INDIRECT("登记表[@金额]")*(INDIRECT("登记表[@类别]")=类别名称),"")</f>
        <v>0</v>
      </c>
      <c r="L107" s="111">
        <f ca="1" t="shared" si="5"/>
        <v>0</v>
      </c>
      <c r="M107" s="111">
        <f ca="1" t="shared" si="5"/>
        <v>0</v>
      </c>
    </row>
    <row r="108" s="53" customFormat="1" customHeight="1" spans="2:13">
      <c r="B108" s="80">
        <f>IFERROR(INDEX(登记表[],ROW(A106),1),"")</f>
        <v>43412</v>
      </c>
      <c r="C108" s="111">
        <f ca="1">IFERROR(INDIRECT("登记表[@金额]")*(INDIRECT("登记表[@类别]")=类别名称),"")</f>
        <v>-1119</v>
      </c>
      <c r="D108" s="111">
        <f ca="1">IFERROR(INDIRECT("登记表[@金额]")*(INDIRECT("登记表[@类别]")=类别名称),"")</f>
        <v>0</v>
      </c>
      <c r="E108" s="111">
        <f ca="1">IFERROR(INDIRECT("登记表[@金额]")*(INDIRECT("登记表[@类别]")=类别名称),"")</f>
        <v>0</v>
      </c>
      <c r="F108" s="111">
        <f ca="1">IFERROR(INDIRECT("登记表[@金额]")*(INDIRECT("登记表[@类别]")=类别名称),"")</f>
        <v>0</v>
      </c>
      <c r="G108" s="111">
        <f ca="1">IFERROR(INDIRECT("登记表[@金额]")*(INDIRECT("登记表[@类别]")=类别名称),"")</f>
        <v>0</v>
      </c>
      <c r="H108" s="111">
        <f ca="1">IFERROR(INDIRECT("登记表[@金额]")*(INDIRECT("登记表[@类别]")=类别名称),"")</f>
        <v>0</v>
      </c>
      <c r="I108" s="111">
        <f ca="1">IFERROR(INDIRECT("登记表[@金额]")*(INDIRECT("登记表[@类别]")=类别名称),"")</f>
        <v>0</v>
      </c>
      <c r="J108" s="111">
        <f ca="1">IFERROR(INDIRECT("登记表[@金额]")*(INDIRECT("登记表[@类别]")=类别名称),"")</f>
        <v>0</v>
      </c>
      <c r="K108" s="111">
        <f ca="1">IFERROR(INDIRECT("登记表[@金额]")*(INDIRECT("登记表[@类别]")=类别名称),"")</f>
        <v>0</v>
      </c>
      <c r="L108" s="111">
        <f ca="1" t="shared" si="5"/>
        <v>0</v>
      </c>
      <c r="M108" s="111">
        <f ca="1" t="shared" si="5"/>
        <v>0</v>
      </c>
    </row>
    <row r="109" s="53" customFormat="1" customHeight="1" spans="2:13">
      <c r="B109" s="80">
        <f>IFERROR(INDEX(登记表[],ROW(A107),1),"")</f>
        <v>43412</v>
      </c>
      <c r="C109" s="111">
        <f ca="1">IFERROR(INDIRECT("登记表[@金额]")*(INDIRECT("登记表[@类别]")=类别名称),"")</f>
        <v>-1119</v>
      </c>
      <c r="D109" s="111">
        <f ca="1">IFERROR(INDIRECT("登记表[@金额]")*(INDIRECT("登记表[@类别]")=类别名称),"")</f>
        <v>0</v>
      </c>
      <c r="E109" s="111">
        <f ca="1">IFERROR(INDIRECT("登记表[@金额]")*(INDIRECT("登记表[@类别]")=类别名称),"")</f>
        <v>0</v>
      </c>
      <c r="F109" s="111">
        <f ca="1">IFERROR(INDIRECT("登记表[@金额]")*(INDIRECT("登记表[@类别]")=类别名称),"")</f>
        <v>0</v>
      </c>
      <c r="G109" s="111">
        <f ca="1">IFERROR(INDIRECT("登记表[@金额]")*(INDIRECT("登记表[@类别]")=类别名称),"")</f>
        <v>0</v>
      </c>
      <c r="H109" s="111">
        <f ca="1">IFERROR(INDIRECT("登记表[@金额]")*(INDIRECT("登记表[@类别]")=类别名称),"")</f>
        <v>0</v>
      </c>
      <c r="I109" s="111">
        <f ca="1">IFERROR(INDIRECT("登记表[@金额]")*(INDIRECT("登记表[@类别]")=类别名称),"")</f>
        <v>0</v>
      </c>
      <c r="J109" s="111">
        <f ca="1">IFERROR(INDIRECT("登记表[@金额]")*(INDIRECT("登记表[@类别]")=类别名称),"")</f>
        <v>0</v>
      </c>
      <c r="K109" s="111">
        <f ca="1">IFERROR(INDIRECT("登记表[@金额]")*(INDIRECT("登记表[@类别]")=类别名称),"")</f>
        <v>0</v>
      </c>
      <c r="L109" s="111">
        <f ca="1" t="shared" si="5"/>
        <v>0</v>
      </c>
      <c r="M109" s="111">
        <f ca="1" t="shared" si="5"/>
        <v>0</v>
      </c>
    </row>
    <row r="110" s="53" customFormat="1" customHeight="1" spans="2:13">
      <c r="B110" s="80">
        <f>IFERROR(INDEX(登记表[],ROW(A108),1),"")</f>
        <v>43413</v>
      </c>
      <c r="C110" s="111">
        <f ca="1">IFERROR(INDIRECT("登记表[@金额]")*(INDIRECT("登记表[@类别]")=类别名称),"")</f>
        <v>-1119</v>
      </c>
      <c r="D110" s="111">
        <f ca="1">IFERROR(INDIRECT("登记表[@金额]")*(INDIRECT("登记表[@类别]")=类别名称),"")</f>
        <v>0</v>
      </c>
      <c r="E110" s="111">
        <f ca="1">IFERROR(INDIRECT("登记表[@金额]")*(INDIRECT("登记表[@类别]")=类别名称),"")</f>
        <v>0</v>
      </c>
      <c r="F110" s="111">
        <f ca="1">IFERROR(INDIRECT("登记表[@金额]")*(INDIRECT("登记表[@类别]")=类别名称),"")</f>
        <v>0</v>
      </c>
      <c r="G110" s="111">
        <f ca="1">IFERROR(INDIRECT("登记表[@金额]")*(INDIRECT("登记表[@类别]")=类别名称),"")</f>
        <v>0</v>
      </c>
      <c r="H110" s="111">
        <f ca="1">IFERROR(INDIRECT("登记表[@金额]")*(INDIRECT("登记表[@类别]")=类别名称),"")</f>
        <v>0</v>
      </c>
      <c r="I110" s="111">
        <f ca="1">IFERROR(INDIRECT("登记表[@金额]")*(INDIRECT("登记表[@类别]")=类别名称),"")</f>
        <v>0</v>
      </c>
      <c r="J110" s="111">
        <f ca="1">IFERROR(INDIRECT("登记表[@金额]")*(INDIRECT("登记表[@类别]")=类别名称),"")</f>
        <v>0</v>
      </c>
      <c r="K110" s="111">
        <f ca="1">IFERROR(INDIRECT("登记表[@金额]")*(INDIRECT("登记表[@类别]")=类别名称),"")</f>
        <v>0</v>
      </c>
      <c r="L110" s="111">
        <f ca="1" t="shared" si="5"/>
        <v>0</v>
      </c>
      <c r="M110" s="111">
        <f ca="1" t="shared" si="5"/>
        <v>0</v>
      </c>
    </row>
    <row r="111" s="53" customFormat="1" customHeight="1" spans="2:13">
      <c r="B111" s="80">
        <f>IFERROR(INDEX(登记表[],ROW(A109),1),"")</f>
        <v>43413</v>
      </c>
      <c r="C111" s="111">
        <f ca="1">IFERROR(INDIRECT("登记表[@金额]")*(INDIRECT("登记表[@类别]")=类别名称),"")</f>
        <v>-1119</v>
      </c>
      <c r="D111" s="111">
        <f ca="1">IFERROR(INDIRECT("登记表[@金额]")*(INDIRECT("登记表[@类别]")=类别名称),"")</f>
        <v>0</v>
      </c>
      <c r="E111" s="111">
        <f ca="1">IFERROR(INDIRECT("登记表[@金额]")*(INDIRECT("登记表[@类别]")=类别名称),"")</f>
        <v>0</v>
      </c>
      <c r="F111" s="111">
        <f ca="1">IFERROR(INDIRECT("登记表[@金额]")*(INDIRECT("登记表[@类别]")=类别名称),"")</f>
        <v>0</v>
      </c>
      <c r="G111" s="111">
        <f ca="1">IFERROR(INDIRECT("登记表[@金额]")*(INDIRECT("登记表[@类别]")=类别名称),"")</f>
        <v>0</v>
      </c>
      <c r="H111" s="111">
        <f ca="1">IFERROR(INDIRECT("登记表[@金额]")*(INDIRECT("登记表[@类别]")=类别名称),"")</f>
        <v>0</v>
      </c>
      <c r="I111" s="111">
        <f ca="1">IFERROR(INDIRECT("登记表[@金额]")*(INDIRECT("登记表[@类别]")=类别名称),"")</f>
        <v>0</v>
      </c>
      <c r="J111" s="111">
        <f ca="1">IFERROR(INDIRECT("登记表[@金额]")*(INDIRECT("登记表[@类别]")=类别名称),"")</f>
        <v>0</v>
      </c>
      <c r="K111" s="111">
        <f ca="1">IFERROR(INDIRECT("登记表[@金额]")*(INDIRECT("登记表[@类别]")=类别名称),"")</f>
        <v>0</v>
      </c>
      <c r="L111" s="111">
        <f ca="1" t="shared" ref="L111:M140" si="7">IFERROR(INDIRECT("登记表[@金额]")*(INDIRECT("登记表[@类别]")=类别名称),"")</f>
        <v>0</v>
      </c>
      <c r="M111" s="111">
        <f ca="1" t="shared" si="7"/>
        <v>0</v>
      </c>
    </row>
    <row r="112" s="53" customFormat="1" customHeight="1" spans="2:13">
      <c r="B112" s="80">
        <f>IFERROR(INDEX(登记表[],ROW(A110),1),"")</f>
        <v>43413</v>
      </c>
      <c r="C112" s="111">
        <f ca="1">IFERROR(INDIRECT("登记表[@金额]")*(INDIRECT("登记表[@类别]")=类别名称),"")</f>
        <v>-1119</v>
      </c>
      <c r="D112" s="111">
        <f ca="1">IFERROR(INDIRECT("登记表[@金额]")*(INDIRECT("登记表[@类别]")=类别名称),"")</f>
        <v>0</v>
      </c>
      <c r="E112" s="111">
        <f ca="1">IFERROR(INDIRECT("登记表[@金额]")*(INDIRECT("登记表[@类别]")=类别名称),"")</f>
        <v>0</v>
      </c>
      <c r="F112" s="111">
        <f ca="1">IFERROR(INDIRECT("登记表[@金额]")*(INDIRECT("登记表[@类别]")=类别名称),"")</f>
        <v>0</v>
      </c>
      <c r="G112" s="111">
        <f ca="1">IFERROR(INDIRECT("登记表[@金额]")*(INDIRECT("登记表[@类别]")=类别名称),"")</f>
        <v>0</v>
      </c>
      <c r="H112" s="111">
        <f ca="1">IFERROR(INDIRECT("登记表[@金额]")*(INDIRECT("登记表[@类别]")=类别名称),"")</f>
        <v>0</v>
      </c>
      <c r="I112" s="111">
        <f ca="1">IFERROR(INDIRECT("登记表[@金额]")*(INDIRECT("登记表[@类别]")=类别名称),"")</f>
        <v>0</v>
      </c>
      <c r="J112" s="111">
        <f ca="1">IFERROR(INDIRECT("登记表[@金额]")*(INDIRECT("登记表[@类别]")=类别名称),"")</f>
        <v>0</v>
      </c>
      <c r="K112" s="111">
        <f ca="1">IFERROR(INDIRECT("登记表[@金额]")*(INDIRECT("登记表[@类别]")=类别名称),"")</f>
        <v>0</v>
      </c>
      <c r="L112" s="111">
        <f ca="1" t="shared" si="7"/>
        <v>0</v>
      </c>
      <c r="M112" s="111">
        <f ca="1" t="shared" si="7"/>
        <v>0</v>
      </c>
    </row>
    <row r="113" s="53" customFormat="1" customHeight="1" spans="2:13">
      <c r="B113" s="80">
        <f>IFERROR(INDEX(登记表[],ROW(A111),1),"")</f>
        <v>43413</v>
      </c>
      <c r="C113" s="111">
        <f ca="1">IFERROR(INDIRECT("登记表[@金额]")*(INDIRECT("登记表[@类别]")=类别名称),"")</f>
        <v>-1119</v>
      </c>
      <c r="D113" s="111">
        <f ca="1">IFERROR(INDIRECT("登记表[@金额]")*(INDIRECT("登记表[@类别]")=类别名称),"")</f>
        <v>0</v>
      </c>
      <c r="E113" s="111">
        <f ca="1">IFERROR(INDIRECT("登记表[@金额]")*(INDIRECT("登记表[@类别]")=类别名称),"")</f>
        <v>0</v>
      </c>
      <c r="F113" s="111">
        <f ca="1">IFERROR(INDIRECT("登记表[@金额]")*(INDIRECT("登记表[@类别]")=类别名称),"")</f>
        <v>0</v>
      </c>
      <c r="G113" s="111">
        <f ca="1">IFERROR(INDIRECT("登记表[@金额]")*(INDIRECT("登记表[@类别]")=类别名称),"")</f>
        <v>0</v>
      </c>
      <c r="H113" s="111">
        <f ca="1">IFERROR(INDIRECT("登记表[@金额]")*(INDIRECT("登记表[@类别]")=类别名称),"")</f>
        <v>0</v>
      </c>
      <c r="I113" s="111">
        <f ca="1">IFERROR(INDIRECT("登记表[@金额]")*(INDIRECT("登记表[@类别]")=类别名称),"")</f>
        <v>0</v>
      </c>
      <c r="J113" s="111">
        <f ca="1">IFERROR(INDIRECT("登记表[@金额]")*(INDIRECT("登记表[@类别]")=类别名称),"")</f>
        <v>0</v>
      </c>
      <c r="K113" s="111">
        <f ca="1">IFERROR(INDIRECT("登记表[@金额]")*(INDIRECT("登记表[@类别]")=类别名称),"")</f>
        <v>0</v>
      </c>
      <c r="L113" s="111">
        <f ca="1" t="shared" si="7"/>
        <v>0</v>
      </c>
      <c r="M113" s="111">
        <f ca="1" t="shared" si="7"/>
        <v>0</v>
      </c>
    </row>
    <row r="114" s="53" customFormat="1" customHeight="1" spans="2:13">
      <c r="B114" s="80">
        <f>IFERROR(INDEX(登记表[],ROW(A112),1),"")</f>
        <v>43413</v>
      </c>
      <c r="C114" s="111">
        <f ca="1">IFERROR(INDIRECT("登记表[@金额]")*(INDIRECT("登记表[@类别]")=类别名称),"")</f>
        <v>-1119</v>
      </c>
      <c r="D114" s="111">
        <f ca="1">IFERROR(INDIRECT("登记表[@金额]")*(INDIRECT("登记表[@类别]")=类别名称),"")</f>
        <v>0</v>
      </c>
      <c r="E114" s="111">
        <f ca="1">IFERROR(INDIRECT("登记表[@金额]")*(INDIRECT("登记表[@类别]")=类别名称),"")</f>
        <v>0</v>
      </c>
      <c r="F114" s="111">
        <f ca="1">IFERROR(INDIRECT("登记表[@金额]")*(INDIRECT("登记表[@类别]")=类别名称),"")</f>
        <v>0</v>
      </c>
      <c r="G114" s="111">
        <f ca="1">IFERROR(INDIRECT("登记表[@金额]")*(INDIRECT("登记表[@类别]")=类别名称),"")</f>
        <v>0</v>
      </c>
      <c r="H114" s="111">
        <f ca="1">IFERROR(INDIRECT("登记表[@金额]")*(INDIRECT("登记表[@类别]")=类别名称),"")</f>
        <v>0</v>
      </c>
      <c r="I114" s="111">
        <f ca="1">IFERROR(INDIRECT("登记表[@金额]")*(INDIRECT("登记表[@类别]")=类别名称),"")</f>
        <v>0</v>
      </c>
      <c r="J114" s="111">
        <f ca="1">IFERROR(INDIRECT("登记表[@金额]")*(INDIRECT("登记表[@类别]")=类别名称),"")</f>
        <v>0</v>
      </c>
      <c r="K114" s="111">
        <f ca="1">IFERROR(INDIRECT("登记表[@金额]")*(INDIRECT("登记表[@类别]")=类别名称),"")</f>
        <v>0</v>
      </c>
      <c r="L114" s="111">
        <f ca="1" t="shared" si="7"/>
        <v>0</v>
      </c>
      <c r="M114" s="111">
        <f ca="1" t="shared" si="7"/>
        <v>0</v>
      </c>
    </row>
    <row r="115" s="53" customFormat="1" customHeight="1" spans="2:13">
      <c r="B115" s="80">
        <f>IFERROR(INDEX(登记表[],ROW(A113),1),"")</f>
        <v>43413</v>
      </c>
      <c r="C115" s="111">
        <f ca="1">IFERROR(INDIRECT("登记表[@金额]")*(INDIRECT("登记表[@类别]")=类别名称),"")</f>
        <v>-1119</v>
      </c>
      <c r="D115" s="111">
        <f ca="1">IFERROR(INDIRECT("登记表[@金额]")*(INDIRECT("登记表[@类别]")=类别名称),"")</f>
        <v>0</v>
      </c>
      <c r="E115" s="111">
        <f ca="1">IFERROR(INDIRECT("登记表[@金额]")*(INDIRECT("登记表[@类别]")=类别名称),"")</f>
        <v>0</v>
      </c>
      <c r="F115" s="111">
        <f ca="1">IFERROR(INDIRECT("登记表[@金额]")*(INDIRECT("登记表[@类别]")=类别名称),"")</f>
        <v>0</v>
      </c>
      <c r="G115" s="111">
        <f ca="1">IFERROR(INDIRECT("登记表[@金额]")*(INDIRECT("登记表[@类别]")=类别名称),"")</f>
        <v>0</v>
      </c>
      <c r="H115" s="111">
        <f ca="1">IFERROR(INDIRECT("登记表[@金额]")*(INDIRECT("登记表[@类别]")=类别名称),"")</f>
        <v>0</v>
      </c>
      <c r="I115" s="111">
        <f ca="1">IFERROR(INDIRECT("登记表[@金额]")*(INDIRECT("登记表[@类别]")=类别名称),"")</f>
        <v>0</v>
      </c>
      <c r="J115" s="111">
        <f ca="1">IFERROR(INDIRECT("登记表[@金额]")*(INDIRECT("登记表[@类别]")=类别名称),"")</f>
        <v>0</v>
      </c>
      <c r="K115" s="111">
        <f ca="1">IFERROR(INDIRECT("登记表[@金额]")*(INDIRECT("登记表[@类别]")=类别名称),"")</f>
        <v>0</v>
      </c>
      <c r="L115" s="111">
        <f ca="1" t="shared" si="7"/>
        <v>0</v>
      </c>
      <c r="M115" s="111">
        <f ca="1" t="shared" si="7"/>
        <v>0</v>
      </c>
    </row>
    <row r="116" s="53" customFormat="1" customHeight="1" spans="2:13">
      <c r="B116" s="80">
        <f>IFERROR(INDEX(登记表[],ROW(A114),1),"")</f>
        <v>43414</v>
      </c>
      <c r="C116" s="111">
        <f ca="1">IFERROR(INDIRECT("登记表[@金额]")*(INDIRECT("登记表[@类别]")=类别名称),"")</f>
        <v>-1119</v>
      </c>
      <c r="D116" s="111">
        <f ca="1">IFERROR(INDIRECT("登记表[@金额]")*(INDIRECT("登记表[@类别]")=类别名称),"")</f>
        <v>0</v>
      </c>
      <c r="E116" s="111">
        <f ca="1">IFERROR(INDIRECT("登记表[@金额]")*(INDIRECT("登记表[@类别]")=类别名称),"")</f>
        <v>0</v>
      </c>
      <c r="F116" s="111">
        <f ca="1">IFERROR(INDIRECT("登记表[@金额]")*(INDIRECT("登记表[@类别]")=类别名称),"")</f>
        <v>0</v>
      </c>
      <c r="G116" s="111">
        <f ca="1">IFERROR(INDIRECT("登记表[@金额]")*(INDIRECT("登记表[@类别]")=类别名称),"")</f>
        <v>0</v>
      </c>
      <c r="H116" s="111">
        <f ca="1">IFERROR(INDIRECT("登记表[@金额]")*(INDIRECT("登记表[@类别]")=类别名称),"")</f>
        <v>0</v>
      </c>
      <c r="I116" s="111">
        <f ca="1">IFERROR(INDIRECT("登记表[@金额]")*(INDIRECT("登记表[@类别]")=类别名称),"")</f>
        <v>0</v>
      </c>
      <c r="J116" s="111">
        <f ca="1">IFERROR(INDIRECT("登记表[@金额]")*(INDIRECT("登记表[@类别]")=类别名称),"")</f>
        <v>0</v>
      </c>
      <c r="K116" s="111">
        <f ca="1">IFERROR(INDIRECT("登记表[@金额]")*(INDIRECT("登记表[@类别]")=类别名称),"")</f>
        <v>0</v>
      </c>
      <c r="L116" s="111">
        <f ca="1" t="shared" si="7"/>
        <v>0</v>
      </c>
      <c r="M116" s="111">
        <f ca="1" t="shared" si="7"/>
        <v>0</v>
      </c>
    </row>
    <row r="117" s="53" customFormat="1" customHeight="1" spans="2:13">
      <c r="B117" s="80">
        <f>IFERROR(INDEX(登记表[],ROW(A115),1),"")</f>
        <v>43415</v>
      </c>
      <c r="C117" s="111">
        <f ca="1">IFERROR(INDIRECT("登记表[@金额]")*(INDIRECT("登记表[@类别]")=类别名称),"")</f>
        <v>-1119</v>
      </c>
      <c r="D117" s="111">
        <f ca="1">IFERROR(INDIRECT("登记表[@金额]")*(INDIRECT("登记表[@类别]")=类别名称),"")</f>
        <v>0</v>
      </c>
      <c r="E117" s="111">
        <f ca="1">IFERROR(INDIRECT("登记表[@金额]")*(INDIRECT("登记表[@类别]")=类别名称),"")</f>
        <v>0</v>
      </c>
      <c r="F117" s="111">
        <f ca="1">IFERROR(INDIRECT("登记表[@金额]")*(INDIRECT("登记表[@类别]")=类别名称),"")</f>
        <v>0</v>
      </c>
      <c r="G117" s="111">
        <f ca="1">IFERROR(INDIRECT("登记表[@金额]")*(INDIRECT("登记表[@类别]")=类别名称),"")</f>
        <v>0</v>
      </c>
      <c r="H117" s="111">
        <f ca="1">IFERROR(INDIRECT("登记表[@金额]")*(INDIRECT("登记表[@类别]")=类别名称),"")</f>
        <v>0</v>
      </c>
      <c r="I117" s="111">
        <f ca="1">IFERROR(INDIRECT("登记表[@金额]")*(INDIRECT("登记表[@类别]")=类别名称),"")</f>
        <v>0</v>
      </c>
      <c r="J117" s="111">
        <f ca="1">IFERROR(INDIRECT("登记表[@金额]")*(INDIRECT("登记表[@类别]")=类别名称),"")</f>
        <v>0</v>
      </c>
      <c r="K117" s="111">
        <f ca="1">IFERROR(INDIRECT("登记表[@金额]")*(INDIRECT("登记表[@类别]")=类别名称),"")</f>
        <v>0</v>
      </c>
      <c r="L117" s="111">
        <f ca="1" t="shared" si="7"/>
        <v>0</v>
      </c>
      <c r="M117" s="111">
        <f ca="1" t="shared" si="7"/>
        <v>0</v>
      </c>
    </row>
    <row r="118" s="53" customFormat="1" customHeight="1" spans="2:13">
      <c r="B118" s="80">
        <f>IFERROR(INDEX(登记表[],ROW(A116),1),"")</f>
        <v>43415</v>
      </c>
      <c r="C118" s="111">
        <f ca="1">IFERROR(INDIRECT("登记表[@金额]")*(INDIRECT("登记表[@类别]")=类别名称),"")</f>
        <v>-1119</v>
      </c>
      <c r="D118" s="111">
        <f ca="1">IFERROR(INDIRECT("登记表[@金额]")*(INDIRECT("登记表[@类别]")=类别名称),"")</f>
        <v>0</v>
      </c>
      <c r="E118" s="111">
        <f ca="1">IFERROR(INDIRECT("登记表[@金额]")*(INDIRECT("登记表[@类别]")=类别名称),"")</f>
        <v>0</v>
      </c>
      <c r="F118" s="111">
        <f ca="1">IFERROR(INDIRECT("登记表[@金额]")*(INDIRECT("登记表[@类别]")=类别名称),"")</f>
        <v>0</v>
      </c>
      <c r="G118" s="111">
        <f ca="1">IFERROR(INDIRECT("登记表[@金额]")*(INDIRECT("登记表[@类别]")=类别名称),"")</f>
        <v>0</v>
      </c>
      <c r="H118" s="111">
        <f ca="1">IFERROR(INDIRECT("登记表[@金额]")*(INDIRECT("登记表[@类别]")=类别名称),"")</f>
        <v>0</v>
      </c>
      <c r="I118" s="111">
        <f ca="1">IFERROR(INDIRECT("登记表[@金额]")*(INDIRECT("登记表[@类别]")=类别名称),"")</f>
        <v>0</v>
      </c>
      <c r="J118" s="111">
        <f ca="1">IFERROR(INDIRECT("登记表[@金额]")*(INDIRECT("登记表[@类别]")=类别名称),"")</f>
        <v>0</v>
      </c>
      <c r="K118" s="111">
        <f ca="1">IFERROR(INDIRECT("登记表[@金额]")*(INDIRECT("登记表[@类别]")=类别名称),"")</f>
        <v>0</v>
      </c>
      <c r="L118" s="111">
        <f ca="1" t="shared" si="7"/>
        <v>0</v>
      </c>
      <c r="M118" s="111">
        <f ca="1" t="shared" si="7"/>
        <v>0</v>
      </c>
    </row>
    <row r="119" s="53" customFormat="1" customHeight="1" spans="2:13">
      <c r="B119" s="80">
        <f>IFERROR(INDEX(登记表[],ROW(A117),1),"")</f>
        <v>43415</v>
      </c>
      <c r="C119" s="111">
        <f ca="1" t="shared" si="6"/>
        <v>0</v>
      </c>
      <c r="D119" s="111">
        <f ca="1" t="shared" si="6"/>
        <v>-6000</v>
      </c>
      <c r="E119" s="111">
        <f ca="1" t="shared" si="6"/>
        <v>0</v>
      </c>
      <c r="F119" s="111">
        <f ca="1" t="shared" si="6"/>
        <v>0</v>
      </c>
      <c r="G119" s="111">
        <f ca="1" t="shared" si="6"/>
        <v>0</v>
      </c>
      <c r="H119" s="111">
        <f ca="1" t="shared" si="6"/>
        <v>0</v>
      </c>
      <c r="I119" s="111">
        <f ca="1" t="shared" si="6"/>
        <v>0</v>
      </c>
      <c r="J119" s="111">
        <f ca="1" t="shared" si="6"/>
        <v>0</v>
      </c>
      <c r="K119" s="111">
        <f ca="1" t="shared" si="6"/>
        <v>0</v>
      </c>
      <c r="L119" s="111">
        <f ca="1" t="shared" si="7"/>
        <v>0</v>
      </c>
      <c r="M119" s="111">
        <f ca="1" t="shared" si="7"/>
        <v>0</v>
      </c>
    </row>
    <row r="120" s="53" customFormat="1" customHeight="1" spans="2:13">
      <c r="B120" s="80">
        <f>IFERROR(INDEX(登记表[],ROW(A118),1),"")</f>
        <v>43415</v>
      </c>
      <c r="C120" s="111">
        <f ca="1" t="shared" si="6"/>
        <v>0</v>
      </c>
      <c r="D120" s="111">
        <f ca="1" t="shared" si="6"/>
        <v>-6000</v>
      </c>
      <c r="E120" s="111">
        <f ca="1" t="shared" si="6"/>
        <v>0</v>
      </c>
      <c r="F120" s="111">
        <f ca="1" t="shared" si="6"/>
        <v>0</v>
      </c>
      <c r="G120" s="111">
        <f ca="1" t="shared" si="6"/>
        <v>0</v>
      </c>
      <c r="H120" s="111">
        <f ca="1" t="shared" si="6"/>
        <v>0</v>
      </c>
      <c r="I120" s="111">
        <f ca="1" t="shared" si="6"/>
        <v>0</v>
      </c>
      <c r="J120" s="111">
        <f ca="1" t="shared" si="6"/>
        <v>0</v>
      </c>
      <c r="K120" s="111">
        <f ca="1" t="shared" si="6"/>
        <v>0</v>
      </c>
      <c r="L120" s="111">
        <f ca="1" t="shared" si="7"/>
        <v>0</v>
      </c>
      <c r="M120" s="111">
        <f ca="1" t="shared" si="7"/>
        <v>0</v>
      </c>
    </row>
    <row r="121" s="53" customFormat="1" customHeight="1" spans="2:13">
      <c r="B121" s="80">
        <f>IFERROR(INDEX(登记表[],ROW(A119),1),"")</f>
        <v>43415</v>
      </c>
      <c r="C121" s="111">
        <f ca="1">IFERROR(INDIRECT("登记表[@金额]")*(INDIRECT("登记表[@类别]")=类别名称),"")</f>
        <v>-1119</v>
      </c>
      <c r="D121" s="111">
        <f ca="1">IFERROR(INDIRECT("登记表[@金额]")*(INDIRECT("登记表[@类别]")=类别名称),"")</f>
        <v>0</v>
      </c>
      <c r="E121" s="111">
        <f ca="1">IFERROR(INDIRECT("登记表[@金额]")*(INDIRECT("登记表[@类别]")=类别名称),"")</f>
        <v>0</v>
      </c>
      <c r="F121" s="111">
        <f ca="1">IFERROR(INDIRECT("登记表[@金额]")*(INDIRECT("登记表[@类别]")=类别名称),"")</f>
        <v>0</v>
      </c>
      <c r="G121" s="111">
        <f ca="1">IFERROR(INDIRECT("登记表[@金额]")*(INDIRECT("登记表[@类别]")=类别名称),"")</f>
        <v>0</v>
      </c>
      <c r="H121" s="111">
        <f ca="1">IFERROR(INDIRECT("登记表[@金额]")*(INDIRECT("登记表[@类别]")=类别名称),"")</f>
        <v>0</v>
      </c>
      <c r="I121" s="111">
        <f ca="1">IFERROR(INDIRECT("登记表[@金额]")*(INDIRECT("登记表[@类别]")=类别名称),"")</f>
        <v>0</v>
      </c>
      <c r="J121" s="111">
        <f ca="1">IFERROR(INDIRECT("登记表[@金额]")*(INDIRECT("登记表[@类别]")=类别名称),"")</f>
        <v>0</v>
      </c>
      <c r="K121" s="111">
        <f ca="1">IFERROR(INDIRECT("登记表[@金额]")*(INDIRECT("登记表[@类别]")=类别名称),"")</f>
        <v>0</v>
      </c>
      <c r="L121" s="111">
        <f ca="1" t="shared" si="7"/>
        <v>0</v>
      </c>
      <c r="M121" s="111">
        <f ca="1" t="shared" si="7"/>
        <v>0</v>
      </c>
    </row>
    <row r="122" s="53" customFormat="1" customHeight="1" spans="2:13">
      <c r="B122" s="80">
        <f>IFERROR(INDEX(登记表[],ROW(A120),1),"")</f>
        <v>43415</v>
      </c>
      <c r="C122" s="111">
        <f ca="1">IFERROR(INDIRECT("登记表[@金额]")*(INDIRECT("登记表[@类别]")=类别名称),"")</f>
        <v>-1119</v>
      </c>
      <c r="D122" s="111">
        <f ca="1">IFERROR(INDIRECT("登记表[@金额]")*(INDIRECT("登记表[@类别]")=类别名称),"")</f>
        <v>0</v>
      </c>
      <c r="E122" s="111">
        <f ca="1">IFERROR(INDIRECT("登记表[@金额]")*(INDIRECT("登记表[@类别]")=类别名称),"")</f>
        <v>0</v>
      </c>
      <c r="F122" s="111">
        <f ca="1">IFERROR(INDIRECT("登记表[@金额]")*(INDIRECT("登记表[@类别]")=类别名称),"")</f>
        <v>0</v>
      </c>
      <c r="G122" s="111">
        <f ca="1">IFERROR(INDIRECT("登记表[@金额]")*(INDIRECT("登记表[@类别]")=类别名称),"")</f>
        <v>0</v>
      </c>
      <c r="H122" s="111">
        <f ca="1">IFERROR(INDIRECT("登记表[@金额]")*(INDIRECT("登记表[@类别]")=类别名称),"")</f>
        <v>0</v>
      </c>
      <c r="I122" s="111">
        <f ca="1">IFERROR(INDIRECT("登记表[@金额]")*(INDIRECT("登记表[@类别]")=类别名称),"")</f>
        <v>0</v>
      </c>
      <c r="J122" s="111">
        <f ca="1">IFERROR(INDIRECT("登记表[@金额]")*(INDIRECT("登记表[@类别]")=类别名称),"")</f>
        <v>0</v>
      </c>
      <c r="K122" s="111">
        <f ca="1">IFERROR(INDIRECT("登记表[@金额]")*(INDIRECT("登记表[@类别]")=类别名称),"")</f>
        <v>0</v>
      </c>
      <c r="L122" s="111">
        <f ca="1" t="shared" si="7"/>
        <v>0</v>
      </c>
      <c r="M122" s="111">
        <f ca="1" t="shared" si="7"/>
        <v>0</v>
      </c>
    </row>
    <row r="123" s="53" customFormat="1" customHeight="1" spans="2:13">
      <c r="B123" s="80">
        <f>IFERROR(INDEX(登记表[],ROW(A121),1),"")</f>
        <v>43415</v>
      </c>
      <c r="C123" s="111">
        <f ca="1">IFERROR(INDIRECT("登记表[@金额]")*(INDIRECT("登记表[@类别]")=类别名称),"")</f>
        <v>-1119</v>
      </c>
      <c r="D123" s="111">
        <f ca="1">IFERROR(INDIRECT("登记表[@金额]")*(INDIRECT("登记表[@类别]")=类别名称),"")</f>
        <v>0</v>
      </c>
      <c r="E123" s="111">
        <f ca="1">IFERROR(INDIRECT("登记表[@金额]")*(INDIRECT("登记表[@类别]")=类别名称),"")</f>
        <v>0</v>
      </c>
      <c r="F123" s="111">
        <f ca="1">IFERROR(INDIRECT("登记表[@金额]")*(INDIRECT("登记表[@类别]")=类别名称),"")</f>
        <v>0</v>
      </c>
      <c r="G123" s="111">
        <f ca="1">IFERROR(INDIRECT("登记表[@金额]")*(INDIRECT("登记表[@类别]")=类别名称),"")</f>
        <v>0</v>
      </c>
      <c r="H123" s="111">
        <f ca="1">IFERROR(INDIRECT("登记表[@金额]")*(INDIRECT("登记表[@类别]")=类别名称),"")</f>
        <v>0</v>
      </c>
      <c r="I123" s="111">
        <f ca="1">IFERROR(INDIRECT("登记表[@金额]")*(INDIRECT("登记表[@类别]")=类别名称),"")</f>
        <v>0</v>
      </c>
      <c r="J123" s="111">
        <f ca="1">IFERROR(INDIRECT("登记表[@金额]")*(INDIRECT("登记表[@类别]")=类别名称),"")</f>
        <v>0</v>
      </c>
      <c r="K123" s="111">
        <f ca="1">IFERROR(INDIRECT("登记表[@金额]")*(INDIRECT("登记表[@类别]")=类别名称),"")</f>
        <v>0</v>
      </c>
      <c r="L123" s="111">
        <f ca="1" t="shared" si="7"/>
        <v>0</v>
      </c>
      <c r="M123" s="111">
        <f ca="1" t="shared" si="7"/>
        <v>0</v>
      </c>
    </row>
    <row r="124" s="53" customFormat="1" customHeight="1" spans="2:13">
      <c r="B124" s="80">
        <f>IFERROR(INDEX(登记表[],ROW(A122),1),"")</f>
        <v>43415</v>
      </c>
      <c r="C124" s="111">
        <f ca="1">IFERROR(INDIRECT("登记表[@金额]")*(INDIRECT("登记表[@类别]")=类别名称),"")</f>
        <v>-1119</v>
      </c>
      <c r="D124" s="111">
        <f ca="1">IFERROR(INDIRECT("登记表[@金额]")*(INDIRECT("登记表[@类别]")=类别名称),"")</f>
        <v>0</v>
      </c>
      <c r="E124" s="111">
        <f ca="1">IFERROR(INDIRECT("登记表[@金额]")*(INDIRECT("登记表[@类别]")=类别名称),"")</f>
        <v>0</v>
      </c>
      <c r="F124" s="111">
        <f ca="1">IFERROR(INDIRECT("登记表[@金额]")*(INDIRECT("登记表[@类别]")=类别名称),"")</f>
        <v>0</v>
      </c>
      <c r="G124" s="111">
        <f ca="1">IFERROR(INDIRECT("登记表[@金额]")*(INDIRECT("登记表[@类别]")=类别名称),"")</f>
        <v>0</v>
      </c>
      <c r="H124" s="111">
        <f ca="1">IFERROR(INDIRECT("登记表[@金额]")*(INDIRECT("登记表[@类别]")=类别名称),"")</f>
        <v>0</v>
      </c>
      <c r="I124" s="111">
        <f ca="1">IFERROR(INDIRECT("登记表[@金额]")*(INDIRECT("登记表[@类别]")=类别名称),"")</f>
        <v>0</v>
      </c>
      <c r="J124" s="111">
        <f ca="1">IFERROR(INDIRECT("登记表[@金额]")*(INDIRECT("登记表[@类别]")=类别名称),"")</f>
        <v>0</v>
      </c>
      <c r="K124" s="111">
        <f ca="1">IFERROR(INDIRECT("登记表[@金额]")*(INDIRECT("登记表[@类别]")=类别名称),"")</f>
        <v>0</v>
      </c>
      <c r="L124" s="111">
        <f ca="1" t="shared" si="7"/>
        <v>0</v>
      </c>
      <c r="M124" s="111">
        <f ca="1" t="shared" si="7"/>
        <v>0</v>
      </c>
    </row>
    <row r="125" s="53" customFormat="1" customHeight="1" spans="2:13">
      <c r="B125" s="80">
        <f>IFERROR(INDEX(登记表[],ROW(A123),1),"")</f>
        <v>43415</v>
      </c>
      <c r="C125" s="111">
        <f ca="1">IFERROR(INDIRECT("登记表[@金额]")*(INDIRECT("登记表[@类别]")=类别名称),"")</f>
        <v>-1119</v>
      </c>
      <c r="D125" s="111">
        <f ca="1">IFERROR(INDIRECT("登记表[@金额]")*(INDIRECT("登记表[@类别]")=类别名称),"")</f>
        <v>0</v>
      </c>
      <c r="E125" s="111">
        <f ca="1">IFERROR(INDIRECT("登记表[@金额]")*(INDIRECT("登记表[@类别]")=类别名称),"")</f>
        <v>0</v>
      </c>
      <c r="F125" s="111">
        <f ca="1">IFERROR(INDIRECT("登记表[@金额]")*(INDIRECT("登记表[@类别]")=类别名称),"")</f>
        <v>0</v>
      </c>
      <c r="G125" s="111">
        <f ca="1">IFERROR(INDIRECT("登记表[@金额]")*(INDIRECT("登记表[@类别]")=类别名称),"")</f>
        <v>0</v>
      </c>
      <c r="H125" s="111">
        <f ca="1">IFERROR(INDIRECT("登记表[@金额]")*(INDIRECT("登记表[@类别]")=类别名称),"")</f>
        <v>0</v>
      </c>
      <c r="I125" s="111">
        <f ca="1">IFERROR(INDIRECT("登记表[@金额]")*(INDIRECT("登记表[@类别]")=类别名称),"")</f>
        <v>0</v>
      </c>
      <c r="J125" s="111">
        <f ca="1">IFERROR(INDIRECT("登记表[@金额]")*(INDIRECT("登记表[@类别]")=类别名称),"")</f>
        <v>0</v>
      </c>
      <c r="K125" s="111">
        <f ca="1">IFERROR(INDIRECT("登记表[@金额]")*(INDIRECT("登记表[@类别]")=类别名称),"")</f>
        <v>0</v>
      </c>
      <c r="L125" s="111">
        <f ca="1" t="shared" si="7"/>
        <v>0</v>
      </c>
      <c r="M125" s="111">
        <f ca="1" t="shared" si="7"/>
        <v>0</v>
      </c>
    </row>
    <row r="126" s="53" customFormat="1" customHeight="1" spans="2:13">
      <c r="B126" s="80">
        <f>IFERROR(INDEX(登记表[],ROW(A124),1),"")</f>
        <v>43415</v>
      </c>
      <c r="C126" s="111">
        <f ca="1">IFERROR(INDIRECT("登记表[@金额]")*(INDIRECT("登记表[@类别]")=类别名称),"")</f>
        <v>-1119</v>
      </c>
      <c r="D126" s="111">
        <f ca="1">IFERROR(INDIRECT("登记表[@金额]")*(INDIRECT("登记表[@类别]")=类别名称),"")</f>
        <v>0</v>
      </c>
      <c r="E126" s="111">
        <f ca="1">IFERROR(INDIRECT("登记表[@金额]")*(INDIRECT("登记表[@类别]")=类别名称),"")</f>
        <v>0</v>
      </c>
      <c r="F126" s="111">
        <f ca="1">IFERROR(INDIRECT("登记表[@金额]")*(INDIRECT("登记表[@类别]")=类别名称),"")</f>
        <v>0</v>
      </c>
      <c r="G126" s="111">
        <f ca="1">IFERROR(INDIRECT("登记表[@金额]")*(INDIRECT("登记表[@类别]")=类别名称),"")</f>
        <v>0</v>
      </c>
      <c r="H126" s="111">
        <f ca="1">IFERROR(INDIRECT("登记表[@金额]")*(INDIRECT("登记表[@类别]")=类别名称),"")</f>
        <v>0</v>
      </c>
      <c r="I126" s="111">
        <f ca="1">IFERROR(INDIRECT("登记表[@金额]")*(INDIRECT("登记表[@类别]")=类别名称),"")</f>
        <v>0</v>
      </c>
      <c r="J126" s="111">
        <f ca="1">IFERROR(INDIRECT("登记表[@金额]")*(INDIRECT("登记表[@类别]")=类别名称),"")</f>
        <v>0</v>
      </c>
      <c r="K126" s="111">
        <f ca="1">IFERROR(INDIRECT("登记表[@金额]")*(INDIRECT("登记表[@类别]")=类别名称),"")</f>
        <v>0</v>
      </c>
      <c r="L126" s="111">
        <f ca="1" t="shared" si="7"/>
        <v>0</v>
      </c>
      <c r="M126" s="111">
        <f ca="1" t="shared" si="7"/>
        <v>0</v>
      </c>
    </row>
    <row r="127" s="53" customFormat="1" customHeight="1" spans="2:13">
      <c r="B127" s="80">
        <f>IFERROR(INDEX(登记表[],ROW(A125),1),"")</f>
        <v>43415</v>
      </c>
      <c r="C127" s="111">
        <f ca="1">IFERROR(INDIRECT("登记表[@金额]")*(INDIRECT("登记表[@类别]")=类别名称),"")</f>
        <v>-1119</v>
      </c>
      <c r="D127" s="111">
        <f ca="1">IFERROR(INDIRECT("登记表[@金额]")*(INDIRECT("登记表[@类别]")=类别名称),"")</f>
        <v>0</v>
      </c>
      <c r="E127" s="111">
        <f ca="1">IFERROR(INDIRECT("登记表[@金额]")*(INDIRECT("登记表[@类别]")=类别名称),"")</f>
        <v>0</v>
      </c>
      <c r="F127" s="111">
        <f ca="1">IFERROR(INDIRECT("登记表[@金额]")*(INDIRECT("登记表[@类别]")=类别名称),"")</f>
        <v>0</v>
      </c>
      <c r="G127" s="111">
        <f ca="1">IFERROR(INDIRECT("登记表[@金额]")*(INDIRECT("登记表[@类别]")=类别名称),"")</f>
        <v>0</v>
      </c>
      <c r="H127" s="111">
        <f ca="1">IFERROR(INDIRECT("登记表[@金额]")*(INDIRECT("登记表[@类别]")=类别名称),"")</f>
        <v>0</v>
      </c>
      <c r="I127" s="111">
        <f ca="1">IFERROR(INDIRECT("登记表[@金额]")*(INDIRECT("登记表[@类别]")=类别名称),"")</f>
        <v>0</v>
      </c>
      <c r="J127" s="111">
        <f ca="1">IFERROR(INDIRECT("登记表[@金额]")*(INDIRECT("登记表[@类别]")=类别名称),"")</f>
        <v>0</v>
      </c>
      <c r="K127" s="111">
        <f ca="1">IFERROR(INDIRECT("登记表[@金额]")*(INDIRECT("登记表[@类别]")=类别名称),"")</f>
        <v>0</v>
      </c>
      <c r="L127" s="111">
        <f ca="1" t="shared" si="7"/>
        <v>0</v>
      </c>
      <c r="M127" s="111">
        <f ca="1" t="shared" si="7"/>
        <v>0</v>
      </c>
    </row>
    <row r="128" s="53" customFormat="1" customHeight="1" spans="2:13">
      <c r="B128" s="80">
        <f>IFERROR(INDEX(登记表[],ROW(A126),1),"")</f>
        <v>43415</v>
      </c>
      <c r="C128" s="111">
        <f ca="1">IFERROR(INDIRECT("登记表[@金额]")*(INDIRECT("登记表[@类别]")=类别名称),"")</f>
        <v>-1119</v>
      </c>
      <c r="D128" s="111">
        <f ca="1">IFERROR(INDIRECT("登记表[@金额]")*(INDIRECT("登记表[@类别]")=类别名称),"")</f>
        <v>0</v>
      </c>
      <c r="E128" s="111">
        <f ca="1">IFERROR(INDIRECT("登记表[@金额]")*(INDIRECT("登记表[@类别]")=类别名称),"")</f>
        <v>0</v>
      </c>
      <c r="F128" s="111">
        <f ca="1">IFERROR(INDIRECT("登记表[@金额]")*(INDIRECT("登记表[@类别]")=类别名称),"")</f>
        <v>0</v>
      </c>
      <c r="G128" s="111">
        <f ca="1">IFERROR(INDIRECT("登记表[@金额]")*(INDIRECT("登记表[@类别]")=类别名称),"")</f>
        <v>0</v>
      </c>
      <c r="H128" s="111">
        <f ca="1">IFERROR(INDIRECT("登记表[@金额]")*(INDIRECT("登记表[@类别]")=类别名称),"")</f>
        <v>0</v>
      </c>
      <c r="I128" s="111">
        <f ca="1">IFERROR(INDIRECT("登记表[@金额]")*(INDIRECT("登记表[@类别]")=类别名称),"")</f>
        <v>0</v>
      </c>
      <c r="J128" s="111">
        <f ca="1">IFERROR(INDIRECT("登记表[@金额]")*(INDIRECT("登记表[@类别]")=类别名称),"")</f>
        <v>0</v>
      </c>
      <c r="K128" s="111">
        <f ca="1">IFERROR(INDIRECT("登记表[@金额]")*(INDIRECT("登记表[@类别]")=类别名称),"")</f>
        <v>0</v>
      </c>
      <c r="L128" s="111">
        <f ca="1" t="shared" si="7"/>
        <v>0</v>
      </c>
      <c r="M128" s="111">
        <f ca="1" t="shared" si="7"/>
        <v>0</v>
      </c>
    </row>
    <row r="129" s="53" customFormat="1" customHeight="1" spans="2:13">
      <c r="B129" s="80">
        <f>IFERROR(INDEX(登记表[],ROW(A127),1),"")</f>
        <v>43415</v>
      </c>
      <c r="C129" s="111">
        <f ca="1">IFERROR(INDIRECT("登记表[@金额]")*(INDIRECT("登记表[@类别]")=类别名称),"")</f>
        <v>-1119</v>
      </c>
      <c r="D129" s="111">
        <f ca="1">IFERROR(INDIRECT("登记表[@金额]")*(INDIRECT("登记表[@类别]")=类别名称),"")</f>
        <v>0</v>
      </c>
      <c r="E129" s="111">
        <f ca="1">IFERROR(INDIRECT("登记表[@金额]")*(INDIRECT("登记表[@类别]")=类别名称),"")</f>
        <v>0</v>
      </c>
      <c r="F129" s="111">
        <f ca="1">IFERROR(INDIRECT("登记表[@金额]")*(INDIRECT("登记表[@类别]")=类别名称),"")</f>
        <v>0</v>
      </c>
      <c r="G129" s="111">
        <f ca="1">IFERROR(INDIRECT("登记表[@金额]")*(INDIRECT("登记表[@类别]")=类别名称),"")</f>
        <v>0</v>
      </c>
      <c r="H129" s="111">
        <f ca="1">IFERROR(INDIRECT("登记表[@金额]")*(INDIRECT("登记表[@类别]")=类别名称),"")</f>
        <v>0</v>
      </c>
      <c r="I129" s="111">
        <f ca="1">IFERROR(INDIRECT("登记表[@金额]")*(INDIRECT("登记表[@类别]")=类别名称),"")</f>
        <v>0</v>
      </c>
      <c r="J129" s="111">
        <f ca="1">IFERROR(INDIRECT("登记表[@金额]")*(INDIRECT("登记表[@类别]")=类别名称),"")</f>
        <v>0</v>
      </c>
      <c r="K129" s="111">
        <f ca="1">IFERROR(INDIRECT("登记表[@金额]")*(INDIRECT("登记表[@类别]")=类别名称),"")</f>
        <v>0</v>
      </c>
      <c r="L129" s="111">
        <f ca="1" t="shared" si="7"/>
        <v>0</v>
      </c>
      <c r="M129" s="111">
        <f ca="1" t="shared" si="7"/>
        <v>0</v>
      </c>
    </row>
    <row r="130" s="53" customFormat="1" customHeight="1" spans="2:13">
      <c r="B130" s="80">
        <f>IFERROR(INDEX(登记表[],ROW(A128),1),"")</f>
        <v>43415</v>
      </c>
      <c r="C130" s="111">
        <f ca="1">IFERROR(INDIRECT("登记表[@金额]")*(INDIRECT("登记表[@类别]")=类别名称),"")</f>
        <v>-1119</v>
      </c>
      <c r="D130" s="111">
        <f ca="1">IFERROR(INDIRECT("登记表[@金额]")*(INDIRECT("登记表[@类别]")=类别名称),"")</f>
        <v>0</v>
      </c>
      <c r="E130" s="111">
        <f ca="1">IFERROR(INDIRECT("登记表[@金额]")*(INDIRECT("登记表[@类别]")=类别名称),"")</f>
        <v>0</v>
      </c>
      <c r="F130" s="111">
        <f ca="1">IFERROR(INDIRECT("登记表[@金额]")*(INDIRECT("登记表[@类别]")=类别名称),"")</f>
        <v>0</v>
      </c>
      <c r="G130" s="111">
        <f ca="1">IFERROR(INDIRECT("登记表[@金额]")*(INDIRECT("登记表[@类别]")=类别名称),"")</f>
        <v>0</v>
      </c>
      <c r="H130" s="111">
        <f ca="1">IFERROR(INDIRECT("登记表[@金额]")*(INDIRECT("登记表[@类别]")=类别名称),"")</f>
        <v>0</v>
      </c>
      <c r="I130" s="111">
        <f ca="1">IFERROR(INDIRECT("登记表[@金额]")*(INDIRECT("登记表[@类别]")=类别名称),"")</f>
        <v>0</v>
      </c>
      <c r="J130" s="111">
        <f ca="1">IFERROR(INDIRECT("登记表[@金额]")*(INDIRECT("登记表[@类别]")=类别名称),"")</f>
        <v>0</v>
      </c>
      <c r="K130" s="111">
        <f ca="1">IFERROR(INDIRECT("登记表[@金额]")*(INDIRECT("登记表[@类别]")=类别名称),"")</f>
        <v>0</v>
      </c>
      <c r="L130" s="111">
        <f ca="1" t="shared" si="7"/>
        <v>0</v>
      </c>
      <c r="M130" s="111">
        <f ca="1" t="shared" si="7"/>
        <v>0</v>
      </c>
    </row>
    <row r="131" s="53" customFormat="1" customHeight="1" spans="2:13">
      <c r="B131" s="80">
        <f>IFERROR(INDEX(登记表[],ROW(A129),1),"")</f>
        <v>43415</v>
      </c>
      <c r="C131" s="111">
        <f ca="1">IFERROR(INDIRECT("登记表[@金额]")*(INDIRECT("登记表[@类别]")=类别名称),"")</f>
        <v>-1119</v>
      </c>
      <c r="D131" s="111">
        <f ca="1">IFERROR(INDIRECT("登记表[@金额]")*(INDIRECT("登记表[@类别]")=类别名称),"")</f>
        <v>0</v>
      </c>
      <c r="E131" s="111">
        <f ca="1">IFERROR(INDIRECT("登记表[@金额]")*(INDIRECT("登记表[@类别]")=类别名称),"")</f>
        <v>-34.39</v>
      </c>
      <c r="F131" s="111">
        <f ca="1">IFERROR(INDIRECT("登记表[@金额]")*(INDIRECT("登记表[@类别]")=类别名称),"")</f>
        <v>0</v>
      </c>
      <c r="G131" s="111">
        <f ca="1">IFERROR(INDIRECT("登记表[@金额]")*(INDIRECT("登记表[@类别]")=类别名称),"")</f>
        <v>0</v>
      </c>
      <c r="H131" s="111">
        <f ca="1">IFERROR(INDIRECT("登记表[@金额]")*(INDIRECT("登记表[@类别]")=类别名称),"")</f>
        <v>0</v>
      </c>
      <c r="I131" s="111">
        <f ca="1">IFERROR(INDIRECT("登记表[@金额]")*(INDIRECT("登记表[@类别]")=类别名称),"")</f>
        <v>0</v>
      </c>
      <c r="J131" s="111">
        <f ca="1">IFERROR(INDIRECT("登记表[@金额]")*(INDIRECT("登记表[@类别]")=类别名称),"")</f>
        <v>0</v>
      </c>
      <c r="K131" s="111">
        <f ca="1">IFERROR(INDIRECT("登记表[@金额]")*(INDIRECT("登记表[@类别]")=类别名称),"")</f>
        <v>0</v>
      </c>
      <c r="L131" s="111">
        <f ca="1" t="shared" si="7"/>
        <v>0</v>
      </c>
      <c r="M131" s="111">
        <f ca="1" t="shared" si="7"/>
        <v>0</v>
      </c>
    </row>
    <row r="132" s="53" customFormat="1" customHeight="1" spans="2:13">
      <c r="B132" s="80">
        <f>IFERROR(INDEX(登记表[],ROW(A130),1),"")</f>
        <v>43415</v>
      </c>
      <c r="C132" s="111">
        <f ca="1">IFERROR(INDIRECT("登记表[@金额]")*(INDIRECT("登记表[@类别]")=类别名称),"")</f>
        <v>-1119</v>
      </c>
      <c r="D132" s="111">
        <f ca="1">IFERROR(INDIRECT("登记表[@金额]")*(INDIRECT("登记表[@类别]")=类别名称),"")</f>
        <v>0</v>
      </c>
      <c r="E132" s="111">
        <f ca="1">IFERROR(INDIRECT("登记表[@金额]")*(INDIRECT("登记表[@类别]")=类别名称),"")</f>
        <v>0</v>
      </c>
      <c r="F132" s="111">
        <f ca="1">IFERROR(INDIRECT("登记表[@金额]")*(INDIRECT("登记表[@类别]")=类别名称),"")</f>
        <v>0</v>
      </c>
      <c r="G132" s="111">
        <f ca="1">IFERROR(INDIRECT("登记表[@金额]")*(INDIRECT("登记表[@类别]")=类别名称),"")</f>
        <v>0</v>
      </c>
      <c r="H132" s="111">
        <f ca="1">IFERROR(INDIRECT("登记表[@金额]")*(INDIRECT("登记表[@类别]")=类别名称),"")</f>
        <v>0</v>
      </c>
      <c r="I132" s="111">
        <f ca="1">IFERROR(INDIRECT("登记表[@金额]")*(INDIRECT("登记表[@类别]")=类别名称),"")</f>
        <v>0</v>
      </c>
      <c r="J132" s="111">
        <f ca="1">IFERROR(INDIRECT("登记表[@金额]")*(INDIRECT("登记表[@类别]")=类别名称),"")</f>
        <v>0</v>
      </c>
      <c r="K132" s="111">
        <f ca="1">IFERROR(INDIRECT("登记表[@金额]")*(INDIRECT("登记表[@类别]")=类别名称),"")</f>
        <v>0</v>
      </c>
      <c r="L132" s="111">
        <f ca="1" t="shared" si="7"/>
        <v>0</v>
      </c>
      <c r="M132" s="111">
        <f ca="1" t="shared" si="7"/>
        <v>0</v>
      </c>
    </row>
    <row r="133" s="53" customFormat="1" customHeight="1" spans="2:13">
      <c r="B133" s="80">
        <f>IFERROR(INDEX(登记表[],ROW(A131),1),"")</f>
        <v>43415</v>
      </c>
      <c r="C133" s="111">
        <f ca="1">IFERROR(INDIRECT("登记表[@金额]")*(INDIRECT("登记表[@类别]")=类别名称),"")</f>
        <v>-1119</v>
      </c>
      <c r="D133" s="111">
        <f ca="1">IFERROR(INDIRECT("登记表[@金额]")*(INDIRECT("登记表[@类别]")=类别名称),"")</f>
        <v>0</v>
      </c>
      <c r="E133" s="111">
        <f ca="1">IFERROR(INDIRECT("登记表[@金额]")*(INDIRECT("登记表[@类别]")=类别名称),"")</f>
        <v>0</v>
      </c>
      <c r="F133" s="111">
        <f ca="1">IFERROR(INDIRECT("登记表[@金额]")*(INDIRECT("登记表[@类别]")=类别名称),"")</f>
        <v>0</v>
      </c>
      <c r="G133" s="111">
        <f ca="1">IFERROR(INDIRECT("登记表[@金额]")*(INDIRECT("登记表[@类别]")=类别名称),"")</f>
        <v>0</v>
      </c>
      <c r="H133" s="111">
        <f ca="1">IFERROR(INDIRECT("登记表[@金额]")*(INDIRECT("登记表[@类别]")=类别名称),"")</f>
        <v>0</v>
      </c>
      <c r="I133" s="111">
        <f ca="1">IFERROR(INDIRECT("登记表[@金额]")*(INDIRECT("登记表[@类别]")=类别名称),"")</f>
        <v>0</v>
      </c>
      <c r="J133" s="111">
        <f ca="1">IFERROR(INDIRECT("登记表[@金额]")*(INDIRECT("登记表[@类别]")=类别名称),"")</f>
        <v>0</v>
      </c>
      <c r="K133" s="111">
        <f ca="1">IFERROR(INDIRECT("登记表[@金额]")*(INDIRECT("登记表[@类别]")=类别名称),"")</f>
        <v>0</v>
      </c>
      <c r="L133" s="111">
        <f ca="1" t="shared" si="7"/>
        <v>0</v>
      </c>
      <c r="M133" s="111">
        <f ca="1" t="shared" si="7"/>
        <v>0</v>
      </c>
    </row>
    <row r="134" s="53" customFormat="1" customHeight="1" spans="2:13">
      <c r="B134" s="80">
        <f>IFERROR(INDEX(登记表[],ROW(A132),1),"")</f>
        <v>43415</v>
      </c>
      <c r="C134" s="111">
        <f ca="1">IFERROR(INDIRECT("登记表[@金额]")*(INDIRECT("登记表[@类别]")=类别名称),"")</f>
        <v>-1119</v>
      </c>
      <c r="D134" s="111">
        <f ca="1">IFERROR(INDIRECT("登记表[@金额]")*(INDIRECT("登记表[@类别]")=类别名称),"")</f>
        <v>0</v>
      </c>
      <c r="E134" s="111">
        <f ca="1">IFERROR(INDIRECT("登记表[@金额]")*(INDIRECT("登记表[@类别]")=类别名称),"")</f>
        <v>0</v>
      </c>
      <c r="F134" s="111">
        <f ca="1">IFERROR(INDIRECT("登记表[@金额]")*(INDIRECT("登记表[@类别]")=类别名称),"")</f>
        <v>0</v>
      </c>
      <c r="G134" s="111">
        <f ca="1">IFERROR(INDIRECT("登记表[@金额]")*(INDIRECT("登记表[@类别]")=类别名称),"")</f>
        <v>0</v>
      </c>
      <c r="H134" s="111">
        <f ca="1">IFERROR(INDIRECT("登记表[@金额]")*(INDIRECT("登记表[@类别]")=类别名称),"")</f>
        <v>0</v>
      </c>
      <c r="I134" s="111">
        <f ca="1">IFERROR(INDIRECT("登记表[@金额]")*(INDIRECT("登记表[@类别]")=类别名称),"")</f>
        <v>0</v>
      </c>
      <c r="J134" s="111">
        <f ca="1">IFERROR(INDIRECT("登记表[@金额]")*(INDIRECT("登记表[@类别]")=类别名称),"")</f>
        <v>0</v>
      </c>
      <c r="K134" s="111">
        <f ca="1">IFERROR(INDIRECT("登记表[@金额]")*(INDIRECT("登记表[@类别]")=类别名称),"")</f>
        <v>0</v>
      </c>
      <c r="L134" s="111">
        <f ca="1" t="shared" si="7"/>
        <v>0</v>
      </c>
      <c r="M134" s="111">
        <f ca="1" t="shared" si="7"/>
        <v>0</v>
      </c>
    </row>
    <row r="135" s="53" customFormat="1" customHeight="1" spans="2:13">
      <c r="B135" s="80">
        <f>IFERROR(INDEX(登记表[],ROW(A133),1),"")</f>
        <v>43415</v>
      </c>
      <c r="C135" s="111">
        <f ca="1">IFERROR(INDIRECT("登记表[@金额]")*(INDIRECT("登记表[@类别]")=类别名称),"")</f>
        <v>-1119</v>
      </c>
      <c r="D135" s="111">
        <f ca="1">IFERROR(INDIRECT("登记表[@金额]")*(INDIRECT("登记表[@类别]")=类别名称),"")</f>
        <v>0</v>
      </c>
      <c r="E135" s="111">
        <f ca="1">IFERROR(INDIRECT("登记表[@金额]")*(INDIRECT("登记表[@类别]")=类别名称),"")</f>
        <v>0</v>
      </c>
      <c r="F135" s="111">
        <f ca="1">IFERROR(INDIRECT("登记表[@金额]")*(INDIRECT("登记表[@类别]")=类别名称),"")</f>
        <v>0</v>
      </c>
      <c r="G135" s="111">
        <f ca="1">IFERROR(INDIRECT("登记表[@金额]")*(INDIRECT("登记表[@类别]")=类别名称),"")</f>
        <v>0</v>
      </c>
      <c r="H135" s="111">
        <f ca="1">IFERROR(INDIRECT("登记表[@金额]")*(INDIRECT("登记表[@类别]")=类别名称),"")</f>
        <v>0</v>
      </c>
      <c r="I135" s="111">
        <f ca="1">IFERROR(INDIRECT("登记表[@金额]")*(INDIRECT("登记表[@类别]")=类别名称),"")</f>
        <v>0</v>
      </c>
      <c r="J135" s="111">
        <f ca="1">IFERROR(INDIRECT("登记表[@金额]")*(INDIRECT("登记表[@类别]")=类别名称),"")</f>
        <v>0</v>
      </c>
      <c r="K135" s="111">
        <f ca="1">IFERROR(INDIRECT("登记表[@金额]")*(INDIRECT("登记表[@类别]")=类别名称),"")</f>
        <v>0</v>
      </c>
      <c r="L135" s="111">
        <f ca="1" t="shared" si="7"/>
        <v>0</v>
      </c>
      <c r="M135" s="111">
        <f ca="1" t="shared" si="7"/>
        <v>0</v>
      </c>
    </row>
    <row r="136" s="53" customFormat="1" customHeight="1" spans="2:13">
      <c r="B136" s="80">
        <f>IFERROR(INDEX(登记表[],ROW(A134),1),"")</f>
        <v>43415</v>
      </c>
      <c r="C136" s="111">
        <f ca="1" t="shared" si="6"/>
        <v>0</v>
      </c>
      <c r="D136" s="111">
        <f ca="1" t="shared" si="6"/>
        <v>-6000</v>
      </c>
      <c r="E136" s="111">
        <f ca="1" t="shared" si="6"/>
        <v>0</v>
      </c>
      <c r="F136" s="111">
        <f ca="1" t="shared" si="6"/>
        <v>0</v>
      </c>
      <c r="G136" s="111">
        <f ca="1" t="shared" si="6"/>
        <v>0</v>
      </c>
      <c r="H136" s="111">
        <f ca="1" t="shared" si="6"/>
        <v>0</v>
      </c>
      <c r="I136" s="111">
        <f ca="1" t="shared" si="6"/>
        <v>0</v>
      </c>
      <c r="J136" s="111">
        <f ca="1" t="shared" si="6"/>
        <v>0</v>
      </c>
      <c r="K136" s="111">
        <f ca="1" t="shared" si="6"/>
        <v>0</v>
      </c>
      <c r="L136" s="111">
        <f ca="1" t="shared" si="7"/>
        <v>0</v>
      </c>
      <c r="M136" s="111">
        <f ca="1" t="shared" si="7"/>
        <v>0</v>
      </c>
    </row>
    <row r="137" s="53" customFormat="1" customHeight="1" spans="2:13">
      <c r="B137" s="80">
        <f>IFERROR(INDEX(登记表[],ROW(A135),1),"")</f>
        <v>43415</v>
      </c>
      <c r="C137" s="111">
        <f ca="1" t="shared" si="6"/>
        <v>0</v>
      </c>
      <c r="D137" s="111">
        <f ca="1" t="shared" si="6"/>
        <v>-6000</v>
      </c>
      <c r="E137" s="111">
        <f ca="1" t="shared" si="6"/>
        <v>0</v>
      </c>
      <c r="F137" s="111">
        <f ca="1" t="shared" si="6"/>
        <v>0</v>
      </c>
      <c r="G137" s="111">
        <f ca="1" t="shared" si="6"/>
        <v>0</v>
      </c>
      <c r="H137" s="111">
        <f ca="1" t="shared" si="6"/>
        <v>0</v>
      </c>
      <c r="I137" s="111">
        <f ca="1" t="shared" si="6"/>
        <v>0</v>
      </c>
      <c r="J137" s="111">
        <f ca="1" t="shared" si="6"/>
        <v>0</v>
      </c>
      <c r="K137" s="111">
        <f ca="1" t="shared" si="6"/>
        <v>0</v>
      </c>
      <c r="L137" s="111">
        <f ca="1" t="shared" si="7"/>
        <v>0</v>
      </c>
      <c r="M137" s="111">
        <f ca="1" t="shared" si="7"/>
        <v>0</v>
      </c>
    </row>
    <row r="138" s="53" customFormat="1" customHeight="1" spans="2:13">
      <c r="B138" s="80">
        <f>IFERROR(INDEX(登记表[],ROW(A136),1),"")</f>
        <v>43415</v>
      </c>
      <c r="C138" s="111">
        <f ca="1" t="shared" si="6"/>
        <v>0</v>
      </c>
      <c r="D138" s="111">
        <f ca="1" t="shared" si="6"/>
        <v>-6000</v>
      </c>
      <c r="E138" s="111">
        <f ca="1" t="shared" si="6"/>
        <v>0</v>
      </c>
      <c r="F138" s="111">
        <f ca="1" t="shared" si="6"/>
        <v>0</v>
      </c>
      <c r="G138" s="111">
        <f ca="1" t="shared" si="6"/>
        <v>0</v>
      </c>
      <c r="H138" s="111">
        <f ca="1" t="shared" si="6"/>
        <v>0</v>
      </c>
      <c r="I138" s="111">
        <f ca="1" t="shared" si="6"/>
        <v>0</v>
      </c>
      <c r="J138" s="111">
        <f ca="1" t="shared" si="6"/>
        <v>0</v>
      </c>
      <c r="K138" s="111">
        <f ca="1" t="shared" si="6"/>
        <v>0</v>
      </c>
      <c r="L138" s="111">
        <f ca="1" t="shared" si="7"/>
        <v>0</v>
      </c>
      <c r="M138" s="111">
        <f ca="1" t="shared" si="7"/>
        <v>0</v>
      </c>
    </row>
    <row r="139" s="53" customFormat="1" customHeight="1" spans="2:13">
      <c r="B139" s="80">
        <f>IFERROR(INDEX(登记表[],ROW(A137),1),"")</f>
        <v>43415</v>
      </c>
      <c r="C139" s="111">
        <f ca="1" t="shared" si="6"/>
        <v>0</v>
      </c>
      <c r="D139" s="111">
        <f ca="1" t="shared" si="6"/>
        <v>-6000</v>
      </c>
      <c r="E139" s="111">
        <f ca="1" t="shared" si="6"/>
        <v>0</v>
      </c>
      <c r="F139" s="111">
        <f ca="1" t="shared" si="6"/>
        <v>0</v>
      </c>
      <c r="G139" s="111">
        <f ca="1" t="shared" si="6"/>
        <v>0</v>
      </c>
      <c r="H139" s="111">
        <f ca="1" t="shared" si="6"/>
        <v>0</v>
      </c>
      <c r="I139" s="111">
        <f ca="1" t="shared" si="6"/>
        <v>0</v>
      </c>
      <c r="J139" s="111">
        <f ca="1" t="shared" si="6"/>
        <v>0</v>
      </c>
      <c r="K139" s="111">
        <f ca="1" t="shared" si="6"/>
        <v>0</v>
      </c>
      <c r="L139" s="111">
        <f ca="1" t="shared" si="7"/>
        <v>0</v>
      </c>
      <c r="M139" s="111">
        <f ca="1" t="shared" si="7"/>
        <v>0</v>
      </c>
    </row>
    <row r="140" s="53" customFormat="1" customHeight="1" spans="2:13">
      <c r="B140" s="80">
        <f>IFERROR(INDEX(登记表[],ROW(A138),1),"")</f>
        <v>43415</v>
      </c>
      <c r="C140" s="111">
        <f ca="1" t="shared" si="6"/>
        <v>0</v>
      </c>
      <c r="D140" s="111">
        <f ca="1" t="shared" si="6"/>
        <v>-6000</v>
      </c>
      <c r="E140" s="111">
        <f ca="1" t="shared" si="6"/>
        <v>0</v>
      </c>
      <c r="F140" s="111">
        <f ca="1" t="shared" si="6"/>
        <v>0</v>
      </c>
      <c r="G140" s="111">
        <f ca="1" t="shared" si="6"/>
        <v>0</v>
      </c>
      <c r="H140" s="111">
        <f ca="1" t="shared" si="6"/>
        <v>0</v>
      </c>
      <c r="I140" s="111">
        <f ca="1" t="shared" si="6"/>
        <v>0</v>
      </c>
      <c r="J140" s="111">
        <f ca="1" t="shared" si="6"/>
        <v>0</v>
      </c>
      <c r="K140" s="111">
        <f ca="1" t="shared" si="6"/>
        <v>0</v>
      </c>
      <c r="L140" s="111">
        <f ca="1" t="shared" si="7"/>
        <v>0</v>
      </c>
      <c r="M140" s="111">
        <f ca="1" t="shared" si="7"/>
        <v>0</v>
      </c>
    </row>
    <row r="141" customHeight="1" spans="2:13">
      <c r="B141" s="112"/>
      <c r="C141" s="112">
        <f ca="1">SUBTOTAL(109,付款汇总表[设备])</f>
        <v>-77211</v>
      </c>
      <c r="D141" s="112">
        <f ca="1">SUBTOTAL(109,付款汇总表[月费])</f>
        <v>-420000</v>
      </c>
      <c r="E141" s="112">
        <f ca="1">SUBTOTAL(109,付款汇总表[损耗品])</f>
        <v>-34.39</v>
      </c>
      <c r="F141" s="112">
        <f ca="1">SUBTOTAL(109,付款汇总表[报销])</f>
        <v>0</v>
      </c>
      <c r="G141" s="112">
        <f ca="1">SUBTOTAL(109,付款汇总表[工程设计])</f>
        <v>0</v>
      </c>
      <c r="H141" s="112">
        <f ca="1">SUBTOTAL(109,付款汇总表[年费])</f>
        <v>0</v>
      </c>
      <c r="I141" s="112">
        <f ca="1">SUBTOTAL(109,付款汇总表[押金])</f>
        <v>0</v>
      </c>
      <c r="J141" s="112">
        <f ca="1">SUBTOTAL(109,付款汇总表[工资])</f>
        <v>0</v>
      </c>
      <c r="K141" s="112">
        <f ca="1">SUBTOTAL(109,付款汇总表[补贴])</f>
        <v>0</v>
      </c>
      <c r="L141" s="112">
        <f ca="1">SUBTOTAL(109,付款汇总表[其他费用])</f>
        <v>0</v>
      </c>
      <c r="M141" s="112">
        <f ca="1">SUBTOTAL(109,付款汇总表[公户])</f>
        <v>0</v>
      </c>
    </row>
  </sheetData>
  <mergeCells count="2">
    <mergeCell ref="B1:D1"/>
    <mergeCell ref="E1:K1"/>
  </mergeCells>
  <dataValidations count="5">
    <dataValidation allowBlank="1" showInputMessage="1" showErrorMessage="1" prompt="在此工作簿中创建付款日记帐。在此工作表的汇总表中修改类别。说明位于单元格 E1" sqref="A1"/>
    <dataValidation allowBlank="1" showInputMessage="1" showErrorMessage="1" prompt="此单元格中包含此工作表的标题。下方表格中自动更新每个类别的支付金额" sqref="B1:D1"/>
    <dataValidation allowBlank="1" showInputMessage="1" showErrorMessage="1" prompt="“付款日记帐”工作表中自动更新日期。在右侧的单元格中自定义类别。使用标题筛选器查找特定条目" sqref="B2"/>
    <dataValidation allowBlank="1" showInputMessage="1" showErrorMessage="1" prompt="将在此标题下此列中自动更新此类别的金额" sqref="D2:M2"/>
    <dataValidation allowBlank="1" showInputMessage="1" showErrorMessage="1" prompt="在此行自类别定义，更新“付款日记帐”工作表中的类别。列金额会自动更新" sqref="C2"/>
  </dataValidations>
  <printOptions horizontalCentered="1"/>
  <pageMargins left="0.5" right="0.5" top="0.75" bottom="0.75" header="0.3" footer="0.3"/>
  <pageSetup paperSize="9" scale="52" fitToHeight="0" orientation="landscape"/>
  <headerFooter differentFirst="1">
    <oddFooter>&amp;CPage &amp;P of &amp;N</oddFooter>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pageSetUpPr fitToPage="1"/>
  </sheetPr>
  <dimension ref="B1:I1203"/>
  <sheetViews>
    <sheetView showGridLines="0" tabSelected="1" zoomScale="90" zoomScaleNormal="90" workbookViewId="0">
      <pane ySplit="2" topLeftCell="A1147" activePane="bottomLeft" state="frozen"/>
      <selection/>
      <selection pane="bottomLeft" activeCell="H1164" sqref="H1164"/>
    </sheetView>
  </sheetViews>
  <sheetFormatPr defaultColWidth="18.5" defaultRowHeight="30" customHeight="1"/>
  <cols>
    <col min="1" max="1" width="2.33076923076923" style="44" customWidth="1"/>
    <col min="2" max="2" width="22.5" style="44" customWidth="1"/>
    <col min="3" max="3" width="11.8307692307692" style="44" customWidth="1"/>
    <col min="4" max="4" width="55.6923076923077" style="44" customWidth="1"/>
    <col min="5" max="5" width="18.5" style="44"/>
    <col min="6" max="6" width="18.8461538461538" style="44"/>
    <col min="7" max="7" width="20.8307692307692" style="44" customWidth="1"/>
    <col min="8" max="16384" width="18.5" style="44"/>
  </cols>
  <sheetData>
    <row r="1" ht="52.5" customHeight="1" spans="2:4">
      <c r="B1" s="74" t="s">
        <v>14</v>
      </c>
      <c r="C1" s="74"/>
      <c r="D1" s="74"/>
    </row>
    <row r="2" s="43" customFormat="1" customHeight="1" spans="2:7">
      <c r="B2" s="44" t="s">
        <v>2</v>
      </c>
      <c r="C2" s="44" t="s">
        <v>15</v>
      </c>
      <c r="D2" s="44" t="s">
        <v>16</v>
      </c>
      <c r="E2" s="44" t="s">
        <v>17</v>
      </c>
      <c r="F2" s="44" t="s">
        <v>18</v>
      </c>
      <c r="G2" s="44" t="s">
        <v>19</v>
      </c>
    </row>
    <row r="3" s="53" customFormat="1" ht="16.5" spans="2:7">
      <c r="B3" s="75">
        <v>43294</v>
      </c>
      <c r="C3" s="76" t="s">
        <v>20</v>
      </c>
      <c r="D3" s="77" t="s">
        <v>21</v>
      </c>
      <c r="E3" s="78" t="s">
        <v>4</v>
      </c>
      <c r="F3" s="79">
        <v>-6000</v>
      </c>
      <c r="G3" s="64" t="s">
        <v>22</v>
      </c>
    </row>
    <row r="4" s="53" customFormat="1" ht="16.5" spans="2:7">
      <c r="B4" s="80">
        <v>43315</v>
      </c>
      <c r="C4" s="76" t="s">
        <v>23</v>
      </c>
      <c r="D4" s="81" t="s">
        <v>24</v>
      </c>
      <c r="E4" s="82" t="s">
        <v>8</v>
      </c>
      <c r="F4" s="79">
        <v>-214</v>
      </c>
      <c r="G4" s="64" t="s">
        <v>22</v>
      </c>
    </row>
    <row r="5" s="53" customFormat="1" ht="16.5" spans="2:7">
      <c r="B5" s="80">
        <v>43316</v>
      </c>
      <c r="C5" s="76" t="s">
        <v>25</v>
      </c>
      <c r="D5" s="77" t="s">
        <v>26</v>
      </c>
      <c r="E5" s="82" t="s">
        <v>11</v>
      </c>
      <c r="F5" s="79">
        <v>-1350</v>
      </c>
      <c r="G5" s="64" t="s">
        <v>22</v>
      </c>
    </row>
    <row r="6" s="53" customFormat="1" ht="16.5" spans="2:7">
      <c r="B6" s="80">
        <v>43316</v>
      </c>
      <c r="C6" s="76" t="s">
        <v>20</v>
      </c>
      <c r="D6" s="77" t="s">
        <v>27</v>
      </c>
      <c r="E6" s="82" t="s">
        <v>3</v>
      </c>
      <c r="F6" s="79">
        <v>-450</v>
      </c>
      <c r="G6" s="64" t="s">
        <v>22</v>
      </c>
    </row>
    <row r="7" s="53" customFormat="1" ht="16.5" spans="2:7">
      <c r="B7" s="80">
        <v>43316</v>
      </c>
      <c r="C7" s="76" t="s">
        <v>20</v>
      </c>
      <c r="D7" s="77" t="s">
        <v>28</v>
      </c>
      <c r="E7" s="82" t="s">
        <v>3</v>
      </c>
      <c r="F7" s="79">
        <v>-125</v>
      </c>
      <c r="G7" s="64" t="s">
        <v>22</v>
      </c>
    </row>
    <row r="8" s="53" customFormat="1" ht="16.5" spans="2:7">
      <c r="B8" s="80">
        <v>43316</v>
      </c>
      <c r="C8" s="76" t="s">
        <v>20</v>
      </c>
      <c r="D8" s="77" t="s">
        <v>29</v>
      </c>
      <c r="E8" s="82" t="s">
        <v>5</v>
      </c>
      <c r="F8" s="79">
        <v>-30</v>
      </c>
      <c r="G8" s="64" t="s">
        <v>22</v>
      </c>
    </row>
    <row r="9" s="53" customFormat="1" ht="16.5" spans="2:7">
      <c r="B9" s="80">
        <v>43316</v>
      </c>
      <c r="C9" s="76" t="s">
        <v>20</v>
      </c>
      <c r="D9" s="77" t="s">
        <v>30</v>
      </c>
      <c r="E9" s="82" t="s">
        <v>5</v>
      </c>
      <c r="F9" s="79">
        <v>-48</v>
      </c>
      <c r="G9" s="64" t="s">
        <v>22</v>
      </c>
    </row>
    <row r="10" s="53" customFormat="1" ht="16.5" spans="2:7">
      <c r="B10" s="80">
        <v>43316</v>
      </c>
      <c r="C10" s="76" t="s">
        <v>20</v>
      </c>
      <c r="D10" s="77" t="s">
        <v>31</v>
      </c>
      <c r="E10" s="78" t="s">
        <v>3</v>
      </c>
      <c r="F10" s="79">
        <v>-650</v>
      </c>
      <c r="G10" s="64" t="s">
        <v>22</v>
      </c>
    </row>
    <row r="11" s="53" customFormat="1" ht="16.5" spans="2:7">
      <c r="B11" s="80">
        <v>43316</v>
      </c>
      <c r="C11" s="76" t="s">
        <v>20</v>
      </c>
      <c r="D11" s="77" t="s">
        <v>32</v>
      </c>
      <c r="E11" s="82" t="s">
        <v>3</v>
      </c>
      <c r="F11" s="79">
        <v>-850</v>
      </c>
      <c r="G11" s="64" t="s">
        <v>22</v>
      </c>
    </row>
    <row r="12" s="53" customFormat="1" ht="16.5" spans="2:7">
      <c r="B12" s="80">
        <v>43316</v>
      </c>
      <c r="C12" s="76" t="s">
        <v>20</v>
      </c>
      <c r="D12" s="77" t="s">
        <v>33</v>
      </c>
      <c r="E12" s="78" t="s">
        <v>5</v>
      </c>
      <c r="F12" s="79">
        <v>-25.7</v>
      </c>
      <c r="G12" s="64" t="s">
        <v>22</v>
      </c>
    </row>
    <row r="13" s="53" customFormat="1" ht="16.5" spans="2:7">
      <c r="B13" s="80">
        <v>43316</v>
      </c>
      <c r="C13" s="76" t="s">
        <v>20</v>
      </c>
      <c r="D13" s="77" t="s">
        <v>34</v>
      </c>
      <c r="E13" s="78" t="s">
        <v>3</v>
      </c>
      <c r="F13" s="79">
        <v>-64.25</v>
      </c>
      <c r="G13" s="64" t="s">
        <v>22</v>
      </c>
    </row>
    <row r="14" s="53" customFormat="1" ht="16.5" spans="2:7">
      <c r="B14" s="80">
        <v>43316</v>
      </c>
      <c r="C14" s="76" t="s">
        <v>20</v>
      </c>
      <c r="D14" s="77" t="s">
        <v>35</v>
      </c>
      <c r="E14" s="78" t="s">
        <v>3</v>
      </c>
      <c r="F14" s="79">
        <v>-80.77</v>
      </c>
      <c r="G14" s="64" t="s">
        <v>22</v>
      </c>
    </row>
    <row r="15" s="53" customFormat="1" ht="16.5" spans="2:7">
      <c r="B15" s="80">
        <v>43316</v>
      </c>
      <c r="C15" s="76" t="s">
        <v>20</v>
      </c>
      <c r="D15" s="77" t="s">
        <v>36</v>
      </c>
      <c r="E15" s="78" t="s">
        <v>5</v>
      </c>
      <c r="F15" s="79">
        <v>-16.52</v>
      </c>
      <c r="G15" s="64" t="s">
        <v>22</v>
      </c>
    </row>
    <row r="16" s="53" customFormat="1" ht="16.5" spans="2:7">
      <c r="B16" s="80">
        <v>43316</v>
      </c>
      <c r="C16" s="76" t="s">
        <v>20</v>
      </c>
      <c r="D16" s="77" t="s">
        <v>37</v>
      </c>
      <c r="E16" s="78" t="s">
        <v>3</v>
      </c>
      <c r="F16" s="79">
        <v>-119.33</v>
      </c>
      <c r="G16" s="64" t="s">
        <v>22</v>
      </c>
    </row>
    <row r="17" s="53" customFormat="1" ht="16.5" spans="2:7">
      <c r="B17" s="80">
        <v>43316</v>
      </c>
      <c r="C17" s="76" t="s">
        <v>20</v>
      </c>
      <c r="D17" s="77" t="s">
        <v>38</v>
      </c>
      <c r="E17" s="78" t="s">
        <v>3</v>
      </c>
      <c r="F17" s="79">
        <v>-137.68</v>
      </c>
      <c r="G17" s="64" t="s">
        <v>22</v>
      </c>
    </row>
    <row r="18" s="53" customFormat="1" ht="16.5" spans="2:7">
      <c r="B18" s="80">
        <v>43316</v>
      </c>
      <c r="C18" s="76" t="s">
        <v>20</v>
      </c>
      <c r="D18" s="77" t="s">
        <v>39</v>
      </c>
      <c r="E18" s="78" t="s">
        <v>3</v>
      </c>
      <c r="F18" s="79">
        <v>-50</v>
      </c>
      <c r="G18" s="64" t="s">
        <v>22</v>
      </c>
    </row>
    <row r="19" s="53" customFormat="1" ht="16.5" spans="2:7">
      <c r="B19" s="80">
        <v>43316</v>
      </c>
      <c r="C19" s="76" t="s">
        <v>20</v>
      </c>
      <c r="D19" s="83" t="s">
        <v>40</v>
      </c>
      <c r="E19" s="78" t="s">
        <v>3</v>
      </c>
      <c r="F19" s="79">
        <v>-0.99</v>
      </c>
      <c r="G19" s="64" t="s">
        <v>22</v>
      </c>
    </row>
    <row r="20" s="53" customFormat="1" ht="16.5" spans="2:7">
      <c r="B20" s="80">
        <v>43316</v>
      </c>
      <c r="C20" s="76" t="s">
        <v>20</v>
      </c>
      <c r="D20" s="81" t="s">
        <v>41</v>
      </c>
      <c r="E20" s="78" t="s">
        <v>3</v>
      </c>
      <c r="F20" s="79">
        <v>-100</v>
      </c>
      <c r="G20" s="64" t="s">
        <v>22</v>
      </c>
    </row>
    <row r="21" s="53" customFormat="1" ht="16.5" spans="2:7">
      <c r="B21" s="80">
        <v>43316</v>
      </c>
      <c r="C21" s="76" t="s">
        <v>20</v>
      </c>
      <c r="D21" s="77" t="s">
        <v>42</v>
      </c>
      <c r="E21" s="78" t="s">
        <v>3</v>
      </c>
      <c r="F21" s="79">
        <v>-561.75</v>
      </c>
      <c r="G21" s="64" t="s">
        <v>22</v>
      </c>
    </row>
    <row r="22" s="53" customFormat="1" ht="16.5" spans="2:7">
      <c r="B22" s="80">
        <v>43316</v>
      </c>
      <c r="C22" s="76" t="s">
        <v>20</v>
      </c>
      <c r="D22" s="77" t="s">
        <v>43</v>
      </c>
      <c r="E22" s="78" t="s">
        <v>3</v>
      </c>
      <c r="F22" s="79">
        <v>-1065.73</v>
      </c>
      <c r="G22" s="64" t="s">
        <v>22</v>
      </c>
    </row>
    <row r="23" s="53" customFormat="1" ht="16.5" spans="2:7">
      <c r="B23" s="80">
        <v>43316</v>
      </c>
      <c r="C23" s="76" t="s">
        <v>20</v>
      </c>
      <c r="D23" s="77" t="s">
        <v>44</v>
      </c>
      <c r="E23" s="78" t="s">
        <v>3</v>
      </c>
      <c r="F23" s="79">
        <v>-141.28</v>
      </c>
      <c r="G23" s="64" t="s">
        <v>22</v>
      </c>
    </row>
    <row r="24" s="53" customFormat="1" ht="16.5" spans="2:7">
      <c r="B24" s="80">
        <v>43316</v>
      </c>
      <c r="C24" s="76" t="s">
        <v>20</v>
      </c>
      <c r="D24" s="77" t="s">
        <v>45</v>
      </c>
      <c r="E24" s="78" t="s">
        <v>3</v>
      </c>
      <c r="F24" s="79">
        <v>-650</v>
      </c>
      <c r="G24" s="64" t="s">
        <v>22</v>
      </c>
    </row>
    <row r="25" s="53" customFormat="1" ht="16.5" spans="2:7">
      <c r="B25" s="80">
        <v>43316</v>
      </c>
      <c r="C25" s="76" t="s">
        <v>20</v>
      </c>
      <c r="D25" s="36" t="s">
        <v>46</v>
      </c>
      <c r="E25" s="78" t="s">
        <v>3</v>
      </c>
      <c r="F25" s="79">
        <v>-150</v>
      </c>
      <c r="G25" s="64" t="s">
        <v>22</v>
      </c>
    </row>
    <row r="26" s="53" customFormat="1" ht="16.5" spans="2:7">
      <c r="B26" s="80">
        <v>43316</v>
      </c>
      <c r="C26" s="76" t="s">
        <v>20</v>
      </c>
      <c r="D26" s="77" t="s">
        <v>47</v>
      </c>
      <c r="E26" s="78" t="s">
        <v>3</v>
      </c>
      <c r="F26" s="79">
        <v>-200</v>
      </c>
      <c r="G26" s="64" t="s">
        <v>22</v>
      </c>
    </row>
    <row r="27" s="53" customFormat="1" ht="16.5" spans="2:7">
      <c r="B27" s="75">
        <v>43316</v>
      </c>
      <c r="C27" s="76" t="s">
        <v>20</v>
      </c>
      <c r="D27" s="77" t="s">
        <v>48</v>
      </c>
      <c r="E27" s="78" t="s">
        <v>3</v>
      </c>
      <c r="F27" s="79">
        <v>-7800</v>
      </c>
      <c r="G27" s="64" t="s">
        <v>22</v>
      </c>
    </row>
    <row r="28" s="53" customFormat="1" ht="16.5" spans="2:7">
      <c r="B28" s="80">
        <v>43316</v>
      </c>
      <c r="C28" s="76" t="s">
        <v>20</v>
      </c>
      <c r="D28" s="83" t="s">
        <v>40</v>
      </c>
      <c r="E28" s="78" t="s">
        <v>3</v>
      </c>
      <c r="F28" s="79">
        <v>-3279.01</v>
      </c>
      <c r="G28" s="64" t="s">
        <v>49</v>
      </c>
    </row>
    <row r="29" s="53" customFormat="1" ht="16.5" spans="2:7">
      <c r="B29" s="80">
        <v>43317</v>
      </c>
      <c r="C29" s="76" t="s">
        <v>25</v>
      </c>
      <c r="D29" s="77" t="s">
        <v>50</v>
      </c>
      <c r="E29" s="82" t="s">
        <v>4</v>
      </c>
      <c r="F29" s="79">
        <v>-500</v>
      </c>
      <c r="G29" s="64" t="s">
        <v>22</v>
      </c>
    </row>
    <row r="30" s="53" customFormat="1" ht="16.5" spans="2:7">
      <c r="B30" s="80">
        <v>43320</v>
      </c>
      <c r="C30" s="76" t="s">
        <v>23</v>
      </c>
      <c r="D30" s="77" t="s">
        <v>51</v>
      </c>
      <c r="E30" s="82" t="s">
        <v>6</v>
      </c>
      <c r="F30" s="79">
        <v>-18</v>
      </c>
      <c r="G30" s="64" t="s">
        <v>22</v>
      </c>
    </row>
    <row r="31" s="53" customFormat="1" ht="16.5" spans="2:7">
      <c r="B31" s="75">
        <v>43321</v>
      </c>
      <c r="C31" s="76" t="s">
        <v>23</v>
      </c>
      <c r="D31" s="36" t="s">
        <v>52</v>
      </c>
      <c r="E31" s="82" t="s">
        <v>3</v>
      </c>
      <c r="F31" s="79">
        <v>-3397</v>
      </c>
      <c r="G31" s="64" t="s">
        <v>22</v>
      </c>
    </row>
    <row r="32" s="53" customFormat="1" ht="16.5" spans="2:7">
      <c r="B32" s="80">
        <v>43321</v>
      </c>
      <c r="C32" s="76" t="s">
        <v>25</v>
      </c>
      <c r="D32" s="81" t="s">
        <v>53</v>
      </c>
      <c r="E32" s="78" t="s">
        <v>9</v>
      </c>
      <c r="F32" s="79">
        <v>-100</v>
      </c>
      <c r="G32" s="64" t="s">
        <v>22</v>
      </c>
    </row>
    <row r="33" s="53" customFormat="1" ht="16.5" spans="2:7">
      <c r="B33" s="75">
        <v>43322</v>
      </c>
      <c r="C33" s="76" t="s">
        <v>54</v>
      </c>
      <c r="D33" s="84" t="s">
        <v>55</v>
      </c>
      <c r="E33" s="78" t="s">
        <v>9</v>
      </c>
      <c r="F33" s="79">
        <v>-20000</v>
      </c>
      <c r="G33" s="64" t="s">
        <v>56</v>
      </c>
    </row>
    <row r="34" s="53" customFormat="1" ht="16.5" spans="2:7">
      <c r="B34" s="75">
        <v>43322</v>
      </c>
      <c r="C34" s="76" t="s">
        <v>54</v>
      </c>
      <c r="D34" s="84" t="s">
        <v>57</v>
      </c>
      <c r="E34" s="78" t="s">
        <v>4</v>
      </c>
      <c r="F34" s="79">
        <v>-12997</v>
      </c>
      <c r="G34" s="64" t="s">
        <v>56</v>
      </c>
    </row>
    <row r="35" s="53" customFormat="1" ht="16.5" spans="2:7">
      <c r="B35" s="75">
        <v>43322</v>
      </c>
      <c r="C35" s="76" t="s">
        <v>54</v>
      </c>
      <c r="D35" s="84" t="s">
        <v>58</v>
      </c>
      <c r="E35" s="78" t="s">
        <v>6</v>
      </c>
      <c r="F35" s="79">
        <v>-5000</v>
      </c>
      <c r="G35" s="64" t="s">
        <v>56</v>
      </c>
    </row>
    <row r="36" s="53" customFormat="1" ht="33" spans="2:7">
      <c r="B36" s="75">
        <v>43329</v>
      </c>
      <c r="C36" s="76" t="s">
        <v>20</v>
      </c>
      <c r="D36" s="77" t="s">
        <v>59</v>
      </c>
      <c r="E36" s="78" t="s">
        <v>6</v>
      </c>
      <c r="F36" s="79">
        <v>-300</v>
      </c>
      <c r="G36" s="64" t="s">
        <v>22</v>
      </c>
    </row>
    <row r="37" s="53" customFormat="1" ht="16.5" spans="2:7">
      <c r="B37" s="75">
        <v>43330</v>
      </c>
      <c r="C37" s="76" t="s">
        <v>54</v>
      </c>
      <c r="D37" s="84" t="s">
        <v>60</v>
      </c>
      <c r="E37" s="78" t="s">
        <v>7</v>
      </c>
      <c r="F37" s="79">
        <v>-20000</v>
      </c>
      <c r="G37" s="64" t="s">
        <v>56</v>
      </c>
    </row>
    <row r="38" s="53" customFormat="1" ht="16.5" spans="2:7">
      <c r="B38" s="75">
        <v>43335</v>
      </c>
      <c r="C38" s="76" t="s">
        <v>23</v>
      </c>
      <c r="D38" s="81" t="s">
        <v>61</v>
      </c>
      <c r="E38" s="78" t="s">
        <v>6</v>
      </c>
      <c r="F38" s="79">
        <v>-23</v>
      </c>
      <c r="G38" s="64" t="s">
        <v>62</v>
      </c>
    </row>
    <row r="39" s="53" customFormat="1" ht="16.5" spans="2:7">
      <c r="B39" s="75">
        <v>43335</v>
      </c>
      <c r="C39" s="76" t="s">
        <v>20</v>
      </c>
      <c r="D39" s="81" t="s">
        <v>63</v>
      </c>
      <c r="E39" s="78" t="s">
        <v>6</v>
      </c>
      <c r="F39" s="79">
        <v>-86</v>
      </c>
      <c r="G39" s="64" t="s">
        <v>62</v>
      </c>
    </row>
    <row r="40" s="53" customFormat="1" ht="16.5" spans="2:7">
      <c r="B40" s="75">
        <v>43336</v>
      </c>
      <c r="C40" s="76" t="s">
        <v>20</v>
      </c>
      <c r="D40" s="81" t="s">
        <v>64</v>
      </c>
      <c r="E40" s="78" t="s">
        <v>6</v>
      </c>
      <c r="F40" s="79">
        <v>-300</v>
      </c>
      <c r="G40" s="64" t="s">
        <v>62</v>
      </c>
    </row>
    <row r="41" s="53" customFormat="1" ht="16.5" spans="2:7">
      <c r="B41" s="75">
        <v>43339</v>
      </c>
      <c r="C41" s="76" t="s">
        <v>20</v>
      </c>
      <c r="D41" s="81" t="s">
        <v>65</v>
      </c>
      <c r="E41" s="78" t="s">
        <v>6</v>
      </c>
      <c r="F41" s="79">
        <v>-138</v>
      </c>
      <c r="G41" s="64" t="s">
        <v>62</v>
      </c>
    </row>
    <row r="42" s="53" customFormat="1" ht="16.5" spans="2:7">
      <c r="B42" s="75">
        <v>43339</v>
      </c>
      <c r="C42" s="76" t="s">
        <v>54</v>
      </c>
      <c r="D42" s="84" t="s">
        <v>66</v>
      </c>
      <c r="E42" s="78" t="s">
        <v>7</v>
      </c>
      <c r="F42" s="79">
        <v>-2000</v>
      </c>
      <c r="G42" s="64" t="s">
        <v>56</v>
      </c>
    </row>
    <row r="43" s="53" customFormat="1" ht="16.5" spans="2:7">
      <c r="B43" s="75">
        <v>43339</v>
      </c>
      <c r="C43" s="76" t="s">
        <v>54</v>
      </c>
      <c r="D43" s="84" t="s">
        <v>67</v>
      </c>
      <c r="E43" s="78" t="s">
        <v>7</v>
      </c>
      <c r="F43" s="79">
        <v>-6000</v>
      </c>
      <c r="G43" s="64" t="s">
        <v>56</v>
      </c>
    </row>
    <row r="44" s="53" customFormat="1" ht="16.5" spans="2:7">
      <c r="B44" s="75">
        <v>43341</v>
      </c>
      <c r="C44" s="76" t="s">
        <v>20</v>
      </c>
      <c r="D44" s="77" t="s">
        <v>68</v>
      </c>
      <c r="E44" s="78" t="s">
        <v>6</v>
      </c>
      <c r="F44" s="79">
        <v>-235</v>
      </c>
      <c r="G44" s="64" t="s">
        <v>62</v>
      </c>
    </row>
    <row r="45" s="53" customFormat="1" ht="16.5" spans="2:7">
      <c r="B45" s="75">
        <v>43344</v>
      </c>
      <c r="C45" s="76" t="s">
        <v>20</v>
      </c>
      <c r="D45" s="36" t="s">
        <v>69</v>
      </c>
      <c r="E45" s="78" t="s">
        <v>6</v>
      </c>
      <c r="F45" s="79">
        <v>-480</v>
      </c>
      <c r="G45" s="64" t="s">
        <v>62</v>
      </c>
    </row>
    <row r="46" s="53" customFormat="1" ht="16.5" spans="2:7">
      <c r="B46" s="75">
        <v>43345</v>
      </c>
      <c r="C46" s="76" t="s">
        <v>20</v>
      </c>
      <c r="D46" s="36" t="s">
        <v>70</v>
      </c>
      <c r="E46" s="78" t="s">
        <v>3</v>
      </c>
      <c r="F46" s="79">
        <v>-599</v>
      </c>
      <c r="G46" s="64" t="s">
        <v>62</v>
      </c>
    </row>
    <row r="47" s="53" customFormat="1" ht="16.5" spans="2:7">
      <c r="B47" s="75">
        <v>43349</v>
      </c>
      <c r="C47" s="76" t="s">
        <v>23</v>
      </c>
      <c r="D47" s="84" t="s">
        <v>71</v>
      </c>
      <c r="E47" s="78" t="s">
        <v>6</v>
      </c>
      <c r="F47" s="79">
        <v>-23</v>
      </c>
      <c r="G47" s="64" t="s">
        <v>62</v>
      </c>
    </row>
    <row r="48" s="53" customFormat="1" ht="16.5" spans="2:7">
      <c r="B48" s="75">
        <v>43350</v>
      </c>
      <c r="C48" s="76" t="s">
        <v>20</v>
      </c>
      <c r="D48" s="81" t="s">
        <v>72</v>
      </c>
      <c r="E48" s="78" t="s">
        <v>6</v>
      </c>
      <c r="F48" s="79">
        <v>-140</v>
      </c>
      <c r="G48" s="64" t="s">
        <v>62</v>
      </c>
    </row>
    <row r="49" s="53" customFormat="1" ht="16.5" spans="2:7">
      <c r="B49" s="75">
        <v>43351</v>
      </c>
      <c r="C49" s="76" t="s">
        <v>54</v>
      </c>
      <c r="D49" s="84" t="s">
        <v>60</v>
      </c>
      <c r="E49" s="78" t="s">
        <v>7</v>
      </c>
      <c r="F49" s="79">
        <v>-60000</v>
      </c>
      <c r="G49" s="64" t="s">
        <v>56</v>
      </c>
    </row>
    <row r="50" s="53" customFormat="1" ht="16.5" spans="2:7">
      <c r="B50" s="75">
        <v>43352</v>
      </c>
      <c r="C50" s="76" t="s">
        <v>20</v>
      </c>
      <c r="D50" s="77" t="s">
        <v>73</v>
      </c>
      <c r="E50" s="78" t="s">
        <v>3</v>
      </c>
      <c r="F50" s="79">
        <v>-150</v>
      </c>
      <c r="G50" s="64" t="s">
        <v>62</v>
      </c>
    </row>
    <row r="51" s="53" customFormat="1" ht="16.5" spans="2:7">
      <c r="B51" s="75">
        <v>43352</v>
      </c>
      <c r="C51" s="76" t="s">
        <v>20</v>
      </c>
      <c r="D51" s="77" t="s">
        <v>74</v>
      </c>
      <c r="E51" s="78" t="s">
        <v>3</v>
      </c>
      <c r="F51" s="79">
        <v>-765</v>
      </c>
      <c r="G51" s="64" t="s">
        <v>62</v>
      </c>
    </row>
    <row r="52" s="53" customFormat="1" ht="16.5" spans="2:7">
      <c r="B52" s="75">
        <v>43352</v>
      </c>
      <c r="C52" s="76" t="s">
        <v>20</v>
      </c>
      <c r="D52" s="77" t="s">
        <v>75</v>
      </c>
      <c r="E52" s="78" t="s">
        <v>3</v>
      </c>
      <c r="F52" s="79">
        <v>-115.8</v>
      </c>
      <c r="G52" s="64" t="s">
        <v>62</v>
      </c>
    </row>
    <row r="53" s="53" customFormat="1" ht="16.5" spans="2:7">
      <c r="B53" s="75">
        <v>43352</v>
      </c>
      <c r="C53" s="76" t="s">
        <v>20</v>
      </c>
      <c r="D53" s="77" t="s">
        <v>76</v>
      </c>
      <c r="E53" s="78" t="s">
        <v>3</v>
      </c>
      <c r="F53" s="79">
        <v>-147.2</v>
      </c>
      <c r="G53" s="64" t="s">
        <v>62</v>
      </c>
    </row>
    <row r="54" s="53" customFormat="1" ht="16.5" spans="2:7">
      <c r="B54" s="75">
        <v>43353</v>
      </c>
      <c r="C54" s="76" t="s">
        <v>25</v>
      </c>
      <c r="D54" s="84" t="s">
        <v>77</v>
      </c>
      <c r="E54" s="78" t="s">
        <v>3</v>
      </c>
      <c r="F54" s="79">
        <v>-93.51</v>
      </c>
      <c r="G54" s="64" t="s">
        <v>62</v>
      </c>
    </row>
    <row r="55" s="53" customFormat="1" ht="16.5" spans="2:7">
      <c r="B55" s="75">
        <v>43353</v>
      </c>
      <c r="C55" s="76" t="s">
        <v>54</v>
      </c>
      <c r="D55" s="81" t="s">
        <v>78</v>
      </c>
      <c r="E55" s="78" t="s">
        <v>10</v>
      </c>
      <c r="F55" s="79">
        <f>(工资!O3)*-1</f>
        <v>-1557.31</v>
      </c>
      <c r="G55" s="64" t="s">
        <v>56</v>
      </c>
    </row>
    <row r="56" s="53" customFormat="1" ht="16.5" spans="2:7">
      <c r="B56" s="75">
        <v>43353</v>
      </c>
      <c r="C56" s="76" t="s">
        <v>54</v>
      </c>
      <c r="D56" s="81" t="s">
        <v>79</v>
      </c>
      <c r="E56" s="78" t="s">
        <v>10</v>
      </c>
      <c r="F56" s="79">
        <f>(工资!O5)*-1</f>
        <v>-1136.21</v>
      </c>
      <c r="G56" s="64" t="s">
        <v>56</v>
      </c>
    </row>
    <row r="57" s="53" customFormat="1" ht="16.5" spans="2:7">
      <c r="B57" s="75">
        <v>43356</v>
      </c>
      <c r="C57" s="76" t="s">
        <v>20</v>
      </c>
      <c r="D57" s="84" t="s">
        <v>80</v>
      </c>
      <c r="E57" s="78" t="s">
        <v>6</v>
      </c>
      <c r="F57" s="79">
        <f>(630+28+42)*-1</f>
        <v>-700</v>
      </c>
      <c r="G57" s="64" t="s">
        <v>81</v>
      </c>
    </row>
    <row r="58" s="53" customFormat="1" ht="16.5" spans="2:7">
      <c r="B58" s="75">
        <v>43357</v>
      </c>
      <c r="C58" s="76" t="s">
        <v>54</v>
      </c>
      <c r="D58" s="84" t="s">
        <v>82</v>
      </c>
      <c r="E58" s="78" t="s">
        <v>7</v>
      </c>
      <c r="F58" s="79">
        <v>-3000</v>
      </c>
      <c r="G58" s="64" t="s">
        <v>56</v>
      </c>
    </row>
    <row r="59" s="53" customFormat="1" ht="16.5" spans="2:7">
      <c r="B59" s="85">
        <v>43362</v>
      </c>
      <c r="C59" s="86" t="s">
        <v>20</v>
      </c>
      <c r="D59" s="84" t="s">
        <v>83</v>
      </c>
      <c r="E59" s="78" t="s">
        <v>12</v>
      </c>
      <c r="F59" s="79">
        <v>-350</v>
      </c>
      <c r="G59" s="64" t="s">
        <v>84</v>
      </c>
    </row>
    <row r="60" s="53" customFormat="1" ht="16.5" spans="2:7">
      <c r="B60" s="85">
        <v>43362</v>
      </c>
      <c r="C60" s="86" t="s">
        <v>20</v>
      </c>
      <c r="D60" s="84" t="s">
        <v>85</v>
      </c>
      <c r="E60" s="78" t="s">
        <v>12</v>
      </c>
      <c r="F60" s="79">
        <v>-137</v>
      </c>
      <c r="G60" s="64" t="s">
        <v>84</v>
      </c>
    </row>
    <row r="61" s="53" customFormat="1" ht="16.5" spans="2:7">
      <c r="B61" s="75">
        <v>43363</v>
      </c>
      <c r="C61" s="76" t="s">
        <v>20</v>
      </c>
      <c r="D61" s="84" t="s">
        <v>86</v>
      </c>
      <c r="E61" s="78" t="s">
        <v>6</v>
      </c>
      <c r="F61" s="79">
        <v>-500</v>
      </c>
      <c r="G61" s="64" t="s">
        <v>81</v>
      </c>
    </row>
    <row r="62" s="53" customFormat="1" ht="16.5" spans="2:7">
      <c r="B62" s="75">
        <v>43366</v>
      </c>
      <c r="C62" s="76" t="s">
        <v>25</v>
      </c>
      <c r="D62" s="84" t="s">
        <v>87</v>
      </c>
      <c r="E62" s="78" t="s">
        <v>6</v>
      </c>
      <c r="F62" s="79">
        <f>(260+79)*-1</f>
        <v>-339</v>
      </c>
      <c r="G62" s="64" t="s">
        <v>81</v>
      </c>
    </row>
    <row r="63" s="53" customFormat="1" ht="16.5" spans="2:7">
      <c r="B63" s="75">
        <v>43367</v>
      </c>
      <c r="C63" s="76" t="s">
        <v>54</v>
      </c>
      <c r="D63" s="84" t="s">
        <v>60</v>
      </c>
      <c r="E63" s="78" t="s">
        <v>7</v>
      </c>
      <c r="F63" s="79">
        <v>-30000</v>
      </c>
      <c r="G63" s="64" t="s">
        <v>56</v>
      </c>
    </row>
    <row r="64" s="53" customFormat="1" ht="16.5" spans="2:7">
      <c r="B64" s="75">
        <v>43369</v>
      </c>
      <c r="C64" s="76" t="s">
        <v>23</v>
      </c>
      <c r="D64" s="84" t="s">
        <v>88</v>
      </c>
      <c r="E64" s="78" t="s">
        <v>6</v>
      </c>
      <c r="F64" s="79">
        <f>(70+28)*-1</f>
        <v>-98</v>
      </c>
      <c r="G64" s="64" t="s">
        <v>81</v>
      </c>
    </row>
    <row r="65" s="53" customFormat="1" ht="16.5" spans="2:7">
      <c r="B65" s="85">
        <v>43381</v>
      </c>
      <c r="C65" s="76" t="s">
        <v>54</v>
      </c>
      <c r="D65" s="84" t="s">
        <v>60</v>
      </c>
      <c r="E65" s="78" t="s">
        <v>7</v>
      </c>
      <c r="F65" s="79">
        <v>-30000</v>
      </c>
      <c r="G65" s="64" t="s">
        <v>56</v>
      </c>
    </row>
    <row r="66" s="53" customFormat="1" ht="16.5" spans="2:7">
      <c r="B66" s="75">
        <v>43383</v>
      </c>
      <c r="C66" s="76" t="s">
        <v>54</v>
      </c>
      <c r="D66" s="84" t="s">
        <v>89</v>
      </c>
      <c r="E66" s="78" t="s">
        <v>10</v>
      </c>
      <c r="F66" s="79">
        <f>(工资!N6)*-1</f>
        <v>-1936.21</v>
      </c>
      <c r="G66" s="64" t="s">
        <v>81</v>
      </c>
    </row>
    <row r="67" s="53" customFormat="1" ht="16.5" spans="2:7">
      <c r="B67" s="85">
        <v>43383</v>
      </c>
      <c r="C67" s="86" t="s">
        <v>54</v>
      </c>
      <c r="D67" s="84" t="s">
        <v>90</v>
      </c>
      <c r="E67" s="78" t="s">
        <v>10</v>
      </c>
      <c r="F67" s="79">
        <f>(工资!N7)*-1</f>
        <v>-1936.21</v>
      </c>
      <c r="G67" s="64" t="s">
        <v>81</v>
      </c>
    </row>
    <row r="68" s="53" customFormat="1" ht="16.5" spans="2:7">
      <c r="B68" s="85">
        <v>43384</v>
      </c>
      <c r="C68" s="86" t="s">
        <v>25</v>
      </c>
      <c r="D68" s="84" t="s">
        <v>91</v>
      </c>
      <c r="E68" s="78" t="s">
        <v>12</v>
      </c>
      <c r="F68" s="79">
        <v>-200</v>
      </c>
      <c r="G68" s="64" t="s">
        <v>84</v>
      </c>
    </row>
    <row r="69" s="53" customFormat="1" ht="16.5" spans="2:7">
      <c r="B69" s="85">
        <v>43385</v>
      </c>
      <c r="C69" s="86" t="s">
        <v>25</v>
      </c>
      <c r="D69" s="84" t="s">
        <v>92</v>
      </c>
      <c r="E69" s="78" t="s">
        <v>6</v>
      </c>
      <c r="F69" s="79">
        <v>-8</v>
      </c>
      <c r="G69" s="64" t="s">
        <v>84</v>
      </c>
    </row>
    <row r="70" s="53" customFormat="1" ht="16.5" spans="2:7">
      <c r="B70" s="85">
        <v>43386</v>
      </c>
      <c r="C70" s="86" t="s">
        <v>25</v>
      </c>
      <c r="D70" s="84" t="s">
        <v>93</v>
      </c>
      <c r="E70" s="78" t="s">
        <v>6</v>
      </c>
      <c r="F70" s="79">
        <v>-149</v>
      </c>
      <c r="G70" s="64" t="s">
        <v>84</v>
      </c>
    </row>
    <row r="71" s="53" customFormat="1" ht="16.5" spans="2:7">
      <c r="B71" s="85">
        <v>43386</v>
      </c>
      <c r="C71" s="86" t="s">
        <v>20</v>
      </c>
      <c r="D71" s="84" t="s">
        <v>94</v>
      </c>
      <c r="E71" s="78" t="s">
        <v>5</v>
      </c>
      <c r="F71" s="79">
        <v>-1453.2</v>
      </c>
      <c r="G71" s="64" t="s">
        <v>84</v>
      </c>
    </row>
    <row r="72" s="53" customFormat="1" ht="16.5" spans="2:7">
      <c r="B72" s="85">
        <v>43388</v>
      </c>
      <c r="C72" s="86" t="s">
        <v>25</v>
      </c>
      <c r="D72" s="84" t="s">
        <v>95</v>
      </c>
      <c r="E72" s="78" t="s">
        <v>6</v>
      </c>
      <c r="F72" s="79">
        <v>-10</v>
      </c>
      <c r="G72" s="64" t="s">
        <v>84</v>
      </c>
    </row>
    <row r="73" s="53" customFormat="1" ht="16.5" spans="2:7">
      <c r="B73" s="85">
        <v>43389</v>
      </c>
      <c r="C73" s="76" t="s">
        <v>54</v>
      </c>
      <c r="D73" s="84" t="s">
        <v>96</v>
      </c>
      <c r="E73" s="78" t="s">
        <v>12</v>
      </c>
      <c r="F73" s="79">
        <v>-1000</v>
      </c>
      <c r="G73" s="64" t="s">
        <v>56</v>
      </c>
    </row>
    <row r="74" s="53" customFormat="1" ht="16.5" spans="2:7">
      <c r="B74" s="85">
        <v>43390</v>
      </c>
      <c r="C74" s="86" t="s">
        <v>54</v>
      </c>
      <c r="D74" s="84" t="s">
        <v>97</v>
      </c>
      <c r="E74" s="78" t="s">
        <v>5</v>
      </c>
      <c r="F74" s="79">
        <v>-5836</v>
      </c>
      <c r="G74" s="64" t="s">
        <v>56</v>
      </c>
    </row>
    <row r="75" s="53" customFormat="1" ht="16.5" spans="2:7">
      <c r="B75" s="85">
        <v>43391</v>
      </c>
      <c r="C75" s="86" t="s">
        <v>25</v>
      </c>
      <c r="D75" s="84" t="s">
        <v>98</v>
      </c>
      <c r="E75" s="78" t="s">
        <v>5</v>
      </c>
      <c r="F75" s="79">
        <v>-150</v>
      </c>
      <c r="G75" s="64" t="s">
        <v>84</v>
      </c>
    </row>
    <row r="76" s="53" customFormat="1" ht="16.5" spans="2:7">
      <c r="B76" s="85">
        <v>43391</v>
      </c>
      <c r="C76" s="86" t="s">
        <v>25</v>
      </c>
      <c r="D76" s="84" t="s">
        <v>99</v>
      </c>
      <c r="E76" s="78" t="s">
        <v>5</v>
      </c>
      <c r="F76" s="79">
        <v>-98.41</v>
      </c>
      <c r="G76" s="64" t="s">
        <v>84</v>
      </c>
    </row>
    <row r="77" s="53" customFormat="1" ht="16.5" spans="2:7">
      <c r="B77" s="85">
        <v>43392</v>
      </c>
      <c r="C77" s="86" t="s">
        <v>25</v>
      </c>
      <c r="D77" s="84" t="s">
        <v>100</v>
      </c>
      <c r="E77" s="78" t="s">
        <v>3</v>
      </c>
      <c r="F77" s="79">
        <v>-480</v>
      </c>
      <c r="G77" s="64" t="s">
        <v>84</v>
      </c>
    </row>
    <row r="78" s="53" customFormat="1" ht="16.5" spans="2:7">
      <c r="B78" s="85">
        <v>43392</v>
      </c>
      <c r="C78" s="86" t="s">
        <v>25</v>
      </c>
      <c r="D78" s="84" t="s">
        <v>101</v>
      </c>
      <c r="E78" s="78" t="s">
        <v>5</v>
      </c>
      <c r="F78" s="79">
        <v>-380</v>
      </c>
      <c r="G78" s="64" t="s">
        <v>84</v>
      </c>
    </row>
    <row r="79" s="53" customFormat="1" ht="16.5" spans="2:7">
      <c r="B79" s="85">
        <v>43392</v>
      </c>
      <c r="C79" s="86" t="s">
        <v>20</v>
      </c>
      <c r="D79" s="84" t="s">
        <v>102</v>
      </c>
      <c r="E79" s="78" t="s">
        <v>6</v>
      </c>
      <c r="F79" s="79">
        <v>-46</v>
      </c>
      <c r="G79" s="64" t="s">
        <v>84</v>
      </c>
    </row>
    <row r="80" s="53" customFormat="1" ht="16.5" spans="2:7">
      <c r="B80" s="85">
        <v>43392</v>
      </c>
      <c r="C80" s="86" t="s">
        <v>20</v>
      </c>
      <c r="D80" s="84" t="s">
        <v>103</v>
      </c>
      <c r="E80" s="78" t="s">
        <v>6</v>
      </c>
      <c r="F80" s="79">
        <v>-87.31</v>
      </c>
      <c r="G80" s="64" t="s">
        <v>84</v>
      </c>
    </row>
    <row r="81" s="53" customFormat="1" ht="16.5" spans="2:7">
      <c r="B81" s="85">
        <v>43392</v>
      </c>
      <c r="C81" s="86" t="s">
        <v>20</v>
      </c>
      <c r="D81" s="84" t="s">
        <v>104</v>
      </c>
      <c r="E81" s="78" t="s">
        <v>5</v>
      </c>
      <c r="F81" s="79">
        <v>-167</v>
      </c>
      <c r="G81" s="64" t="s">
        <v>84</v>
      </c>
    </row>
    <row r="82" s="53" customFormat="1" ht="16.5" spans="2:7">
      <c r="B82" s="85">
        <v>43393</v>
      </c>
      <c r="C82" s="86" t="s">
        <v>20</v>
      </c>
      <c r="D82" s="36" t="s">
        <v>105</v>
      </c>
      <c r="E82" s="78" t="s">
        <v>6</v>
      </c>
      <c r="F82" s="79">
        <v>-316</v>
      </c>
      <c r="G82" s="64" t="s">
        <v>84</v>
      </c>
    </row>
    <row r="83" s="53" customFormat="1" ht="16.5" spans="2:7">
      <c r="B83" s="85">
        <v>43395</v>
      </c>
      <c r="C83" s="86" t="s">
        <v>25</v>
      </c>
      <c r="D83" s="84" t="s">
        <v>106</v>
      </c>
      <c r="E83" s="78" t="s">
        <v>3</v>
      </c>
      <c r="F83" s="79">
        <v>-110</v>
      </c>
      <c r="G83" s="64" t="s">
        <v>84</v>
      </c>
    </row>
    <row r="84" s="53" customFormat="1" ht="30.5" spans="2:7">
      <c r="B84" s="85">
        <v>43396</v>
      </c>
      <c r="C84" s="87" t="s">
        <v>23</v>
      </c>
      <c r="D84" s="88" t="s">
        <v>107</v>
      </c>
      <c r="E84" s="78" t="s">
        <v>3</v>
      </c>
      <c r="F84" s="79">
        <v>-4396</v>
      </c>
      <c r="G84" s="64" t="s">
        <v>108</v>
      </c>
    </row>
    <row r="85" s="53" customFormat="1" ht="16.5" spans="2:7">
      <c r="B85" s="85">
        <v>43400</v>
      </c>
      <c r="C85" s="86" t="s">
        <v>23</v>
      </c>
      <c r="D85" s="88" t="s">
        <v>109</v>
      </c>
      <c r="E85" s="78" t="s">
        <v>6</v>
      </c>
      <c r="F85" s="79">
        <v>-169</v>
      </c>
      <c r="G85" s="64" t="s">
        <v>108</v>
      </c>
    </row>
    <row r="86" s="53" customFormat="1" ht="16.5" spans="2:7">
      <c r="B86" s="85">
        <v>43401</v>
      </c>
      <c r="C86" s="86" t="s">
        <v>23</v>
      </c>
      <c r="D86" s="88" t="s">
        <v>110</v>
      </c>
      <c r="E86" s="78" t="s">
        <v>6</v>
      </c>
      <c r="F86" s="79">
        <v>-180</v>
      </c>
      <c r="G86" s="64" t="s">
        <v>108</v>
      </c>
    </row>
    <row r="87" s="53" customFormat="1" ht="16.5" spans="2:7">
      <c r="B87" s="85">
        <v>43402</v>
      </c>
      <c r="C87" s="86" t="s">
        <v>25</v>
      </c>
      <c r="D87" s="89" t="s">
        <v>111</v>
      </c>
      <c r="E87" s="78" t="s">
        <v>6</v>
      </c>
      <c r="F87" s="79">
        <v>-208</v>
      </c>
      <c r="G87" s="64" t="s">
        <v>112</v>
      </c>
    </row>
    <row r="88" s="53" customFormat="1" ht="16.5" spans="2:7">
      <c r="B88" s="85">
        <v>43404</v>
      </c>
      <c r="C88" s="86" t="s">
        <v>25</v>
      </c>
      <c r="D88" s="88" t="s">
        <v>113</v>
      </c>
      <c r="E88" s="78" t="s">
        <v>3</v>
      </c>
      <c r="F88" s="79">
        <v>-89</v>
      </c>
      <c r="G88" s="64" t="s">
        <v>112</v>
      </c>
    </row>
    <row r="89" s="53" customFormat="1" ht="16.5" spans="2:7">
      <c r="B89" s="85">
        <v>43404</v>
      </c>
      <c r="C89" s="86" t="s">
        <v>25</v>
      </c>
      <c r="D89" s="88" t="s">
        <v>114</v>
      </c>
      <c r="E89" s="78" t="s">
        <v>3</v>
      </c>
      <c r="F89" s="79">
        <v>-260</v>
      </c>
      <c r="G89" s="64" t="s">
        <v>49</v>
      </c>
    </row>
    <row r="90" s="53" customFormat="1" ht="16.5" spans="2:7">
      <c r="B90" s="85">
        <v>43404</v>
      </c>
      <c r="C90" s="86" t="s">
        <v>25</v>
      </c>
      <c r="D90" s="88" t="s">
        <v>115</v>
      </c>
      <c r="E90" s="78" t="s">
        <v>3</v>
      </c>
      <c r="F90" s="79">
        <v>-100</v>
      </c>
      <c r="G90" s="64" t="s">
        <v>49</v>
      </c>
    </row>
    <row r="91" s="53" customFormat="1" ht="16.5" spans="2:7">
      <c r="B91" s="85">
        <v>43404</v>
      </c>
      <c r="C91" s="86" t="s">
        <v>25</v>
      </c>
      <c r="D91" s="88" t="s">
        <v>116</v>
      </c>
      <c r="E91" s="78" t="s">
        <v>3</v>
      </c>
      <c r="F91" s="79">
        <v>-298</v>
      </c>
      <c r="G91" s="64" t="s">
        <v>112</v>
      </c>
    </row>
    <row r="92" s="53" customFormat="1" ht="16.5" spans="2:7">
      <c r="B92" s="85">
        <v>43404</v>
      </c>
      <c r="C92" s="86" t="s">
        <v>25</v>
      </c>
      <c r="D92" s="88" t="s">
        <v>117</v>
      </c>
      <c r="E92" s="78" t="s">
        <v>3</v>
      </c>
      <c r="F92" s="79">
        <v>-69</v>
      </c>
      <c r="G92" s="64" t="s">
        <v>49</v>
      </c>
    </row>
    <row r="93" s="53" customFormat="1" ht="16.5" spans="2:7">
      <c r="B93" s="85">
        <v>43404</v>
      </c>
      <c r="C93" s="86" t="s">
        <v>20</v>
      </c>
      <c r="D93" s="88" t="s">
        <v>118</v>
      </c>
      <c r="E93" s="78" t="s">
        <v>3</v>
      </c>
      <c r="F93" s="79">
        <v>-859</v>
      </c>
      <c r="G93" s="64" t="s">
        <v>112</v>
      </c>
    </row>
    <row r="94" s="53" customFormat="1" ht="16.5" spans="2:7">
      <c r="B94" s="85">
        <v>43404</v>
      </c>
      <c r="C94" s="86" t="s">
        <v>20</v>
      </c>
      <c r="D94" s="88" t="s">
        <v>119</v>
      </c>
      <c r="E94" s="78" t="s">
        <v>3</v>
      </c>
      <c r="F94" s="79">
        <v>-620</v>
      </c>
      <c r="G94" s="64" t="s">
        <v>112</v>
      </c>
    </row>
    <row r="95" s="53" customFormat="1" ht="16.5" spans="2:7">
      <c r="B95" s="85">
        <v>43404</v>
      </c>
      <c r="C95" s="86" t="s">
        <v>20</v>
      </c>
      <c r="D95" s="88" t="s">
        <v>120</v>
      </c>
      <c r="E95" s="78" t="s">
        <v>3</v>
      </c>
      <c r="F95" s="79">
        <v>-788.14</v>
      </c>
      <c r="G95" s="64" t="s">
        <v>112</v>
      </c>
    </row>
    <row r="96" s="53" customFormat="1" ht="16.5" spans="2:7">
      <c r="B96" s="85">
        <v>43406</v>
      </c>
      <c r="C96" s="86" t="s">
        <v>25</v>
      </c>
      <c r="D96" s="88" t="s">
        <v>121</v>
      </c>
      <c r="E96" s="78" t="s">
        <v>3</v>
      </c>
      <c r="F96" s="79">
        <v>-858</v>
      </c>
      <c r="G96" s="64" t="s">
        <v>49</v>
      </c>
    </row>
    <row r="97" s="53" customFormat="1" ht="16.5" spans="2:7">
      <c r="B97" s="85">
        <v>43408</v>
      </c>
      <c r="C97" s="86" t="s">
        <v>25</v>
      </c>
      <c r="D97" s="88" t="s">
        <v>122</v>
      </c>
      <c r="E97" s="78" t="s">
        <v>3</v>
      </c>
      <c r="F97" s="79">
        <v>-50</v>
      </c>
      <c r="G97" s="64" t="s">
        <v>49</v>
      </c>
    </row>
    <row r="98" s="53" customFormat="1" ht="16.5" spans="2:7">
      <c r="B98" s="85">
        <v>43408</v>
      </c>
      <c r="C98" s="86" t="s">
        <v>25</v>
      </c>
      <c r="D98" s="88" t="s">
        <v>123</v>
      </c>
      <c r="E98" s="78" t="s">
        <v>5</v>
      </c>
      <c r="F98" s="79">
        <v>-62.23</v>
      </c>
      <c r="G98" s="64" t="s">
        <v>49</v>
      </c>
    </row>
    <row r="99" s="53" customFormat="1" ht="16.5" spans="2:7">
      <c r="B99" s="85">
        <v>43408</v>
      </c>
      <c r="C99" s="86" t="s">
        <v>54</v>
      </c>
      <c r="D99" s="88" t="s">
        <v>60</v>
      </c>
      <c r="E99" s="78" t="s">
        <v>7</v>
      </c>
      <c r="F99" s="79">
        <v>-60000</v>
      </c>
      <c r="G99" s="64" t="s">
        <v>56</v>
      </c>
    </row>
    <row r="100" s="53" customFormat="1" ht="16.5" spans="2:7">
      <c r="B100" s="85">
        <v>43409</v>
      </c>
      <c r="C100" s="86" t="s">
        <v>25</v>
      </c>
      <c r="D100" s="88" t="s">
        <v>124</v>
      </c>
      <c r="E100" s="78" t="s">
        <v>3</v>
      </c>
      <c r="F100" s="79">
        <v>-20</v>
      </c>
      <c r="G100" s="64" t="s">
        <v>49</v>
      </c>
    </row>
    <row r="101" s="53" customFormat="1" ht="16.5" spans="2:7">
      <c r="B101" s="85">
        <v>43409</v>
      </c>
      <c r="C101" s="86" t="s">
        <v>25</v>
      </c>
      <c r="D101" s="88" t="s">
        <v>125</v>
      </c>
      <c r="E101" s="78" t="s">
        <v>3</v>
      </c>
      <c r="F101" s="79">
        <v>-100</v>
      </c>
      <c r="G101" s="64" t="s">
        <v>49</v>
      </c>
    </row>
    <row r="102" s="53" customFormat="1" ht="16.5" spans="2:7">
      <c r="B102" s="85">
        <v>43410</v>
      </c>
      <c r="C102" s="86" t="s">
        <v>25</v>
      </c>
      <c r="D102" s="88" t="s">
        <v>126</v>
      </c>
      <c r="E102" s="78" t="s">
        <v>3</v>
      </c>
      <c r="F102" s="79">
        <v>-1119</v>
      </c>
      <c r="G102" s="64" t="s">
        <v>49</v>
      </c>
    </row>
    <row r="103" s="53" customFormat="1" ht="16.5" spans="2:7">
      <c r="B103" s="85">
        <v>43410</v>
      </c>
      <c r="C103" s="86" t="s">
        <v>54</v>
      </c>
      <c r="D103" s="88" t="s">
        <v>127</v>
      </c>
      <c r="E103" s="78" t="s">
        <v>4</v>
      </c>
      <c r="F103" s="79">
        <v>-10000</v>
      </c>
      <c r="G103" s="64" t="s">
        <v>56</v>
      </c>
    </row>
    <row r="104" s="53" customFormat="1" ht="16.5" spans="2:7">
      <c r="B104" s="85">
        <v>43410</v>
      </c>
      <c r="C104" s="86" t="s">
        <v>54</v>
      </c>
      <c r="D104" s="88" t="s">
        <v>128</v>
      </c>
      <c r="E104" s="78" t="s">
        <v>5</v>
      </c>
      <c r="F104" s="79">
        <v>-392</v>
      </c>
      <c r="G104" s="64" t="s">
        <v>56</v>
      </c>
    </row>
    <row r="105" s="53" customFormat="1" ht="16.5" spans="2:7">
      <c r="B105" s="85">
        <v>43410</v>
      </c>
      <c r="C105" s="86" t="s">
        <v>54</v>
      </c>
      <c r="D105" s="88" t="s">
        <v>129</v>
      </c>
      <c r="E105" s="78" t="s">
        <v>3</v>
      </c>
      <c r="F105" s="79">
        <v>-4000</v>
      </c>
      <c r="G105" s="64" t="s">
        <v>56</v>
      </c>
    </row>
    <row r="106" s="53" customFormat="1" ht="16.5" spans="2:7">
      <c r="B106" s="85">
        <v>43411</v>
      </c>
      <c r="C106" s="86" t="s">
        <v>25</v>
      </c>
      <c r="D106" s="88" t="s">
        <v>130</v>
      </c>
      <c r="E106" s="78" t="s">
        <v>7</v>
      </c>
      <c r="F106" s="79">
        <v>-260</v>
      </c>
      <c r="G106" s="64" t="s">
        <v>49</v>
      </c>
    </row>
    <row r="107" s="53" customFormat="1" ht="16.5" spans="2:7">
      <c r="B107" s="85">
        <v>43412</v>
      </c>
      <c r="C107" s="86" t="s">
        <v>25</v>
      </c>
      <c r="D107" s="88" t="s">
        <v>131</v>
      </c>
      <c r="E107" s="78" t="s">
        <v>6</v>
      </c>
      <c r="F107" s="79">
        <v>-15</v>
      </c>
      <c r="G107" s="64" t="s">
        <v>49</v>
      </c>
    </row>
    <row r="108" s="53" customFormat="1" ht="16.5" spans="2:7">
      <c r="B108" s="85">
        <v>43412</v>
      </c>
      <c r="C108" s="86" t="s">
        <v>25</v>
      </c>
      <c r="D108" s="88" t="s">
        <v>132</v>
      </c>
      <c r="E108" s="78" t="s">
        <v>3</v>
      </c>
      <c r="F108" s="79">
        <v>-1507</v>
      </c>
      <c r="G108" s="64" t="s">
        <v>49</v>
      </c>
    </row>
    <row r="109" s="53" customFormat="1" ht="16.5" spans="2:7">
      <c r="B109" s="85">
        <v>43412</v>
      </c>
      <c r="C109" s="86" t="s">
        <v>54</v>
      </c>
      <c r="D109" s="88" t="s">
        <v>133</v>
      </c>
      <c r="E109" s="78" t="s">
        <v>3</v>
      </c>
      <c r="F109" s="79">
        <v>-650</v>
      </c>
      <c r="G109" s="64" t="s">
        <v>56</v>
      </c>
    </row>
    <row r="110" s="53" customFormat="1" ht="16.5" spans="2:7">
      <c r="B110" s="85">
        <v>43413</v>
      </c>
      <c r="C110" s="86" t="s">
        <v>20</v>
      </c>
      <c r="D110" s="88" t="s">
        <v>134</v>
      </c>
      <c r="E110" s="78" t="s">
        <v>12</v>
      </c>
      <c r="F110" s="79">
        <v>-227</v>
      </c>
      <c r="G110" s="64" t="s">
        <v>49</v>
      </c>
    </row>
    <row r="111" s="53" customFormat="1" ht="16.5" spans="2:7">
      <c r="B111" s="85">
        <v>43413</v>
      </c>
      <c r="C111" s="86" t="s">
        <v>20</v>
      </c>
      <c r="D111" s="88" t="s">
        <v>135</v>
      </c>
      <c r="E111" s="78" t="s">
        <v>3</v>
      </c>
      <c r="F111" s="79">
        <v>-2458.14</v>
      </c>
      <c r="G111" s="64" t="s">
        <v>49</v>
      </c>
    </row>
    <row r="112" s="53" customFormat="1" ht="16.5" spans="2:7">
      <c r="B112" s="85">
        <v>43413</v>
      </c>
      <c r="C112" s="86" t="s">
        <v>20</v>
      </c>
      <c r="D112" s="88" t="s">
        <v>136</v>
      </c>
      <c r="E112" s="78" t="s">
        <v>4</v>
      </c>
      <c r="F112" s="79">
        <v>-929.04</v>
      </c>
      <c r="G112" s="64" t="s">
        <v>49</v>
      </c>
    </row>
    <row r="113" s="53" customFormat="1" ht="16.5" spans="2:7">
      <c r="B113" s="85">
        <v>43413</v>
      </c>
      <c r="C113" s="86" t="s">
        <v>54</v>
      </c>
      <c r="D113" s="88" t="s">
        <v>137</v>
      </c>
      <c r="E113" s="78" t="s">
        <v>10</v>
      </c>
      <c r="F113" s="79">
        <v>-2628.11</v>
      </c>
      <c r="G113" s="64" t="s">
        <v>56</v>
      </c>
    </row>
    <row r="114" s="53" customFormat="1" ht="16.5" spans="2:7">
      <c r="B114" s="85">
        <v>43413</v>
      </c>
      <c r="C114" s="86" t="s">
        <v>54</v>
      </c>
      <c r="D114" s="88" t="s">
        <v>138</v>
      </c>
      <c r="E114" s="78" t="s">
        <v>10</v>
      </c>
      <c r="F114" s="79">
        <v>-2628.11</v>
      </c>
      <c r="G114" s="64" t="s">
        <v>56</v>
      </c>
    </row>
    <row r="115" s="53" customFormat="1" ht="16.5" spans="2:9">
      <c r="B115" s="85">
        <v>43413</v>
      </c>
      <c r="C115" s="86" t="s">
        <v>54</v>
      </c>
      <c r="D115" s="88" t="s">
        <v>139</v>
      </c>
      <c r="E115" s="78" t="s">
        <v>11</v>
      </c>
      <c r="F115" s="79">
        <v>-800</v>
      </c>
      <c r="G115" s="64" t="s">
        <v>56</v>
      </c>
      <c r="I115" s="91"/>
    </row>
    <row r="116" s="53" customFormat="1" ht="16.5" spans="2:9">
      <c r="B116" s="85">
        <v>43414</v>
      </c>
      <c r="C116" s="86" t="s">
        <v>20</v>
      </c>
      <c r="D116" s="88" t="s">
        <v>140</v>
      </c>
      <c r="E116" s="78" t="s">
        <v>6</v>
      </c>
      <c r="F116" s="90">
        <v>-280</v>
      </c>
      <c r="G116" s="64" t="s">
        <v>141</v>
      </c>
      <c r="I116" s="91"/>
    </row>
    <row r="117" s="53" customFormat="1" ht="16.5" spans="2:9">
      <c r="B117" s="85">
        <v>43415</v>
      </c>
      <c r="C117" s="86" t="s">
        <v>25</v>
      </c>
      <c r="D117" s="88" t="s">
        <v>142</v>
      </c>
      <c r="E117" s="78" t="s">
        <v>3</v>
      </c>
      <c r="F117" s="90">
        <v>-159.78</v>
      </c>
      <c r="G117" s="64" t="s">
        <v>141</v>
      </c>
      <c r="I117" s="91"/>
    </row>
    <row r="118" s="53" customFormat="1" ht="16.5" spans="2:9">
      <c r="B118" s="85">
        <v>43415</v>
      </c>
      <c r="C118" s="86" t="s">
        <v>25</v>
      </c>
      <c r="D118" s="88" t="s">
        <v>143</v>
      </c>
      <c r="E118" s="78" t="s">
        <v>5</v>
      </c>
      <c r="F118" s="90">
        <v>-38.66</v>
      </c>
      <c r="G118" s="64" t="s">
        <v>141</v>
      </c>
      <c r="I118" s="91"/>
    </row>
    <row r="119" s="53" customFormat="1" ht="16.5" spans="2:9">
      <c r="B119" s="85">
        <v>43415</v>
      </c>
      <c r="C119" s="86" t="s">
        <v>25</v>
      </c>
      <c r="D119" s="88" t="s">
        <v>144</v>
      </c>
      <c r="E119" s="78" t="s">
        <v>5</v>
      </c>
      <c r="F119" s="90">
        <v>-41.94</v>
      </c>
      <c r="G119" s="64" t="s">
        <v>141</v>
      </c>
      <c r="I119" s="91"/>
    </row>
    <row r="120" s="53" customFormat="1" ht="16.5" spans="2:9">
      <c r="B120" s="85">
        <v>43415</v>
      </c>
      <c r="C120" s="86" t="s">
        <v>25</v>
      </c>
      <c r="D120" s="88" t="s">
        <v>145</v>
      </c>
      <c r="E120" s="78" t="s">
        <v>5</v>
      </c>
      <c r="F120" s="90">
        <v>-166</v>
      </c>
      <c r="G120" s="64" t="s">
        <v>141</v>
      </c>
      <c r="I120" s="91"/>
    </row>
    <row r="121" s="53" customFormat="1" ht="16.5" spans="2:9">
      <c r="B121" s="85">
        <v>43415</v>
      </c>
      <c r="C121" s="86" t="s">
        <v>25</v>
      </c>
      <c r="D121" s="88" t="s">
        <v>146</v>
      </c>
      <c r="E121" s="78" t="s">
        <v>5</v>
      </c>
      <c r="F121" s="90">
        <v>-43.85</v>
      </c>
      <c r="G121" s="64" t="s">
        <v>141</v>
      </c>
      <c r="I121" s="91"/>
    </row>
    <row r="122" s="53" customFormat="1" ht="16.5" spans="2:9">
      <c r="B122" s="85">
        <v>43415</v>
      </c>
      <c r="C122" s="86" t="s">
        <v>25</v>
      </c>
      <c r="D122" s="88" t="s">
        <v>147</v>
      </c>
      <c r="E122" s="78" t="s">
        <v>5</v>
      </c>
      <c r="F122" s="90">
        <v>-1759.21</v>
      </c>
      <c r="G122" s="64" t="s">
        <v>141</v>
      </c>
      <c r="I122" s="91"/>
    </row>
    <row r="123" s="53" customFormat="1" ht="16.5" spans="2:9">
      <c r="B123" s="85">
        <v>43415</v>
      </c>
      <c r="C123" s="86" t="s">
        <v>25</v>
      </c>
      <c r="D123" s="88" t="s">
        <v>148</v>
      </c>
      <c r="E123" s="78" t="s">
        <v>3</v>
      </c>
      <c r="F123" s="90">
        <v>-238.89</v>
      </c>
      <c r="G123" s="64" t="s">
        <v>141</v>
      </c>
      <c r="I123" s="91"/>
    </row>
    <row r="124" s="53" customFormat="1" ht="16.5" spans="2:9">
      <c r="B124" s="85">
        <v>43415</v>
      </c>
      <c r="C124" s="86" t="s">
        <v>25</v>
      </c>
      <c r="D124" s="88" t="s">
        <v>149</v>
      </c>
      <c r="E124" s="78" t="s">
        <v>3</v>
      </c>
      <c r="F124" s="90">
        <v>-166.3</v>
      </c>
      <c r="G124" s="64" t="s">
        <v>141</v>
      </c>
      <c r="I124" s="91"/>
    </row>
    <row r="125" s="53" customFormat="1" ht="16.5" spans="2:9">
      <c r="B125" s="85">
        <v>43415</v>
      </c>
      <c r="C125" s="86" t="s">
        <v>25</v>
      </c>
      <c r="D125" s="88" t="s">
        <v>150</v>
      </c>
      <c r="E125" s="78" t="s">
        <v>3</v>
      </c>
      <c r="F125" s="90">
        <v>-265.74</v>
      </c>
      <c r="G125" s="64" t="s">
        <v>141</v>
      </c>
      <c r="I125" s="91"/>
    </row>
    <row r="126" s="53" customFormat="1" ht="16.5" spans="2:9">
      <c r="B126" s="85">
        <v>43415</v>
      </c>
      <c r="C126" s="86" t="s">
        <v>25</v>
      </c>
      <c r="D126" s="88" t="s">
        <v>151</v>
      </c>
      <c r="E126" s="78" t="s">
        <v>3</v>
      </c>
      <c r="F126" s="90">
        <v>-617.56</v>
      </c>
      <c r="G126" s="64" t="s">
        <v>141</v>
      </c>
      <c r="I126" s="91"/>
    </row>
    <row r="127" s="53" customFormat="1" ht="16.5" spans="2:9">
      <c r="B127" s="85">
        <v>43415</v>
      </c>
      <c r="C127" s="86" t="s">
        <v>25</v>
      </c>
      <c r="D127" s="88" t="s">
        <v>152</v>
      </c>
      <c r="E127" s="78" t="s">
        <v>5</v>
      </c>
      <c r="F127" s="90">
        <v>-56.93</v>
      </c>
      <c r="G127" s="64" t="s">
        <v>141</v>
      </c>
      <c r="I127" s="91"/>
    </row>
    <row r="128" s="53" customFormat="1" ht="16.5" spans="2:7">
      <c r="B128" s="85">
        <v>43415</v>
      </c>
      <c r="C128" s="86" t="s">
        <v>25</v>
      </c>
      <c r="D128" s="88" t="s">
        <v>153</v>
      </c>
      <c r="E128" s="78" t="s">
        <v>5</v>
      </c>
      <c r="F128" s="90">
        <v>-26.55</v>
      </c>
      <c r="G128" s="64" t="s">
        <v>141</v>
      </c>
    </row>
    <row r="129" s="53" customFormat="1" ht="16.5" spans="2:7">
      <c r="B129" s="85">
        <v>43415</v>
      </c>
      <c r="C129" s="86" t="s">
        <v>25</v>
      </c>
      <c r="D129" s="88" t="s">
        <v>154</v>
      </c>
      <c r="E129" s="78" t="s">
        <v>5</v>
      </c>
      <c r="F129" s="90">
        <v>-38.93</v>
      </c>
      <c r="G129" s="64" t="s">
        <v>141</v>
      </c>
    </row>
    <row r="130" s="53" customFormat="1" ht="16.5" spans="2:7">
      <c r="B130" s="85">
        <v>43415</v>
      </c>
      <c r="C130" s="86" t="s">
        <v>25</v>
      </c>
      <c r="D130" s="88" t="s">
        <v>155</v>
      </c>
      <c r="E130" s="78" t="s">
        <v>5</v>
      </c>
      <c r="F130" s="90">
        <v>-46.06</v>
      </c>
      <c r="G130" s="64" t="s">
        <v>141</v>
      </c>
    </row>
    <row r="131" s="53" customFormat="1" ht="16.5" spans="2:7">
      <c r="B131" s="85">
        <v>43415</v>
      </c>
      <c r="C131" s="86" t="s">
        <v>25</v>
      </c>
      <c r="D131" s="88" t="s">
        <v>156</v>
      </c>
      <c r="E131" s="78" t="s">
        <v>5</v>
      </c>
      <c r="F131" s="90">
        <v>-34.39</v>
      </c>
      <c r="G131" s="64" t="s">
        <v>141</v>
      </c>
    </row>
    <row r="132" s="53" customFormat="1" ht="16.5" spans="2:7">
      <c r="B132" s="85">
        <v>43415</v>
      </c>
      <c r="C132" s="86" t="s">
        <v>25</v>
      </c>
      <c r="D132" s="88" t="s">
        <v>157</v>
      </c>
      <c r="E132" s="78" t="s">
        <v>5</v>
      </c>
      <c r="F132" s="90">
        <v>-74.48</v>
      </c>
      <c r="G132" s="64" t="s">
        <v>141</v>
      </c>
    </row>
    <row r="133" s="53" customFormat="1" ht="16.5" spans="2:7">
      <c r="B133" s="85">
        <v>43415</v>
      </c>
      <c r="C133" s="86" t="s">
        <v>25</v>
      </c>
      <c r="D133" s="88" t="s">
        <v>158</v>
      </c>
      <c r="E133" s="78" t="s">
        <v>5</v>
      </c>
      <c r="F133" s="90">
        <v>-30.77</v>
      </c>
      <c r="G133" s="64" t="s">
        <v>141</v>
      </c>
    </row>
    <row r="134" s="53" customFormat="1" ht="16.5" spans="2:7">
      <c r="B134" s="85">
        <v>43415</v>
      </c>
      <c r="C134" s="86" t="s">
        <v>25</v>
      </c>
      <c r="D134" s="88" t="s">
        <v>158</v>
      </c>
      <c r="E134" s="78" t="s">
        <v>5</v>
      </c>
      <c r="F134" s="90">
        <v>-34.01</v>
      </c>
      <c r="G134" s="64" t="s">
        <v>141</v>
      </c>
    </row>
    <row r="135" s="53" customFormat="1" ht="16.5" spans="2:7">
      <c r="B135" s="85">
        <v>43415</v>
      </c>
      <c r="C135" s="86" t="s">
        <v>25</v>
      </c>
      <c r="D135" s="88" t="s">
        <v>159</v>
      </c>
      <c r="E135" s="78" t="s">
        <v>5</v>
      </c>
      <c r="F135" s="90">
        <v>-55.87</v>
      </c>
      <c r="G135" s="64" t="s">
        <v>141</v>
      </c>
    </row>
    <row r="136" s="53" customFormat="1" ht="16.5" spans="2:7">
      <c r="B136" s="85">
        <v>43415</v>
      </c>
      <c r="C136" s="86" t="s">
        <v>25</v>
      </c>
      <c r="D136" s="88" t="s">
        <v>160</v>
      </c>
      <c r="E136" s="78" t="s">
        <v>5</v>
      </c>
      <c r="F136" s="90">
        <v>-32.2</v>
      </c>
      <c r="G136" s="64" t="s">
        <v>141</v>
      </c>
    </row>
    <row r="137" s="53" customFormat="1" ht="16.5" spans="2:7">
      <c r="B137" s="85">
        <v>43415</v>
      </c>
      <c r="C137" s="86" t="s">
        <v>25</v>
      </c>
      <c r="D137" s="88" t="s">
        <v>161</v>
      </c>
      <c r="E137" s="78" t="s">
        <v>5</v>
      </c>
      <c r="F137" s="90">
        <v>-212.1</v>
      </c>
      <c r="G137" s="64" t="s">
        <v>141</v>
      </c>
    </row>
    <row r="138" s="53" customFormat="1" ht="16.5" spans="2:7">
      <c r="B138" s="85">
        <v>43415</v>
      </c>
      <c r="C138" s="86" t="s">
        <v>25</v>
      </c>
      <c r="D138" s="88" t="s">
        <v>162</v>
      </c>
      <c r="E138" s="78" t="s">
        <v>5</v>
      </c>
      <c r="F138" s="90">
        <v>-130.4</v>
      </c>
      <c r="G138" s="64" t="s">
        <v>141</v>
      </c>
    </row>
    <row r="139" s="53" customFormat="1" ht="16.5" spans="2:7">
      <c r="B139" s="85">
        <v>43415</v>
      </c>
      <c r="C139" s="86" t="s">
        <v>25</v>
      </c>
      <c r="D139" s="88" t="s">
        <v>163</v>
      </c>
      <c r="E139" s="78" t="s">
        <v>3</v>
      </c>
      <c r="F139" s="90">
        <v>-15.39</v>
      </c>
      <c r="G139" s="64" t="s">
        <v>141</v>
      </c>
    </row>
    <row r="140" s="53" customFormat="1" ht="16.5" spans="2:7">
      <c r="B140" s="85">
        <v>43415</v>
      </c>
      <c r="C140" s="86" t="s">
        <v>25</v>
      </c>
      <c r="D140" s="88" t="s">
        <v>163</v>
      </c>
      <c r="E140" s="78" t="s">
        <v>3</v>
      </c>
      <c r="F140" s="90">
        <v>-79.38</v>
      </c>
      <c r="G140" s="64" t="s">
        <v>141</v>
      </c>
    </row>
    <row r="141" s="53" customFormat="1" ht="16.5" spans="2:7">
      <c r="B141" s="85">
        <v>43415</v>
      </c>
      <c r="C141" s="86" t="s">
        <v>25</v>
      </c>
      <c r="D141" s="88" t="s">
        <v>164</v>
      </c>
      <c r="E141" s="78" t="s">
        <v>3</v>
      </c>
      <c r="F141" s="90">
        <v>-273.78</v>
      </c>
      <c r="G141" s="64" t="s">
        <v>141</v>
      </c>
    </row>
    <row r="142" s="53" customFormat="1" ht="16.5" spans="2:7">
      <c r="B142" s="85">
        <v>43415</v>
      </c>
      <c r="C142" s="86" t="s">
        <v>25</v>
      </c>
      <c r="D142" s="88" t="s">
        <v>165</v>
      </c>
      <c r="E142" s="78" t="s">
        <v>3</v>
      </c>
      <c r="F142" s="90">
        <v>-265.68</v>
      </c>
      <c r="G142" s="64" t="s">
        <v>141</v>
      </c>
    </row>
    <row r="143" s="53" customFormat="1" ht="16.5" spans="2:7">
      <c r="B143" s="85">
        <v>43415</v>
      </c>
      <c r="C143" s="86" t="s">
        <v>25</v>
      </c>
      <c r="D143" s="88" t="s">
        <v>166</v>
      </c>
      <c r="E143" s="78" t="s">
        <v>3</v>
      </c>
      <c r="F143" s="90">
        <v>-344.62</v>
      </c>
      <c r="G143" s="64" t="s">
        <v>141</v>
      </c>
    </row>
    <row r="144" s="53" customFormat="1" ht="16.5" spans="2:7">
      <c r="B144" s="85">
        <v>43415</v>
      </c>
      <c r="C144" s="86" t="s">
        <v>25</v>
      </c>
      <c r="D144" s="88" t="s">
        <v>167</v>
      </c>
      <c r="E144" s="78" t="s">
        <v>3</v>
      </c>
      <c r="F144" s="90">
        <v>-133.73</v>
      </c>
      <c r="G144" s="64" t="s">
        <v>141</v>
      </c>
    </row>
    <row r="145" s="53" customFormat="1" ht="16.5" spans="2:7">
      <c r="B145" s="85">
        <v>43415</v>
      </c>
      <c r="C145" s="86" t="s">
        <v>25</v>
      </c>
      <c r="D145" s="88" t="s">
        <v>168</v>
      </c>
      <c r="E145" s="78" t="s">
        <v>3</v>
      </c>
      <c r="F145" s="90">
        <v>-152.1</v>
      </c>
      <c r="G145" s="64" t="s">
        <v>141</v>
      </c>
    </row>
    <row r="146" s="53" customFormat="1" ht="16.5" spans="2:7">
      <c r="B146" s="85">
        <v>43415</v>
      </c>
      <c r="C146" s="86" t="s">
        <v>25</v>
      </c>
      <c r="D146" s="88" t="s">
        <v>169</v>
      </c>
      <c r="E146" s="78" t="s">
        <v>3</v>
      </c>
      <c r="F146" s="90">
        <v>-793.29</v>
      </c>
      <c r="G146" s="64" t="s">
        <v>141</v>
      </c>
    </row>
    <row r="147" s="53" customFormat="1" ht="16.5" spans="2:7">
      <c r="B147" s="85">
        <v>43415</v>
      </c>
      <c r="C147" s="86" t="s">
        <v>25</v>
      </c>
      <c r="D147" s="88" t="s">
        <v>170</v>
      </c>
      <c r="E147" s="78" t="s">
        <v>3</v>
      </c>
      <c r="F147" s="90">
        <v>-111.75</v>
      </c>
      <c r="G147" s="64" t="s">
        <v>141</v>
      </c>
    </row>
    <row r="148" s="53" customFormat="1" ht="16.5" spans="2:7">
      <c r="B148" s="85">
        <v>43415</v>
      </c>
      <c r="C148" s="86" t="s">
        <v>25</v>
      </c>
      <c r="D148" s="88" t="s">
        <v>171</v>
      </c>
      <c r="E148" s="78" t="s">
        <v>3</v>
      </c>
      <c r="F148" s="90">
        <v>-772.62</v>
      </c>
      <c r="G148" s="64" t="s">
        <v>141</v>
      </c>
    </row>
    <row r="149" s="53" customFormat="1" ht="16.5" spans="2:7">
      <c r="B149" s="85">
        <v>43415</v>
      </c>
      <c r="C149" s="86" t="s">
        <v>25</v>
      </c>
      <c r="D149" s="88" t="s">
        <v>172</v>
      </c>
      <c r="E149" s="78" t="s">
        <v>3</v>
      </c>
      <c r="F149" s="90">
        <v>-150.48</v>
      </c>
      <c r="G149" s="64" t="s">
        <v>141</v>
      </c>
    </row>
    <row r="150" s="53" customFormat="1" ht="16.5" spans="2:7">
      <c r="B150" s="85">
        <v>43415</v>
      </c>
      <c r="C150" s="86" t="s">
        <v>25</v>
      </c>
      <c r="D150" s="92" t="s">
        <v>173</v>
      </c>
      <c r="E150" s="78" t="s">
        <v>3</v>
      </c>
      <c r="F150" s="90">
        <v>-70.37</v>
      </c>
      <c r="G150" s="64" t="s">
        <v>141</v>
      </c>
    </row>
    <row r="151" s="53" customFormat="1" ht="16.5" spans="2:7">
      <c r="B151" s="85">
        <v>43415</v>
      </c>
      <c r="C151" s="86" t="s">
        <v>25</v>
      </c>
      <c r="D151" s="88" t="s">
        <v>174</v>
      </c>
      <c r="E151" s="78" t="s">
        <v>5</v>
      </c>
      <c r="F151" s="90">
        <v>-99.96</v>
      </c>
      <c r="G151" s="64" t="s">
        <v>141</v>
      </c>
    </row>
    <row r="152" s="53" customFormat="1" ht="16.5" spans="2:7">
      <c r="B152" s="85">
        <v>43415</v>
      </c>
      <c r="C152" s="86" t="s">
        <v>25</v>
      </c>
      <c r="D152" s="88" t="s">
        <v>175</v>
      </c>
      <c r="E152" s="78" t="s">
        <v>5</v>
      </c>
      <c r="F152" s="90">
        <v>-118.2</v>
      </c>
      <c r="G152" s="64" t="s">
        <v>141</v>
      </c>
    </row>
    <row r="153" s="53" customFormat="1" ht="16.5" spans="2:7">
      <c r="B153" s="85">
        <v>43415</v>
      </c>
      <c r="C153" s="86" t="s">
        <v>25</v>
      </c>
      <c r="D153" s="88" t="s">
        <v>176</v>
      </c>
      <c r="E153" s="78" t="s">
        <v>5</v>
      </c>
      <c r="F153" s="90">
        <v>-64.18</v>
      </c>
      <c r="G153" s="64" t="s">
        <v>141</v>
      </c>
    </row>
    <row r="154" s="53" customFormat="1" ht="16.5" spans="2:7">
      <c r="B154" s="85">
        <v>43415</v>
      </c>
      <c r="C154" s="86" t="s">
        <v>25</v>
      </c>
      <c r="D154" s="88" t="s">
        <v>177</v>
      </c>
      <c r="E154" s="78" t="s">
        <v>5</v>
      </c>
      <c r="F154" s="90">
        <v>-27.35</v>
      </c>
      <c r="G154" s="64" t="s">
        <v>141</v>
      </c>
    </row>
    <row r="155" s="53" customFormat="1" ht="16.5" spans="2:7">
      <c r="B155" s="85">
        <v>43415</v>
      </c>
      <c r="C155" s="86" t="s">
        <v>25</v>
      </c>
      <c r="D155" s="88" t="s">
        <v>178</v>
      </c>
      <c r="E155" s="78" t="s">
        <v>5</v>
      </c>
      <c r="F155" s="90">
        <v>-22.94</v>
      </c>
      <c r="G155" s="64" t="s">
        <v>141</v>
      </c>
    </row>
    <row r="156" s="53" customFormat="1" ht="16.5" spans="2:7">
      <c r="B156" s="85">
        <v>43415</v>
      </c>
      <c r="C156" s="86" t="s">
        <v>25</v>
      </c>
      <c r="D156" s="88" t="s">
        <v>179</v>
      </c>
      <c r="E156" s="78" t="s">
        <v>3</v>
      </c>
      <c r="F156" s="90">
        <v>-125.26</v>
      </c>
      <c r="G156" s="64" t="s">
        <v>141</v>
      </c>
    </row>
    <row r="157" s="53" customFormat="1" ht="16.5" spans="2:7">
      <c r="B157" s="85">
        <v>43415</v>
      </c>
      <c r="C157" s="86" t="s">
        <v>25</v>
      </c>
      <c r="D157" s="88" t="s">
        <v>179</v>
      </c>
      <c r="E157" s="78" t="s">
        <v>3</v>
      </c>
      <c r="F157" s="90">
        <v>-133.2</v>
      </c>
      <c r="G157" s="64" t="s">
        <v>141</v>
      </c>
    </row>
    <row r="158" s="53" customFormat="1" ht="16.5" spans="2:7">
      <c r="B158" s="85">
        <v>43415</v>
      </c>
      <c r="C158" s="86" t="s">
        <v>25</v>
      </c>
      <c r="D158" s="88" t="s">
        <v>180</v>
      </c>
      <c r="E158" s="78" t="s">
        <v>3</v>
      </c>
      <c r="F158" s="90">
        <v>-486.72</v>
      </c>
      <c r="G158" s="64" t="s">
        <v>141</v>
      </c>
    </row>
    <row r="159" s="53" customFormat="1" ht="16.5" spans="2:7">
      <c r="B159" s="85">
        <v>43415</v>
      </c>
      <c r="C159" s="86" t="s">
        <v>25</v>
      </c>
      <c r="D159" s="92" t="s">
        <v>181</v>
      </c>
      <c r="E159" s="78" t="s">
        <v>3</v>
      </c>
      <c r="F159" s="90">
        <v>-176.21</v>
      </c>
      <c r="G159" s="64" t="s">
        <v>141</v>
      </c>
    </row>
    <row r="160" s="53" customFormat="1" ht="16.5" spans="2:7">
      <c r="B160" s="85">
        <v>43415</v>
      </c>
      <c r="C160" s="86" t="s">
        <v>25</v>
      </c>
      <c r="D160" s="88" t="s">
        <v>181</v>
      </c>
      <c r="E160" s="78" t="s">
        <v>3</v>
      </c>
      <c r="F160" s="90">
        <v>-191.82</v>
      </c>
      <c r="G160" s="64" t="s">
        <v>141</v>
      </c>
    </row>
    <row r="161" s="53" customFormat="1" ht="16.5" spans="2:7">
      <c r="B161" s="85">
        <v>43415</v>
      </c>
      <c r="C161" s="86" t="s">
        <v>25</v>
      </c>
      <c r="D161" s="88" t="s">
        <v>181</v>
      </c>
      <c r="E161" s="78" t="s">
        <v>3</v>
      </c>
      <c r="F161" s="90">
        <v>-199.63</v>
      </c>
      <c r="G161" s="64" t="s">
        <v>141</v>
      </c>
    </row>
    <row r="162" s="53" customFormat="1" ht="16.5" spans="2:7">
      <c r="B162" s="85">
        <v>43415</v>
      </c>
      <c r="C162" s="86" t="s">
        <v>25</v>
      </c>
      <c r="D162" s="88" t="s">
        <v>182</v>
      </c>
      <c r="E162" s="78" t="s">
        <v>3</v>
      </c>
      <c r="F162" s="90">
        <v>-45.13</v>
      </c>
      <c r="G162" s="64" t="s">
        <v>141</v>
      </c>
    </row>
    <row r="163" s="53" customFormat="1" ht="16.5" spans="2:7">
      <c r="B163" s="85">
        <v>43415</v>
      </c>
      <c r="C163" s="86" t="s">
        <v>25</v>
      </c>
      <c r="D163" s="88" t="s">
        <v>183</v>
      </c>
      <c r="E163" s="78" t="s">
        <v>5</v>
      </c>
      <c r="F163" s="90">
        <v>-125.76</v>
      </c>
      <c r="G163" s="64" t="s">
        <v>141</v>
      </c>
    </row>
    <row r="164" s="53" customFormat="1" ht="16.5" spans="2:7">
      <c r="B164" s="85">
        <v>43415</v>
      </c>
      <c r="C164" s="86" t="s">
        <v>25</v>
      </c>
      <c r="D164" s="88" t="s">
        <v>184</v>
      </c>
      <c r="E164" s="78" t="s">
        <v>3</v>
      </c>
      <c r="F164" s="90">
        <v>-2144.29</v>
      </c>
      <c r="G164" s="64" t="s">
        <v>141</v>
      </c>
    </row>
    <row r="165" s="53" customFormat="1" ht="16.5" spans="2:7">
      <c r="B165" s="85">
        <v>43415</v>
      </c>
      <c r="C165" s="86" t="s">
        <v>25</v>
      </c>
      <c r="D165" s="92" t="s">
        <v>185</v>
      </c>
      <c r="E165" s="78" t="s">
        <v>5</v>
      </c>
      <c r="F165" s="90">
        <v>-46.86</v>
      </c>
      <c r="G165" s="64" t="s">
        <v>141</v>
      </c>
    </row>
    <row r="166" s="53" customFormat="1" ht="16.5" spans="2:7">
      <c r="B166" s="85">
        <v>43415</v>
      </c>
      <c r="C166" s="86" t="s">
        <v>25</v>
      </c>
      <c r="D166" s="88" t="s">
        <v>186</v>
      </c>
      <c r="E166" s="78" t="s">
        <v>5</v>
      </c>
      <c r="F166" s="90">
        <v>-79.5</v>
      </c>
      <c r="G166" s="64" t="s">
        <v>141</v>
      </c>
    </row>
    <row r="167" s="53" customFormat="1" ht="16.5" spans="2:7">
      <c r="B167" s="85">
        <v>43415</v>
      </c>
      <c r="C167" s="86" t="s">
        <v>25</v>
      </c>
      <c r="D167" s="88" t="s">
        <v>187</v>
      </c>
      <c r="E167" s="78" t="s">
        <v>3</v>
      </c>
      <c r="F167" s="90">
        <v>-2056.99</v>
      </c>
      <c r="G167" s="64" t="s">
        <v>141</v>
      </c>
    </row>
    <row r="168" s="53" customFormat="1" ht="16.5" spans="2:7">
      <c r="B168" s="85">
        <v>43415</v>
      </c>
      <c r="C168" s="86" t="s">
        <v>25</v>
      </c>
      <c r="D168" s="88" t="s">
        <v>188</v>
      </c>
      <c r="E168" s="78" t="s">
        <v>3</v>
      </c>
      <c r="F168" s="90">
        <v>-2099.2</v>
      </c>
      <c r="G168" s="64" t="s">
        <v>141</v>
      </c>
    </row>
    <row r="169" s="53" customFormat="1" ht="16.5" spans="2:7">
      <c r="B169" s="85">
        <v>43415</v>
      </c>
      <c r="C169" s="86" t="s">
        <v>25</v>
      </c>
      <c r="D169" s="88" t="s">
        <v>189</v>
      </c>
      <c r="E169" s="78" t="s">
        <v>5</v>
      </c>
      <c r="F169" s="90">
        <v>-84.98</v>
      </c>
      <c r="G169" s="64" t="s">
        <v>141</v>
      </c>
    </row>
    <row r="170" s="53" customFormat="1" ht="33" spans="2:7">
      <c r="B170" s="85">
        <v>43415</v>
      </c>
      <c r="C170" s="86" t="s">
        <v>25</v>
      </c>
      <c r="D170" s="88" t="s">
        <v>190</v>
      </c>
      <c r="E170" s="78" t="s">
        <v>3</v>
      </c>
      <c r="F170" s="90">
        <v>-1872.16</v>
      </c>
      <c r="G170" s="64" t="s">
        <v>141</v>
      </c>
    </row>
    <row r="171" s="53" customFormat="1" ht="16.5" spans="2:7">
      <c r="B171" s="85">
        <v>43415</v>
      </c>
      <c r="C171" s="86" t="s">
        <v>20</v>
      </c>
      <c r="D171" s="88" t="s">
        <v>191</v>
      </c>
      <c r="E171" s="78" t="s">
        <v>3</v>
      </c>
      <c r="F171" s="90">
        <v>-1345.45</v>
      </c>
      <c r="G171" s="64" t="s">
        <v>141</v>
      </c>
    </row>
    <row r="172" s="53" customFormat="1" ht="16.5" spans="2:7">
      <c r="B172" s="85">
        <v>43415</v>
      </c>
      <c r="C172" s="86" t="s">
        <v>20</v>
      </c>
      <c r="D172" s="88" t="s">
        <v>192</v>
      </c>
      <c r="E172" s="78" t="s">
        <v>5</v>
      </c>
      <c r="F172" s="90">
        <v>-66.44</v>
      </c>
      <c r="G172" s="64" t="s">
        <v>141</v>
      </c>
    </row>
    <row r="173" s="53" customFormat="1" ht="16.5" spans="2:7">
      <c r="B173" s="85">
        <v>43415</v>
      </c>
      <c r="C173" s="86" t="s">
        <v>20</v>
      </c>
      <c r="D173" s="88" t="s">
        <v>193</v>
      </c>
      <c r="E173" s="78" t="s">
        <v>5</v>
      </c>
      <c r="F173" s="90">
        <v>-201.15</v>
      </c>
      <c r="G173" s="64" t="s">
        <v>141</v>
      </c>
    </row>
    <row r="174" s="53" customFormat="1" ht="16.5" spans="2:7">
      <c r="B174" s="85">
        <v>43415</v>
      </c>
      <c r="C174" s="86" t="s">
        <v>20</v>
      </c>
      <c r="D174" s="88" t="s">
        <v>194</v>
      </c>
      <c r="E174" s="78" t="s">
        <v>5</v>
      </c>
      <c r="F174" s="90">
        <v>-312.78</v>
      </c>
      <c r="G174" s="64" t="s">
        <v>141</v>
      </c>
    </row>
    <row r="175" s="53" customFormat="1" ht="16.5" spans="2:7">
      <c r="B175" s="85">
        <v>43415</v>
      </c>
      <c r="C175" s="86" t="s">
        <v>20</v>
      </c>
      <c r="D175" s="88" t="s">
        <v>195</v>
      </c>
      <c r="E175" s="78" t="s">
        <v>5</v>
      </c>
      <c r="F175" s="90">
        <v>-268.33</v>
      </c>
      <c r="G175" s="64" t="s">
        <v>141</v>
      </c>
    </row>
    <row r="176" s="53" customFormat="1" ht="16.5" spans="2:7">
      <c r="B176" s="85">
        <v>43415</v>
      </c>
      <c r="C176" s="86" t="s">
        <v>20</v>
      </c>
      <c r="D176" s="88" t="s">
        <v>196</v>
      </c>
      <c r="E176" s="78" t="s">
        <v>5</v>
      </c>
      <c r="F176" s="90">
        <v>-107.17</v>
      </c>
      <c r="G176" s="64" t="s">
        <v>141</v>
      </c>
    </row>
    <row r="177" s="53" customFormat="1" ht="16.5" spans="2:7">
      <c r="B177" s="85">
        <v>43415</v>
      </c>
      <c r="C177" s="86" t="s">
        <v>20</v>
      </c>
      <c r="D177" s="88" t="s">
        <v>197</v>
      </c>
      <c r="E177" s="78" t="s">
        <v>3</v>
      </c>
      <c r="F177" s="90">
        <v>-399</v>
      </c>
      <c r="G177" s="64" t="s">
        <v>141</v>
      </c>
    </row>
    <row r="178" s="53" customFormat="1" ht="16.5" spans="2:7">
      <c r="B178" s="85">
        <v>43415</v>
      </c>
      <c r="C178" s="86" t="s">
        <v>20</v>
      </c>
      <c r="D178" s="88" t="s">
        <v>198</v>
      </c>
      <c r="E178" s="78" t="s">
        <v>3</v>
      </c>
      <c r="F178" s="90">
        <v>-254</v>
      </c>
      <c r="G178" s="64" t="s">
        <v>141</v>
      </c>
    </row>
    <row r="179" s="53" customFormat="1" ht="16.5" spans="2:7">
      <c r="B179" s="85">
        <v>43415</v>
      </c>
      <c r="C179" s="86" t="s">
        <v>20</v>
      </c>
      <c r="D179" s="88" t="s">
        <v>199</v>
      </c>
      <c r="E179" s="78" t="s">
        <v>3</v>
      </c>
      <c r="F179" s="90">
        <v>-2034</v>
      </c>
      <c r="G179" s="64" t="s">
        <v>141</v>
      </c>
    </row>
    <row r="180" s="53" customFormat="1" ht="16.5" spans="2:7">
      <c r="B180" s="85">
        <v>43415</v>
      </c>
      <c r="C180" s="86" t="s">
        <v>20</v>
      </c>
      <c r="D180" s="88" t="s">
        <v>200</v>
      </c>
      <c r="E180" s="78" t="s">
        <v>3</v>
      </c>
      <c r="F180" s="90">
        <v>-518</v>
      </c>
      <c r="G180" s="64" t="s">
        <v>141</v>
      </c>
    </row>
    <row r="181" s="53" customFormat="1" ht="16.5" spans="2:7">
      <c r="B181" s="85">
        <v>43415</v>
      </c>
      <c r="C181" s="86" t="s">
        <v>20</v>
      </c>
      <c r="D181" s="88" t="s">
        <v>201</v>
      </c>
      <c r="E181" s="78" t="s">
        <v>3</v>
      </c>
      <c r="F181" s="90">
        <v>-300</v>
      </c>
      <c r="G181" s="64" t="s">
        <v>141</v>
      </c>
    </row>
    <row r="182" s="53" customFormat="1" ht="16.5" spans="2:7">
      <c r="B182" s="85">
        <v>43415</v>
      </c>
      <c r="C182" s="86" t="s">
        <v>20</v>
      </c>
      <c r="D182" s="88" t="s">
        <v>202</v>
      </c>
      <c r="E182" s="78" t="s">
        <v>3</v>
      </c>
      <c r="F182" s="90">
        <v>-269</v>
      </c>
      <c r="G182" s="64" t="s">
        <v>141</v>
      </c>
    </row>
    <row r="183" s="53" customFormat="1" ht="16.5" spans="2:7">
      <c r="B183" s="85">
        <v>43415</v>
      </c>
      <c r="C183" s="86" t="s">
        <v>20</v>
      </c>
      <c r="D183" s="88" t="s">
        <v>203</v>
      </c>
      <c r="E183" s="78" t="s">
        <v>3</v>
      </c>
      <c r="F183" s="90">
        <v>-429</v>
      </c>
      <c r="G183" s="64" t="s">
        <v>141</v>
      </c>
    </row>
    <row r="184" s="53" customFormat="1" ht="16.5" spans="2:7">
      <c r="B184" s="85">
        <v>43415</v>
      </c>
      <c r="C184" s="86" t="s">
        <v>20</v>
      </c>
      <c r="D184" s="88" t="s">
        <v>204</v>
      </c>
      <c r="E184" s="78" t="s">
        <v>3</v>
      </c>
      <c r="F184" s="90">
        <v>-184</v>
      </c>
      <c r="G184" s="64" t="s">
        <v>141</v>
      </c>
    </row>
    <row r="185" s="53" customFormat="1" ht="16.5" spans="2:7">
      <c r="B185" s="85">
        <v>43415</v>
      </c>
      <c r="C185" s="86" t="s">
        <v>20</v>
      </c>
      <c r="D185" s="88" t="s">
        <v>205</v>
      </c>
      <c r="E185" s="78" t="s">
        <v>3</v>
      </c>
      <c r="F185" s="90">
        <v>-108</v>
      </c>
      <c r="G185" s="64" t="s">
        <v>141</v>
      </c>
    </row>
    <row r="186" s="53" customFormat="1" ht="16.5" spans="2:7">
      <c r="B186" s="85">
        <v>43415</v>
      </c>
      <c r="C186" s="86" t="s">
        <v>20</v>
      </c>
      <c r="D186" s="88" t="s">
        <v>206</v>
      </c>
      <c r="E186" s="78" t="s">
        <v>3</v>
      </c>
      <c r="F186" s="90">
        <v>-199</v>
      </c>
      <c r="G186" s="64" t="s">
        <v>141</v>
      </c>
    </row>
    <row r="187" s="53" customFormat="1" ht="16.5" spans="2:7">
      <c r="B187" s="85">
        <v>43415</v>
      </c>
      <c r="C187" s="86" t="s">
        <v>20</v>
      </c>
      <c r="D187" s="88" t="s">
        <v>207</v>
      </c>
      <c r="E187" s="78" t="s">
        <v>3</v>
      </c>
      <c r="F187" s="90">
        <v>-599</v>
      </c>
      <c r="G187" s="64" t="s">
        <v>141</v>
      </c>
    </row>
    <row r="188" s="53" customFormat="1" ht="16.5" spans="2:7">
      <c r="B188" s="85">
        <v>43420</v>
      </c>
      <c r="C188" s="86" t="s">
        <v>20</v>
      </c>
      <c r="D188" s="88" t="s">
        <v>208</v>
      </c>
      <c r="E188" s="78" t="s">
        <v>6</v>
      </c>
      <c r="F188" s="90">
        <v>-350</v>
      </c>
      <c r="G188" s="64" t="s">
        <v>141</v>
      </c>
    </row>
    <row r="189" s="53" customFormat="1" ht="16.5" spans="2:7">
      <c r="B189" s="85">
        <v>43420</v>
      </c>
      <c r="C189" s="86" t="s">
        <v>54</v>
      </c>
      <c r="D189" s="88" t="s">
        <v>209</v>
      </c>
      <c r="E189" s="78" t="s">
        <v>3</v>
      </c>
      <c r="F189" s="90">
        <v>-5100</v>
      </c>
      <c r="G189" s="64" t="s">
        <v>141</v>
      </c>
    </row>
    <row r="190" s="53" customFormat="1" ht="16.5" spans="2:7">
      <c r="B190" s="85">
        <v>43421</v>
      </c>
      <c r="C190" s="86" t="s">
        <v>25</v>
      </c>
      <c r="D190" s="88" t="s">
        <v>210</v>
      </c>
      <c r="E190" s="78" t="s">
        <v>5</v>
      </c>
      <c r="F190" s="79">
        <v>-117.6</v>
      </c>
      <c r="G190" s="64" t="s">
        <v>211</v>
      </c>
    </row>
    <row r="191" s="53" customFormat="1" ht="16.5" spans="2:7">
      <c r="B191" s="85">
        <v>43422</v>
      </c>
      <c r="C191" s="86" t="s">
        <v>23</v>
      </c>
      <c r="D191" s="88" t="s">
        <v>212</v>
      </c>
      <c r="E191" s="78" t="s">
        <v>6</v>
      </c>
      <c r="F191" s="90">
        <v>-66</v>
      </c>
      <c r="G191" s="64" t="s">
        <v>141</v>
      </c>
    </row>
    <row r="192" s="53" customFormat="1" ht="16.5" spans="2:7">
      <c r="B192" s="85">
        <v>43423</v>
      </c>
      <c r="C192" s="86" t="s">
        <v>25</v>
      </c>
      <c r="D192" s="88" t="s">
        <v>213</v>
      </c>
      <c r="E192" s="78" t="s">
        <v>3</v>
      </c>
      <c r="F192" s="90">
        <v>-192.02</v>
      </c>
      <c r="G192" s="64" t="s">
        <v>141</v>
      </c>
    </row>
    <row r="193" s="53" customFormat="1" ht="16.5" spans="2:7">
      <c r="B193" s="85">
        <v>43424</v>
      </c>
      <c r="C193" s="86" t="s">
        <v>23</v>
      </c>
      <c r="D193" s="88" t="s">
        <v>214</v>
      </c>
      <c r="E193" s="78" t="s">
        <v>3</v>
      </c>
      <c r="F193" s="90">
        <v>-23</v>
      </c>
      <c r="G193" s="64" t="s">
        <v>141</v>
      </c>
    </row>
    <row r="194" s="53" customFormat="1" ht="16.5" spans="2:7">
      <c r="B194" s="85">
        <v>43424</v>
      </c>
      <c r="C194" s="86" t="s">
        <v>20</v>
      </c>
      <c r="D194" s="88" t="s">
        <v>215</v>
      </c>
      <c r="E194" s="78" t="s">
        <v>4</v>
      </c>
      <c r="F194" s="90">
        <v>-169.75</v>
      </c>
      <c r="G194" s="64" t="s">
        <v>141</v>
      </c>
    </row>
    <row r="195" s="53" customFormat="1" ht="16.5" spans="2:7">
      <c r="B195" s="85">
        <v>43425</v>
      </c>
      <c r="C195" s="86" t="s">
        <v>54</v>
      </c>
      <c r="D195" s="88" t="s">
        <v>216</v>
      </c>
      <c r="E195" s="78" t="s">
        <v>12</v>
      </c>
      <c r="F195" s="90">
        <v>-8</v>
      </c>
      <c r="G195" s="64" t="s">
        <v>56</v>
      </c>
    </row>
    <row r="196" s="53" customFormat="1" ht="16.5" spans="2:7">
      <c r="B196" s="85">
        <v>43426</v>
      </c>
      <c r="C196" s="86" t="s">
        <v>54</v>
      </c>
      <c r="D196" s="88" t="s">
        <v>217</v>
      </c>
      <c r="E196" s="78" t="s">
        <v>7</v>
      </c>
      <c r="F196" s="90">
        <v>-2000</v>
      </c>
      <c r="G196" s="64" t="s">
        <v>56</v>
      </c>
    </row>
    <row r="197" s="53" customFormat="1" ht="16.5" spans="2:7">
      <c r="B197" s="85">
        <v>43429</v>
      </c>
      <c r="C197" s="86" t="s">
        <v>25</v>
      </c>
      <c r="D197" s="88" t="s">
        <v>218</v>
      </c>
      <c r="E197" s="78" t="s">
        <v>3</v>
      </c>
      <c r="F197" s="90">
        <v>-371.42</v>
      </c>
      <c r="G197" s="64" t="s">
        <v>211</v>
      </c>
    </row>
    <row r="198" s="53" customFormat="1" ht="16.5" spans="2:7">
      <c r="B198" s="85">
        <v>43431</v>
      </c>
      <c r="C198" s="86" t="s">
        <v>25</v>
      </c>
      <c r="D198" s="88" t="s">
        <v>219</v>
      </c>
      <c r="E198" s="78" t="s">
        <v>5</v>
      </c>
      <c r="F198" s="90">
        <v>-94.9</v>
      </c>
      <c r="G198" s="64" t="s">
        <v>211</v>
      </c>
    </row>
    <row r="199" s="53" customFormat="1" ht="16.5" spans="2:7">
      <c r="B199" s="85">
        <v>43431</v>
      </c>
      <c r="C199" s="86" t="s">
        <v>25</v>
      </c>
      <c r="D199" s="88" t="s">
        <v>220</v>
      </c>
      <c r="E199" s="78" t="s">
        <v>3</v>
      </c>
      <c r="F199" s="90">
        <v>-290.08</v>
      </c>
      <c r="G199" s="64" t="s">
        <v>211</v>
      </c>
    </row>
    <row r="200" s="53" customFormat="1" ht="16.5" spans="2:7">
      <c r="B200" s="85">
        <v>43431</v>
      </c>
      <c r="C200" s="86" t="s">
        <v>20</v>
      </c>
      <c r="D200" s="88" t="s">
        <v>221</v>
      </c>
      <c r="E200" s="78" t="s">
        <v>5</v>
      </c>
      <c r="F200" s="90">
        <v>-168.7</v>
      </c>
      <c r="G200" s="64" t="s">
        <v>211</v>
      </c>
    </row>
    <row r="201" s="53" customFormat="1" ht="16.5" spans="2:7">
      <c r="B201" s="85">
        <v>43431</v>
      </c>
      <c r="C201" s="86" t="s">
        <v>54</v>
      </c>
      <c r="D201" s="88" t="s">
        <v>222</v>
      </c>
      <c r="E201" s="78" t="s">
        <v>3</v>
      </c>
      <c r="F201" s="90">
        <v>-897</v>
      </c>
      <c r="G201" s="64" t="s">
        <v>56</v>
      </c>
    </row>
    <row r="202" s="53" customFormat="1" ht="16.5" spans="2:7">
      <c r="B202" s="85">
        <v>43432</v>
      </c>
      <c r="C202" s="86" t="s">
        <v>25</v>
      </c>
      <c r="D202" s="88" t="s">
        <v>223</v>
      </c>
      <c r="E202" s="78" t="s">
        <v>7</v>
      </c>
      <c r="F202" s="90">
        <v>-1536</v>
      </c>
      <c r="G202" s="64" t="s">
        <v>211</v>
      </c>
    </row>
    <row r="203" s="53" customFormat="1" ht="16.5" spans="2:7">
      <c r="B203" s="85">
        <v>43432</v>
      </c>
      <c r="C203" s="86" t="s">
        <v>20</v>
      </c>
      <c r="D203" s="88" t="s">
        <v>94</v>
      </c>
      <c r="E203" s="78" t="s">
        <v>3</v>
      </c>
      <c r="F203" s="90">
        <v>-3157.9</v>
      </c>
      <c r="G203" s="64" t="s">
        <v>211</v>
      </c>
    </row>
    <row r="204" s="53" customFormat="1" ht="16.5" spans="2:7">
      <c r="B204" s="85">
        <v>43432</v>
      </c>
      <c r="C204" s="86" t="s">
        <v>20</v>
      </c>
      <c r="D204" s="88" t="s">
        <v>93</v>
      </c>
      <c r="E204" s="78" t="s">
        <v>6</v>
      </c>
      <c r="F204" s="90">
        <v>-234</v>
      </c>
      <c r="G204" s="64" t="s">
        <v>211</v>
      </c>
    </row>
    <row r="205" s="53" customFormat="1" ht="16.5" spans="2:7">
      <c r="B205" s="85">
        <v>43433</v>
      </c>
      <c r="C205" s="86" t="s">
        <v>54</v>
      </c>
      <c r="D205" s="88" t="s">
        <v>224</v>
      </c>
      <c r="E205" s="78" t="s">
        <v>5</v>
      </c>
      <c r="F205" s="90">
        <v>-728.2</v>
      </c>
      <c r="G205" s="64" t="s">
        <v>56</v>
      </c>
    </row>
    <row r="206" s="53" customFormat="1" ht="16.5" spans="2:7">
      <c r="B206" s="85">
        <v>43433</v>
      </c>
      <c r="C206" s="86" t="s">
        <v>54</v>
      </c>
      <c r="D206" s="88" t="s">
        <v>225</v>
      </c>
      <c r="E206" s="78" t="s">
        <v>3</v>
      </c>
      <c r="F206" s="90">
        <v>-2000</v>
      </c>
      <c r="G206" s="64" t="s">
        <v>56</v>
      </c>
    </row>
    <row r="207" s="53" customFormat="1" ht="16.5" spans="2:7">
      <c r="B207" s="85">
        <v>43434</v>
      </c>
      <c r="C207" s="86" t="s">
        <v>25</v>
      </c>
      <c r="D207" s="88" t="s">
        <v>226</v>
      </c>
      <c r="E207" s="78" t="s">
        <v>5</v>
      </c>
      <c r="F207" s="90">
        <v>-70</v>
      </c>
      <c r="G207" s="64" t="s">
        <v>211</v>
      </c>
    </row>
    <row r="208" s="53" customFormat="1" ht="16.5" spans="2:7">
      <c r="B208" s="85">
        <v>43435</v>
      </c>
      <c r="C208" s="86" t="s">
        <v>25</v>
      </c>
      <c r="D208" s="88" t="s">
        <v>227</v>
      </c>
      <c r="E208" s="78" t="s">
        <v>3</v>
      </c>
      <c r="F208" s="90">
        <v>-142.88</v>
      </c>
      <c r="G208" s="64" t="s">
        <v>211</v>
      </c>
    </row>
    <row r="209" s="53" customFormat="1" ht="16.5" spans="2:7">
      <c r="B209" s="85">
        <v>43435</v>
      </c>
      <c r="C209" s="86" t="s">
        <v>54</v>
      </c>
      <c r="D209" s="88" t="s">
        <v>228</v>
      </c>
      <c r="E209" s="78" t="s">
        <v>3</v>
      </c>
      <c r="F209" s="79">
        <v>-6000</v>
      </c>
      <c r="G209" s="64" t="s">
        <v>56</v>
      </c>
    </row>
    <row r="210" s="53" customFormat="1" ht="16.5" spans="2:7">
      <c r="B210" s="85">
        <v>43435</v>
      </c>
      <c r="C210" s="86" t="s">
        <v>54</v>
      </c>
      <c r="D210" s="88" t="s">
        <v>229</v>
      </c>
      <c r="E210" s="78" t="s">
        <v>12</v>
      </c>
      <c r="F210" s="79">
        <v>-1060</v>
      </c>
      <c r="G210" s="64" t="s">
        <v>56</v>
      </c>
    </row>
    <row r="211" s="53" customFormat="1" ht="16.5" spans="2:7">
      <c r="B211" s="85">
        <v>43436</v>
      </c>
      <c r="C211" s="86" t="s">
        <v>23</v>
      </c>
      <c r="D211" s="88" t="s">
        <v>230</v>
      </c>
      <c r="E211" s="78" t="s">
        <v>3</v>
      </c>
      <c r="F211" s="79">
        <v>-1572.1</v>
      </c>
      <c r="G211" s="64" t="s">
        <v>211</v>
      </c>
    </row>
    <row r="212" s="53" customFormat="1" ht="16.5" spans="2:7">
      <c r="B212" s="85">
        <v>43436</v>
      </c>
      <c r="C212" s="86" t="s">
        <v>25</v>
      </c>
      <c r="D212" s="88" t="s">
        <v>231</v>
      </c>
      <c r="E212" s="78" t="s">
        <v>5</v>
      </c>
      <c r="F212" s="79">
        <v>-1000</v>
      </c>
      <c r="G212" s="64" t="s">
        <v>211</v>
      </c>
    </row>
    <row r="213" s="53" customFormat="1" ht="16.5" spans="2:7">
      <c r="B213" s="85">
        <v>43436</v>
      </c>
      <c r="C213" s="86" t="s">
        <v>25</v>
      </c>
      <c r="D213" s="88" t="s">
        <v>232</v>
      </c>
      <c r="E213" s="78" t="s">
        <v>5</v>
      </c>
      <c r="F213" s="79">
        <v>-120</v>
      </c>
      <c r="G213" s="64" t="s">
        <v>211</v>
      </c>
    </row>
    <row r="214" s="53" customFormat="1" ht="16.5" spans="2:7">
      <c r="B214" s="85">
        <v>43436</v>
      </c>
      <c r="C214" s="86" t="s">
        <v>25</v>
      </c>
      <c r="D214" s="88" t="s">
        <v>233</v>
      </c>
      <c r="E214" s="78" t="s">
        <v>3</v>
      </c>
      <c r="F214" s="79">
        <v>-52.1</v>
      </c>
      <c r="G214" s="64" t="s">
        <v>211</v>
      </c>
    </row>
    <row r="215" s="53" customFormat="1" ht="16.5" spans="2:7">
      <c r="B215" s="85">
        <v>43437</v>
      </c>
      <c r="C215" s="86" t="s">
        <v>25</v>
      </c>
      <c r="D215" s="88" t="s">
        <v>234</v>
      </c>
      <c r="E215" s="78" t="s">
        <v>3</v>
      </c>
      <c r="F215" s="79">
        <v>-149</v>
      </c>
      <c r="G215" s="64" t="s">
        <v>211</v>
      </c>
    </row>
    <row r="216" s="53" customFormat="1" ht="16.5" spans="2:7">
      <c r="B216" s="85">
        <v>43437</v>
      </c>
      <c r="C216" s="86" t="s">
        <v>25</v>
      </c>
      <c r="D216" s="88" t="s">
        <v>235</v>
      </c>
      <c r="E216" s="78" t="s">
        <v>3</v>
      </c>
      <c r="F216" s="79">
        <v>-159</v>
      </c>
      <c r="G216" s="64" t="s">
        <v>211</v>
      </c>
    </row>
    <row r="217" s="53" customFormat="1" ht="16.5" spans="2:7">
      <c r="B217" s="85">
        <v>43437</v>
      </c>
      <c r="C217" s="86" t="s">
        <v>25</v>
      </c>
      <c r="D217" s="88" t="s">
        <v>236</v>
      </c>
      <c r="E217" s="78" t="s">
        <v>12</v>
      </c>
      <c r="F217" s="79">
        <v>-824</v>
      </c>
      <c r="G217" s="64" t="s">
        <v>211</v>
      </c>
    </row>
    <row r="218" s="53" customFormat="1" ht="16.5" spans="2:7">
      <c r="B218" s="85">
        <v>43437</v>
      </c>
      <c r="C218" s="86" t="s">
        <v>25</v>
      </c>
      <c r="D218" s="88" t="s">
        <v>237</v>
      </c>
      <c r="E218" s="78" t="s">
        <v>3</v>
      </c>
      <c r="F218" s="79">
        <v>-278.26</v>
      </c>
      <c r="G218" s="64" t="s">
        <v>211</v>
      </c>
    </row>
    <row r="219" s="53" customFormat="1" ht="33" spans="2:7">
      <c r="B219" s="85">
        <v>43437</v>
      </c>
      <c r="C219" s="86" t="s">
        <v>20</v>
      </c>
      <c r="D219" s="88" t="s">
        <v>238</v>
      </c>
      <c r="E219" s="78" t="s">
        <v>3</v>
      </c>
      <c r="F219" s="79">
        <v>-597.32</v>
      </c>
      <c r="G219" s="64" t="s">
        <v>211</v>
      </c>
    </row>
    <row r="220" s="53" customFormat="1" ht="16.5" spans="2:7">
      <c r="B220" s="85">
        <v>43438</v>
      </c>
      <c r="C220" s="86" t="s">
        <v>25</v>
      </c>
      <c r="D220" s="88" t="s">
        <v>239</v>
      </c>
      <c r="E220" s="78" t="s">
        <v>5</v>
      </c>
      <c r="F220" s="79">
        <v>-290</v>
      </c>
      <c r="G220" s="64" t="s">
        <v>211</v>
      </c>
    </row>
    <row r="221" s="53" customFormat="1" ht="16.5" spans="2:7">
      <c r="B221" s="85">
        <v>43438</v>
      </c>
      <c r="C221" s="86" t="s">
        <v>25</v>
      </c>
      <c r="D221" s="88" t="s">
        <v>240</v>
      </c>
      <c r="E221" s="78" t="s">
        <v>5</v>
      </c>
      <c r="F221" s="79">
        <v>-58</v>
      </c>
      <c r="G221" s="64" t="s">
        <v>211</v>
      </c>
    </row>
    <row r="222" s="53" customFormat="1" ht="16.5" spans="2:7">
      <c r="B222" s="85">
        <v>43438</v>
      </c>
      <c r="C222" s="86" t="s">
        <v>25</v>
      </c>
      <c r="D222" s="88" t="s">
        <v>241</v>
      </c>
      <c r="E222" s="78" t="s">
        <v>5</v>
      </c>
      <c r="F222" s="79">
        <v>-45.8</v>
      </c>
      <c r="G222" s="64" t="s">
        <v>211</v>
      </c>
    </row>
    <row r="223" s="53" customFormat="1" ht="16.5" spans="2:7">
      <c r="B223" s="85">
        <v>43438</v>
      </c>
      <c r="C223" s="86" t="s">
        <v>20</v>
      </c>
      <c r="D223" s="88" t="s">
        <v>242</v>
      </c>
      <c r="E223" s="78" t="s">
        <v>12</v>
      </c>
      <c r="F223" s="79">
        <v>-540</v>
      </c>
      <c r="G223" s="64" t="s">
        <v>243</v>
      </c>
    </row>
    <row r="224" s="53" customFormat="1" ht="16.5" spans="2:7">
      <c r="B224" s="85">
        <v>43438</v>
      </c>
      <c r="C224" s="86" t="s">
        <v>20</v>
      </c>
      <c r="D224" s="88" t="s">
        <v>242</v>
      </c>
      <c r="E224" s="78" t="s">
        <v>12</v>
      </c>
      <c r="F224" s="79">
        <v>-158</v>
      </c>
      <c r="G224" s="64" t="s">
        <v>243</v>
      </c>
    </row>
    <row r="225" s="53" customFormat="1" ht="16.5" spans="2:7">
      <c r="B225" s="85">
        <v>43438</v>
      </c>
      <c r="C225" s="86" t="s">
        <v>20</v>
      </c>
      <c r="D225" s="88" t="s">
        <v>242</v>
      </c>
      <c r="E225" s="78" t="s">
        <v>12</v>
      </c>
      <c r="F225" s="79">
        <v>-130</v>
      </c>
      <c r="G225" s="64" t="s">
        <v>243</v>
      </c>
    </row>
    <row r="226" s="53" customFormat="1" ht="16.5" spans="2:7">
      <c r="B226" s="85">
        <v>43438</v>
      </c>
      <c r="C226" s="86" t="s">
        <v>20</v>
      </c>
      <c r="D226" s="88" t="s">
        <v>242</v>
      </c>
      <c r="E226" s="78" t="s">
        <v>12</v>
      </c>
      <c r="F226" s="79">
        <v>-400</v>
      </c>
      <c r="G226" s="64" t="s">
        <v>243</v>
      </c>
    </row>
    <row r="227" s="53" customFormat="1" ht="16.5" spans="2:7">
      <c r="B227" s="85">
        <v>43438</v>
      </c>
      <c r="C227" s="86" t="s">
        <v>20</v>
      </c>
      <c r="D227" s="88" t="s">
        <v>242</v>
      </c>
      <c r="E227" s="78" t="s">
        <v>12</v>
      </c>
      <c r="F227" s="79">
        <v>-288</v>
      </c>
      <c r="G227" s="64" t="s">
        <v>243</v>
      </c>
    </row>
    <row r="228" s="53" customFormat="1" ht="16.5" spans="2:7">
      <c r="B228" s="85">
        <v>43439</v>
      </c>
      <c r="C228" s="86" t="s">
        <v>25</v>
      </c>
      <c r="D228" s="88" t="s">
        <v>244</v>
      </c>
      <c r="E228" s="78" t="s">
        <v>3</v>
      </c>
      <c r="F228" s="79">
        <v>-261.12</v>
      </c>
      <c r="G228" s="64" t="s">
        <v>211</v>
      </c>
    </row>
    <row r="229" s="53" customFormat="1" ht="16.5" spans="2:7">
      <c r="B229" s="85">
        <v>43439</v>
      </c>
      <c r="C229" s="86" t="s">
        <v>25</v>
      </c>
      <c r="D229" s="88" t="s">
        <v>245</v>
      </c>
      <c r="E229" s="78" t="s">
        <v>3</v>
      </c>
      <c r="F229" s="79">
        <v>-80</v>
      </c>
      <c r="G229" s="64" t="s">
        <v>211</v>
      </c>
    </row>
    <row r="230" s="53" customFormat="1" ht="16.5" spans="2:7">
      <c r="B230" s="85">
        <v>43440</v>
      </c>
      <c r="C230" s="86" t="s">
        <v>23</v>
      </c>
      <c r="D230" s="88" t="s">
        <v>246</v>
      </c>
      <c r="E230" s="78" t="s">
        <v>5</v>
      </c>
      <c r="F230" s="79">
        <v>-84</v>
      </c>
      <c r="G230" s="64" t="s">
        <v>211</v>
      </c>
    </row>
    <row r="231" s="53" customFormat="1" ht="16.5" spans="2:7">
      <c r="B231" s="85">
        <v>43440</v>
      </c>
      <c r="C231" s="86" t="s">
        <v>25</v>
      </c>
      <c r="D231" s="88" t="s">
        <v>247</v>
      </c>
      <c r="E231" s="78" t="s">
        <v>3</v>
      </c>
      <c r="F231" s="79">
        <v>-94.08</v>
      </c>
      <c r="G231" s="64" t="s">
        <v>211</v>
      </c>
    </row>
    <row r="232" s="53" customFormat="1" ht="16.5" spans="2:7">
      <c r="B232" s="85">
        <v>43440</v>
      </c>
      <c r="C232" s="86" t="s">
        <v>54</v>
      </c>
      <c r="D232" s="88" t="s">
        <v>248</v>
      </c>
      <c r="E232" s="78" t="s">
        <v>4</v>
      </c>
      <c r="F232" s="79">
        <v>-10000</v>
      </c>
      <c r="G232" s="64" t="s">
        <v>56</v>
      </c>
    </row>
    <row r="233" s="53" customFormat="1" ht="16.5" spans="2:7">
      <c r="B233" s="85">
        <v>43441</v>
      </c>
      <c r="C233" s="86" t="s">
        <v>25</v>
      </c>
      <c r="D233" s="88" t="s">
        <v>249</v>
      </c>
      <c r="E233" s="78" t="s">
        <v>12</v>
      </c>
      <c r="F233" s="79">
        <v>-20</v>
      </c>
      <c r="G233" s="64" t="s">
        <v>211</v>
      </c>
    </row>
    <row r="234" s="53" customFormat="1" ht="16.5" spans="2:7">
      <c r="B234" s="85">
        <v>43441</v>
      </c>
      <c r="C234" s="86" t="s">
        <v>25</v>
      </c>
      <c r="D234" s="88" t="s">
        <v>250</v>
      </c>
      <c r="E234" s="78" t="s">
        <v>12</v>
      </c>
      <c r="F234" s="79">
        <v>-49.9</v>
      </c>
      <c r="G234" s="64" t="s">
        <v>211</v>
      </c>
    </row>
    <row r="235" s="53" customFormat="1" ht="16.5" spans="2:7">
      <c r="B235" s="85">
        <v>43441</v>
      </c>
      <c r="C235" s="86" t="s">
        <v>25</v>
      </c>
      <c r="D235" s="88" t="s">
        <v>251</v>
      </c>
      <c r="E235" s="78" t="s">
        <v>5</v>
      </c>
      <c r="F235" s="79">
        <v>-133.76</v>
      </c>
      <c r="G235" s="64" t="s">
        <v>211</v>
      </c>
    </row>
    <row r="236" s="53" customFormat="1" ht="16.5" spans="2:7">
      <c r="B236" s="85">
        <v>43441</v>
      </c>
      <c r="C236" s="86" t="s">
        <v>25</v>
      </c>
      <c r="D236" s="88" t="s">
        <v>252</v>
      </c>
      <c r="E236" s="78" t="s">
        <v>12</v>
      </c>
      <c r="F236" s="79">
        <v>-146</v>
      </c>
      <c r="G236" s="64" t="s">
        <v>211</v>
      </c>
    </row>
    <row r="237" s="53" customFormat="1" ht="16.5" spans="2:7">
      <c r="B237" s="85">
        <v>43441</v>
      </c>
      <c r="C237" s="86" t="s">
        <v>20</v>
      </c>
      <c r="D237" s="88" t="s">
        <v>253</v>
      </c>
      <c r="E237" s="78" t="s">
        <v>3</v>
      </c>
      <c r="F237" s="79">
        <v>-186.9</v>
      </c>
      <c r="G237" s="64" t="s">
        <v>211</v>
      </c>
    </row>
    <row r="238" s="53" customFormat="1" ht="16.5" spans="2:7">
      <c r="B238" s="85">
        <v>43441</v>
      </c>
      <c r="C238" s="86" t="s">
        <v>20</v>
      </c>
      <c r="D238" s="88" t="s">
        <v>254</v>
      </c>
      <c r="E238" s="78" t="s">
        <v>3</v>
      </c>
      <c r="F238" s="79">
        <v>-232.22</v>
      </c>
      <c r="G238" s="64" t="s">
        <v>211</v>
      </c>
    </row>
    <row r="239" s="53" customFormat="1" ht="16.5" spans="2:7">
      <c r="B239" s="85">
        <v>43441</v>
      </c>
      <c r="C239" s="86" t="s">
        <v>20</v>
      </c>
      <c r="D239" s="88" t="s">
        <v>255</v>
      </c>
      <c r="E239" s="78" t="s">
        <v>5</v>
      </c>
      <c r="F239" s="79">
        <v>-425</v>
      </c>
      <c r="G239" s="64" t="s">
        <v>211</v>
      </c>
    </row>
    <row r="240" s="53" customFormat="1" ht="16.5" spans="2:7">
      <c r="B240" s="85">
        <v>43441</v>
      </c>
      <c r="C240" s="86" t="s">
        <v>20</v>
      </c>
      <c r="D240" s="88" t="s">
        <v>256</v>
      </c>
      <c r="E240" s="78" t="s">
        <v>3</v>
      </c>
      <c r="F240" s="79">
        <v>-38.8</v>
      </c>
      <c r="G240" s="64" t="s">
        <v>211</v>
      </c>
    </row>
    <row r="241" s="53" customFormat="1" ht="16.5" spans="2:7">
      <c r="B241" s="85">
        <v>43444</v>
      </c>
      <c r="C241" s="86" t="s">
        <v>25</v>
      </c>
      <c r="D241" s="88" t="s">
        <v>257</v>
      </c>
      <c r="E241" s="78" t="s">
        <v>5</v>
      </c>
      <c r="F241" s="79">
        <v>-336</v>
      </c>
      <c r="G241" s="64" t="s">
        <v>211</v>
      </c>
    </row>
    <row r="242" s="53" customFormat="1" ht="16.5" spans="2:7">
      <c r="B242" s="85">
        <v>43444</v>
      </c>
      <c r="C242" s="86" t="s">
        <v>25</v>
      </c>
      <c r="D242" s="88" t="s">
        <v>258</v>
      </c>
      <c r="E242" s="78" t="s">
        <v>3</v>
      </c>
      <c r="F242" s="79">
        <v>-150.2</v>
      </c>
      <c r="G242" s="64" t="s">
        <v>211</v>
      </c>
    </row>
    <row r="243" s="53" customFormat="1" ht="16.5" spans="2:7">
      <c r="B243" s="85">
        <v>43444</v>
      </c>
      <c r="C243" s="86" t="s">
        <v>54</v>
      </c>
      <c r="D243" s="88" t="s">
        <v>259</v>
      </c>
      <c r="E243" s="78" t="s">
        <v>4</v>
      </c>
      <c r="F243" s="79">
        <v>-1933.11</v>
      </c>
      <c r="G243" s="64" t="s">
        <v>56</v>
      </c>
    </row>
    <row r="244" s="53" customFormat="1" ht="16.5" spans="2:7">
      <c r="B244" s="85">
        <v>43444</v>
      </c>
      <c r="C244" s="86" t="s">
        <v>54</v>
      </c>
      <c r="D244" s="88" t="s">
        <v>259</v>
      </c>
      <c r="E244" s="78" t="s">
        <v>4</v>
      </c>
      <c r="F244" s="79">
        <v>-1933.11</v>
      </c>
      <c r="G244" s="64" t="s">
        <v>56</v>
      </c>
    </row>
    <row r="245" s="53" customFormat="1" ht="16.5" spans="2:7">
      <c r="B245" s="85">
        <v>43446</v>
      </c>
      <c r="C245" s="86" t="s">
        <v>25</v>
      </c>
      <c r="D245" s="88" t="s">
        <v>260</v>
      </c>
      <c r="E245" s="78" t="s">
        <v>3</v>
      </c>
      <c r="F245" s="79">
        <v>-370.62</v>
      </c>
      <c r="G245" s="64" t="s">
        <v>243</v>
      </c>
    </row>
    <row r="246" s="53" customFormat="1" ht="16.5" spans="2:7">
      <c r="B246" s="85">
        <v>43446</v>
      </c>
      <c r="C246" s="86" t="s">
        <v>25</v>
      </c>
      <c r="D246" s="88" t="s">
        <v>261</v>
      </c>
      <c r="E246" s="78" t="s">
        <v>3</v>
      </c>
      <c r="F246" s="79">
        <v>-287.7</v>
      </c>
      <c r="G246" s="64" t="s">
        <v>243</v>
      </c>
    </row>
    <row r="247" s="53" customFormat="1" ht="16.5" spans="2:7">
      <c r="B247" s="85">
        <v>43446</v>
      </c>
      <c r="C247" s="86" t="s">
        <v>25</v>
      </c>
      <c r="D247" s="88" t="s">
        <v>262</v>
      </c>
      <c r="E247" s="78" t="s">
        <v>3</v>
      </c>
      <c r="F247" s="79">
        <v>-286.8</v>
      </c>
      <c r="G247" s="64" t="s">
        <v>243</v>
      </c>
    </row>
    <row r="248" s="53" customFormat="1" ht="16.5" spans="2:7">
      <c r="B248" s="85">
        <v>43446</v>
      </c>
      <c r="C248" s="86" t="s">
        <v>25</v>
      </c>
      <c r="D248" s="88" t="s">
        <v>263</v>
      </c>
      <c r="E248" s="78" t="s">
        <v>3</v>
      </c>
      <c r="F248" s="79">
        <v>-276.68</v>
      </c>
      <c r="G248" s="64" t="s">
        <v>243</v>
      </c>
    </row>
    <row r="249" s="53" customFormat="1" ht="16.5" spans="2:7">
      <c r="B249" s="85">
        <v>43446</v>
      </c>
      <c r="C249" s="86" t="s">
        <v>54</v>
      </c>
      <c r="D249" s="88" t="s">
        <v>264</v>
      </c>
      <c r="E249" s="78" t="s">
        <v>7</v>
      </c>
      <c r="F249" s="79">
        <v>-1200</v>
      </c>
      <c r="G249" s="64" t="s">
        <v>56</v>
      </c>
    </row>
    <row r="250" s="53" customFormat="1" ht="16.5" spans="2:7">
      <c r="B250" s="85">
        <v>43446</v>
      </c>
      <c r="C250" s="86" t="s">
        <v>54</v>
      </c>
      <c r="D250" s="88" t="s">
        <v>265</v>
      </c>
      <c r="E250" s="78" t="s">
        <v>5</v>
      </c>
      <c r="F250" s="79">
        <v>-390</v>
      </c>
      <c r="G250" s="64" t="s">
        <v>56</v>
      </c>
    </row>
    <row r="251" s="53" customFormat="1" ht="16.5" spans="2:7">
      <c r="B251" s="85">
        <v>43447</v>
      </c>
      <c r="C251" s="86" t="s">
        <v>25</v>
      </c>
      <c r="D251" s="88" t="s">
        <v>266</v>
      </c>
      <c r="E251" s="78" t="s">
        <v>3</v>
      </c>
      <c r="F251" s="79">
        <v>-76.44</v>
      </c>
      <c r="G251" s="64" t="s">
        <v>243</v>
      </c>
    </row>
    <row r="252" s="53" customFormat="1" ht="16.5" spans="2:7">
      <c r="B252" s="85">
        <v>43447</v>
      </c>
      <c r="C252" s="86" t="s">
        <v>25</v>
      </c>
      <c r="D252" s="88" t="s">
        <v>267</v>
      </c>
      <c r="E252" s="78" t="s">
        <v>3</v>
      </c>
      <c r="F252" s="79">
        <v>-97.21</v>
      </c>
      <c r="G252" s="64" t="s">
        <v>243</v>
      </c>
    </row>
    <row r="253" s="53" customFormat="1" ht="16.5" spans="2:7">
      <c r="B253" s="85">
        <v>43447</v>
      </c>
      <c r="C253" s="86" t="s">
        <v>25</v>
      </c>
      <c r="D253" s="88" t="s">
        <v>268</v>
      </c>
      <c r="E253" s="78" t="s">
        <v>3</v>
      </c>
      <c r="F253" s="79">
        <v>-30</v>
      </c>
      <c r="G253" s="64" t="s">
        <v>243</v>
      </c>
    </row>
    <row r="254" s="53" customFormat="1" ht="16.5" spans="2:7">
      <c r="B254" s="85">
        <v>43447</v>
      </c>
      <c r="C254" s="86" t="s">
        <v>25</v>
      </c>
      <c r="D254" s="88" t="s">
        <v>269</v>
      </c>
      <c r="E254" s="78" t="s">
        <v>5</v>
      </c>
      <c r="F254" s="79">
        <v>-95</v>
      </c>
      <c r="G254" s="64" t="s">
        <v>243</v>
      </c>
    </row>
    <row r="255" s="53" customFormat="1" ht="16.5" spans="2:7">
      <c r="B255" s="85">
        <v>43447</v>
      </c>
      <c r="C255" s="86" t="s">
        <v>25</v>
      </c>
      <c r="D255" s="88" t="s">
        <v>270</v>
      </c>
      <c r="E255" s="78" t="s">
        <v>3</v>
      </c>
      <c r="F255" s="79">
        <v>-19.54</v>
      </c>
      <c r="G255" s="64" t="s">
        <v>243</v>
      </c>
    </row>
    <row r="256" s="53" customFormat="1" ht="16.5" spans="2:7">
      <c r="B256" s="85">
        <v>43447</v>
      </c>
      <c r="C256" s="86" t="s">
        <v>20</v>
      </c>
      <c r="D256" s="88" t="s">
        <v>271</v>
      </c>
      <c r="E256" s="78" t="s">
        <v>3</v>
      </c>
      <c r="F256" s="79">
        <v>-161.6</v>
      </c>
      <c r="G256" s="64" t="s">
        <v>243</v>
      </c>
    </row>
    <row r="257" s="53" customFormat="1" ht="16.5" spans="2:7">
      <c r="B257" s="85">
        <v>43447</v>
      </c>
      <c r="C257" s="86" t="s">
        <v>20</v>
      </c>
      <c r="D257" s="88" t="s">
        <v>272</v>
      </c>
      <c r="E257" s="78" t="s">
        <v>3</v>
      </c>
      <c r="F257" s="79">
        <v>-321.91</v>
      </c>
      <c r="G257" s="64" t="s">
        <v>243</v>
      </c>
    </row>
    <row r="258" s="53" customFormat="1" ht="16.5" spans="2:7">
      <c r="B258" s="85">
        <v>43447</v>
      </c>
      <c r="C258" s="86" t="s">
        <v>20</v>
      </c>
      <c r="D258" s="88" t="s">
        <v>273</v>
      </c>
      <c r="E258" s="78" t="s">
        <v>3</v>
      </c>
      <c r="F258" s="79">
        <v>-44.22</v>
      </c>
      <c r="G258" s="64" t="s">
        <v>243</v>
      </c>
    </row>
    <row r="259" s="53" customFormat="1" ht="16.5" spans="2:7">
      <c r="B259" s="85">
        <v>43448</v>
      </c>
      <c r="C259" s="86" t="s">
        <v>25</v>
      </c>
      <c r="D259" s="88" t="s">
        <v>274</v>
      </c>
      <c r="E259" s="78" t="s">
        <v>7</v>
      </c>
      <c r="F259" s="79">
        <v>-600</v>
      </c>
      <c r="G259" s="64" t="s">
        <v>243</v>
      </c>
    </row>
    <row r="260" s="53" customFormat="1" ht="16.5" spans="2:7">
      <c r="B260" s="85">
        <v>43448</v>
      </c>
      <c r="C260" s="86" t="s">
        <v>25</v>
      </c>
      <c r="D260" s="88" t="s">
        <v>275</v>
      </c>
      <c r="E260" s="78" t="s">
        <v>12</v>
      </c>
      <c r="F260" s="79">
        <v>-150</v>
      </c>
      <c r="G260" s="64" t="s">
        <v>243</v>
      </c>
    </row>
    <row r="261" s="53" customFormat="1" ht="16.5" spans="2:7">
      <c r="B261" s="85">
        <v>43448</v>
      </c>
      <c r="C261" s="86" t="s">
        <v>54</v>
      </c>
      <c r="D261" s="88" t="s">
        <v>276</v>
      </c>
      <c r="E261" s="78" t="s">
        <v>5</v>
      </c>
      <c r="F261" s="79">
        <v>-845</v>
      </c>
      <c r="G261" s="64" t="s">
        <v>56</v>
      </c>
    </row>
    <row r="262" s="53" customFormat="1" ht="16.5" spans="2:7">
      <c r="B262" s="85">
        <v>43449</v>
      </c>
      <c r="C262" s="86" t="s">
        <v>25</v>
      </c>
      <c r="D262" s="88" t="s">
        <v>277</v>
      </c>
      <c r="E262" s="78" t="s">
        <v>12</v>
      </c>
      <c r="F262" s="79">
        <v>-95.5</v>
      </c>
      <c r="G262" s="64" t="s">
        <v>243</v>
      </c>
    </row>
    <row r="263" s="53" customFormat="1" ht="16.5" spans="2:7">
      <c r="B263" s="85">
        <v>43451</v>
      </c>
      <c r="C263" s="86" t="s">
        <v>25</v>
      </c>
      <c r="D263" s="88" t="s">
        <v>278</v>
      </c>
      <c r="E263" s="78" t="s">
        <v>12</v>
      </c>
      <c r="F263" s="79">
        <v>-300</v>
      </c>
      <c r="G263" s="64" t="s">
        <v>243</v>
      </c>
    </row>
    <row r="264" s="53" customFormat="1" ht="16.5" spans="2:7">
      <c r="B264" s="85">
        <v>43451</v>
      </c>
      <c r="C264" s="86" t="s">
        <v>25</v>
      </c>
      <c r="D264" s="88" t="s">
        <v>279</v>
      </c>
      <c r="E264" s="78" t="s">
        <v>3</v>
      </c>
      <c r="F264" s="79">
        <v>-94</v>
      </c>
      <c r="G264" s="64" t="s">
        <v>243</v>
      </c>
    </row>
    <row r="265" s="53" customFormat="1" ht="16.5" spans="2:7">
      <c r="B265" s="85">
        <v>43451</v>
      </c>
      <c r="C265" s="86" t="s">
        <v>20</v>
      </c>
      <c r="D265" s="88" t="s">
        <v>280</v>
      </c>
      <c r="E265" s="78" t="s">
        <v>5</v>
      </c>
      <c r="F265" s="79">
        <v>-428</v>
      </c>
      <c r="G265" s="64" t="s">
        <v>243</v>
      </c>
    </row>
    <row r="266" s="53" customFormat="1" ht="16.5" spans="2:7">
      <c r="B266" s="85">
        <v>43452</v>
      </c>
      <c r="C266" s="86" t="s">
        <v>25</v>
      </c>
      <c r="D266" s="88" t="s">
        <v>281</v>
      </c>
      <c r="E266" s="78" t="s">
        <v>5</v>
      </c>
      <c r="F266" s="79">
        <v>-1298</v>
      </c>
      <c r="G266" s="64" t="s">
        <v>243</v>
      </c>
    </row>
    <row r="267" s="53" customFormat="1" ht="16.5" spans="2:7">
      <c r="B267" s="85">
        <v>43452</v>
      </c>
      <c r="C267" s="86" t="s">
        <v>25</v>
      </c>
      <c r="D267" s="88" t="s">
        <v>282</v>
      </c>
      <c r="E267" s="78" t="s">
        <v>3</v>
      </c>
      <c r="F267" s="79">
        <v>-229</v>
      </c>
      <c r="G267" s="64" t="s">
        <v>243</v>
      </c>
    </row>
    <row r="268" s="53" customFormat="1" ht="16.5" spans="2:7">
      <c r="B268" s="85">
        <v>43452</v>
      </c>
      <c r="C268" s="86" t="s">
        <v>25</v>
      </c>
      <c r="D268" s="88" t="s">
        <v>283</v>
      </c>
      <c r="E268" s="78" t="s">
        <v>5</v>
      </c>
      <c r="F268" s="79">
        <v>-242</v>
      </c>
      <c r="G268" s="64" t="s">
        <v>243</v>
      </c>
    </row>
    <row r="269" s="53" customFormat="1" ht="16.5" spans="2:7">
      <c r="B269" s="85">
        <v>43452</v>
      </c>
      <c r="C269" s="86" t="s">
        <v>25</v>
      </c>
      <c r="D269" s="88" t="s">
        <v>284</v>
      </c>
      <c r="E269" s="78" t="s">
        <v>12</v>
      </c>
      <c r="F269" s="79">
        <v>-60</v>
      </c>
      <c r="G269" s="64" t="s">
        <v>243</v>
      </c>
    </row>
    <row r="270" s="53" customFormat="1" ht="16.5" spans="2:7">
      <c r="B270" s="85">
        <v>43452</v>
      </c>
      <c r="C270" s="86" t="s">
        <v>25</v>
      </c>
      <c r="D270" s="88" t="s">
        <v>285</v>
      </c>
      <c r="E270" s="78" t="s">
        <v>3</v>
      </c>
      <c r="F270" s="79">
        <v>-509</v>
      </c>
      <c r="G270" s="64" t="s">
        <v>243</v>
      </c>
    </row>
    <row r="271" s="53" customFormat="1" ht="16.5" spans="2:7">
      <c r="B271" s="85">
        <v>43452</v>
      </c>
      <c r="C271" s="86" t="s">
        <v>25</v>
      </c>
      <c r="D271" s="88" t="s">
        <v>286</v>
      </c>
      <c r="E271" s="78" t="s">
        <v>3</v>
      </c>
      <c r="F271" s="79">
        <v>-176.94</v>
      </c>
      <c r="G271" s="64" t="s">
        <v>243</v>
      </c>
    </row>
    <row r="272" s="53" customFormat="1" ht="16.5" spans="2:7">
      <c r="B272" s="85">
        <v>43452</v>
      </c>
      <c r="C272" s="86" t="s">
        <v>20</v>
      </c>
      <c r="D272" s="88" t="s">
        <v>287</v>
      </c>
      <c r="E272" s="78" t="s">
        <v>6</v>
      </c>
      <c r="F272" s="79">
        <v>-314</v>
      </c>
      <c r="G272" s="64" t="s">
        <v>243</v>
      </c>
    </row>
    <row r="273" s="53" customFormat="1" ht="16.5" spans="2:7">
      <c r="B273" s="85">
        <v>43453</v>
      </c>
      <c r="C273" s="86" t="s">
        <v>20</v>
      </c>
      <c r="D273" s="88" t="s">
        <v>288</v>
      </c>
      <c r="E273" s="78" t="s">
        <v>4</v>
      </c>
      <c r="F273" s="79">
        <v>-105.81</v>
      </c>
      <c r="G273" s="64" t="s">
        <v>243</v>
      </c>
    </row>
    <row r="274" s="53" customFormat="1" ht="16.5" spans="2:7">
      <c r="B274" s="85">
        <v>43453</v>
      </c>
      <c r="C274" s="86" t="s">
        <v>20</v>
      </c>
      <c r="D274" s="88" t="s">
        <v>289</v>
      </c>
      <c r="E274" s="78" t="s">
        <v>12</v>
      </c>
      <c r="F274" s="79">
        <v>-399</v>
      </c>
      <c r="G274" s="64" t="s">
        <v>243</v>
      </c>
    </row>
    <row r="275" s="53" customFormat="1" ht="16.5" spans="2:7">
      <c r="B275" s="85">
        <v>43454</v>
      </c>
      <c r="C275" s="86" t="s">
        <v>25</v>
      </c>
      <c r="D275" s="88" t="s">
        <v>290</v>
      </c>
      <c r="E275" s="78" t="s">
        <v>5</v>
      </c>
      <c r="F275" s="79">
        <v>-312</v>
      </c>
      <c r="G275" s="64" t="s">
        <v>243</v>
      </c>
    </row>
    <row r="276" s="53" customFormat="1" ht="33" spans="2:7">
      <c r="B276" s="85">
        <v>43454</v>
      </c>
      <c r="C276" s="86" t="s">
        <v>20</v>
      </c>
      <c r="D276" s="88" t="s">
        <v>291</v>
      </c>
      <c r="E276" s="78" t="s">
        <v>5</v>
      </c>
      <c r="F276" s="79">
        <v>-498.69</v>
      </c>
      <c r="G276" s="64" t="s">
        <v>243</v>
      </c>
    </row>
    <row r="277" s="53" customFormat="1" ht="16.5" spans="2:7">
      <c r="B277" s="85">
        <v>43455</v>
      </c>
      <c r="C277" s="86" t="s">
        <v>25</v>
      </c>
      <c r="D277" s="88" t="s">
        <v>292</v>
      </c>
      <c r="E277" s="78" t="s">
        <v>5</v>
      </c>
      <c r="F277" s="79">
        <v>-41.05</v>
      </c>
      <c r="G277" s="64" t="s">
        <v>243</v>
      </c>
    </row>
    <row r="278" s="53" customFormat="1" ht="16.5" spans="2:7">
      <c r="B278" s="85">
        <v>43455</v>
      </c>
      <c r="C278" s="86" t="s">
        <v>20</v>
      </c>
      <c r="D278" s="88" t="s">
        <v>293</v>
      </c>
      <c r="E278" s="78" t="s">
        <v>5</v>
      </c>
      <c r="F278" s="79">
        <v>-142.5</v>
      </c>
      <c r="G278" s="64" t="s">
        <v>243</v>
      </c>
    </row>
    <row r="279" s="53" customFormat="1" ht="16.5" spans="2:7">
      <c r="B279" s="85">
        <v>43455</v>
      </c>
      <c r="C279" s="86" t="s">
        <v>54</v>
      </c>
      <c r="D279" s="88" t="s">
        <v>294</v>
      </c>
      <c r="E279" s="78" t="s">
        <v>12</v>
      </c>
      <c r="F279" s="79">
        <v>-20000</v>
      </c>
      <c r="G279" s="64" t="s">
        <v>56</v>
      </c>
    </row>
    <row r="280" s="53" customFormat="1" ht="16.5" spans="2:7">
      <c r="B280" s="85">
        <v>43459</v>
      </c>
      <c r="C280" s="86" t="s">
        <v>25</v>
      </c>
      <c r="D280" s="88" t="s">
        <v>295</v>
      </c>
      <c r="E280" s="78" t="s">
        <v>3</v>
      </c>
      <c r="F280" s="79">
        <v>-124.4</v>
      </c>
      <c r="G280" s="64" t="s">
        <v>296</v>
      </c>
    </row>
    <row r="281" s="53" customFormat="1" ht="16.5" spans="2:7">
      <c r="B281" s="85">
        <v>43459</v>
      </c>
      <c r="C281" s="86" t="s">
        <v>20</v>
      </c>
      <c r="D281" s="88" t="s">
        <v>297</v>
      </c>
      <c r="E281" s="78" t="s">
        <v>5</v>
      </c>
      <c r="F281" s="79">
        <v>-373</v>
      </c>
      <c r="G281" s="64" t="s">
        <v>296</v>
      </c>
    </row>
    <row r="282" s="53" customFormat="1" ht="16.5" spans="2:7">
      <c r="B282" s="85">
        <v>43459</v>
      </c>
      <c r="C282" s="86" t="s">
        <v>20</v>
      </c>
      <c r="D282" s="88" t="s">
        <v>298</v>
      </c>
      <c r="E282" s="78" t="s">
        <v>5</v>
      </c>
      <c r="F282" s="79">
        <v>-753</v>
      </c>
      <c r="G282" s="64" t="s">
        <v>296</v>
      </c>
    </row>
    <row r="283" s="53" customFormat="1" ht="16.5" spans="2:7">
      <c r="B283" s="85">
        <v>43459</v>
      </c>
      <c r="C283" s="86" t="s">
        <v>20</v>
      </c>
      <c r="D283" s="88" t="s">
        <v>299</v>
      </c>
      <c r="E283" s="78" t="s">
        <v>3</v>
      </c>
      <c r="F283" s="79">
        <v>-85.2</v>
      </c>
      <c r="G283" s="64" t="s">
        <v>296</v>
      </c>
    </row>
    <row r="284" s="53" customFormat="1" ht="16.5" spans="2:7">
      <c r="B284" s="85">
        <v>43460</v>
      </c>
      <c r="C284" s="86" t="s">
        <v>25</v>
      </c>
      <c r="D284" s="88" t="s">
        <v>300</v>
      </c>
      <c r="E284" s="78" t="s">
        <v>3</v>
      </c>
      <c r="F284" s="79">
        <v>-95.7</v>
      </c>
      <c r="G284" s="64" t="s">
        <v>296</v>
      </c>
    </row>
    <row r="285" s="53" customFormat="1" ht="16.5" spans="2:7">
      <c r="B285" s="85">
        <v>43461</v>
      </c>
      <c r="C285" s="86" t="s">
        <v>25</v>
      </c>
      <c r="D285" s="88" t="s">
        <v>301</v>
      </c>
      <c r="E285" s="78" t="s">
        <v>5</v>
      </c>
      <c r="F285" s="79">
        <v>-522</v>
      </c>
      <c r="G285" s="64" t="s">
        <v>296</v>
      </c>
    </row>
    <row r="286" s="53" customFormat="1" ht="16.5" spans="2:7">
      <c r="B286" s="85">
        <v>43461</v>
      </c>
      <c r="C286" s="86" t="s">
        <v>25</v>
      </c>
      <c r="D286" s="88" t="s">
        <v>302</v>
      </c>
      <c r="E286" s="78" t="s">
        <v>5</v>
      </c>
      <c r="F286" s="79">
        <v>-49</v>
      </c>
      <c r="G286" s="64" t="s">
        <v>296</v>
      </c>
    </row>
    <row r="287" s="53" customFormat="1" ht="16.5" spans="2:7">
      <c r="B287" s="85">
        <v>43461</v>
      </c>
      <c r="C287" s="86" t="s">
        <v>20</v>
      </c>
      <c r="D287" s="88" t="s">
        <v>303</v>
      </c>
      <c r="E287" s="78" t="s">
        <v>5</v>
      </c>
      <c r="F287" s="79">
        <v>-366</v>
      </c>
      <c r="G287" s="64" t="s">
        <v>296</v>
      </c>
    </row>
    <row r="288" s="53" customFormat="1" ht="16.5" spans="2:7">
      <c r="B288" s="85">
        <v>43462</v>
      </c>
      <c r="C288" s="86" t="s">
        <v>20</v>
      </c>
      <c r="D288" s="88" t="s">
        <v>304</v>
      </c>
      <c r="E288" s="78" t="s">
        <v>5</v>
      </c>
      <c r="F288" s="79">
        <v>-137.6</v>
      </c>
      <c r="G288" s="64" t="s">
        <v>296</v>
      </c>
    </row>
    <row r="289" s="53" customFormat="1" ht="16.5" spans="2:7">
      <c r="B289" s="85">
        <v>43463</v>
      </c>
      <c r="C289" s="86" t="s">
        <v>23</v>
      </c>
      <c r="D289" s="88" t="s">
        <v>305</v>
      </c>
      <c r="E289" s="78" t="s">
        <v>5</v>
      </c>
      <c r="F289" s="79">
        <v>-468</v>
      </c>
      <c r="G289" s="64" t="s">
        <v>296</v>
      </c>
    </row>
    <row r="290" s="53" customFormat="1" ht="16.5" spans="2:7">
      <c r="B290" s="85">
        <v>43463</v>
      </c>
      <c r="C290" s="86" t="s">
        <v>25</v>
      </c>
      <c r="D290" s="88" t="s">
        <v>306</v>
      </c>
      <c r="E290" s="78" t="s">
        <v>5</v>
      </c>
      <c r="F290" s="79">
        <v>-138.39</v>
      </c>
      <c r="G290" s="64" t="s">
        <v>296</v>
      </c>
    </row>
    <row r="291" s="53" customFormat="1" ht="16.5" spans="2:7">
      <c r="B291" s="85">
        <v>43464</v>
      </c>
      <c r="C291" s="86" t="s">
        <v>20</v>
      </c>
      <c r="D291" s="88" t="s">
        <v>307</v>
      </c>
      <c r="E291" s="78" t="s">
        <v>5</v>
      </c>
      <c r="F291" s="79">
        <v>-1005</v>
      </c>
      <c r="G291" s="64" t="s">
        <v>296</v>
      </c>
    </row>
    <row r="292" s="53" customFormat="1" ht="16.5" spans="2:7">
      <c r="B292" s="85">
        <v>43464</v>
      </c>
      <c r="C292" s="86" t="s">
        <v>20</v>
      </c>
      <c r="D292" s="88" t="s">
        <v>308</v>
      </c>
      <c r="E292" s="78" t="s">
        <v>3</v>
      </c>
      <c r="F292" s="79">
        <v>-182.6</v>
      </c>
      <c r="G292" s="64" t="s">
        <v>296</v>
      </c>
    </row>
    <row r="293" s="53" customFormat="1" ht="16.5" spans="2:7">
      <c r="B293" s="85">
        <v>43464</v>
      </c>
      <c r="C293" s="86" t="s">
        <v>20</v>
      </c>
      <c r="D293" s="88" t="s">
        <v>309</v>
      </c>
      <c r="E293" s="78" t="s">
        <v>3</v>
      </c>
      <c r="F293" s="79">
        <v>-49</v>
      </c>
      <c r="G293" s="64" t="s">
        <v>296</v>
      </c>
    </row>
    <row r="294" s="53" customFormat="1" ht="16.5" spans="2:7">
      <c r="B294" s="85">
        <v>43464</v>
      </c>
      <c r="C294" s="86" t="s">
        <v>20</v>
      </c>
      <c r="D294" s="88" t="s">
        <v>310</v>
      </c>
      <c r="E294" s="78" t="s">
        <v>5</v>
      </c>
      <c r="F294" s="79">
        <v>-896</v>
      </c>
      <c r="G294" s="64" t="s">
        <v>296</v>
      </c>
    </row>
    <row r="295" s="53" customFormat="1" ht="16.5" spans="2:7">
      <c r="B295" s="85">
        <v>43467</v>
      </c>
      <c r="C295" s="86" t="s">
        <v>25</v>
      </c>
      <c r="D295" s="88" t="s">
        <v>311</v>
      </c>
      <c r="E295" s="78" t="s">
        <v>3</v>
      </c>
      <c r="F295" s="79">
        <v>-580.34</v>
      </c>
      <c r="G295" s="64" t="s">
        <v>296</v>
      </c>
    </row>
    <row r="296" s="53" customFormat="1" ht="16.5" spans="2:7">
      <c r="B296" s="85">
        <v>43467</v>
      </c>
      <c r="C296" s="86" t="s">
        <v>25</v>
      </c>
      <c r="D296" s="88" t="s">
        <v>312</v>
      </c>
      <c r="E296" s="78" t="s">
        <v>5</v>
      </c>
      <c r="F296" s="79">
        <v>-22.5</v>
      </c>
      <c r="G296" s="64" t="s">
        <v>296</v>
      </c>
    </row>
    <row r="297" s="53" customFormat="1" ht="16.5" spans="2:7">
      <c r="B297" s="85">
        <v>43467</v>
      </c>
      <c r="C297" s="86" t="s">
        <v>54</v>
      </c>
      <c r="D297" s="88" t="s">
        <v>313</v>
      </c>
      <c r="E297" s="78" t="s">
        <v>4</v>
      </c>
      <c r="F297" s="79">
        <v>-10000</v>
      </c>
      <c r="G297" s="64" t="s">
        <v>56</v>
      </c>
    </row>
    <row r="298" s="53" customFormat="1" ht="16.5" spans="2:7">
      <c r="B298" s="85">
        <v>43467</v>
      </c>
      <c r="C298" s="86" t="s">
        <v>54</v>
      </c>
      <c r="D298" s="88" t="s">
        <v>314</v>
      </c>
      <c r="E298" s="78" t="s">
        <v>7</v>
      </c>
      <c r="F298" s="79">
        <v>-22000</v>
      </c>
      <c r="G298" s="64" t="s">
        <v>56</v>
      </c>
    </row>
    <row r="299" s="53" customFormat="1" ht="16.5" spans="2:7">
      <c r="B299" s="85">
        <v>43468</v>
      </c>
      <c r="C299" s="86" t="s">
        <v>25</v>
      </c>
      <c r="D299" s="88" t="s">
        <v>315</v>
      </c>
      <c r="E299" s="78" t="s">
        <v>5</v>
      </c>
      <c r="F299" s="79">
        <v>-94.3</v>
      </c>
      <c r="G299" s="64" t="s">
        <v>296</v>
      </c>
    </row>
    <row r="300" s="53" customFormat="1" ht="16.5" spans="2:7">
      <c r="B300" s="85">
        <v>43468</v>
      </c>
      <c r="C300" s="86" t="s">
        <v>25</v>
      </c>
      <c r="D300" s="88" t="s">
        <v>316</v>
      </c>
      <c r="E300" s="78" t="s">
        <v>3</v>
      </c>
      <c r="F300" s="79">
        <v>-100</v>
      </c>
      <c r="G300" s="64" t="s">
        <v>296</v>
      </c>
    </row>
    <row r="301" s="53" customFormat="1" ht="16.5" spans="2:7">
      <c r="B301" s="85">
        <v>43469</v>
      </c>
      <c r="C301" s="86" t="s">
        <v>25</v>
      </c>
      <c r="D301" s="88" t="s">
        <v>317</v>
      </c>
      <c r="E301" s="78" t="s">
        <v>6</v>
      </c>
      <c r="F301" s="79">
        <v>-10</v>
      </c>
      <c r="G301" s="64" t="s">
        <v>296</v>
      </c>
    </row>
    <row r="302" s="53" customFormat="1" ht="16.5" spans="2:7">
      <c r="B302" s="85">
        <v>43469</v>
      </c>
      <c r="C302" s="86"/>
      <c r="D302" s="93" t="s">
        <v>318</v>
      </c>
      <c r="E302" s="78" t="s">
        <v>12</v>
      </c>
      <c r="F302" s="79">
        <v>-2610</v>
      </c>
      <c r="G302" s="64" t="s">
        <v>56</v>
      </c>
    </row>
    <row r="303" s="53" customFormat="1" ht="16.5" spans="2:7">
      <c r="B303" s="85">
        <v>43470</v>
      </c>
      <c r="C303" s="86" t="s">
        <v>23</v>
      </c>
      <c r="D303" s="88" t="s">
        <v>305</v>
      </c>
      <c r="E303" s="78" t="s">
        <v>5</v>
      </c>
      <c r="F303" s="79">
        <v>-312</v>
      </c>
      <c r="G303" s="64" t="s">
        <v>296</v>
      </c>
    </row>
    <row r="304" s="53" customFormat="1" ht="16.5" spans="2:7">
      <c r="B304" s="85">
        <v>43471</v>
      </c>
      <c r="C304" s="86" t="s">
        <v>25</v>
      </c>
      <c r="D304" s="88" t="s">
        <v>319</v>
      </c>
      <c r="E304" s="78" t="s">
        <v>3</v>
      </c>
      <c r="F304" s="79">
        <v>-50</v>
      </c>
      <c r="G304" s="64" t="s">
        <v>296</v>
      </c>
    </row>
    <row r="305" s="53" customFormat="1" ht="33" spans="2:7">
      <c r="B305" s="85">
        <v>43472</v>
      </c>
      <c r="C305" s="86" t="s">
        <v>25</v>
      </c>
      <c r="D305" s="88" t="s">
        <v>320</v>
      </c>
      <c r="E305" s="78" t="s">
        <v>3</v>
      </c>
      <c r="F305" s="79">
        <v>-446.44</v>
      </c>
      <c r="G305" s="64" t="s">
        <v>296</v>
      </c>
    </row>
    <row r="306" s="53" customFormat="1" ht="16.5" spans="2:7">
      <c r="B306" s="85">
        <v>43473</v>
      </c>
      <c r="C306" s="86" t="s">
        <v>20</v>
      </c>
      <c r="D306" s="88" t="s">
        <v>321</v>
      </c>
      <c r="E306" s="78" t="s">
        <v>5</v>
      </c>
      <c r="F306" s="79">
        <v>-702</v>
      </c>
      <c r="G306" s="64" t="s">
        <v>296</v>
      </c>
    </row>
    <row r="307" s="53" customFormat="1" ht="16.5" spans="2:7">
      <c r="B307" s="85">
        <v>43473</v>
      </c>
      <c r="C307" s="86" t="s">
        <v>20</v>
      </c>
      <c r="D307" s="88" t="s">
        <v>322</v>
      </c>
      <c r="E307" s="78" t="s">
        <v>5</v>
      </c>
      <c r="F307" s="79">
        <v>-210</v>
      </c>
      <c r="G307" s="64" t="s">
        <v>296</v>
      </c>
    </row>
    <row r="308" s="53" customFormat="1" ht="16.5" spans="2:7">
      <c r="B308" s="85">
        <v>43474</v>
      </c>
      <c r="C308" s="86" t="s">
        <v>20</v>
      </c>
      <c r="D308" s="88" t="s">
        <v>323</v>
      </c>
      <c r="E308" s="78" t="s">
        <v>4</v>
      </c>
      <c r="F308" s="79">
        <v>-486.41</v>
      </c>
      <c r="G308" s="64" t="s">
        <v>296</v>
      </c>
    </row>
    <row r="309" s="53" customFormat="1" ht="33" spans="2:7">
      <c r="B309" s="85">
        <v>43475</v>
      </c>
      <c r="C309" s="86" t="s">
        <v>25</v>
      </c>
      <c r="D309" s="88" t="s">
        <v>324</v>
      </c>
      <c r="E309" s="78" t="s">
        <v>6</v>
      </c>
      <c r="F309" s="79">
        <v>-275.83</v>
      </c>
      <c r="G309" s="64" t="s">
        <v>325</v>
      </c>
    </row>
    <row r="310" s="53" customFormat="1" ht="33" spans="2:7">
      <c r="B310" s="85">
        <v>43477</v>
      </c>
      <c r="C310" s="86" t="s">
        <v>25</v>
      </c>
      <c r="D310" s="88" t="s">
        <v>326</v>
      </c>
      <c r="E310" s="78" t="s">
        <v>6</v>
      </c>
      <c r="F310" s="79">
        <v>-446.1</v>
      </c>
      <c r="G310" s="64" t="s">
        <v>325</v>
      </c>
    </row>
    <row r="311" s="53" customFormat="1" ht="16.5" spans="2:7">
      <c r="B311" s="85">
        <v>43477</v>
      </c>
      <c r="C311" s="86" t="s">
        <v>25</v>
      </c>
      <c r="D311" s="88" t="s">
        <v>327</v>
      </c>
      <c r="E311" s="78" t="s">
        <v>6</v>
      </c>
      <c r="F311" s="79">
        <v>-154</v>
      </c>
      <c r="G311" s="64" t="s">
        <v>328</v>
      </c>
    </row>
    <row r="312" s="53" customFormat="1" ht="16.5" spans="2:7">
      <c r="B312" s="85">
        <v>43478</v>
      </c>
      <c r="C312" s="86" t="s">
        <v>20</v>
      </c>
      <c r="D312" s="88" t="s">
        <v>329</v>
      </c>
      <c r="E312" s="78" t="s">
        <v>6</v>
      </c>
      <c r="F312" s="79">
        <v>-1096.8</v>
      </c>
      <c r="G312" s="64" t="s">
        <v>325</v>
      </c>
    </row>
    <row r="313" s="53" customFormat="1" ht="16.5" spans="2:7">
      <c r="B313" s="85">
        <v>43479</v>
      </c>
      <c r="C313" s="86" t="s">
        <v>54</v>
      </c>
      <c r="D313" s="88" t="s">
        <v>330</v>
      </c>
      <c r="E313" s="78" t="s">
        <v>7</v>
      </c>
      <c r="F313" s="79">
        <v>-1200</v>
      </c>
      <c r="G313" s="64" t="s">
        <v>56</v>
      </c>
    </row>
    <row r="314" s="53" customFormat="1" ht="16.5" spans="2:7">
      <c r="B314" s="85">
        <v>43480</v>
      </c>
      <c r="C314" s="86" t="s">
        <v>25</v>
      </c>
      <c r="D314" s="88" t="s">
        <v>331</v>
      </c>
      <c r="E314" s="78" t="s">
        <v>6</v>
      </c>
      <c r="F314" s="79">
        <v>-463.29</v>
      </c>
      <c r="G314" s="64" t="s">
        <v>325</v>
      </c>
    </row>
    <row r="315" s="53" customFormat="1" ht="16.5" spans="2:7">
      <c r="B315" s="85">
        <v>43480</v>
      </c>
      <c r="C315" s="86" t="s">
        <v>25</v>
      </c>
      <c r="D315" s="88" t="s">
        <v>332</v>
      </c>
      <c r="E315" s="78" t="s">
        <v>3</v>
      </c>
      <c r="F315" s="79">
        <v>-215.6</v>
      </c>
      <c r="G315" s="64" t="s">
        <v>325</v>
      </c>
    </row>
    <row r="316" s="53" customFormat="1" ht="16.5" spans="2:7">
      <c r="B316" s="85">
        <v>43480</v>
      </c>
      <c r="C316" s="86" t="s">
        <v>20</v>
      </c>
      <c r="D316" s="88" t="s">
        <v>314</v>
      </c>
      <c r="E316" s="78" t="s">
        <v>7</v>
      </c>
      <c r="F316" s="79">
        <v>-18000</v>
      </c>
      <c r="G316" s="64" t="s">
        <v>56</v>
      </c>
    </row>
    <row r="317" s="53" customFormat="1" ht="16.5" spans="2:7">
      <c r="B317" s="85">
        <v>43481</v>
      </c>
      <c r="C317" s="86" t="s">
        <v>20</v>
      </c>
      <c r="D317" s="88" t="s">
        <v>333</v>
      </c>
      <c r="E317" s="78" t="s">
        <v>5</v>
      </c>
      <c r="F317" s="79">
        <v>-344</v>
      </c>
      <c r="G317" s="64" t="s">
        <v>325</v>
      </c>
    </row>
    <row r="318" s="53" customFormat="1" ht="16.5" spans="2:7">
      <c r="B318" s="85">
        <v>43481</v>
      </c>
      <c r="C318" s="86" t="s">
        <v>20</v>
      </c>
      <c r="D318" s="88" t="s">
        <v>334</v>
      </c>
      <c r="E318" s="78" t="s">
        <v>5</v>
      </c>
      <c r="F318" s="79">
        <v>-150</v>
      </c>
      <c r="G318" s="64" t="s">
        <v>325</v>
      </c>
    </row>
    <row r="319" s="53" customFormat="1" ht="16.5" spans="2:7">
      <c r="B319" s="85">
        <v>43481</v>
      </c>
      <c r="C319" s="86" t="s">
        <v>20</v>
      </c>
      <c r="D319" s="88" t="s">
        <v>335</v>
      </c>
      <c r="E319" s="78" t="s">
        <v>3</v>
      </c>
      <c r="F319" s="79">
        <v>-384</v>
      </c>
      <c r="G319" s="64" t="s">
        <v>325</v>
      </c>
    </row>
    <row r="320" s="53" customFormat="1" ht="16.5" spans="2:7">
      <c r="B320" s="85">
        <v>43482</v>
      </c>
      <c r="C320" s="86" t="s">
        <v>54</v>
      </c>
      <c r="D320" s="88" t="s">
        <v>336</v>
      </c>
      <c r="E320" s="78" t="s">
        <v>10</v>
      </c>
      <c r="F320" s="79">
        <v>-3490.8</v>
      </c>
      <c r="G320" s="64" t="s">
        <v>56</v>
      </c>
    </row>
    <row r="321" s="53" customFormat="1" ht="16.5" spans="2:7">
      <c r="B321" s="85">
        <v>43482</v>
      </c>
      <c r="C321" s="86" t="s">
        <v>54</v>
      </c>
      <c r="D321" s="88" t="s">
        <v>337</v>
      </c>
      <c r="E321" s="78" t="s">
        <v>10</v>
      </c>
      <c r="F321" s="79">
        <v>-3490.8</v>
      </c>
      <c r="G321" s="64" t="s">
        <v>56</v>
      </c>
    </row>
    <row r="322" s="53" customFormat="1" ht="16.5" spans="2:7">
      <c r="B322" s="85">
        <v>43483</v>
      </c>
      <c r="C322" s="86" t="s">
        <v>54</v>
      </c>
      <c r="D322" s="88" t="s">
        <v>276</v>
      </c>
      <c r="E322" s="78" t="s">
        <v>5</v>
      </c>
      <c r="F322" s="79">
        <v>-900</v>
      </c>
      <c r="G322" s="64" t="s">
        <v>56</v>
      </c>
    </row>
    <row r="323" s="53" customFormat="1" ht="16.5" spans="2:7">
      <c r="B323" s="85">
        <v>43485</v>
      </c>
      <c r="C323" s="86" t="s">
        <v>54</v>
      </c>
      <c r="D323" s="88" t="s">
        <v>338</v>
      </c>
      <c r="E323" s="78" t="s">
        <v>7</v>
      </c>
      <c r="F323" s="79">
        <v>-6250</v>
      </c>
      <c r="G323" s="64" t="s">
        <v>56</v>
      </c>
    </row>
    <row r="324" s="53" customFormat="1" ht="16.5" spans="2:7">
      <c r="B324" s="85">
        <v>43486</v>
      </c>
      <c r="C324" s="86" t="s">
        <v>25</v>
      </c>
      <c r="D324" s="88" t="s">
        <v>339</v>
      </c>
      <c r="E324" s="78" t="s">
        <v>5</v>
      </c>
      <c r="F324" s="79">
        <v>-702</v>
      </c>
      <c r="G324" s="64" t="s">
        <v>328</v>
      </c>
    </row>
    <row r="325" s="53" customFormat="1" ht="16.5" spans="2:7">
      <c r="B325" s="85">
        <v>43486</v>
      </c>
      <c r="C325" s="86" t="s">
        <v>25</v>
      </c>
      <c r="D325" s="88" t="s">
        <v>340</v>
      </c>
      <c r="E325" s="78" t="s">
        <v>6</v>
      </c>
      <c r="F325" s="79">
        <v>-143.35</v>
      </c>
      <c r="G325" s="64" t="s">
        <v>328</v>
      </c>
    </row>
    <row r="326" s="53" customFormat="1" ht="16.5" spans="2:7">
      <c r="B326" s="85">
        <v>43486</v>
      </c>
      <c r="C326" s="86" t="s">
        <v>25</v>
      </c>
      <c r="D326" s="88" t="s">
        <v>341</v>
      </c>
      <c r="E326" s="78" t="s">
        <v>6</v>
      </c>
      <c r="F326" s="79">
        <v>-14.5</v>
      </c>
      <c r="G326" s="64" t="s">
        <v>328</v>
      </c>
    </row>
    <row r="327" s="53" customFormat="1" ht="16.5" spans="2:7">
      <c r="B327" s="85">
        <v>43486</v>
      </c>
      <c r="C327" s="86" t="s">
        <v>25</v>
      </c>
      <c r="D327" s="88" t="s">
        <v>342</v>
      </c>
      <c r="E327" s="78" t="s">
        <v>6</v>
      </c>
      <c r="F327" s="79">
        <v>-34.9</v>
      </c>
      <c r="G327" s="64" t="s">
        <v>328</v>
      </c>
    </row>
    <row r="328" s="53" customFormat="1" ht="16.5" spans="2:7">
      <c r="B328" s="85">
        <v>43486</v>
      </c>
      <c r="C328" s="86" t="s">
        <v>25</v>
      </c>
      <c r="D328" s="88" t="s">
        <v>343</v>
      </c>
      <c r="E328" s="78" t="s">
        <v>6</v>
      </c>
      <c r="F328" s="79">
        <v>-58.18</v>
      </c>
      <c r="G328" s="64" t="s">
        <v>328</v>
      </c>
    </row>
    <row r="329" s="53" customFormat="1" ht="16.5" spans="2:7">
      <c r="B329" s="85">
        <v>43486</v>
      </c>
      <c r="C329" s="86" t="s">
        <v>20</v>
      </c>
      <c r="D329" s="88" t="s">
        <v>344</v>
      </c>
      <c r="E329" s="78" t="s">
        <v>5</v>
      </c>
      <c r="F329" s="79">
        <v>-197</v>
      </c>
      <c r="G329" s="64" t="s">
        <v>328</v>
      </c>
    </row>
    <row r="330" s="53" customFormat="1" ht="16.5" spans="2:7">
      <c r="B330" s="85">
        <v>43486</v>
      </c>
      <c r="C330" s="86" t="s">
        <v>20</v>
      </c>
      <c r="D330" s="88" t="s">
        <v>345</v>
      </c>
      <c r="E330" s="78" t="s">
        <v>5</v>
      </c>
      <c r="F330" s="79">
        <v>-104.2</v>
      </c>
      <c r="G330" s="64" t="s">
        <v>328</v>
      </c>
    </row>
    <row r="331" s="53" customFormat="1" ht="16.5" spans="2:7">
      <c r="B331" s="85">
        <v>43486</v>
      </c>
      <c r="C331" s="86" t="s">
        <v>20</v>
      </c>
      <c r="D331" s="88" t="s">
        <v>346</v>
      </c>
      <c r="E331" s="78" t="s">
        <v>5</v>
      </c>
      <c r="F331" s="79">
        <v>-264</v>
      </c>
      <c r="G331" s="64" t="s">
        <v>328</v>
      </c>
    </row>
    <row r="332" s="53" customFormat="1" ht="16.5" spans="2:7">
      <c r="B332" s="85">
        <v>43486</v>
      </c>
      <c r="C332" s="86" t="s">
        <v>20</v>
      </c>
      <c r="D332" s="88" t="s">
        <v>347</v>
      </c>
      <c r="E332" s="78" t="s">
        <v>5</v>
      </c>
      <c r="F332" s="79">
        <v>-58.8</v>
      </c>
      <c r="G332" s="64" t="s">
        <v>328</v>
      </c>
    </row>
    <row r="333" s="53" customFormat="1" ht="16.5" spans="2:7">
      <c r="B333" s="85">
        <v>43486</v>
      </c>
      <c r="C333" s="86" t="s">
        <v>54</v>
      </c>
      <c r="D333" s="88" t="s">
        <v>348</v>
      </c>
      <c r="E333" s="78" t="s">
        <v>7</v>
      </c>
      <c r="F333" s="79">
        <v>-1380</v>
      </c>
      <c r="G333" s="64" t="s">
        <v>56</v>
      </c>
    </row>
    <row r="334" s="53" customFormat="1" ht="16.5" spans="2:7">
      <c r="B334" s="85">
        <v>43488</v>
      </c>
      <c r="C334" s="86" t="s">
        <v>20</v>
      </c>
      <c r="D334" s="88" t="s">
        <v>349</v>
      </c>
      <c r="E334" s="78" t="s">
        <v>5</v>
      </c>
      <c r="F334" s="79">
        <v>-312</v>
      </c>
      <c r="G334" s="64" t="s">
        <v>350</v>
      </c>
    </row>
    <row r="335" s="53" customFormat="1" ht="16.5" spans="2:7">
      <c r="B335" s="85">
        <v>43490</v>
      </c>
      <c r="C335" s="86" t="s">
        <v>25</v>
      </c>
      <c r="D335" s="88" t="s">
        <v>351</v>
      </c>
      <c r="E335" s="78" t="s">
        <v>5</v>
      </c>
      <c r="F335" s="79">
        <v>-114.09</v>
      </c>
      <c r="G335" s="64" t="s">
        <v>350</v>
      </c>
    </row>
    <row r="336" s="53" customFormat="1" ht="16.5" spans="2:7">
      <c r="B336" s="85">
        <v>43490</v>
      </c>
      <c r="C336" s="86" t="s">
        <v>20</v>
      </c>
      <c r="D336" s="88" t="s">
        <v>352</v>
      </c>
      <c r="E336" s="78" t="s">
        <v>5</v>
      </c>
      <c r="F336" s="79">
        <v>-1433.6</v>
      </c>
      <c r="G336" s="64" t="s">
        <v>350</v>
      </c>
    </row>
    <row r="337" s="53" customFormat="1" ht="16.5" spans="2:7">
      <c r="B337" s="85">
        <v>43490</v>
      </c>
      <c r="C337" s="86" t="s">
        <v>20</v>
      </c>
      <c r="D337" s="88" t="s">
        <v>353</v>
      </c>
      <c r="E337" s="78" t="s">
        <v>5</v>
      </c>
      <c r="F337" s="79">
        <v>-269.6</v>
      </c>
      <c r="G337" s="64" t="s">
        <v>350</v>
      </c>
    </row>
    <row r="338" s="53" customFormat="1" ht="16.5" spans="2:7">
      <c r="B338" s="85">
        <v>43490</v>
      </c>
      <c r="C338" s="86" t="s">
        <v>20</v>
      </c>
      <c r="D338" s="88" t="s">
        <v>354</v>
      </c>
      <c r="E338" s="78" t="s">
        <v>5</v>
      </c>
      <c r="F338" s="79">
        <v>-38.4</v>
      </c>
      <c r="G338" s="64" t="s">
        <v>350</v>
      </c>
    </row>
    <row r="339" s="53" customFormat="1" ht="16.5" spans="2:7">
      <c r="B339" s="85">
        <v>43490</v>
      </c>
      <c r="C339" s="86" t="s">
        <v>20</v>
      </c>
      <c r="D339" s="88" t="s">
        <v>355</v>
      </c>
      <c r="E339" s="78" t="s">
        <v>3</v>
      </c>
      <c r="F339" s="79">
        <v>-48</v>
      </c>
      <c r="G339" s="64" t="s">
        <v>350</v>
      </c>
    </row>
    <row r="340" s="53" customFormat="1" ht="16.5" spans="2:7">
      <c r="B340" s="85">
        <v>43490</v>
      </c>
      <c r="C340" s="86" t="s">
        <v>54</v>
      </c>
      <c r="D340" s="88" t="s">
        <v>356</v>
      </c>
      <c r="E340" s="78" t="s">
        <v>7</v>
      </c>
      <c r="F340" s="79">
        <v>-3000</v>
      </c>
      <c r="G340" s="64" t="s">
        <v>56</v>
      </c>
    </row>
    <row r="341" s="53" customFormat="1" ht="16.5" spans="2:7">
      <c r="B341" s="85">
        <v>43491</v>
      </c>
      <c r="C341" s="86" t="s">
        <v>25</v>
      </c>
      <c r="D341" s="88" t="s">
        <v>357</v>
      </c>
      <c r="E341" s="78" t="s">
        <v>5</v>
      </c>
      <c r="F341" s="79">
        <v>-312</v>
      </c>
      <c r="G341" s="64" t="s">
        <v>350</v>
      </c>
    </row>
    <row r="342" s="53" customFormat="1" ht="16.5" spans="2:7">
      <c r="B342" s="85">
        <v>43492</v>
      </c>
      <c r="C342" s="86" t="s">
        <v>54</v>
      </c>
      <c r="D342" s="88" t="s">
        <v>276</v>
      </c>
      <c r="E342" s="78" t="s">
        <v>5</v>
      </c>
      <c r="F342" s="79">
        <v>-1800</v>
      </c>
      <c r="G342" s="64" t="s">
        <v>350</v>
      </c>
    </row>
    <row r="343" s="53" customFormat="1" ht="16.5" spans="2:7">
      <c r="B343" s="85">
        <v>43493</v>
      </c>
      <c r="C343" s="86" t="s">
        <v>25</v>
      </c>
      <c r="D343" s="88" t="s">
        <v>358</v>
      </c>
      <c r="E343" s="78" t="s">
        <v>5</v>
      </c>
      <c r="F343" s="79">
        <v>-355</v>
      </c>
      <c r="G343" s="64" t="s">
        <v>350</v>
      </c>
    </row>
    <row r="344" s="53" customFormat="1" ht="16.5" spans="2:7">
      <c r="B344" s="85">
        <v>43493</v>
      </c>
      <c r="C344" s="86" t="s">
        <v>25</v>
      </c>
      <c r="D344" s="88" t="s">
        <v>359</v>
      </c>
      <c r="E344" s="78" t="s">
        <v>5</v>
      </c>
      <c r="F344" s="79">
        <v>-715.75</v>
      </c>
      <c r="G344" s="64" t="s">
        <v>350</v>
      </c>
    </row>
    <row r="345" s="53" customFormat="1" ht="16.5" spans="2:7">
      <c r="B345" s="85">
        <v>43496</v>
      </c>
      <c r="C345" s="86" t="s">
        <v>25</v>
      </c>
      <c r="D345" s="88" t="s">
        <v>360</v>
      </c>
      <c r="E345" s="78" t="s">
        <v>5</v>
      </c>
      <c r="F345" s="79">
        <v>-129.8</v>
      </c>
      <c r="G345" s="64" t="s">
        <v>350</v>
      </c>
    </row>
    <row r="346" s="53" customFormat="1" ht="16.5" spans="2:7">
      <c r="B346" s="85">
        <v>43496</v>
      </c>
      <c r="C346" s="86" t="s">
        <v>25</v>
      </c>
      <c r="D346" s="88" t="s">
        <v>361</v>
      </c>
      <c r="E346" s="78" t="s">
        <v>5</v>
      </c>
      <c r="F346" s="79">
        <v>-169.6</v>
      </c>
      <c r="G346" s="64" t="s">
        <v>350</v>
      </c>
    </row>
    <row r="347" s="53" customFormat="1" ht="16.5" spans="2:7">
      <c r="B347" s="85">
        <v>43496</v>
      </c>
      <c r="C347" s="86" t="s">
        <v>25</v>
      </c>
      <c r="D347" s="88" t="s">
        <v>362</v>
      </c>
      <c r="E347" s="78" t="s">
        <v>12</v>
      </c>
      <c r="F347" s="79">
        <v>-13</v>
      </c>
      <c r="G347" s="64" t="s">
        <v>350</v>
      </c>
    </row>
    <row r="348" s="53" customFormat="1" ht="16.5" spans="2:7">
      <c r="B348" s="85">
        <v>43497</v>
      </c>
      <c r="C348" s="86" t="s">
        <v>25</v>
      </c>
      <c r="D348" s="88" t="s">
        <v>363</v>
      </c>
      <c r="E348" s="78" t="s">
        <v>12</v>
      </c>
      <c r="F348" s="79">
        <v>-82.8</v>
      </c>
      <c r="G348" s="64" t="s">
        <v>350</v>
      </c>
    </row>
    <row r="349" s="53" customFormat="1" ht="16.5" spans="2:7">
      <c r="B349" s="85">
        <v>43497</v>
      </c>
      <c r="C349" s="86" t="s">
        <v>25</v>
      </c>
      <c r="D349" s="88" t="s">
        <v>364</v>
      </c>
      <c r="E349" s="78" t="s">
        <v>6</v>
      </c>
      <c r="F349" s="79">
        <v>-31</v>
      </c>
      <c r="G349" s="64" t="s">
        <v>350</v>
      </c>
    </row>
    <row r="350" s="53" customFormat="1" ht="16.5" spans="2:7">
      <c r="B350" s="85">
        <v>43497</v>
      </c>
      <c r="C350" s="86" t="s">
        <v>25</v>
      </c>
      <c r="D350" s="88" t="s">
        <v>365</v>
      </c>
      <c r="E350" s="78" t="s">
        <v>5</v>
      </c>
      <c r="F350" s="79">
        <v>-481</v>
      </c>
      <c r="G350" s="64" t="s">
        <v>350</v>
      </c>
    </row>
    <row r="351" s="53" customFormat="1" ht="16.5" spans="2:7">
      <c r="B351" s="85">
        <v>43497</v>
      </c>
      <c r="C351" s="86" t="s">
        <v>25</v>
      </c>
      <c r="D351" s="88" t="s">
        <v>366</v>
      </c>
      <c r="E351" s="78" t="s">
        <v>5</v>
      </c>
      <c r="F351" s="79">
        <v>-90</v>
      </c>
      <c r="G351" s="64" t="s">
        <v>350</v>
      </c>
    </row>
    <row r="352" s="53" customFormat="1" ht="16.5" spans="2:7">
      <c r="B352" s="85">
        <v>43497</v>
      </c>
      <c r="C352" s="86" t="s">
        <v>20</v>
      </c>
      <c r="D352" s="88" t="s">
        <v>367</v>
      </c>
      <c r="E352" s="78" t="s">
        <v>3</v>
      </c>
      <c r="F352" s="79">
        <v>-28.3</v>
      </c>
      <c r="G352" s="64" t="s">
        <v>350</v>
      </c>
    </row>
    <row r="353" s="53" customFormat="1" ht="16.5" spans="2:7">
      <c r="B353" s="85">
        <v>43497</v>
      </c>
      <c r="C353" s="86" t="s">
        <v>20</v>
      </c>
      <c r="D353" s="88" t="s">
        <v>368</v>
      </c>
      <c r="E353" s="78" t="s">
        <v>5</v>
      </c>
      <c r="F353" s="79">
        <v>-56.1</v>
      </c>
      <c r="G353" s="64" t="s">
        <v>350</v>
      </c>
    </row>
    <row r="354" s="53" customFormat="1" ht="16.5" spans="2:7">
      <c r="B354" s="85">
        <v>43497</v>
      </c>
      <c r="C354" s="86" t="s">
        <v>20</v>
      </c>
      <c r="D354" s="88" t="s">
        <v>369</v>
      </c>
      <c r="E354" s="78" t="s">
        <v>6</v>
      </c>
      <c r="F354" s="79">
        <v>-36</v>
      </c>
      <c r="G354" s="64" t="s">
        <v>350</v>
      </c>
    </row>
    <row r="355" s="53" customFormat="1" ht="16.5" spans="2:7">
      <c r="B355" s="85">
        <v>43497</v>
      </c>
      <c r="C355" s="86" t="s">
        <v>20</v>
      </c>
      <c r="D355" s="88" t="s">
        <v>370</v>
      </c>
      <c r="E355" s="78" t="s">
        <v>5</v>
      </c>
      <c r="F355" s="79">
        <v>-250</v>
      </c>
      <c r="G355" s="64" t="s">
        <v>350</v>
      </c>
    </row>
    <row r="356" s="53" customFormat="1" ht="16.5" spans="2:7">
      <c r="B356" s="85">
        <v>43498</v>
      </c>
      <c r="C356" s="86" t="s">
        <v>25</v>
      </c>
      <c r="D356" s="88" t="s">
        <v>371</v>
      </c>
      <c r="E356" s="78" t="s">
        <v>6</v>
      </c>
      <c r="F356" s="79">
        <v>-604</v>
      </c>
      <c r="G356" s="64" t="s">
        <v>350</v>
      </c>
    </row>
    <row r="357" s="53" customFormat="1" ht="16.5" spans="2:7">
      <c r="B357" s="85">
        <v>43498</v>
      </c>
      <c r="C357" s="86" t="s">
        <v>25</v>
      </c>
      <c r="D357" s="88" t="s">
        <v>372</v>
      </c>
      <c r="E357" s="78" t="s">
        <v>6</v>
      </c>
      <c r="F357" s="79">
        <v>-19</v>
      </c>
      <c r="G357" s="64" t="s">
        <v>350</v>
      </c>
    </row>
    <row r="358" s="53" customFormat="1" ht="16.5" spans="2:7">
      <c r="B358" s="85">
        <v>43498</v>
      </c>
      <c r="C358" s="86" t="s">
        <v>20</v>
      </c>
      <c r="D358" s="88" t="s">
        <v>373</v>
      </c>
      <c r="E358" s="78" t="s">
        <v>5</v>
      </c>
      <c r="F358" s="79">
        <v>-66</v>
      </c>
      <c r="G358" s="64" t="s">
        <v>350</v>
      </c>
    </row>
    <row r="359" s="53" customFormat="1" ht="16.5" spans="2:7">
      <c r="B359" s="85">
        <v>43498</v>
      </c>
      <c r="C359" s="86" t="s">
        <v>54</v>
      </c>
      <c r="D359" s="88" t="s">
        <v>374</v>
      </c>
      <c r="E359" s="78" t="s">
        <v>4</v>
      </c>
      <c r="F359" s="79">
        <v>-10000</v>
      </c>
      <c r="G359" s="64" t="s">
        <v>350</v>
      </c>
    </row>
    <row r="360" s="53" customFormat="1" ht="16.5" spans="2:7">
      <c r="B360" s="85">
        <v>43499</v>
      </c>
      <c r="C360" s="86" t="s">
        <v>25</v>
      </c>
      <c r="D360" s="88" t="s">
        <v>375</v>
      </c>
      <c r="E360" s="78" t="s">
        <v>12</v>
      </c>
      <c r="F360" s="79">
        <v>-274</v>
      </c>
      <c r="G360" s="64" t="s">
        <v>350</v>
      </c>
    </row>
    <row r="361" s="53" customFormat="1" ht="16.5" spans="2:7">
      <c r="B361" s="85">
        <v>43499</v>
      </c>
      <c r="C361" s="86" t="s">
        <v>54</v>
      </c>
      <c r="D361" s="88" t="s">
        <v>376</v>
      </c>
      <c r="E361" s="78" t="s">
        <v>5</v>
      </c>
      <c r="F361" s="79">
        <v>-540</v>
      </c>
      <c r="G361" s="64" t="s">
        <v>56</v>
      </c>
    </row>
    <row r="362" s="53" customFormat="1" ht="16.5" spans="2:7">
      <c r="B362" s="85">
        <v>43504</v>
      </c>
      <c r="C362" s="86" t="s">
        <v>25</v>
      </c>
      <c r="D362" s="88" t="s">
        <v>377</v>
      </c>
      <c r="E362" s="78" t="s">
        <v>12</v>
      </c>
      <c r="F362" s="79">
        <v>-306</v>
      </c>
      <c r="G362" s="64" t="s">
        <v>378</v>
      </c>
    </row>
    <row r="363" s="53" customFormat="1" ht="16.5" spans="2:7">
      <c r="B363" s="85">
        <v>43504</v>
      </c>
      <c r="C363" s="86" t="s">
        <v>25</v>
      </c>
      <c r="D363" s="88" t="s">
        <v>379</v>
      </c>
      <c r="E363" s="78" t="s">
        <v>5</v>
      </c>
      <c r="F363" s="79">
        <v>-348</v>
      </c>
      <c r="G363" s="64" t="s">
        <v>378</v>
      </c>
    </row>
    <row r="364" s="53" customFormat="1" ht="16.5" spans="2:7">
      <c r="B364" s="85">
        <v>43504</v>
      </c>
      <c r="C364" s="86" t="s">
        <v>25</v>
      </c>
      <c r="D364" s="88" t="s">
        <v>380</v>
      </c>
      <c r="E364" s="78" t="s">
        <v>5</v>
      </c>
      <c r="F364" s="79">
        <v>-120.25</v>
      </c>
      <c r="G364" s="64" t="s">
        <v>378</v>
      </c>
    </row>
    <row r="365" s="53" customFormat="1" ht="16.5" spans="2:7">
      <c r="B365" s="85">
        <v>43507</v>
      </c>
      <c r="C365" s="86" t="s">
        <v>25</v>
      </c>
      <c r="D365" s="88" t="s">
        <v>381</v>
      </c>
      <c r="E365" s="78" t="s">
        <v>5</v>
      </c>
      <c r="F365" s="79">
        <v>-579</v>
      </c>
      <c r="G365" s="64" t="s">
        <v>378</v>
      </c>
    </row>
    <row r="366" s="53" customFormat="1" ht="16.5" spans="2:7">
      <c r="B366" s="85">
        <v>43507</v>
      </c>
      <c r="C366" s="86" t="s">
        <v>25</v>
      </c>
      <c r="D366" s="88" t="s">
        <v>382</v>
      </c>
      <c r="E366" s="78" t="s">
        <v>10</v>
      </c>
      <c r="F366" s="79">
        <v>-331.5</v>
      </c>
      <c r="G366" s="64" t="s">
        <v>378</v>
      </c>
    </row>
    <row r="367" s="53" customFormat="1" ht="16.5" spans="2:7">
      <c r="B367" s="85">
        <v>43507</v>
      </c>
      <c r="C367" s="86" t="s">
        <v>20</v>
      </c>
      <c r="D367" s="88" t="s">
        <v>383</v>
      </c>
      <c r="E367" s="78" t="s">
        <v>5</v>
      </c>
      <c r="F367" s="79">
        <v>-135</v>
      </c>
      <c r="G367" s="64" t="s">
        <v>378</v>
      </c>
    </row>
    <row r="368" s="53" customFormat="1" ht="16.5" spans="2:7">
      <c r="B368" s="85">
        <v>43507</v>
      </c>
      <c r="C368" s="86" t="s">
        <v>20</v>
      </c>
      <c r="D368" s="88" t="s">
        <v>384</v>
      </c>
      <c r="E368" s="78" t="s">
        <v>5</v>
      </c>
      <c r="F368" s="79">
        <v>-48</v>
      </c>
      <c r="G368" s="64" t="s">
        <v>378</v>
      </c>
    </row>
    <row r="369" s="53" customFormat="1" ht="16.5" spans="2:7">
      <c r="B369" s="85">
        <v>43507</v>
      </c>
      <c r="C369" s="86" t="s">
        <v>20</v>
      </c>
      <c r="D369" s="88" t="s">
        <v>385</v>
      </c>
      <c r="E369" s="78" t="s">
        <v>5</v>
      </c>
      <c r="F369" s="79">
        <v>-82.8</v>
      </c>
      <c r="G369" s="64" t="s">
        <v>378</v>
      </c>
    </row>
    <row r="370" s="53" customFormat="1" ht="16.5" spans="2:7">
      <c r="B370" s="85">
        <v>43507</v>
      </c>
      <c r="C370" s="86" t="s">
        <v>20</v>
      </c>
      <c r="D370" s="88" t="s">
        <v>386</v>
      </c>
      <c r="E370" s="78" t="s">
        <v>5</v>
      </c>
      <c r="F370" s="79">
        <v>-189</v>
      </c>
      <c r="G370" s="64" t="s">
        <v>378</v>
      </c>
    </row>
    <row r="371" s="53" customFormat="1" ht="16.5" spans="2:7">
      <c r="B371" s="85">
        <v>43507</v>
      </c>
      <c r="C371" s="86" t="s">
        <v>20</v>
      </c>
      <c r="D371" s="88" t="s">
        <v>387</v>
      </c>
      <c r="E371" s="78" t="s">
        <v>3</v>
      </c>
      <c r="F371" s="79">
        <v>-10.5</v>
      </c>
      <c r="G371" s="64" t="s">
        <v>378</v>
      </c>
    </row>
    <row r="372" s="53" customFormat="1" ht="16.5" spans="2:7">
      <c r="B372" s="85">
        <v>43507</v>
      </c>
      <c r="C372" s="86" t="s">
        <v>54</v>
      </c>
      <c r="D372" s="88" t="s">
        <v>388</v>
      </c>
      <c r="E372" s="78" t="s">
        <v>10</v>
      </c>
      <c r="F372" s="79">
        <v>-2900.58</v>
      </c>
      <c r="G372" s="64" t="s">
        <v>56</v>
      </c>
    </row>
    <row r="373" s="53" customFormat="1" ht="16.5" spans="2:7">
      <c r="B373" s="85">
        <v>43507</v>
      </c>
      <c r="C373" s="86" t="s">
        <v>54</v>
      </c>
      <c r="D373" s="88" t="s">
        <v>389</v>
      </c>
      <c r="E373" s="78" t="s">
        <v>10</v>
      </c>
      <c r="F373" s="79">
        <v>-2900.58</v>
      </c>
      <c r="G373" s="64" t="s">
        <v>56</v>
      </c>
    </row>
    <row r="374" s="53" customFormat="1" ht="16.5" spans="2:7">
      <c r="B374" s="85">
        <v>43508</v>
      </c>
      <c r="C374" s="86" t="s">
        <v>25</v>
      </c>
      <c r="D374" s="88" t="s">
        <v>390</v>
      </c>
      <c r="E374" s="78" t="s">
        <v>5</v>
      </c>
      <c r="F374" s="79">
        <v>-678</v>
      </c>
      <c r="G374" s="64" t="s">
        <v>378</v>
      </c>
    </row>
    <row r="375" s="53" customFormat="1" ht="16.5" spans="2:7">
      <c r="B375" s="85">
        <v>43508</v>
      </c>
      <c r="C375" s="86" t="s">
        <v>25</v>
      </c>
      <c r="D375" s="88" t="s">
        <v>391</v>
      </c>
      <c r="E375" s="78" t="s">
        <v>5</v>
      </c>
      <c r="F375" s="79">
        <v>-47.78</v>
      </c>
      <c r="G375" s="64" t="s">
        <v>378</v>
      </c>
    </row>
    <row r="376" s="53" customFormat="1" ht="16.5" spans="2:7">
      <c r="B376" s="85">
        <v>43509</v>
      </c>
      <c r="C376" s="86" t="s">
        <v>25</v>
      </c>
      <c r="D376" s="88" t="s">
        <v>392</v>
      </c>
      <c r="E376" s="78" t="s">
        <v>5</v>
      </c>
      <c r="F376" s="79">
        <v>-29.4</v>
      </c>
      <c r="G376" s="64" t="s">
        <v>378</v>
      </c>
    </row>
    <row r="377" s="53" customFormat="1" ht="16.5" spans="2:7">
      <c r="B377" s="85">
        <v>43509</v>
      </c>
      <c r="C377" s="86" t="s">
        <v>25</v>
      </c>
      <c r="D377" s="88" t="s">
        <v>393</v>
      </c>
      <c r="E377" s="78" t="s">
        <v>5</v>
      </c>
      <c r="F377" s="79">
        <v>-157.2</v>
      </c>
      <c r="G377" s="64" t="s">
        <v>378</v>
      </c>
    </row>
    <row r="378" s="53" customFormat="1" ht="16.5" spans="2:7">
      <c r="B378" s="85">
        <v>43509</v>
      </c>
      <c r="C378" s="86" t="s">
        <v>20</v>
      </c>
      <c r="D378" s="88" t="s">
        <v>394</v>
      </c>
      <c r="E378" s="78" t="s">
        <v>3</v>
      </c>
      <c r="F378" s="79">
        <v>-3289</v>
      </c>
      <c r="G378" s="64" t="s">
        <v>378</v>
      </c>
    </row>
    <row r="379" s="53" customFormat="1" ht="16.5" spans="2:7">
      <c r="B379" s="85">
        <v>43510</v>
      </c>
      <c r="C379" s="86" t="s">
        <v>20</v>
      </c>
      <c r="D379" s="88" t="s">
        <v>395</v>
      </c>
      <c r="E379" s="78" t="s">
        <v>4</v>
      </c>
      <c r="F379" s="79">
        <v>-624.95</v>
      </c>
      <c r="G379" s="64" t="s">
        <v>396</v>
      </c>
    </row>
    <row r="380" s="53" customFormat="1" ht="16.5" spans="2:7">
      <c r="B380" s="85">
        <v>43511</v>
      </c>
      <c r="C380" s="86" t="s">
        <v>25</v>
      </c>
      <c r="D380" s="88" t="s">
        <v>397</v>
      </c>
      <c r="E380" s="78" t="s">
        <v>5</v>
      </c>
      <c r="F380" s="79">
        <v>-351</v>
      </c>
      <c r="G380" s="64" t="s">
        <v>396</v>
      </c>
    </row>
    <row r="381" s="53" customFormat="1" ht="16.5" spans="2:7">
      <c r="B381" s="85">
        <v>43511</v>
      </c>
      <c r="C381" s="86" t="s">
        <v>20</v>
      </c>
      <c r="D381" s="88" t="s">
        <v>398</v>
      </c>
      <c r="E381" s="78" t="s">
        <v>5</v>
      </c>
      <c r="F381" s="79">
        <v>-156</v>
      </c>
      <c r="G381" s="64" t="s">
        <v>396</v>
      </c>
    </row>
    <row r="382" s="53" customFormat="1" ht="16.5" spans="2:7">
      <c r="B382" s="85">
        <v>43511</v>
      </c>
      <c r="C382" s="86" t="s">
        <v>54</v>
      </c>
      <c r="D382" s="88" t="s">
        <v>276</v>
      </c>
      <c r="E382" s="78" t="s">
        <v>5</v>
      </c>
      <c r="F382" s="79">
        <v>-1225</v>
      </c>
      <c r="G382" s="64" t="s">
        <v>396</v>
      </c>
    </row>
    <row r="383" s="53" customFormat="1" ht="16.5" spans="2:7">
      <c r="B383" s="85">
        <v>43514</v>
      </c>
      <c r="C383" s="86" t="s">
        <v>25</v>
      </c>
      <c r="D383" s="88" t="s">
        <v>399</v>
      </c>
      <c r="E383" s="78" t="s">
        <v>10</v>
      </c>
      <c r="F383" s="79">
        <v>-957</v>
      </c>
      <c r="G383" s="64" t="s">
        <v>396</v>
      </c>
    </row>
    <row r="384" s="53" customFormat="1" ht="16.5" spans="2:7">
      <c r="B384" s="85">
        <v>43514</v>
      </c>
      <c r="C384" s="86" t="s">
        <v>25</v>
      </c>
      <c r="D384" s="88" t="s">
        <v>400</v>
      </c>
      <c r="E384" s="78" t="s">
        <v>5</v>
      </c>
      <c r="F384" s="79">
        <v>-351</v>
      </c>
      <c r="G384" s="64" t="s">
        <v>396</v>
      </c>
    </row>
    <row r="385" s="53" customFormat="1" ht="16.5" spans="2:7">
      <c r="B385" s="85">
        <v>43514</v>
      </c>
      <c r="C385" s="86" t="s">
        <v>20</v>
      </c>
      <c r="D385" s="88" t="s">
        <v>401</v>
      </c>
      <c r="E385" s="78" t="s">
        <v>3</v>
      </c>
      <c r="F385" s="79">
        <v>-580.6</v>
      </c>
      <c r="G385" s="64" t="s">
        <v>396</v>
      </c>
    </row>
    <row r="386" s="53" customFormat="1" ht="16.5" spans="2:7">
      <c r="B386" s="85">
        <v>43514</v>
      </c>
      <c r="C386" s="86" t="s">
        <v>20</v>
      </c>
      <c r="D386" s="88" t="s">
        <v>402</v>
      </c>
      <c r="E386" s="78" t="s">
        <v>5</v>
      </c>
      <c r="F386" s="79">
        <v>-236</v>
      </c>
      <c r="G386" s="64" t="s">
        <v>396</v>
      </c>
    </row>
    <row r="387" s="53" customFormat="1" ht="16.5" spans="2:7">
      <c r="B387" s="85">
        <v>43514</v>
      </c>
      <c r="C387" s="86" t="s">
        <v>20</v>
      </c>
      <c r="D387" s="88" t="s">
        <v>403</v>
      </c>
      <c r="E387" s="78" t="s">
        <v>6</v>
      </c>
      <c r="F387" s="79">
        <v>-250</v>
      </c>
      <c r="G387" s="64" t="s">
        <v>396</v>
      </c>
    </row>
    <row r="388" s="53" customFormat="1" ht="16.5" spans="2:7">
      <c r="B388" s="85">
        <v>43514</v>
      </c>
      <c r="C388" s="86" t="s">
        <v>20</v>
      </c>
      <c r="D388" s="88" t="s">
        <v>404</v>
      </c>
      <c r="E388" s="78" t="s">
        <v>3</v>
      </c>
      <c r="F388" s="79">
        <v>-15</v>
      </c>
      <c r="G388" s="64" t="s">
        <v>396</v>
      </c>
    </row>
    <row r="389" s="53" customFormat="1" ht="16.5" spans="2:7">
      <c r="B389" s="85">
        <v>43515</v>
      </c>
      <c r="C389" s="86" t="s">
        <v>20</v>
      </c>
      <c r="D389" s="88" t="s">
        <v>405</v>
      </c>
      <c r="E389" s="78" t="s">
        <v>5</v>
      </c>
      <c r="F389" s="79">
        <v>-237.36</v>
      </c>
      <c r="G389" s="64" t="s">
        <v>396</v>
      </c>
    </row>
    <row r="390" s="53" customFormat="1" ht="16.5" spans="2:7">
      <c r="B390" s="85">
        <v>43516</v>
      </c>
      <c r="C390" s="86" t="s">
        <v>25</v>
      </c>
      <c r="D390" s="88" t="s">
        <v>406</v>
      </c>
      <c r="E390" s="78" t="s">
        <v>5</v>
      </c>
      <c r="F390" s="79">
        <v>-92.69</v>
      </c>
      <c r="G390" s="64" t="s">
        <v>396</v>
      </c>
    </row>
    <row r="391" s="53" customFormat="1" ht="16.5" spans="2:7">
      <c r="B391" s="85">
        <v>43516</v>
      </c>
      <c r="C391" s="86" t="s">
        <v>25</v>
      </c>
      <c r="D391" s="88" t="s">
        <v>407</v>
      </c>
      <c r="E391" s="78" t="s">
        <v>5</v>
      </c>
      <c r="F391" s="79">
        <v>-526</v>
      </c>
      <c r="G391" s="64" t="s">
        <v>396</v>
      </c>
    </row>
    <row r="392" s="53" customFormat="1" ht="16.5" spans="2:7">
      <c r="B392" s="85">
        <v>43516</v>
      </c>
      <c r="C392" s="86" t="s">
        <v>20</v>
      </c>
      <c r="D392" s="88" t="s">
        <v>408</v>
      </c>
      <c r="E392" s="78" t="s">
        <v>5</v>
      </c>
      <c r="F392" s="79">
        <v>-522</v>
      </c>
      <c r="G392" s="64" t="s">
        <v>396</v>
      </c>
    </row>
    <row r="393" s="53" customFormat="1" ht="16.5" spans="2:7">
      <c r="B393" s="85">
        <v>43516</v>
      </c>
      <c r="C393" s="86" t="s">
        <v>20</v>
      </c>
      <c r="D393" s="88" t="s">
        <v>409</v>
      </c>
      <c r="E393" s="78" t="s">
        <v>5</v>
      </c>
      <c r="F393" s="79">
        <v>-38</v>
      </c>
      <c r="G393" s="64" t="s">
        <v>396</v>
      </c>
    </row>
    <row r="394" s="53" customFormat="1" ht="16.5" spans="2:7">
      <c r="B394" s="85">
        <v>43517</v>
      </c>
      <c r="C394" s="86" t="s">
        <v>25</v>
      </c>
      <c r="D394" s="88" t="s">
        <v>410</v>
      </c>
      <c r="E394" s="78" t="s">
        <v>5</v>
      </c>
      <c r="F394" s="79">
        <v>-480</v>
      </c>
      <c r="G394" s="64" t="s">
        <v>411</v>
      </c>
    </row>
    <row r="395" s="53" customFormat="1" ht="16.5" spans="2:7">
      <c r="B395" s="85">
        <v>43517</v>
      </c>
      <c r="C395" s="86" t="s">
        <v>25</v>
      </c>
      <c r="D395" s="88" t="s">
        <v>346</v>
      </c>
      <c r="E395" s="78" t="s">
        <v>5</v>
      </c>
      <c r="F395" s="79">
        <v>-72</v>
      </c>
      <c r="G395" s="64" t="s">
        <v>411</v>
      </c>
    </row>
    <row r="396" s="53" customFormat="1" ht="16.5" spans="2:7">
      <c r="B396" s="85">
        <v>43517</v>
      </c>
      <c r="C396" s="86" t="s">
        <v>25</v>
      </c>
      <c r="D396" s="88" t="s">
        <v>412</v>
      </c>
      <c r="E396" s="78" t="s">
        <v>3</v>
      </c>
      <c r="F396" s="79">
        <v>-93.56</v>
      </c>
      <c r="G396" s="64" t="s">
        <v>411</v>
      </c>
    </row>
    <row r="397" s="53" customFormat="1" ht="16.5" spans="2:7">
      <c r="B397" s="85">
        <v>43518</v>
      </c>
      <c r="C397" s="86" t="s">
        <v>54</v>
      </c>
      <c r="D397" s="88" t="s">
        <v>413</v>
      </c>
      <c r="E397" s="78" t="s">
        <v>5</v>
      </c>
      <c r="F397" s="79">
        <v>-900</v>
      </c>
      <c r="G397" s="64" t="s">
        <v>56</v>
      </c>
    </row>
    <row r="398" s="53" customFormat="1" ht="16.5" spans="2:7">
      <c r="B398" s="85">
        <v>43520</v>
      </c>
      <c r="C398" s="86" t="s">
        <v>25</v>
      </c>
      <c r="D398" s="88" t="s">
        <v>414</v>
      </c>
      <c r="E398" s="78" t="s">
        <v>3</v>
      </c>
      <c r="F398" s="79">
        <v>-368.31</v>
      </c>
      <c r="G398" s="64" t="s">
        <v>411</v>
      </c>
    </row>
    <row r="399" s="53" customFormat="1" ht="16.5" spans="2:7">
      <c r="B399" s="85">
        <v>43521</v>
      </c>
      <c r="C399" s="86" t="s">
        <v>25</v>
      </c>
      <c r="D399" s="88" t="s">
        <v>415</v>
      </c>
      <c r="E399" s="78" t="s">
        <v>5</v>
      </c>
      <c r="F399" s="79">
        <v>-702</v>
      </c>
      <c r="G399" s="64" t="s">
        <v>411</v>
      </c>
    </row>
    <row r="400" s="53" customFormat="1" ht="16.5" spans="2:7">
      <c r="B400" s="85">
        <v>43522</v>
      </c>
      <c r="C400" s="86" t="s">
        <v>25</v>
      </c>
      <c r="D400" s="88" t="s">
        <v>416</v>
      </c>
      <c r="E400" s="78" t="s">
        <v>5</v>
      </c>
      <c r="F400" s="79">
        <v>-158.6</v>
      </c>
      <c r="G400" s="64" t="s">
        <v>411</v>
      </c>
    </row>
    <row r="401" s="53" customFormat="1" ht="16.5" spans="2:7">
      <c r="B401" s="85">
        <v>43522</v>
      </c>
      <c r="C401" s="86" t="s">
        <v>25</v>
      </c>
      <c r="D401" s="88" t="s">
        <v>417</v>
      </c>
      <c r="E401" s="78" t="s">
        <v>5</v>
      </c>
      <c r="F401" s="79">
        <v>-47.5</v>
      </c>
      <c r="G401" s="64" t="s">
        <v>411</v>
      </c>
    </row>
    <row r="402" s="53" customFormat="1" ht="16.5" spans="2:7">
      <c r="B402" s="85">
        <v>43522</v>
      </c>
      <c r="C402" s="86" t="s">
        <v>20</v>
      </c>
      <c r="D402" s="88" t="s">
        <v>418</v>
      </c>
      <c r="E402" s="78" t="s">
        <v>5</v>
      </c>
      <c r="F402" s="79">
        <v>-32.7</v>
      </c>
      <c r="G402" s="64" t="s">
        <v>411</v>
      </c>
    </row>
    <row r="403" s="53" customFormat="1" ht="16.5" spans="2:7">
      <c r="B403" s="85">
        <v>43522</v>
      </c>
      <c r="C403" s="86" t="s">
        <v>20</v>
      </c>
      <c r="D403" s="88" t="s">
        <v>419</v>
      </c>
      <c r="E403" s="78" t="s">
        <v>3</v>
      </c>
      <c r="F403" s="79">
        <v>-88</v>
      </c>
      <c r="G403" s="64" t="s">
        <v>411</v>
      </c>
    </row>
    <row r="404" s="53" customFormat="1" ht="16.5" spans="2:7">
      <c r="B404" s="85">
        <v>43522</v>
      </c>
      <c r="C404" s="86" t="s">
        <v>20</v>
      </c>
      <c r="D404" s="88" t="s">
        <v>420</v>
      </c>
      <c r="E404" s="78" t="s">
        <v>3</v>
      </c>
      <c r="F404" s="79">
        <v>-66</v>
      </c>
      <c r="G404" s="64" t="s">
        <v>411</v>
      </c>
    </row>
    <row r="405" s="53" customFormat="1" ht="16.5" spans="2:7">
      <c r="B405" s="85">
        <v>43522</v>
      </c>
      <c r="C405" s="86" t="s">
        <v>20</v>
      </c>
      <c r="D405" s="88" t="s">
        <v>421</v>
      </c>
      <c r="E405" s="78" t="s">
        <v>3</v>
      </c>
      <c r="F405" s="79">
        <v>-268</v>
      </c>
      <c r="G405" s="64" t="s">
        <v>411</v>
      </c>
    </row>
    <row r="406" s="53" customFormat="1" ht="16.5" spans="2:7">
      <c r="B406" s="85">
        <v>43522</v>
      </c>
      <c r="C406" s="86" t="s">
        <v>20</v>
      </c>
      <c r="D406" s="88" t="s">
        <v>418</v>
      </c>
      <c r="E406" s="78" t="s">
        <v>5</v>
      </c>
      <c r="F406" s="79">
        <v>-53.6</v>
      </c>
      <c r="G406" s="64" t="s">
        <v>411</v>
      </c>
    </row>
    <row r="407" s="53" customFormat="1" ht="16.5" spans="2:7">
      <c r="B407" s="85">
        <v>43522</v>
      </c>
      <c r="C407" s="86" t="s">
        <v>20</v>
      </c>
      <c r="D407" s="88" t="s">
        <v>422</v>
      </c>
      <c r="E407" s="78" t="s">
        <v>5</v>
      </c>
      <c r="F407" s="79">
        <v>-486</v>
      </c>
      <c r="G407" s="64" t="s">
        <v>411</v>
      </c>
    </row>
    <row r="408" s="53" customFormat="1" ht="16.5" spans="2:7">
      <c r="B408" s="85">
        <v>43523</v>
      </c>
      <c r="C408" s="86" t="s">
        <v>25</v>
      </c>
      <c r="D408" s="88" t="s">
        <v>423</v>
      </c>
      <c r="E408" s="78" t="s">
        <v>5</v>
      </c>
      <c r="F408" s="79">
        <v>-300</v>
      </c>
      <c r="G408" s="64" t="s">
        <v>411</v>
      </c>
    </row>
    <row r="409" s="53" customFormat="1" ht="16.5" spans="2:7">
      <c r="B409" s="85">
        <v>43523</v>
      </c>
      <c r="C409" s="86" t="s">
        <v>25</v>
      </c>
      <c r="D409" s="88" t="s">
        <v>424</v>
      </c>
      <c r="E409" s="78" t="s">
        <v>10</v>
      </c>
      <c r="F409" s="79">
        <v>-486</v>
      </c>
      <c r="G409" s="64" t="s">
        <v>411</v>
      </c>
    </row>
    <row r="410" s="53" customFormat="1" ht="16.5" spans="2:7">
      <c r="B410" s="85">
        <v>43523</v>
      </c>
      <c r="C410" s="86" t="s">
        <v>20</v>
      </c>
      <c r="D410" s="88" t="s">
        <v>425</v>
      </c>
      <c r="E410" s="78" t="s">
        <v>5</v>
      </c>
      <c r="F410" s="79">
        <v>-100</v>
      </c>
      <c r="G410" s="64" t="s">
        <v>411</v>
      </c>
    </row>
    <row r="411" s="53" customFormat="1" ht="16.5" spans="2:7">
      <c r="B411" s="85">
        <v>43525</v>
      </c>
      <c r="C411" s="86" t="s">
        <v>20</v>
      </c>
      <c r="D411" s="88" t="s">
        <v>426</v>
      </c>
      <c r="E411" s="78" t="s">
        <v>5</v>
      </c>
      <c r="F411" s="79">
        <v>-927.2</v>
      </c>
      <c r="G411" s="64" t="s">
        <v>411</v>
      </c>
    </row>
    <row r="412" s="53" customFormat="1" ht="16.5" spans="2:7">
      <c r="B412" s="85">
        <v>43525</v>
      </c>
      <c r="C412" s="86" t="s">
        <v>20</v>
      </c>
      <c r="D412" s="88" t="s">
        <v>427</v>
      </c>
      <c r="E412" s="78" t="s">
        <v>4</v>
      </c>
      <c r="F412" s="79">
        <v>-674.07</v>
      </c>
      <c r="G412" s="64" t="s">
        <v>411</v>
      </c>
    </row>
    <row r="413" s="53" customFormat="1" ht="16.5" spans="2:7">
      <c r="B413" s="85">
        <v>43525</v>
      </c>
      <c r="C413" s="86" t="s">
        <v>20</v>
      </c>
      <c r="D413" s="88" t="s">
        <v>428</v>
      </c>
      <c r="E413" s="78" t="s">
        <v>5</v>
      </c>
      <c r="F413" s="79">
        <v>-312</v>
      </c>
      <c r="G413" s="64" t="s">
        <v>411</v>
      </c>
    </row>
    <row r="414" s="53" customFormat="1" ht="16.5" spans="2:7">
      <c r="B414" s="85">
        <v>43527</v>
      </c>
      <c r="C414" s="86" t="s">
        <v>20</v>
      </c>
      <c r="D414" s="88" t="s">
        <v>429</v>
      </c>
      <c r="E414" s="78" t="s">
        <v>5</v>
      </c>
      <c r="F414" s="79">
        <v>-336</v>
      </c>
      <c r="G414" s="64" t="s">
        <v>430</v>
      </c>
    </row>
    <row r="415" s="53" customFormat="1" ht="16.5" spans="2:7">
      <c r="B415" s="85">
        <v>43528</v>
      </c>
      <c r="C415" s="86" t="s">
        <v>25</v>
      </c>
      <c r="D415" s="88" t="s">
        <v>431</v>
      </c>
      <c r="E415" s="78" t="s">
        <v>4</v>
      </c>
      <c r="F415" s="79">
        <v>-306</v>
      </c>
      <c r="G415" s="64" t="s">
        <v>430</v>
      </c>
    </row>
    <row r="416" s="53" customFormat="1" ht="16.5" spans="2:7">
      <c r="B416" s="85">
        <v>43528</v>
      </c>
      <c r="C416" s="86" t="s">
        <v>25</v>
      </c>
      <c r="D416" s="88" t="s">
        <v>349</v>
      </c>
      <c r="E416" s="78" t="s">
        <v>5</v>
      </c>
      <c r="F416" s="79">
        <v>-328</v>
      </c>
      <c r="G416" s="64" t="s">
        <v>430</v>
      </c>
    </row>
    <row r="417" s="53" customFormat="1" ht="16.5" spans="2:7">
      <c r="B417" s="85">
        <v>43528</v>
      </c>
      <c r="C417" s="86" t="s">
        <v>25</v>
      </c>
      <c r="D417" s="88" t="s">
        <v>432</v>
      </c>
      <c r="E417" s="78" t="s">
        <v>3</v>
      </c>
      <c r="F417" s="79">
        <v>-113.8</v>
      </c>
      <c r="G417" s="64" t="s">
        <v>430</v>
      </c>
    </row>
    <row r="418" s="53" customFormat="1" ht="16.5" spans="2:7">
      <c r="B418" s="85">
        <v>43528</v>
      </c>
      <c r="C418" s="86" t="s">
        <v>54</v>
      </c>
      <c r="D418" s="88" t="s">
        <v>433</v>
      </c>
      <c r="E418" s="78" t="s">
        <v>5</v>
      </c>
      <c r="F418" s="79">
        <v>-900</v>
      </c>
      <c r="G418" s="64" t="s">
        <v>56</v>
      </c>
    </row>
    <row r="419" s="53" customFormat="1" ht="16.5" spans="2:7">
      <c r="B419" s="85">
        <v>43529</v>
      </c>
      <c r="C419" s="86" t="s">
        <v>25</v>
      </c>
      <c r="D419" s="88" t="s">
        <v>434</v>
      </c>
      <c r="E419" s="78" t="s">
        <v>3</v>
      </c>
      <c r="F419" s="79">
        <v>-10</v>
      </c>
      <c r="G419" s="64" t="s">
        <v>430</v>
      </c>
    </row>
    <row r="420" s="53" customFormat="1" ht="16.5" spans="2:7">
      <c r="B420" s="85">
        <v>43529</v>
      </c>
      <c r="C420" s="86" t="s">
        <v>54</v>
      </c>
      <c r="D420" s="88" t="s">
        <v>435</v>
      </c>
      <c r="E420" s="78" t="s">
        <v>4</v>
      </c>
      <c r="F420" s="79">
        <v>-10000</v>
      </c>
      <c r="G420" s="64" t="s">
        <v>56</v>
      </c>
    </row>
    <row r="421" s="53" customFormat="1" ht="16.5" spans="2:7">
      <c r="B421" s="85">
        <v>43530</v>
      </c>
      <c r="C421" s="86" t="s">
        <v>25</v>
      </c>
      <c r="D421" s="88" t="s">
        <v>436</v>
      </c>
      <c r="E421" s="78" t="s">
        <v>5</v>
      </c>
      <c r="F421" s="79">
        <v>-682.5</v>
      </c>
      <c r="G421" s="64" t="s">
        <v>430</v>
      </c>
    </row>
    <row r="422" s="53" customFormat="1" ht="16.5" spans="2:7">
      <c r="B422" s="85">
        <v>43530</v>
      </c>
      <c r="C422" s="86" t="s">
        <v>25</v>
      </c>
      <c r="D422" s="88" t="s">
        <v>437</v>
      </c>
      <c r="E422" s="78" t="s">
        <v>10</v>
      </c>
      <c r="F422" s="79">
        <v>-544</v>
      </c>
      <c r="G422" s="64" t="s">
        <v>430</v>
      </c>
    </row>
    <row r="423" s="53" customFormat="1" ht="16.5" spans="2:7">
      <c r="B423" s="85">
        <v>43530</v>
      </c>
      <c r="C423" s="86" t="s">
        <v>20</v>
      </c>
      <c r="D423" s="88" t="s">
        <v>438</v>
      </c>
      <c r="E423" s="78" t="s">
        <v>5</v>
      </c>
      <c r="F423" s="79">
        <v>-77.34</v>
      </c>
      <c r="G423" s="64" t="s">
        <v>430</v>
      </c>
    </row>
    <row r="424" s="53" customFormat="1" ht="16.5" spans="2:7">
      <c r="B424" s="85">
        <v>43532</v>
      </c>
      <c r="C424" s="86" t="s">
        <v>25</v>
      </c>
      <c r="D424" s="88" t="s">
        <v>422</v>
      </c>
      <c r="E424" s="78" t="s">
        <v>5</v>
      </c>
      <c r="F424" s="79">
        <v>-468</v>
      </c>
      <c r="G424" s="64" t="s">
        <v>430</v>
      </c>
    </row>
    <row r="425" s="53" customFormat="1" ht="16.5" spans="2:7">
      <c r="B425" s="85">
        <v>43532</v>
      </c>
      <c r="C425" s="86" t="s">
        <v>20</v>
      </c>
      <c r="D425" s="88" t="s">
        <v>439</v>
      </c>
      <c r="E425" s="78" t="s">
        <v>3</v>
      </c>
      <c r="F425" s="79">
        <v>-20</v>
      </c>
      <c r="G425" s="64" t="s">
        <v>430</v>
      </c>
    </row>
    <row r="426" s="53" customFormat="1" ht="16.5" spans="2:7">
      <c r="B426" s="85">
        <v>43532</v>
      </c>
      <c r="C426" s="86" t="s">
        <v>20</v>
      </c>
      <c r="D426" s="88" t="s">
        <v>440</v>
      </c>
      <c r="E426" s="78" t="s">
        <v>4</v>
      </c>
      <c r="F426" s="79">
        <v>-641.69</v>
      </c>
      <c r="G426" s="64" t="s">
        <v>430</v>
      </c>
    </row>
    <row r="427" s="53" customFormat="1" ht="16.5" spans="2:7">
      <c r="B427" s="85">
        <v>43532</v>
      </c>
      <c r="C427" s="86" t="s">
        <v>54</v>
      </c>
      <c r="D427" s="88" t="s">
        <v>441</v>
      </c>
      <c r="E427" s="78" t="s">
        <v>12</v>
      </c>
      <c r="F427" s="79">
        <v>-1000</v>
      </c>
      <c r="G427" s="64" t="s">
        <v>56</v>
      </c>
    </row>
    <row r="428" s="53" customFormat="1" ht="16.5" spans="2:7">
      <c r="B428" s="85">
        <v>43532</v>
      </c>
      <c r="C428" s="86" t="s">
        <v>54</v>
      </c>
      <c r="D428" s="88" t="s">
        <v>442</v>
      </c>
      <c r="E428" s="78" t="s">
        <v>12</v>
      </c>
      <c r="F428" s="79">
        <v>-3000</v>
      </c>
      <c r="G428" s="64" t="s">
        <v>56</v>
      </c>
    </row>
    <row r="429" s="53" customFormat="1" ht="16.5" spans="2:7">
      <c r="B429" s="85">
        <v>43534</v>
      </c>
      <c r="C429" s="86" t="s">
        <v>54</v>
      </c>
      <c r="D429" s="88" t="s">
        <v>433</v>
      </c>
      <c r="E429" s="78" t="s">
        <v>5</v>
      </c>
      <c r="F429" s="79">
        <v>-900</v>
      </c>
      <c r="G429" s="64" t="s">
        <v>56</v>
      </c>
    </row>
    <row r="430" s="53" customFormat="1" ht="16.5" spans="2:7">
      <c r="B430" s="85">
        <v>43535</v>
      </c>
      <c r="C430" s="86" t="s">
        <v>20</v>
      </c>
      <c r="D430" s="88" t="s">
        <v>443</v>
      </c>
      <c r="E430" s="78" t="s">
        <v>5</v>
      </c>
      <c r="F430" s="79">
        <v>-376</v>
      </c>
      <c r="G430" s="64" t="s">
        <v>444</v>
      </c>
    </row>
    <row r="431" s="53" customFormat="1" ht="16.5" spans="2:7">
      <c r="B431" s="85">
        <v>43535</v>
      </c>
      <c r="C431" s="86" t="s">
        <v>54</v>
      </c>
      <c r="D431" s="88" t="s">
        <v>445</v>
      </c>
      <c r="E431" s="78" t="s">
        <v>10</v>
      </c>
      <c r="F431" s="79">
        <v>-2843.74</v>
      </c>
      <c r="G431" s="64" t="s">
        <v>56</v>
      </c>
    </row>
    <row r="432" s="53" customFormat="1" ht="16.5" spans="2:7">
      <c r="B432" s="85">
        <v>43535</v>
      </c>
      <c r="C432" s="86" t="s">
        <v>54</v>
      </c>
      <c r="D432" s="88" t="s">
        <v>446</v>
      </c>
      <c r="E432" s="78" t="s">
        <v>10</v>
      </c>
      <c r="F432" s="79">
        <v>-2843.74</v>
      </c>
      <c r="G432" s="64" t="s">
        <v>56</v>
      </c>
    </row>
    <row r="433" s="53" customFormat="1" ht="16.5" spans="2:7">
      <c r="B433" s="85">
        <v>43537</v>
      </c>
      <c r="C433" s="86" t="s">
        <v>25</v>
      </c>
      <c r="D433" s="88" t="s">
        <v>447</v>
      </c>
      <c r="E433" s="78" t="s">
        <v>5</v>
      </c>
      <c r="F433" s="79">
        <v>-702</v>
      </c>
      <c r="G433" s="64" t="s">
        <v>444</v>
      </c>
    </row>
    <row r="434" s="53" customFormat="1" ht="16.5" spans="2:7">
      <c r="B434" s="85">
        <v>43537</v>
      </c>
      <c r="C434" s="86" t="s">
        <v>25</v>
      </c>
      <c r="D434" s="88" t="s">
        <v>448</v>
      </c>
      <c r="E434" s="78" t="s">
        <v>10</v>
      </c>
      <c r="F434" s="79">
        <v>-740</v>
      </c>
      <c r="G434" s="64" t="s">
        <v>444</v>
      </c>
    </row>
    <row r="435" s="53" customFormat="1" ht="16.5" spans="2:7">
      <c r="B435" s="85">
        <v>43537</v>
      </c>
      <c r="C435" s="86" t="s">
        <v>20</v>
      </c>
      <c r="D435" s="88" t="s">
        <v>449</v>
      </c>
      <c r="E435" s="78" t="s">
        <v>5</v>
      </c>
      <c r="F435" s="79">
        <v>-600</v>
      </c>
      <c r="G435" s="64" t="s">
        <v>444</v>
      </c>
    </row>
    <row r="436" s="53" customFormat="1" ht="16.5" spans="2:7">
      <c r="B436" s="85">
        <v>43538</v>
      </c>
      <c r="C436" s="86" t="s">
        <v>54</v>
      </c>
      <c r="D436" s="88" t="s">
        <v>450</v>
      </c>
      <c r="E436" s="78" t="s">
        <v>5</v>
      </c>
      <c r="F436" s="79">
        <v>-849.6</v>
      </c>
      <c r="G436" s="64" t="s">
        <v>56</v>
      </c>
    </row>
    <row r="437" s="53" customFormat="1" ht="16.5" spans="2:7">
      <c r="B437" s="85">
        <v>43540</v>
      </c>
      <c r="C437" s="86" t="s">
        <v>25</v>
      </c>
      <c r="D437" s="88" t="s">
        <v>451</v>
      </c>
      <c r="E437" s="78" t="s">
        <v>5</v>
      </c>
      <c r="F437" s="79">
        <v>-312</v>
      </c>
      <c r="G437" s="64" t="s">
        <v>444</v>
      </c>
    </row>
    <row r="438" s="53" customFormat="1" ht="16.5" spans="2:7">
      <c r="B438" s="85">
        <v>43540</v>
      </c>
      <c r="C438" s="86" t="s">
        <v>20</v>
      </c>
      <c r="D438" s="88" t="s">
        <v>452</v>
      </c>
      <c r="E438" s="78" t="s">
        <v>5</v>
      </c>
      <c r="F438" s="79">
        <v>-25</v>
      </c>
      <c r="G438" s="64" t="s">
        <v>444</v>
      </c>
    </row>
    <row r="439" s="53" customFormat="1" ht="16.5" spans="2:7">
      <c r="B439" s="85">
        <v>43540</v>
      </c>
      <c r="C439" s="86" t="s">
        <v>20</v>
      </c>
      <c r="D439" s="88" t="s">
        <v>453</v>
      </c>
      <c r="E439" s="78" t="s">
        <v>5</v>
      </c>
      <c r="F439" s="79">
        <v>-131.9</v>
      </c>
      <c r="G439" s="64" t="s">
        <v>444</v>
      </c>
    </row>
    <row r="440" s="53" customFormat="1" ht="16.5" spans="2:7">
      <c r="B440" s="85">
        <v>43542</v>
      </c>
      <c r="C440" s="86" t="s">
        <v>20</v>
      </c>
      <c r="D440" s="88" t="s">
        <v>454</v>
      </c>
      <c r="E440" s="78" t="s">
        <v>5</v>
      </c>
      <c r="F440" s="79">
        <v>-57</v>
      </c>
      <c r="G440" s="64" t="s">
        <v>444</v>
      </c>
    </row>
    <row r="441" s="53" customFormat="1" ht="16.5" spans="2:7">
      <c r="B441" s="85">
        <v>43544</v>
      </c>
      <c r="C441" s="86" t="s">
        <v>25</v>
      </c>
      <c r="D441" s="88" t="s">
        <v>455</v>
      </c>
      <c r="E441" s="78" t="s">
        <v>5</v>
      </c>
      <c r="F441" s="79">
        <v>-631.8</v>
      </c>
      <c r="G441" s="64" t="s">
        <v>444</v>
      </c>
    </row>
    <row r="442" s="53" customFormat="1" ht="16.5" spans="2:7">
      <c r="B442" s="85">
        <v>43545</v>
      </c>
      <c r="C442" s="86" t="s">
        <v>20</v>
      </c>
      <c r="D442" s="88" t="s">
        <v>456</v>
      </c>
      <c r="E442" s="78" t="s">
        <v>10</v>
      </c>
      <c r="F442" s="79">
        <v>-620</v>
      </c>
      <c r="G442" s="64" t="s">
        <v>444</v>
      </c>
    </row>
    <row r="443" s="53" customFormat="1" ht="16.5" spans="2:7">
      <c r="B443" s="85">
        <v>43546</v>
      </c>
      <c r="C443" s="86" t="s">
        <v>54</v>
      </c>
      <c r="D443" s="88" t="s">
        <v>457</v>
      </c>
      <c r="E443" s="78" t="s">
        <v>5</v>
      </c>
      <c r="F443" s="79">
        <v>-900</v>
      </c>
      <c r="G443" s="64" t="s">
        <v>56</v>
      </c>
    </row>
    <row r="444" s="53" customFormat="1" ht="16.5" spans="2:7">
      <c r="B444" s="85">
        <v>43547</v>
      </c>
      <c r="C444" s="86" t="s">
        <v>20</v>
      </c>
      <c r="D444" s="88" t="s">
        <v>458</v>
      </c>
      <c r="E444" s="78" t="s">
        <v>5</v>
      </c>
      <c r="F444" s="79">
        <v>-468</v>
      </c>
      <c r="G444" s="64" t="s">
        <v>444</v>
      </c>
    </row>
    <row r="445" s="53" customFormat="1" ht="16.5" spans="2:7">
      <c r="B445" s="85">
        <v>43551</v>
      </c>
      <c r="C445" s="86" t="s">
        <v>25</v>
      </c>
      <c r="D445" s="88" t="s">
        <v>459</v>
      </c>
      <c r="E445" s="78" t="s">
        <v>5</v>
      </c>
      <c r="F445" s="79">
        <v>-110.44</v>
      </c>
      <c r="G445" s="64" t="s">
        <v>444</v>
      </c>
    </row>
    <row r="446" s="53" customFormat="1" ht="16.5" spans="2:7">
      <c r="B446" s="85">
        <v>43551</v>
      </c>
      <c r="C446" s="86" t="s">
        <v>54</v>
      </c>
      <c r="D446" s="88" t="s">
        <v>457</v>
      </c>
      <c r="E446" s="78" t="s">
        <v>5</v>
      </c>
      <c r="F446" s="79">
        <v>-900</v>
      </c>
      <c r="G446" s="64" t="s">
        <v>56</v>
      </c>
    </row>
    <row r="447" s="53" customFormat="1" ht="16.5" spans="2:7">
      <c r="B447" s="85">
        <v>43552</v>
      </c>
      <c r="C447" s="86" t="s">
        <v>25</v>
      </c>
      <c r="D447" s="88" t="s">
        <v>460</v>
      </c>
      <c r="E447" s="78" t="s">
        <v>5</v>
      </c>
      <c r="F447" s="79">
        <v>-702</v>
      </c>
      <c r="G447" s="64" t="s">
        <v>444</v>
      </c>
    </row>
    <row r="448" s="53" customFormat="1" ht="33" spans="2:7">
      <c r="B448" s="85">
        <v>43552</v>
      </c>
      <c r="C448" s="86" t="s">
        <v>20</v>
      </c>
      <c r="D448" s="88" t="s">
        <v>461</v>
      </c>
      <c r="E448" s="78" t="s">
        <v>5</v>
      </c>
      <c r="F448" s="79">
        <v>-219.75</v>
      </c>
      <c r="G448" s="64" t="s">
        <v>444</v>
      </c>
    </row>
    <row r="449" s="53" customFormat="1" ht="16.5" spans="2:7">
      <c r="B449" s="85">
        <v>43552</v>
      </c>
      <c r="C449" s="86" t="s">
        <v>20</v>
      </c>
      <c r="D449" s="88" t="s">
        <v>462</v>
      </c>
      <c r="E449" s="78" t="s">
        <v>12</v>
      </c>
      <c r="F449" s="79">
        <v>-500</v>
      </c>
      <c r="G449" s="64" t="s">
        <v>444</v>
      </c>
    </row>
    <row r="450" s="53" customFormat="1" ht="16.5" spans="2:7">
      <c r="B450" s="85">
        <v>43552</v>
      </c>
      <c r="C450" s="86" t="s">
        <v>54</v>
      </c>
      <c r="D450" s="88" t="s">
        <v>463</v>
      </c>
      <c r="E450" s="78" t="s">
        <v>5</v>
      </c>
      <c r="F450" s="79">
        <v>-468</v>
      </c>
      <c r="G450" s="64" t="s">
        <v>56</v>
      </c>
    </row>
    <row r="451" s="53" customFormat="1" ht="16.5" spans="2:7">
      <c r="B451" s="85">
        <v>43553</v>
      </c>
      <c r="C451" s="86" t="s">
        <v>20</v>
      </c>
      <c r="D451" s="88" t="s">
        <v>464</v>
      </c>
      <c r="E451" s="78" t="s">
        <v>5</v>
      </c>
      <c r="F451" s="79">
        <v>-72.08</v>
      </c>
      <c r="G451" s="64" t="s">
        <v>465</v>
      </c>
    </row>
    <row r="452" s="53" customFormat="1" ht="16.5" spans="2:7">
      <c r="B452" s="85">
        <v>43555</v>
      </c>
      <c r="C452" s="86" t="s">
        <v>20</v>
      </c>
      <c r="D452" s="88" t="s">
        <v>466</v>
      </c>
      <c r="E452" s="78" t="s">
        <v>5</v>
      </c>
      <c r="F452" s="79">
        <v>-575</v>
      </c>
      <c r="G452" s="64" t="s">
        <v>465</v>
      </c>
    </row>
    <row r="453" s="53" customFormat="1" ht="16.5" spans="2:7">
      <c r="B453" s="85">
        <v>43555</v>
      </c>
      <c r="C453" s="86" t="s">
        <v>20</v>
      </c>
      <c r="D453" s="88" t="s">
        <v>467</v>
      </c>
      <c r="E453" s="78" t="s">
        <v>5</v>
      </c>
      <c r="F453" s="79">
        <v>-13.8</v>
      </c>
      <c r="G453" s="64" t="s">
        <v>465</v>
      </c>
    </row>
    <row r="454" s="53" customFormat="1" ht="16.5" spans="2:7">
      <c r="B454" s="85">
        <v>43556</v>
      </c>
      <c r="C454" s="86" t="s">
        <v>25</v>
      </c>
      <c r="D454" s="88" t="s">
        <v>468</v>
      </c>
      <c r="E454" s="78" t="s">
        <v>5</v>
      </c>
      <c r="F454" s="79">
        <v>-696.15</v>
      </c>
      <c r="G454" s="64" t="s">
        <v>465</v>
      </c>
    </row>
    <row r="455" s="53" customFormat="1" ht="16.5" spans="2:7">
      <c r="B455" s="85">
        <v>43556</v>
      </c>
      <c r="C455" s="86" t="s">
        <v>54</v>
      </c>
      <c r="D455" s="88" t="s">
        <v>469</v>
      </c>
      <c r="E455" s="78" t="s">
        <v>10</v>
      </c>
      <c r="F455" s="79">
        <v>-566</v>
      </c>
      <c r="G455" s="64" t="s">
        <v>56</v>
      </c>
    </row>
    <row r="456" s="53" customFormat="1" ht="16.5" spans="2:7">
      <c r="B456" s="85">
        <v>43556</v>
      </c>
      <c r="C456" s="86" t="s">
        <v>54</v>
      </c>
      <c r="D456" s="88" t="s">
        <v>470</v>
      </c>
      <c r="E456" s="78" t="s">
        <v>10</v>
      </c>
      <c r="F456" s="79">
        <v>-508.5</v>
      </c>
      <c r="G456" s="64" t="s">
        <v>56</v>
      </c>
    </row>
    <row r="457" s="53" customFormat="1" ht="16.5" spans="2:7">
      <c r="B457" s="85">
        <v>43556</v>
      </c>
      <c r="C457" s="86" t="s">
        <v>54</v>
      </c>
      <c r="D457" s="88" t="s">
        <v>471</v>
      </c>
      <c r="E457" s="78" t="s">
        <v>10</v>
      </c>
      <c r="F457" s="79">
        <v>-223.5</v>
      </c>
      <c r="G457" s="64" t="s">
        <v>56</v>
      </c>
    </row>
    <row r="458" s="53" customFormat="1" ht="16.5" spans="2:7">
      <c r="B458" s="85">
        <v>43556</v>
      </c>
      <c r="C458" s="86" t="s">
        <v>54</v>
      </c>
      <c r="D458" s="88" t="s">
        <v>472</v>
      </c>
      <c r="E458" s="78" t="s">
        <v>4</v>
      </c>
      <c r="F458" s="79">
        <v>-10000</v>
      </c>
      <c r="G458" s="64" t="s">
        <v>56</v>
      </c>
    </row>
    <row r="459" s="53" customFormat="1" ht="16.5" spans="2:7">
      <c r="B459" s="85">
        <v>43557</v>
      </c>
      <c r="C459" s="86" t="s">
        <v>54</v>
      </c>
      <c r="D459" s="88" t="s">
        <v>433</v>
      </c>
      <c r="E459" s="78" t="s">
        <v>5</v>
      </c>
      <c r="F459" s="79">
        <v>-900</v>
      </c>
      <c r="G459" s="64" t="s">
        <v>56</v>
      </c>
    </row>
    <row r="460" s="53" customFormat="1" ht="16.5" spans="2:7">
      <c r="B460" s="85">
        <v>43558</v>
      </c>
      <c r="C460" s="86" t="s">
        <v>20</v>
      </c>
      <c r="D460" s="88" t="s">
        <v>473</v>
      </c>
      <c r="E460" s="78" t="s">
        <v>5</v>
      </c>
      <c r="F460" s="79">
        <v>-624</v>
      </c>
      <c r="G460" s="64" t="s">
        <v>465</v>
      </c>
    </row>
    <row r="461" s="53" customFormat="1" ht="16.5" spans="2:7">
      <c r="B461" s="85">
        <v>43558</v>
      </c>
      <c r="C461" s="86" t="s">
        <v>20</v>
      </c>
      <c r="D461" s="88" t="s">
        <v>474</v>
      </c>
      <c r="E461" s="78" t="s">
        <v>5</v>
      </c>
      <c r="F461" s="79">
        <v>-161</v>
      </c>
      <c r="G461" s="64" t="s">
        <v>465</v>
      </c>
    </row>
    <row r="462" s="53" customFormat="1" ht="16.5" spans="2:7">
      <c r="B462" s="85">
        <v>43559</v>
      </c>
      <c r="C462" s="86" t="s">
        <v>25</v>
      </c>
      <c r="D462" s="88" t="s">
        <v>475</v>
      </c>
      <c r="E462" s="78" t="s">
        <v>4</v>
      </c>
      <c r="F462" s="79">
        <v>-306</v>
      </c>
      <c r="G462" s="64" t="s">
        <v>465</v>
      </c>
    </row>
    <row r="463" s="53" customFormat="1" ht="16.5" spans="2:7">
      <c r="B463" s="85">
        <v>43559</v>
      </c>
      <c r="C463" s="86" t="s">
        <v>20</v>
      </c>
      <c r="D463" s="88" t="s">
        <v>476</v>
      </c>
      <c r="E463" s="78" t="s">
        <v>5</v>
      </c>
      <c r="F463" s="79">
        <v>-106</v>
      </c>
      <c r="G463" s="64" t="s">
        <v>465</v>
      </c>
    </row>
    <row r="464" s="53" customFormat="1" ht="16.5" spans="2:7">
      <c r="B464" s="85">
        <v>43563</v>
      </c>
      <c r="C464" s="86" t="s">
        <v>25</v>
      </c>
      <c r="D464" s="88" t="s">
        <v>477</v>
      </c>
      <c r="E464" s="78" t="s">
        <v>5</v>
      </c>
      <c r="F464" s="79">
        <v>-31.8</v>
      </c>
      <c r="G464" s="64" t="s">
        <v>465</v>
      </c>
    </row>
    <row r="465" s="53" customFormat="1" ht="16.5" spans="2:7">
      <c r="B465" s="85">
        <v>43563</v>
      </c>
      <c r="C465" s="86" t="s">
        <v>25</v>
      </c>
      <c r="D465" s="88" t="s">
        <v>478</v>
      </c>
      <c r="E465" s="78" t="s">
        <v>5</v>
      </c>
      <c r="F465" s="79">
        <v>-684.45</v>
      </c>
      <c r="G465" s="64" t="s">
        <v>465</v>
      </c>
    </row>
    <row r="466" s="53" customFormat="1" ht="16.5" spans="2:7">
      <c r="B466" s="85">
        <v>43563</v>
      </c>
      <c r="C466" s="86" t="s">
        <v>20</v>
      </c>
      <c r="D466" s="88" t="s">
        <v>479</v>
      </c>
      <c r="E466" s="78" t="s">
        <v>5</v>
      </c>
      <c r="F466" s="79">
        <v>-257</v>
      </c>
      <c r="G466" s="64" t="s">
        <v>465</v>
      </c>
    </row>
    <row r="467" s="53" customFormat="1" ht="16.5" spans="2:7">
      <c r="B467" s="85">
        <v>43563</v>
      </c>
      <c r="C467" s="86" t="s">
        <v>20</v>
      </c>
      <c r="D467" s="88" t="s">
        <v>480</v>
      </c>
      <c r="E467" s="78" t="s">
        <v>10</v>
      </c>
      <c r="F467" s="79">
        <v>-1266</v>
      </c>
      <c r="G467" s="64" t="s">
        <v>465</v>
      </c>
    </row>
    <row r="468" s="53" customFormat="1" ht="16.5" spans="2:7">
      <c r="B468" s="85">
        <v>43563</v>
      </c>
      <c r="C468" s="86" t="s">
        <v>54</v>
      </c>
      <c r="D468" s="88" t="s">
        <v>481</v>
      </c>
      <c r="E468" s="78" t="s">
        <v>10</v>
      </c>
      <c r="F468" s="79">
        <v>-2256.25</v>
      </c>
      <c r="G468" s="64" t="s">
        <v>56</v>
      </c>
    </row>
    <row r="469" s="53" customFormat="1" ht="16.5" spans="2:7">
      <c r="B469" s="85">
        <v>43563</v>
      </c>
      <c r="C469" s="86" t="s">
        <v>54</v>
      </c>
      <c r="D469" s="88" t="s">
        <v>482</v>
      </c>
      <c r="E469" s="78" t="s">
        <v>10</v>
      </c>
      <c r="F469" s="79">
        <v>-3148.97</v>
      </c>
      <c r="G469" s="64" t="s">
        <v>56</v>
      </c>
    </row>
    <row r="470" s="53" customFormat="1" ht="16.5" spans="2:7">
      <c r="B470" s="85">
        <v>43563</v>
      </c>
      <c r="C470" s="86" t="s">
        <v>54</v>
      </c>
      <c r="D470" s="88" t="s">
        <v>483</v>
      </c>
      <c r="E470" s="78" t="s">
        <v>5</v>
      </c>
      <c r="F470" s="79">
        <v>-470</v>
      </c>
      <c r="G470" s="64" t="s">
        <v>56</v>
      </c>
    </row>
    <row r="471" s="53" customFormat="1" ht="16.5" spans="2:7">
      <c r="B471" s="85">
        <v>43564</v>
      </c>
      <c r="C471" s="86" t="s">
        <v>20</v>
      </c>
      <c r="D471" s="88" t="s">
        <v>484</v>
      </c>
      <c r="E471" s="78" t="s">
        <v>4</v>
      </c>
      <c r="F471" s="79">
        <v>-752.83</v>
      </c>
      <c r="G471" s="64" t="s">
        <v>485</v>
      </c>
    </row>
    <row r="472" s="53" customFormat="1" ht="16.5" spans="2:7">
      <c r="B472" s="85">
        <v>43566</v>
      </c>
      <c r="C472" s="86" t="s">
        <v>20</v>
      </c>
      <c r="D472" s="88" t="s">
        <v>486</v>
      </c>
      <c r="E472" s="78" t="s">
        <v>5</v>
      </c>
      <c r="F472" s="79">
        <v>-468</v>
      </c>
      <c r="G472" s="64" t="s">
        <v>485</v>
      </c>
    </row>
    <row r="473" s="53" customFormat="1" ht="16.5" spans="2:7">
      <c r="B473" s="85">
        <v>43566</v>
      </c>
      <c r="C473" s="86" t="s">
        <v>20</v>
      </c>
      <c r="D473" s="88" t="s">
        <v>487</v>
      </c>
      <c r="E473" s="78" t="s">
        <v>5</v>
      </c>
      <c r="F473" s="79">
        <v>-91</v>
      </c>
      <c r="G473" s="64" t="s">
        <v>485</v>
      </c>
    </row>
    <row r="474" s="53" customFormat="1" ht="16.5" spans="2:7">
      <c r="B474" s="85">
        <v>43567</v>
      </c>
      <c r="C474" s="86" t="s">
        <v>25</v>
      </c>
      <c r="D474" s="88" t="s">
        <v>488</v>
      </c>
      <c r="E474" s="78" t="s">
        <v>5</v>
      </c>
      <c r="F474" s="79">
        <v>-146.02</v>
      </c>
      <c r="G474" s="64" t="s">
        <v>485</v>
      </c>
    </row>
    <row r="475" s="53" customFormat="1" ht="16.5" spans="2:7">
      <c r="B475" s="85">
        <v>43568</v>
      </c>
      <c r="C475" s="86" t="s">
        <v>20</v>
      </c>
      <c r="D475" s="88" t="s">
        <v>489</v>
      </c>
      <c r="E475" s="78" t="s">
        <v>5</v>
      </c>
      <c r="F475" s="79">
        <v>-156</v>
      </c>
      <c r="G475" s="64" t="s">
        <v>485</v>
      </c>
    </row>
    <row r="476" s="53" customFormat="1" ht="16.5" spans="2:7">
      <c r="B476" s="85">
        <v>43569</v>
      </c>
      <c r="C476" s="86" t="s">
        <v>23</v>
      </c>
      <c r="D476" s="88" t="s">
        <v>490</v>
      </c>
      <c r="E476" s="78" t="s">
        <v>6</v>
      </c>
      <c r="F476" s="79">
        <v>-109.2</v>
      </c>
      <c r="G476" s="64" t="s">
        <v>485</v>
      </c>
    </row>
    <row r="477" s="53" customFormat="1" ht="16.5" spans="2:7">
      <c r="B477" s="85">
        <v>43570</v>
      </c>
      <c r="C477" s="86" t="s">
        <v>20</v>
      </c>
      <c r="D477" s="88" t="s">
        <v>491</v>
      </c>
      <c r="E477" s="78" t="s">
        <v>5</v>
      </c>
      <c r="F477" s="79">
        <v>-163.2</v>
      </c>
      <c r="G477" s="64" t="s">
        <v>485</v>
      </c>
    </row>
    <row r="478" s="53" customFormat="1" ht="16.5" spans="2:7">
      <c r="B478" s="85">
        <v>43570</v>
      </c>
      <c r="C478" s="86" t="s">
        <v>20</v>
      </c>
      <c r="D478" s="88" t="s">
        <v>454</v>
      </c>
      <c r="E478" s="78" t="s">
        <v>5</v>
      </c>
      <c r="F478" s="79">
        <v>-65.8</v>
      </c>
      <c r="G478" s="64" t="s">
        <v>485</v>
      </c>
    </row>
    <row r="479" s="53" customFormat="1" ht="16.5" spans="2:7">
      <c r="B479" s="85">
        <v>43570</v>
      </c>
      <c r="C479" s="86" t="s">
        <v>54</v>
      </c>
      <c r="D479" s="88" t="s">
        <v>492</v>
      </c>
      <c r="E479" s="78" t="s">
        <v>5</v>
      </c>
      <c r="F479" s="79">
        <v>-900</v>
      </c>
      <c r="G479" s="64" t="s">
        <v>56</v>
      </c>
    </row>
    <row r="480" s="53" customFormat="1" ht="16.5" spans="2:7">
      <c r="B480" s="85">
        <v>43572</v>
      </c>
      <c r="C480" s="86" t="s">
        <v>25</v>
      </c>
      <c r="D480" s="88" t="s">
        <v>493</v>
      </c>
      <c r="E480" s="78" t="s">
        <v>5</v>
      </c>
      <c r="F480" s="79">
        <v>-702</v>
      </c>
      <c r="G480" s="64" t="s">
        <v>485</v>
      </c>
    </row>
    <row r="481" s="53" customFormat="1" ht="16.5" spans="2:7">
      <c r="B481" s="85">
        <v>43572</v>
      </c>
      <c r="C481" s="86" t="s">
        <v>25</v>
      </c>
      <c r="D481" s="88" t="s">
        <v>494</v>
      </c>
      <c r="E481" s="78" t="s">
        <v>5</v>
      </c>
      <c r="F481" s="79">
        <v>-17.78</v>
      </c>
      <c r="G481" s="64" t="s">
        <v>485</v>
      </c>
    </row>
    <row r="482" s="53" customFormat="1" ht="16.5" spans="2:7">
      <c r="B482" s="85">
        <v>43572</v>
      </c>
      <c r="C482" s="86" t="s">
        <v>20</v>
      </c>
      <c r="D482" s="88" t="s">
        <v>495</v>
      </c>
      <c r="E482" s="78" t="s">
        <v>10</v>
      </c>
      <c r="F482" s="79">
        <v>-1566</v>
      </c>
      <c r="G482" s="64" t="s">
        <v>485</v>
      </c>
    </row>
    <row r="483" s="53" customFormat="1" ht="16.5" spans="2:7">
      <c r="B483" s="85">
        <v>43574</v>
      </c>
      <c r="C483" s="86" t="s">
        <v>20</v>
      </c>
      <c r="D483" s="88" t="s">
        <v>486</v>
      </c>
      <c r="E483" s="78" t="s">
        <v>5</v>
      </c>
      <c r="F483" s="79">
        <v>-468</v>
      </c>
      <c r="G483" s="64" t="s">
        <v>496</v>
      </c>
    </row>
    <row r="484" s="53" customFormat="1" ht="16.5" spans="2:7">
      <c r="B484" s="85">
        <v>43574</v>
      </c>
      <c r="C484" s="86" t="s">
        <v>20</v>
      </c>
      <c r="D484" s="88" t="s">
        <v>497</v>
      </c>
      <c r="E484" s="78" t="s">
        <v>12</v>
      </c>
      <c r="F484" s="79">
        <v>-303.4</v>
      </c>
      <c r="G484" s="64" t="s">
        <v>496</v>
      </c>
    </row>
    <row r="485" s="53" customFormat="1" ht="16.5" spans="2:7">
      <c r="B485" s="85">
        <v>43575</v>
      </c>
      <c r="C485" s="86" t="s">
        <v>25</v>
      </c>
      <c r="D485" s="88" t="s">
        <v>232</v>
      </c>
      <c r="E485" s="78" t="s">
        <v>5</v>
      </c>
      <c r="F485" s="79">
        <v>-84</v>
      </c>
      <c r="G485" s="64" t="s">
        <v>496</v>
      </c>
    </row>
    <row r="486" s="53" customFormat="1" ht="16.5" spans="2:7">
      <c r="B486" s="85">
        <v>43575</v>
      </c>
      <c r="C486" s="86" t="s">
        <v>25</v>
      </c>
      <c r="D486" s="88" t="s">
        <v>498</v>
      </c>
      <c r="E486" s="78" t="s">
        <v>5</v>
      </c>
      <c r="F486" s="79">
        <v>-149.8</v>
      </c>
      <c r="G486" s="64" t="s">
        <v>496</v>
      </c>
    </row>
    <row r="487" s="53" customFormat="1" ht="16.5" spans="2:7">
      <c r="B487" s="85">
        <v>43575</v>
      </c>
      <c r="C487" s="86" t="s">
        <v>54</v>
      </c>
      <c r="D487" s="88" t="s">
        <v>492</v>
      </c>
      <c r="E487" s="78" t="s">
        <v>5</v>
      </c>
      <c r="F487" s="79">
        <v>-900</v>
      </c>
      <c r="G487" s="64" t="s">
        <v>56</v>
      </c>
    </row>
    <row r="488" s="53" customFormat="1" ht="16.5" spans="2:7">
      <c r="B488" s="85">
        <v>43576</v>
      </c>
      <c r="C488" s="86" t="s">
        <v>25</v>
      </c>
      <c r="D488" s="88" t="s">
        <v>499</v>
      </c>
      <c r="E488" s="78" t="s">
        <v>5</v>
      </c>
      <c r="F488" s="79">
        <v>-98.98</v>
      </c>
      <c r="G488" s="64" t="s">
        <v>496</v>
      </c>
    </row>
    <row r="489" s="53" customFormat="1" ht="16.5" spans="2:7">
      <c r="B489" s="85">
        <v>43576</v>
      </c>
      <c r="C489" s="86" t="s">
        <v>20</v>
      </c>
      <c r="D489" s="88" t="s">
        <v>500</v>
      </c>
      <c r="E489" s="78" t="s">
        <v>5</v>
      </c>
      <c r="F489" s="79">
        <v>-92</v>
      </c>
      <c r="G489" s="64" t="s">
        <v>496</v>
      </c>
    </row>
    <row r="490" s="53" customFormat="1" ht="16.5" spans="2:7">
      <c r="B490" s="85">
        <v>43577</v>
      </c>
      <c r="C490" s="86" t="s">
        <v>25</v>
      </c>
      <c r="D490" s="88" t="s">
        <v>501</v>
      </c>
      <c r="E490" s="78" t="s">
        <v>5</v>
      </c>
      <c r="F490" s="79">
        <v>-75.5</v>
      </c>
      <c r="G490" s="64" t="s">
        <v>496</v>
      </c>
    </row>
    <row r="491" s="53" customFormat="1" ht="16.5" spans="2:7">
      <c r="B491" s="85">
        <v>43577</v>
      </c>
      <c r="C491" s="86" t="s">
        <v>54</v>
      </c>
      <c r="D491" s="88" t="s">
        <v>502</v>
      </c>
      <c r="E491" s="78" t="s">
        <v>5</v>
      </c>
      <c r="F491" s="79">
        <v>-2659</v>
      </c>
      <c r="G491" s="64" t="s">
        <v>56</v>
      </c>
    </row>
    <row r="492" s="53" customFormat="1" ht="16.5" spans="2:7">
      <c r="B492" s="85">
        <v>43577</v>
      </c>
      <c r="C492" s="86" t="s">
        <v>54</v>
      </c>
      <c r="D492" s="88" t="s">
        <v>503</v>
      </c>
      <c r="E492" s="78" t="s">
        <v>5</v>
      </c>
      <c r="F492" s="79">
        <v>-1072</v>
      </c>
      <c r="G492" s="64" t="s">
        <v>56</v>
      </c>
    </row>
    <row r="493" s="53" customFormat="1" ht="16.5" spans="2:7">
      <c r="B493" s="85">
        <v>43577</v>
      </c>
      <c r="C493" s="86" t="s">
        <v>54</v>
      </c>
      <c r="D493" s="88" t="s">
        <v>451</v>
      </c>
      <c r="E493" s="78" t="s">
        <v>5</v>
      </c>
      <c r="F493" s="79">
        <v>-312</v>
      </c>
      <c r="G493" s="64" t="s">
        <v>56</v>
      </c>
    </row>
    <row r="494" s="53" customFormat="1" ht="16.5" spans="2:7">
      <c r="B494" s="85">
        <v>43577</v>
      </c>
      <c r="C494" s="86" t="s">
        <v>54</v>
      </c>
      <c r="D494" s="88" t="s">
        <v>504</v>
      </c>
      <c r="E494" s="78" t="s">
        <v>5</v>
      </c>
      <c r="F494" s="79">
        <v>-406</v>
      </c>
      <c r="G494" s="64" t="s">
        <v>56</v>
      </c>
    </row>
    <row r="495" s="53" customFormat="1" ht="33" spans="2:7">
      <c r="B495" s="85">
        <v>43578</v>
      </c>
      <c r="C495" s="86" t="s">
        <v>20</v>
      </c>
      <c r="D495" s="88" t="s">
        <v>505</v>
      </c>
      <c r="E495" s="78" t="s">
        <v>5</v>
      </c>
      <c r="F495" s="79">
        <v>-753.88</v>
      </c>
      <c r="G495" s="64" t="s">
        <v>496</v>
      </c>
    </row>
    <row r="496" s="53" customFormat="1" ht="16.5" spans="2:7">
      <c r="B496" s="85">
        <v>43580</v>
      </c>
      <c r="C496" s="86" t="s">
        <v>25</v>
      </c>
      <c r="D496" s="88" t="s">
        <v>506</v>
      </c>
      <c r="E496" s="78" t="s">
        <v>5</v>
      </c>
      <c r="F496" s="79">
        <v>-819</v>
      </c>
      <c r="G496" s="64" t="s">
        <v>496</v>
      </c>
    </row>
    <row r="497" s="53" customFormat="1" ht="16.5" spans="2:7">
      <c r="B497" s="85">
        <v>43580</v>
      </c>
      <c r="C497" s="86" t="s">
        <v>20</v>
      </c>
      <c r="D497" s="88" t="s">
        <v>507</v>
      </c>
      <c r="E497" s="78" t="s">
        <v>5</v>
      </c>
      <c r="F497" s="79">
        <v>-587.9</v>
      </c>
      <c r="G497" s="64" t="s">
        <v>496</v>
      </c>
    </row>
    <row r="498" s="53" customFormat="1" ht="16.5" spans="2:7">
      <c r="B498" s="85">
        <v>43580</v>
      </c>
      <c r="C498" s="86" t="s">
        <v>20</v>
      </c>
      <c r="D498" s="88" t="s">
        <v>508</v>
      </c>
      <c r="E498" s="78" t="s">
        <v>10</v>
      </c>
      <c r="F498" s="79">
        <v>-1880.5</v>
      </c>
      <c r="G498" s="64" t="s">
        <v>496</v>
      </c>
    </row>
    <row r="499" s="53" customFormat="1" ht="16.5" spans="2:7">
      <c r="B499" s="85">
        <v>43581</v>
      </c>
      <c r="C499" s="86" t="s">
        <v>25</v>
      </c>
      <c r="D499" s="88" t="s">
        <v>509</v>
      </c>
      <c r="E499" s="78" t="s">
        <v>3</v>
      </c>
      <c r="F499" s="79">
        <v>-184.5</v>
      </c>
      <c r="G499" s="64" t="s">
        <v>496</v>
      </c>
    </row>
    <row r="500" s="53" customFormat="1" ht="16.5" spans="2:7">
      <c r="B500" s="85">
        <v>43582</v>
      </c>
      <c r="C500" s="86" t="s">
        <v>20</v>
      </c>
      <c r="D500" s="88" t="s">
        <v>510</v>
      </c>
      <c r="E500" s="78" t="s">
        <v>4</v>
      </c>
      <c r="F500" s="79">
        <v>-342.53</v>
      </c>
      <c r="G500" s="64" t="s">
        <v>496</v>
      </c>
    </row>
    <row r="501" s="53" customFormat="1" ht="16.5" spans="2:7">
      <c r="B501" s="85">
        <v>43582</v>
      </c>
      <c r="C501" s="86" t="s">
        <v>20</v>
      </c>
      <c r="D501" s="88" t="s">
        <v>511</v>
      </c>
      <c r="E501" s="78" t="s">
        <v>5</v>
      </c>
      <c r="F501" s="79">
        <v>-450</v>
      </c>
      <c r="G501" s="64" t="s">
        <v>496</v>
      </c>
    </row>
    <row r="502" s="53" customFormat="1" ht="16.5" spans="2:7">
      <c r="B502" s="85">
        <v>43582</v>
      </c>
      <c r="C502" s="86" t="s">
        <v>20</v>
      </c>
      <c r="D502" s="88" t="s">
        <v>512</v>
      </c>
      <c r="E502" s="78" t="s">
        <v>12</v>
      </c>
      <c r="F502" s="79">
        <v>-450</v>
      </c>
      <c r="G502" s="64" t="s">
        <v>496</v>
      </c>
    </row>
    <row r="503" s="53" customFormat="1" ht="16.5" spans="2:7">
      <c r="B503" s="85">
        <v>43582</v>
      </c>
      <c r="C503" s="86" t="s">
        <v>54</v>
      </c>
      <c r="D503" s="88" t="s">
        <v>513</v>
      </c>
      <c r="E503" s="78" t="s">
        <v>5</v>
      </c>
      <c r="F503" s="79">
        <v>-1800</v>
      </c>
      <c r="G503" s="64" t="s">
        <v>56</v>
      </c>
    </row>
    <row r="504" s="53" customFormat="1" ht="16.5" spans="2:7">
      <c r="B504" s="85">
        <v>43583</v>
      </c>
      <c r="C504" s="86" t="s">
        <v>25</v>
      </c>
      <c r="D504" s="88" t="s">
        <v>514</v>
      </c>
      <c r="E504" s="78" t="s">
        <v>3</v>
      </c>
      <c r="F504" s="79">
        <v>-337.56</v>
      </c>
      <c r="G504" s="64" t="s">
        <v>496</v>
      </c>
    </row>
    <row r="505" s="53" customFormat="1" ht="16.5" spans="2:7">
      <c r="B505" s="85">
        <v>43584</v>
      </c>
      <c r="C505" s="86" t="s">
        <v>20</v>
      </c>
      <c r="D505" s="88" t="s">
        <v>515</v>
      </c>
      <c r="E505" s="78" t="s">
        <v>6</v>
      </c>
      <c r="F505" s="79">
        <v>-557.8</v>
      </c>
      <c r="G505" s="64" t="s">
        <v>496</v>
      </c>
    </row>
    <row r="506" s="53" customFormat="1" ht="16.5" spans="2:7">
      <c r="B506" s="85">
        <v>43585</v>
      </c>
      <c r="C506" s="86" t="s">
        <v>20</v>
      </c>
      <c r="D506" s="88" t="s">
        <v>516</v>
      </c>
      <c r="E506" s="78" t="s">
        <v>5</v>
      </c>
      <c r="F506" s="79">
        <v>-624</v>
      </c>
      <c r="G506" s="64" t="s">
        <v>496</v>
      </c>
    </row>
    <row r="507" s="53" customFormat="1" ht="16.5" spans="2:7">
      <c r="B507" s="85">
        <v>43585</v>
      </c>
      <c r="C507" s="86" t="s">
        <v>54</v>
      </c>
      <c r="D507" s="88" t="s">
        <v>517</v>
      </c>
      <c r="E507" s="78" t="s">
        <v>5</v>
      </c>
      <c r="F507" s="79">
        <v>-1690.4</v>
      </c>
      <c r="G507" s="64" t="s">
        <v>56</v>
      </c>
    </row>
    <row r="508" s="53" customFormat="1" ht="16.5" spans="2:7">
      <c r="B508" s="85">
        <v>43587</v>
      </c>
      <c r="C508" s="86" t="s">
        <v>25</v>
      </c>
      <c r="D508" s="88" t="s">
        <v>518</v>
      </c>
      <c r="E508" s="78" t="s">
        <v>5</v>
      </c>
      <c r="F508" s="79">
        <v>-928.2</v>
      </c>
      <c r="G508" s="64" t="s">
        <v>496</v>
      </c>
    </row>
    <row r="509" s="53" customFormat="1" ht="16.5" spans="2:7">
      <c r="B509" s="85">
        <v>43587</v>
      </c>
      <c r="C509" s="86" t="s">
        <v>20</v>
      </c>
      <c r="D509" s="88" t="s">
        <v>519</v>
      </c>
      <c r="E509" s="78" t="s">
        <v>10</v>
      </c>
      <c r="F509" s="79">
        <v>-1200</v>
      </c>
      <c r="G509" s="64" t="s">
        <v>496</v>
      </c>
    </row>
    <row r="510" s="53" customFormat="1" ht="16.5" spans="2:7">
      <c r="B510" s="85">
        <v>43587</v>
      </c>
      <c r="C510" s="86" t="s">
        <v>20</v>
      </c>
      <c r="D510" s="88" t="s">
        <v>451</v>
      </c>
      <c r="E510" s="78" t="s">
        <v>5</v>
      </c>
      <c r="F510" s="79">
        <v>-312</v>
      </c>
      <c r="G510" s="64" t="s">
        <v>496</v>
      </c>
    </row>
    <row r="511" s="53" customFormat="1" ht="16.5" spans="2:7">
      <c r="B511" s="85">
        <v>43588</v>
      </c>
      <c r="C511" s="86" t="s">
        <v>25</v>
      </c>
      <c r="D511" s="88" t="s">
        <v>520</v>
      </c>
      <c r="E511" s="78" t="s">
        <v>5</v>
      </c>
      <c r="F511" s="79">
        <v>-37.5</v>
      </c>
      <c r="G511" s="64" t="s">
        <v>496</v>
      </c>
    </row>
    <row r="512" s="53" customFormat="1" ht="16.5" spans="2:7">
      <c r="B512" s="85">
        <v>43590</v>
      </c>
      <c r="C512" s="86" t="s">
        <v>25</v>
      </c>
      <c r="D512" s="88" t="s">
        <v>521</v>
      </c>
      <c r="E512" s="78" t="s">
        <v>4</v>
      </c>
      <c r="F512" s="79">
        <v>-306</v>
      </c>
      <c r="G512" s="64" t="s">
        <v>522</v>
      </c>
    </row>
    <row r="513" s="53" customFormat="1" ht="16.5" spans="2:7">
      <c r="B513" s="85">
        <v>43590</v>
      </c>
      <c r="C513" s="86" t="s">
        <v>20</v>
      </c>
      <c r="D513" s="88" t="s">
        <v>373</v>
      </c>
      <c r="E513" s="78" t="s">
        <v>5</v>
      </c>
      <c r="F513" s="79">
        <v>-68.9</v>
      </c>
      <c r="G513" s="64" t="s">
        <v>496</v>
      </c>
    </row>
    <row r="514" s="53" customFormat="1" ht="16.5" spans="2:7">
      <c r="B514" s="85">
        <v>43590</v>
      </c>
      <c r="C514" s="86" t="s">
        <v>20</v>
      </c>
      <c r="D514" s="88" t="s">
        <v>523</v>
      </c>
      <c r="E514" s="78" t="s">
        <v>6</v>
      </c>
      <c r="F514" s="79">
        <v>-592</v>
      </c>
      <c r="G514" s="64" t="s">
        <v>496</v>
      </c>
    </row>
    <row r="515" s="53" customFormat="1" ht="16.5" spans="2:7">
      <c r="B515" s="85">
        <v>43591</v>
      </c>
      <c r="C515" s="86" t="s">
        <v>54</v>
      </c>
      <c r="D515" s="88" t="s">
        <v>524</v>
      </c>
      <c r="E515" s="78" t="s">
        <v>4</v>
      </c>
      <c r="F515" s="79">
        <v>-10000</v>
      </c>
      <c r="G515" s="64" t="s">
        <v>56</v>
      </c>
    </row>
    <row r="516" s="53" customFormat="1" ht="16.5" spans="2:7">
      <c r="B516" s="85">
        <v>43591</v>
      </c>
      <c r="C516" s="86" t="s">
        <v>54</v>
      </c>
      <c r="D516" s="88" t="s">
        <v>525</v>
      </c>
      <c r="E516" s="78" t="s">
        <v>5</v>
      </c>
      <c r="F516" s="79">
        <v>-428</v>
      </c>
      <c r="G516" s="64" t="s">
        <v>56</v>
      </c>
    </row>
    <row r="517" s="53" customFormat="1" ht="16.5" spans="2:7">
      <c r="B517" s="85">
        <v>43592</v>
      </c>
      <c r="C517" s="86" t="s">
        <v>54</v>
      </c>
      <c r="D517" s="88" t="s">
        <v>526</v>
      </c>
      <c r="E517" s="78" t="s">
        <v>10</v>
      </c>
      <c r="F517" s="79">
        <v>-3350.89</v>
      </c>
      <c r="G517" s="64" t="s">
        <v>56</v>
      </c>
    </row>
    <row r="518" s="53" customFormat="1" ht="16.5" spans="2:7">
      <c r="B518" s="85">
        <v>43593</v>
      </c>
      <c r="C518" s="86" t="s">
        <v>25</v>
      </c>
      <c r="D518" s="88" t="s">
        <v>527</v>
      </c>
      <c r="E518" s="78" t="s">
        <v>5</v>
      </c>
      <c r="F518" s="79">
        <v>-819</v>
      </c>
      <c r="G518" s="64" t="s">
        <v>522</v>
      </c>
    </row>
    <row r="519" s="53" customFormat="1" ht="16.5" spans="2:7">
      <c r="B519" s="85">
        <v>43593</v>
      </c>
      <c r="C519" s="86" t="s">
        <v>20</v>
      </c>
      <c r="D519" s="88" t="s">
        <v>528</v>
      </c>
      <c r="E519" s="78" t="s">
        <v>5</v>
      </c>
      <c r="F519" s="79">
        <v>-368</v>
      </c>
      <c r="G519" s="64" t="s">
        <v>522</v>
      </c>
    </row>
    <row r="520" s="53" customFormat="1" ht="16.5" spans="2:7">
      <c r="B520" s="85">
        <v>43593</v>
      </c>
      <c r="C520" s="86" t="s">
        <v>20</v>
      </c>
      <c r="D520" s="88" t="s">
        <v>529</v>
      </c>
      <c r="E520" s="78" t="s">
        <v>5</v>
      </c>
      <c r="F520" s="79">
        <v>-44</v>
      </c>
      <c r="G520" s="64" t="s">
        <v>522</v>
      </c>
    </row>
    <row r="521" s="53" customFormat="1" ht="16.5" spans="2:7">
      <c r="B521" s="85">
        <v>43593</v>
      </c>
      <c r="C521" s="86" t="s">
        <v>54</v>
      </c>
      <c r="D521" s="88" t="s">
        <v>530</v>
      </c>
      <c r="E521" s="78" t="s">
        <v>5</v>
      </c>
      <c r="F521" s="79">
        <v>-820</v>
      </c>
      <c r="G521" s="64" t="s">
        <v>56</v>
      </c>
    </row>
    <row r="522" s="53" customFormat="1" ht="16.5" spans="2:7">
      <c r="B522" s="85">
        <v>43595</v>
      </c>
      <c r="C522" s="86" t="s">
        <v>25</v>
      </c>
      <c r="D522" s="88" t="s">
        <v>531</v>
      </c>
      <c r="E522" s="78" t="s">
        <v>5</v>
      </c>
      <c r="F522" s="79">
        <v>-82.35</v>
      </c>
      <c r="G522" s="64" t="s">
        <v>522</v>
      </c>
    </row>
    <row r="523" s="53" customFormat="1" ht="16.5" spans="2:7">
      <c r="B523" s="85">
        <v>43595</v>
      </c>
      <c r="C523" s="86" t="s">
        <v>25</v>
      </c>
      <c r="D523" s="88" t="s">
        <v>532</v>
      </c>
      <c r="E523" s="78" t="s">
        <v>5</v>
      </c>
      <c r="F523" s="79">
        <v>-80</v>
      </c>
      <c r="G523" s="64" t="s">
        <v>522</v>
      </c>
    </row>
    <row r="524" s="53" customFormat="1" ht="16.5" spans="2:7">
      <c r="B524" s="85">
        <v>43595</v>
      </c>
      <c r="C524" s="86" t="s">
        <v>20</v>
      </c>
      <c r="D524" s="88" t="s">
        <v>533</v>
      </c>
      <c r="E524" s="78" t="s">
        <v>5</v>
      </c>
      <c r="F524" s="79">
        <v>-724</v>
      </c>
      <c r="G524" s="64" t="s">
        <v>522</v>
      </c>
    </row>
    <row r="525" s="53" customFormat="1" ht="49.5" spans="2:7">
      <c r="B525" s="85">
        <v>43596</v>
      </c>
      <c r="C525" s="86" t="s">
        <v>25</v>
      </c>
      <c r="D525" s="88" t="s">
        <v>534</v>
      </c>
      <c r="E525" s="78" t="s">
        <v>3</v>
      </c>
      <c r="F525" s="79">
        <v>-509.09</v>
      </c>
      <c r="G525" s="64" t="s">
        <v>522</v>
      </c>
    </row>
    <row r="526" s="53" customFormat="1" ht="16.5" spans="2:7">
      <c r="B526" s="85">
        <v>43596</v>
      </c>
      <c r="C526" s="86" t="s">
        <v>20</v>
      </c>
      <c r="D526" s="88" t="s">
        <v>535</v>
      </c>
      <c r="E526" s="78" t="s">
        <v>5</v>
      </c>
      <c r="F526" s="79">
        <v>-26</v>
      </c>
      <c r="G526" s="64" t="s">
        <v>522</v>
      </c>
    </row>
    <row r="527" s="53" customFormat="1" ht="16.5" spans="2:7">
      <c r="B527" s="85">
        <v>43597</v>
      </c>
      <c r="C527" s="86" t="s">
        <v>20</v>
      </c>
      <c r="D527" s="88" t="s">
        <v>536</v>
      </c>
      <c r="E527" s="78" t="s">
        <v>5</v>
      </c>
      <c r="F527" s="79">
        <v>-54.3</v>
      </c>
      <c r="G527" s="64" t="s">
        <v>522</v>
      </c>
    </row>
    <row r="528" s="53" customFormat="1" ht="16.5" spans="2:7">
      <c r="B528" s="85">
        <v>43599</v>
      </c>
      <c r="C528" s="86" t="s">
        <v>54</v>
      </c>
      <c r="D528" s="88" t="s">
        <v>537</v>
      </c>
      <c r="E528" s="78" t="s">
        <v>5</v>
      </c>
      <c r="F528" s="79">
        <v>-506</v>
      </c>
      <c r="G528" s="64" t="s">
        <v>56</v>
      </c>
    </row>
    <row r="529" s="53" customFormat="1" ht="16.5" spans="2:7">
      <c r="B529" s="85">
        <v>43600</v>
      </c>
      <c r="C529" s="86" t="s">
        <v>25</v>
      </c>
      <c r="D529" s="88" t="s">
        <v>538</v>
      </c>
      <c r="E529" s="78" t="s">
        <v>5</v>
      </c>
      <c r="F529" s="79">
        <v>-819</v>
      </c>
      <c r="G529" s="64" t="s">
        <v>522</v>
      </c>
    </row>
    <row r="530" s="53" customFormat="1" ht="16.5" spans="2:7">
      <c r="B530" s="85">
        <v>43600</v>
      </c>
      <c r="C530" s="86" t="s">
        <v>20</v>
      </c>
      <c r="D530" s="88" t="s">
        <v>539</v>
      </c>
      <c r="E530" s="78" t="s">
        <v>5</v>
      </c>
      <c r="F530" s="79">
        <v>-440</v>
      </c>
      <c r="G530" s="64" t="s">
        <v>522</v>
      </c>
    </row>
    <row r="531" s="53" customFormat="1" ht="16.5" spans="2:7">
      <c r="B531" s="85">
        <v>43600</v>
      </c>
      <c r="C531" s="86" t="s">
        <v>20</v>
      </c>
      <c r="D531" s="88" t="s">
        <v>540</v>
      </c>
      <c r="E531" s="78" t="s">
        <v>5</v>
      </c>
      <c r="F531" s="79">
        <v>-51.8</v>
      </c>
      <c r="G531" s="64" t="s">
        <v>522</v>
      </c>
    </row>
    <row r="532" s="53" customFormat="1" ht="16.5" spans="2:7">
      <c r="B532" s="85">
        <v>43600</v>
      </c>
      <c r="C532" s="86" t="s">
        <v>20</v>
      </c>
      <c r="D532" s="88" t="s">
        <v>540</v>
      </c>
      <c r="E532" s="78" t="s">
        <v>5</v>
      </c>
      <c r="F532" s="79">
        <v>-53.7</v>
      </c>
      <c r="G532" s="64" t="s">
        <v>522</v>
      </c>
    </row>
    <row r="533" s="53" customFormat="1" ht="16.5" spans="2:7">
      <c r="B533" s="85">
        <v>43600</v>
      </c>
      <c r="C533" s="86" t="s">
        <v>20</v>
      </c>
      <c r="D533" s="88" t="s">
        <v>541</v>
      </c>
      <c r="E533" s="78" t="s">
        <v>5</v>
      </c>
      <c r="F533" s="79">
        <v>-19.9</v>
      </c>
      <c r="G533" s="64" t="s">
        <v>522</v>
      </c>
    </row>
    <row r="534" s="53" customFormat="1" ht="16.5" spans="2:7">
      <c r="B534" s="85">
        <v>43600</v>
      </c>
      <c r="C534" s="86" t="s">
        <v>20</v>
      </c>
      <c r="D534" s="88" t="s">
        <v>542</v>
      </c>
      <c r="E534" s="78" t="s">
        <v>5</v>
      </c>
      <c r="F534" s="79">
        <v>-79.9</v>
      </c>
      <c r="G534" s="64" t="s">
        <v>522</v>
      </c>
    </row>
    <row r="535" s="53" customFormat="1" ht="16.5" spans="2:7">
      <c r="B535" s="85">
        <v>43600</v>
      </c>
      <c r="C535" s="86" t="s">
        <v>20</v>
      </c>
      <c r="D535" s="88" t="s">
        <v>543</v>
      </c>
      <c r="E535" s="78" t="s">
        <v>5</v>
      </c>
      <c r="F535" s="79">
        <v>-207</v>
      </c>
      <c r="G535" s="64" t="s">
        <v>522</v>
      </c>
    </row>
    <row r="536" s="53" customFormat="1" ht="16.5" spans="2:7">
      <c r="B536" s="85">
        <v>43600</v>
      </c>
      <c r="C536" s="86" t="s">
        <v>20</v>
      </c>
      <c r="D536" s="88" t="s">
        <v>544</v>
      </c>
      <c r="E536" s="78" t="s">
        <v>5</v>
      </c>
      <c r="F536" s="79">
        <v>-358</v>
      </c>
      <c r="G536" s="64" t="s">
        <v>522</v>
      </c>
    </row>
    <row r="537" s="53" customFormat="1" ht="16.5" spans="2:7">
      <c r="B537" s="85">
        <v>43600</v>
      </c>
      <c r="C537" s="86" t="s">
        <v>20</v>
      </c>
      <c r="D537" s="88" t="s">
        <v>545</v>
      </c>
      <c r="E537" s="78" t="s">
        <v>10</v>
      </c>
      <c r="F537" s="79">
        <v>-1344</v>
      </c>
      <c r="G537" s="64" t="s">
        <v>522</v>
      </c>
    </row>
    <row r="538" s="53" customFormat="1" ht="16.5" spans="2:7">
      <c r="B538" s="85">
        <v>43601</v>
      </c>
      <c r="C538" s="86" t="s">
        <v>25</v>
      </c>
      <c r="D538" s="88" t="s">
        <v>546</v>
      </c>
      <c r="E538" s="78" t="s">
        <v>6</v>
      </c>
      <c r="F538" s="79">
        <v>-13</v>
      </c>
      <c r="G538" s="64" t="s">
        <v>522</v>
      </c>
    </row>
    <row r="539" s="53" customFormat="1" ht="16.5" spans="2:7">
      <c r="B539" s="85">
        <v>43601</v>
      </c>
      <c r="C539" s="86" t="s">
        <v>25</v>
      </c>
      <c r="D539" s="88" t="s">
        <v>451</v>
      </c>
      <c r="E539" s="78" t="s">
        <v>5</v>
      </c>
      <c r="F539" s="79">
        <v>-312</v>
      </c>
      <c r="G539" s="64" t="s">
        <v>522</v>
      </c>
    </row>
    <row r="540" s="53" customFormat="1" ht="16.5" spans="2:7">
      <c r="B540" s="85">
        <v>43601</v>
      </c>
      <c r="C540" s="86" t="s">
        <v>20</v>
      </c>
      <c r="D540" s="88" t="s">
        <v>547</v>
      </c>
      <c r="E540" s="78" t="s">
        <v>12</v>
      </c>
      <c r="F540" s="79">
        <v>-225</v>
      </c>
      <c r="G540" s="64" t="s">
        <v>522</v>
      </c>
    </row>
    <row r="541" s="53" customFormat="1" ht="16.5" spans="2:7">
      <c r="B541" s="85">
        <v>43601</v>
      </c>
      <c r="C541" s="86" t="s">
        <v>20</v>
      </c>
      <c r="D541" s="88" t="s">
        <v>548</v>
      </c>
      <c r="E541" s="78" t="s">
        <v>3</v>
      </c>
      <c r="F541" s="79">
        <v>-12.8</v>
      </c>
      <c r="G541" s="64" t="s">
        <v>522</v>
      </c>
    </row>
    <row r="542" s="53" customFormat="1" ht="16.5" spans="2:7">
      <c r="B542" s="85">
        <v>43601</v>
      </c>
      <c r="C542" s="86" t="s">
        <v>20</v>
      </c>
      <c r="D542" s="88" t="s">
        <v>549</v>
      </c>
      <c r="E542" s="78" t="s">
        <v>5</v>
      </c>
      <c r="F542" s="79">
        <v>-156.99</v>
      </c>
      <c r="G542" s="64" t="s">
        <v>522</v>
      </c>
    </row>
    <row r="543" s="53" customFormat="1" ht="16.5" spans="2:7">
      <c r="B543" s="85">
        <v>43602</v>
      </c>
      <c r="C543" s="86" t="s">
        <v>25</v>
      </c>
      <c r="D543" s="88" t="s">
        <v>550</v>
      </c>
      <c r="E543" s="78" t="s">
        <v>5</v>
      </c>
      <c r="F543" s="79">
        <v>-110.4</v>
      </c>
      <c r="G543" s="64" t="s">
        <v>522</v>
      </c>
    </row>
    <row r="544" s="53" customFormat="1" ht="16.5" spans="2:7">
      <c r="B544" s="85">
        <v>43602</v>
      </c>
      <c r="C544" s="86" t="s">
        <v>25</v>
      </c>
      <c r="D544" s="88" t="s">
        <v>551</v>
      </c>
      <c r="E544" s="78" t="s">
        <v>5</v>
      </c>
      <c r="F544" s="79">
        <v>-135.9</v>
      </c>
      <c r="G544" s="64" t="s">
        <v>522</v>
      </c>
    </row>
    <row r="545" s="53" customFormat="1" ht="16.5" spans="2:7">
      <c r="B545" s="85">
        <v>43602</v>
      </c>
      <c r="C545" s="86" t="s">
        <v>20</v>
      </c>
      <c r="D545" s="88" t="s">
        <v>552</v>
      </c>
      <c r="E545" s="78" t="s">
        <v>5</v>
      </c>
      <c r="F545" s="79">
        <v>-189</v>
      </c>
      <c r="G545" s="64" t="s">
        <v>522</v>
      </c>
    </row>
    <row r="546" s="53" customFormat="1" ht="16.5" spans="2:7">
      <c r="B546" s="85">
        <v>43602</v>
      </c>
      <c r="C546" s="86" t="s">
        <v>54</v>
      </c>
      <c r="D546" s="88" t="s">
        <v>553</v>
      </c>
      <c r="E546" s="78" t="s">
        <v>10</v>
      </c>
      <c r="F546" s="79">
        <v>-1000</v>
      </c>
      <c r="G546" s="64" t="s">
        <v>56</v>
      </c>
    </row>
    <row r="547" s="53" customFormat="1" ht="16.5" spans="2:7">
      <c r="B547" s="85">
        <v>43602</v>
      </c>
      <c r="C547" s="86" t="s">
        <v>54</v>
      </c>
      <c r="D547" s="88" t="s">
        <v>530</v>
      </c>
      <c r="E547" s="78" t="s">
        <v>5</v>
      </c>
      <c r="F547" s="79">
        <v>-900</v>
      </c>
      <c r="G547" s="64" t="s">
        <v>56</v>
      </c>
    </row>
    <row r="548" s="53" customFormat="1" ht="16.5" spans="2:7">
      <c r="B548" s="85">
        <v>43603</v>
      </c>
      <c r="C548" s="86" t="s">
        <v>25</v>
      </c>
      <c r="D548" s="88" t="s">
        <v>554</v>
      </c>
      <c r="E548" s="78" t="s">
        <v>5</v>
      </c>
      <c r="F548" s="79">
        <v>-600</v>
      </c>
      <c r="G548" s="64" t="s">
        <v>522</v>
      </c>
    </row>
    <row r="549" s="53" customFormat="1" ht="16.5" spans="2:7">
      <c r="B549" s="85">
        <v>43604</v>
      </c>
      <c r="C549" s="86" t="s">
        <v>25</v>
      </c>
      <c r="D549" s="88" t="s">
        <v>555</v>
      </c>
      <c r="E549" s="78" t="s">
        <v>5</v>
      </c>
      <c r="F549" s="79">
        <v>-172.5</v>
      </c>
      <c r="G549" s="64" t="s">
        <v>522</v>
      </c>
    </row>
    <row r="550" s="53" customFormat="1" ht="16.5" spans="2:7">
      <c r="B550" s="85">
        <v>43604</v>
      </c>
      <c r="C550" s="86" t="s">
        <v>20</v>
      </c>
      <c r="D550" s="88" t="s">
        <v>556</v>
      </c>
      <c r="E550" s="78" t="s">
        <v>4</v>
      </c>
      <c r="F550" s="79">
        <v>-995.02</v>
      </c>
      <c r="G550" s="64" t="s">
        <v>522</v>
      </c>
    </row>
    <row r="551" s="53" customFormat="1" ht="16.5" spans="2:7">
      <c r="B551" s="85">
        <v>43604</v>
      </c>
      <c r="C551" s="86" t="s">
        <v>20</v>
      </c>
      <c r="D551" s="88" t="s">
        <v>454</v>
      </c>
      <c r="E551" s="78" t="s">
        <v>5</v>
      </c>
      <c r="F551" s="79">
        <v>-76.4</v>
      </c>
      <c r="G551" s="64" t="s">
        <v>522</v>
      </c>
    </row>
    <row r="552" s="53" customFormat="1" ht="16.5" spans="2:7">
      <c r="B552" s="85">
        <v>43604</v>
      </c>
      <c r="C552" s="86" t="s">
        <v>20</v>
      </c>
      <c r="D552" s="88" t="s">
        <v>557</v>
      </c>
      <c r="E552" s="78" t="s">
        <v>5</v>
      </c>
      <c r="F552" s="79">
        <v>-37.3</v>
      </c>
      <c r="G552" s="64" t="s">
        <v>522</v>
      </c>
    </row>
    <row r="553" s="53" customFormat="1" ht="16.5" spans="2:7">
      <c r="B553" s="85">
        <v>43605</v>
      </c>
      <c r="C553" s="86" t="s">
        <v>25</v>
      </c>
      <c r="D553" s="88" t="s">
        <v>558</v>
      </c>
      <c r="E553" s="78" t="s">
        <v>5</v>
      </c>
      <c r="F553" s="79">
        <v>-46.75</v>
      </c>
      <c r="G553" s="64" t="s">
        <v>522</v>
      </c>
    </row>
    <row r="554" s="53" customFormat="1" ht="16.5" spans="2:7">
      <c r="B554" s="85">
        <v>43605</v>
      </c>
      <c r="C554" s="86" t="s">
        <v>54</v>
      </c>
      <c r="D554" s="88" t="s">
        <v>559</v>
      </c>
      <c r="E554" s="78" t="s">
        <v>5</v>
      </c>
      <c r="F554" s="79">
        <v>-2041</v>
      </c>
      <c r="G554" s="64" t="s">
        <v>56</v>
      </c>
    </row>
    <row r="555" s="53" customFormat="1" ht="16.5" spans="2:7">
      <c r="B555" s="85">
        <v>43607</v>
      </c>
      <c r="C555" s="86" t="s">
        <v>25</v>
      </c>
      <c r="D555" s="88" t="s">
        <v>560</v>
      </c>
      <c r="E555" s="78" t="s">
        <v>5</v>
      </c>
      <c r="F555" s="79">
        <v>-237.89</v>
      </c>
      <c r="G555" s="64" t="s">
        <v>561</v>
      </c>
    </row>
    <row r="556" s="53" customFormat="1" ht="16.5" spans="2:7">
      <c r="B556" s="85">
        <v>43607</v>
      </c>
      <c r="C556" s="86" t="s">
        <v>20</v>
      </c>
      <c r="D556" s="88" t="s">
        <v>562</v>
      </c>
      <c r="E556" s="78" t="s">
        <v>10</v>
      </c>
      <c r="F556" s="79">
        <v>-518</v>
      </c>
      <c r="G556" s="64" t="s">
        <v>561</v>
      </c>
    </row>
    <row r="557" s="53" customFormat="1" ht="16.5" spans="2:7">
      <c r="B557" s="85">
        <v>43608</v>
      </c>
      <c r="C557" s="86" t="s">
        <v>25</v>
      </c>
      <c r="D557" s="88" t="s">
        <v>563</v>
      </c>
      <c r="E557" s="78" t="s">
        <v>5</v>
      </c>
      <c r="F557" s="79">
        <v>-51.75</v>
      </c>
      <c r="G557" s="64" t="s">
        <v>561</v>
      </c>
    </row>
    <row r="558" s="53" customFormat="1" ht="16.5" spans="2:7">
      <c r="B558" s="85">
        <v>43609</v>
      </c>
      <c r="C558" s="86" t="s">
        <v>54</v>
      </c>
      <c r="D558" s="88" t="s">
        <v>564</v>
      </c>
      <c r="E558" s="78" t="s">
        <v>5</v>
      </c>
      <c r="F558" s="79">
        <v>-910.5</v>
      </c>
      <c r="G558" s="64" t="s">
        <v>56</v>
      </c>
    </row>
    <row r="559" s="53" customFormat="1" ht="16.5" spans="2:7">
      <c r="B559" s="85">
        <v>43611</v>
      </c>
      <c r="C559" s="86" t="s">
        <v>25</v>
      </c>
      <c r="D559" s="88" t="s">
        <v>565</v>
      </c>
      <c r="E559" s="78" t="s">
        <v>5</v>
      </c>
      <c r="F559" s="79">
        <v>-1292.85</v>
      </c>
      <c r="G559" s="64" t="s">
        <v>561</v>
      </c>
    </row>
    <row r="560" s="53" customFormat="1" ht="16.5" spans="2:7">
      <c r="B560" s="85">
        <v>43611</v>
      </c>
      <c r="C560" s="86" t="s">
        <v>54</v>
      </c>
      <c r="D560" s="88" t="s">
        <v>566</v>
      </c>
      <c r="E560" s="78" t="s">
        <v>5</v>
      </c>
      <c r="F560" s="79">
        <v>-1350</v>
      </c>
      <c r="G560" s="64" t="s">
        <v>56</v>
      </c>
    </row>
    <row r="561" s="53" customFormat="1" ht="16.5" spans="2:7">
      <c r="B561" s="85">
        <v>43612</v>
      </c>
      <c r="C561" s="86" t="s">
        <v>20</v>
      </c>
      <c r="D561" s="88" t="s">
        <v>567</v>
      </c>
      <c r="E561" s="78" t="s">
        <v>5</v>
      </c>
      <c r="F561" s="79">
        <v>-630.3</v>
      </c>
      <c r="G561" s="64" t="s">
        <v>561</v>
      </c>
    </row>
    <row r="562" s="53" customFormat="1" ht="16.5" spans="2:7">
      <c r="B562" s="85">
        <v>43612</v>
      </c>
      <c r="C562" s="86" t="s">
        <v>20</v>
      </c>
      <c r="D562" s="88" t="s">
        <v>568</v>
      </c>
      <c r="E562" s="78" t="s">
        <v>5</v>
      </c>
      <c r="F562" s="79">
        <v>-664</v>
      </c>
      <c r="G562" s="64" t="s">
        <v>561</v>
      </c>
    </row>
    <row r="563" s="53" customFormat="1" ht="16.5" spans="2:7">
      <c r="B563" s="85">
        <v>43612</v>
      </c>
      <c r="C563" s="86" t="s">
        <v>20</v>
      </c>
      <c r="D563" s="88" t="s">
        <v>569</v>
      </c>
      <c r="E563" s="78" t="s">
        <v>5</v>
      </c>
      <c r="F563" s="79">
        <v>-410.9</v>
      </c>
      <c r="G563" s="64" t="s">
        <v>561</v>
      </c>
    </row>
    <row r="564" s="53" customFormat="1" ht="16.5" spans="2:7">
      <c r="B564" s="85">
        <v>43612</v>
      </c>
      <c r="C564" s="86" t="s">
        <v>20</v>
      </c>
      <c r="D564" s="88" t="s">
        <v>570</v>
      </c>
      <c r="E564" s="78" t="s">
        <v>5</v>
      </c>
      <c r="F564" s="79">
        <v>-31</v>
      </c>
      <c r="G564" s="64" t="s">
        <v>561</v>
      </c>
    </row>
    <row r="565" s="53" customFormat="1" ht="33" spans="2:7">
      <c r="B565" s="85">
        <v>43613</v>
      </c>
      <c r="C565" s="86" t="s">
        <v>25</v>
      </c>
      <c r="D565" s="88" t="s">
        <v>571</v>
      </c>
      <c r="E565" s="78" t="s">
        <v>3</v>
      </c>
      <c r="F565" s="79">
        <v>-315.17</v>
      </c>
      <c r="G565" s="64" t="s">
        <v>561</v>
      </c>
    </row>
    <row r="566" s="53" customFormat="1" ht="16.5" spans="2:7">
      <c r="B566" s="85">
        <v>43614</v>
      </c>
      <c r="C566" s="86" t="s">
        <v>25</v>
      </c>
      <c r="D566" s="88" t="s">
        <v>572</v>
      </c>
      <c r="E566" s="78" t="s">
        <v>5</v>
      </c>
      <c r="F566" s="79">
        <v>-45.06</v>
      </c>
      <c r="G566" s="64" t="s">
        <v>561</v>
      </c>
    </row>
    <row r="567" s="53" customFormat="1" ht="16.5" spans="2:7">
      <c r="B567" s="85">
        <v>43614</v>
      </c>
      <c r="C567" s="86" t="s">
        <v>25</v>
      </c>
      <c r="D567" s="88" t="s">
        <v>573</v>
      </c>
      <c r="E567" s="78" t="s">
        <v>5</v>
      </c>
      <c r="F567" s="79">
        <v>-30.5</v>
      </c>
      <c r="G567" s="64" t="s">
        <v>561</v>
      </c>
    </row>
    <row r="568" s="53" customFormat="1" ht="16.5" spans="2:7">
      <c r="B568" s="85">
        <v>43614</v>
      </c>
      <c r="C568" s="86" t="s">
        <v>574</v>
      </c>
      <c r="D568" s="88" t="s">
        <v>575</v>
      </c>
      <c r="E568" s="78" t="s">
        <v>5</v>
      </c>
      <c r="F568" s="79">
        <v>-25.3</v>
      </c>
      <c r="G568" s="64" t="s">
        <v>561</v>
      </c>
    </row>
    <row r="569" s="53" customFormat="1" ht="16.5" spans="2:7">
      <c r="B569" s="85">
        <v>43614</v>
      </c>
      <c r="C569" s="86" t="s">
        <v>574</v>
      </c>
      <c r="D569" s="88" t="s">
        <v>576</v>
      </c>
      <c r="E569" s="78" t="s">
        <v>5</v>
      </c>
      <c r="F569" s="79">
        <v>-16.9</v>
      </c>
      <c r="G569" s="64" t="s">
        <v>561</v>
      </c>
    </row>
    <row r="570" s="53" customFormat="1" ht="16.5" spans="2:7">
      <c r="B570" s="85">
        <v>43615</v>
      </c>
      <c r="C570" s="86" t="s">
        <v>25</v>
      </c>
      <c r="D570" s="88" t="s">
        <v>577</v>
      </c>
      <c r="E570" s="78" t="s">
        <v>5</v>
      </c>
      <c r="F570" s="79">
        <v>-65.8</v>
      </c>
      <c r="G570" s="64" t="s">
        <v>561</v>
      </c>
    </row>
    <row r="571" s="53" customFormat="1" ht="16.5" spans="2:7">
      <c r="B571" s="85">
        <v>43615</v>
      </c>
      <c r="C571" s="86" t="s">
        <v>25</v>
      </c>
      <c r="D571" s="88" t="s">
        <v>578</v>
      </c>
      <c r="E571" s="78" t="s">
        <v>5</v>
      </c>
      <c r="F571" s="79">
        <v>-72.4</v>
      </c>
      <c r="G571" s="64" t="s">
        <v>561</v>
      </c>
    </row>
    <row r="572" s="53" customFormat="1" ht="16.5" spans="2:7">
      <c r="B572" s="85">
        <v>43615</v>
      </c>
      <c r="C572" s="86" t="s">
        <v>20</v>
      </c>
      <c r="D572" s="88" t="s">
        <v>579</v>
      </c>
      <c r="E572" s="78" t="s">
        <v>10</v>
      </c>
      <c r="F572" s="79">
        <v>-616</v>
      </c>
      <c r="G572" s="64" t="s">
        <v>561</v>
      </c>
    </row>
    <row r="573" s="53" customFormat="1" ht="33" spans="2:7">
      <c r="B573" s="85">
        <v>43615</v>
      </c>
      <c r="C573" s="86" t="s">
        <v>20</v>
      </c>
      <c r="D573" s="88" t="s">
        <v>580</v>
      </c>
      <c r="E573" s="78" t="s">
        <v>5</v>
      </c>
      <c r="F573" s="79">
        <v>-528</v>
      </c>
      <c r="G573" s="64" t="s">
        <v>561</v>
      </c>
    </row>
    <row r="574" s="53" customFormat="1" ht="16.5" spans="2:7">
      <c r="B574" s="85">
        <v>43616</v>
      </c>
      <c r="C574" s="86" t="s">
        <v>25</v>
      </c>
      <c r="D574" s="88" t="s">
        <v>581</v>
      </c>
      <c r="E574" s="78" t="s">
        <v>5</v>
      </c>
      <c r="F574" s="79">
        <v>-579.15</v>
      </c>
      <c r="G574" s="64" t="s">
        <v>561</v>
      </c>
    </row>
    <row r="575" s="53" customFormat="1" ht="16.5" spans="2:7">
      <c r="B575" s="85">
        <v>43616</v>
      </c>
      <c r="C575" s="86" t="s">
        <v>25</v>
      </c>
      <c r="D575" s="88" t="s">
        <v>582</v>
      </c>
      <c r="E575" s="78" t="s">
        <v>5</v>
      </c>
      <c r="F575" s="79">
        <v>-222.86</v>
      </c>
      <c r="G575" s="64" t="s">
        <v>561</v>
      </c>
    </row>
    <row r="576" s="53" customFormat="1" ht="16.5" spans="2:7">
      <c r="B576" s="85">
        <v>43616</v>
      </c>
      <c r="C576" s="86" t="s">
        <v>25</v>
      </c>
      <c r="D576" s="88" t="s">
        <v>583</v>
      </c>
      <c r="E576" s="78" t="s">
        <v>5</v>
      </c>
      <c r="F576" s="79">
        <v>-60.8</v>
      </c>
      <c r="G576" s="64" t="s">
        <v>561</v>
      </c>
    </row>
    <row r="577" s="53" customFormat="1" ht="16.5" spans="2:7">
      <c r="B577" s="85">
        <v>43616</v>
      </c>
      <c r="C577" s="86" t="s">
        <v>20</v>
      </c>
      <c r="D577" s="88" t="s">
        <v>584</v>
      </c>
      <c r="E577" s="78" t="s">
        <v>5</v>
      </c>
      <c r="F577" s="79">
        <v>-453.8</v>
      </c>
      <c r="G577" s="64" t="s">
        <v>561</v>
      </c>
    </row>
    <row r="578" s="53" customFormat="1" ht="16.5" spans="2:7">
      <c r="B578" s="85">
        <v>43616</v>
      </c>
      <c r="C578" s="86" t="s">
        <v>574</v>
      </c>
      <c r="D578" s="88" t="s">
        <v>585</v>
      </c>
      <c r="E578" s="78" t="s">
        <v>5</v>
      </c>
      <c r="F578" s="79">
        <v>-9</v>
      </c>
      <c r="G578" s="64" t="s">
        <v>561</v>
      </c>
    </row>
    <row r="579" s="53" customFormat="1" ht="16.5" spans="2:7">
      <c r="B579" s="85">
        <v>43617</v>
      </c>
      <c r="C579" s="86" t="s">
        <v>25</v>
      </c>
      <c r="D579" s="88" t="s">
        <v>586</v>
      </c>
      <c r="E579" s="78" t="s">
        <v>5</v>
      </c>
      <c r="F579" s="79">
        <v>-23.85</v>
      </c>
      <c r="G579" s="64" t="s">
        <v>561</v>
      </c>
    </row>
    <row r="580" s="53" customFormat="1" ht="16.5" spans="2:7">
      <c r="B580" s="85">
        <v>43617</v>
      </c>
      <c r="C580" s="86" t="s">
        <v>20</v>
      </c>
      <c r="D580" s="88" t="s">
        <v>587</v>
      </c>
      <c r="E580" s="78" t="s">
        <v>10</v>
      </c>
      <c r="F580" s="79">
        <v>-396</v>
      </c>
      <c r="G580" s="64" t="s">
        <v>561</v>
      </c>
    </row>
    <row r="581" s="53" customFormat="1" ht="16.5" spans="2:7">
      <c r="B581" s="85">
        <v>43617</v>
      </c>
      <c r="C581" s="86" t="s">
        <v>20</v>
      </c>
      <c r="D581" s="88" t="s">
        <v>588</v>
      </c>
      <c r="E581" s="78" t="s">
        <v>6</v>
      </c>
      <c r="F581" s="79">
        <v>-284.2</v>
      </c>
      <c r="G581" s="64" t="s">
        <v>561</v>
      </c>
    </row>
    <row r="582" s="53" customFormat="1" ht="16.5" spans="2:7">
      <c r="B582" s="85">
        <v>43617</v>
      </c>
      <c r="C582" s="86" t="s">
        <v>574</v>
      </c>
      <c r="D582" s="88" t="s">
        <v>589</v>
      </c>
      <c r="E582" s="78" t="s">
        <v>5</v>
      </c>
      <c r="F582" s="79">
        <v>-38.8</v>
      </c>
      <c r="G582" s="64" t="s">
        <v>561</v>
      </c>
    </row>
    <row r="583" s="53" customFormat="1" ht="16.5" spans="2:7">
      <c r="B583" s="85">
        <v>43618</v>
      </c>
      <c r="C583" s="86" t="s">
        <v>25</v>
      </c>
      <c r="D583" s="88" t="s">
        <v>590</v>
      </c>
      <c r="E583" s="78" t="s">
        <v>6</v>
      </c>
      <c r="F583" s="79">
        <v>-16</v>
      </c>
      <c r="G583" s="64" t="s">
        <v>561</v>
      </c>
    </row>
    <row r="584" s="53" customFormat="1" ht="16.5" spans="2:7">
      <c r="B584" s="85">
        <v>43618</v>
      </c>
      <c r="C584" s="86" t="s">
        <v>20</v>
      </c>
      <c r="D584" s="88" t="s">
        <v>373</v>
      </c>
      <c r="E584" s="78" t="s">
        <v>5</v>
      </c>
      <c r="F584" s="79">
        <v>-95.5</v>
      </c>
      <c r="G584" s="64" t="s">
        <v>561</v>
      </c>
    </row>
    <row r="585" s="53" customFormat="1" ht="16.5" spans="2:7">
      <c r="B585" s="85">
        <v>43619</v>
      </c>
      <c r="C585" s="86" t="s">
        <v>25</v>
      </c>
      <c r="D585" s="88" t="s">
        <v>591</v>
      </c>
      <c r="E585" s="78" t="s">
        <v>6</v>
      </c>
      <c r="F585" s="79">
        <v>-63.1</v>
      </c>
      <c r="G585" s="64" t="s">
        <v>561</v>
      </c>
    </row>
    <row r="586" s="53" customFormat="1" ht="16.5" spans="2:7">
      <c r="B586" s="85">
        <v>43619</v>
      </c>
      <c r="C586" s="86" t="s">
        <v>25</v>
      </c>
      <c r="D586" s="88" t="s">
        <v>592</v>
      </c>
      <c r="E586" s="78" t="s">
        <v>5</v>
      </c>
      <c r="F586" s="79">
        <v>-53.9</v>
      </c>
      <c r="G586" s="64" t="s">
        <v>593</v>
      </c>
    </row>
    <row r="587" s="53" customFormat="1" ht="16.5" spans="2:7">
      <c r="B587" s="85">
        <v>43619</v>
      </c>
      <c r="C587" s="86" t="s">
        <v>20</v>
      </c>
      <c r="D587" s="88" t="s">
        <v>486</v>
      </c>
      <c r="E587" s="78" t="s">
        <v>5</v>
      </c>
      <c r="F587" s="79">
        <v>-468</v>
      </c>
      <c r="G587" s="64" t="s">
        <v>561</v>
      </c>
    </row>
    <row r="588" s="53" customFormat="1" ht="16.5" spans="2:7">
      <c r="B588" s="85">
        <v>43619</v>
      </c>
      <c r="C588" s="86" t="s">
        <v>574</v>
      </c>
      <c r="D588" s="88" t="s">
        <v>594</v>
      </c>
      <c r="E588" s="78" t="s">
        <v>6</v>
      </c>
      <c r="F588" s="79">
        <v>-25.3</v>
      </c>
      <c r="G588" s="64" t="s">
        <v>561</v>
      </c>
    </row>
    <row r="589" s="53" customFormat="1" ht="16.5" spans="2:7">
      <c r="B589" s="85">
        <v>43619</v>
      </c>
      <c r="C589" s="86" t="s">
        <v>574</v>
      </c>
      <c r="D589" s="88" t="s">
        <v>595</v>
      </c>
      <c r="E589" s="78" t="s">
        <v>5</v>
      </c>
      <c r="F589" s="79">
        <v>-9.1</v>
      </c>
      <c r="G589" s="64" t="s">
        <v>561</v>
      </c>
    </row>
    <row r="590" s="53" customFormat="1" ht="16.5" spans="2:7">
      <c r="B590" s="85">
        <v>43619</v>
      </c>
      <c r="C590" s="86" t="s">
        <v>574</v>
      </c>
      <c r="D590" s="88" t="s">
        <v>596</v>
      </c>
      <c r="E590" s="78" t="s">
        <v>6</v>
      </c>
      <c r="F590" s="79">
        <v>-25</v>
      </c>
      <c r="G590" s="64" t="s">
        <v>561</v>
      </c>
    </row>
    <row r="591" s="53" customFormat="1" ht="16.5" spans="2:7">
      <c r="B591" s="85">
        <v>43620</v>
      </c>
      <c r="C591" s="86" t="s">
        <v>25</v>
      </c>
      <c r="D591" s="88" t="s">
        <v>597</v>
      </c>
      <c r="E591" s="78" t="s">
        <v>4</v>
      </c>
      <c r="F591" s="79">
        <v>-306</v>
      </c>
      <c r="G591" s="64" t="s">
        <v>593</v>
      </c>
    </row>
    <row r="592" s="53" customFormat="1" ht="16.5" spans="2:7">
      <c r="B592" s="85">
        <v>43620</v>
      </c>
      <c r="C592" s="86" t="s">
        <v>574</v>
      </c>
      <c r="D592" s="88" t="s">
        <v>598</v>
      </c>
      <c r="E592" s="78" t="s">
        <v>5</v>
      </c>
      <c r="F592" s="79">
        <v>-47.5</v>
      </c>
      <c r="G592" s="64" t="s">
        <v>593</v>
      </c>
    </row>
    <row r="593" s="53" customFormat="1" ht="16.5" spans="2:7">
      <c r="B593" s="85">
        <v>43620</v>
      </c>
      <c r="C593" s="86" t="s">
        <v>54</v>
      </c>
      <c r="D593" s="88" t="s">
        <v>599</v>
      </c>
      <c r="E593" s="78" t="s">
        <v>5</v>
      </c>
      <c r="F593" s="79">
        <v>-816</v>
      </c>
      <c r="G593" s="64" t="s">
        <v>56</v>
      </c>
    </row>
    <row r="594" s="53" customFormat="1" ht="16.5" spans="2:7">
      <c r="B594" s="85">
        <v>43621</v>
      </c>
      <c r="C594" s="86" t="s">
        <v>574</v>
      </c>
      <c r="D594" s="88" t="s">
        <v>600</v>
      </c>
      <c r="E594" s="78" t="s">
        <v>5</v>
      </c>
      <c r="F594" s="79">
        <v>-57.6</v>
      </c>
      <c r="G594" s="64" t="s">
        <v>593</v>
      </c>
    </row>
    <row r="595" s="53" customFormat="1" ht="16.5" spans="2:7">
      <c r="B595" s="85">
        <v>43621</v>
      </c>
      <c r="C595" s="86" t="s">
        <v>54</v>
      </c>
      <c r="D595" s="88" t="s">
        <v>601</v>
      </c>
      <c r="E595" s="78" t="s">
        <v>4</v>
      </c>
      <c r="F595" s="79">
        <v>-10000</v>
      </c>
      <c r="G595" s="64" t="s">
        <v>56</v>
      </c>
    </row>
    <row r="596" s="53" customFormat="1" ht="16.5" spans="2:7">
      <c r="B596" s="85">
        <v>43622</v>
      </c>
      <c r="C596" s="86" t="s">
        <v>25</v>
      </c>
      <c r="D596" s="88" t="s">
        <v>602</v>
      </c>
      <c r="E596" s="78" t="s">
        <v>5</v>
      </c>
      <c r="F596" s="79">
        <v>-95.7</v>
      </c>
      <c r="G596" s="64" t="s">
        <v>593</v>
      </c>
    </row>
    <row r="597" s="53" customFormat="1" ht="16.5" spans="2:7">
      <c r="B597" s="85">
        <v>43622</v>
      </c>
      <c r="C597" s="86" t="s">
        <v>25</v>
      </c>
      <c r="D597" s="88" t="s">
        <v>603</v>
      </c>
      <c r="E597" s="78" t="s">
        <v>5</v>
      </c>
      <c r="F597" s="79">
        <v>-45</v>
      </c>
      <c r="G597" s="64" t="s">
        <v>593</v>
      </c>
    </row>
    <row r="598" s="53" customFormat="1" ht="16.5" spans="2:7">
      <c r="B598" s="85">
        <v>43622</v>
      </c>
      <c r="C598" s="86" t="s">
        <v>20</v>
      </c>
      <c r="D598" s="88" t="s">
        <v>604</v>
      </c>
      <c r="E598" s="78" t="s">
        <v>5</v>
      </c>
      <c r="F598" s="79">
        <v>-2401</v>
      </c>
      <c r="G598" s="64" t="s">
        <v>593</v>
      </c>
    </row>
    <row r="599" s="53" customFormat="1" ht="16.5" spans="2:7">
      <c r="B599" s="85">
        <v>43622</v>
      </c>
      <c r="C599" s="86" t="s">
        <v>54</v>
      </c>
      <c r="D599" s="88" t="s">
        <v>605</v>
      </c>
      <c r="E599" s="78" t="s">
        <v>5</v>
      </c>
      <c r="F599" s="79">
        <v>-1350</v>
      </c>
      <c r="G599" s="64" t="s">
        <v>56</v>
      </c>
    </row>
    <row r="600" s="53" customFormat="1" ht="16.5" spans="2:7">
      <c r="B600" s="85">
        <v>43622</v>
      </c>
      <c r="C600" s="86" t="s">
        <v>54</v>
      </c>
      <c r="D600" s="88" t="s">
        <v>606</v>
      </c>
      <c r="E600" s="78" t="s">
        <v>5</v>
      </c>
      <c r="F600" s="79">
        <v>-499.6</v>
      </c>
      <c r="G600" s="64" t="s">
        <v>56</v>
      </c>
    </row>
    <row r="601" s="53" customFormat="1" ht="16.5" spans="2:7">
      <c r="B601" s="85">
        <v>43623</v>
      </c>
      <c r="C601" s="86" t="s">
        <v>20</v>
      </c>
      <c r="D601" s="88" t="s">
        <v>607</v>
      </c>
      <c r="E601" s="78" t="s">
        <v>5</v>
      </c>
      <c r="F601" s="79">
        <v>-1543.01</v>
      </c>
      <c r="G601" s="64" t="s">
        <v>593</v>
      </c>
    </row>
    <row r="602" s="53" customFormat="1" ht="16.5" spans="2:7">
      <c r="B602" s="85">
        <v>43624</v>
      </c>
      <c r="C602" s="86" t="s">
        <v>574</v>
      </c>
      <c r="D602" s="88" t="s">
        <v>608</v>
      </c>
      <c r="E602" s="78" t="s">
        <v>5</v>
      </c>
      <c r="F602" s="79">
        <v>-36.4</v>
      </c>
      <c r="G602" s="64" t="s">
        <v>593</v>
      </c>
    </row>
    <row r="603" s="53" customFormat="1" ht="16.5" spans="2:7">
      <c r="B603" s="85">
        <v>43625</v>
      </c>
      <c r="C603" s="86" t="s">
        <v>25</v>
      </c>
      <c r="D603" s="88" t="s">
        <v>609</v>
      </c>
      <c r="E603" s="78" t="s">
        <v>5</v>
      </c>
      <c r="F603" s="79">
        <v>-585</v>
      </c>
      <c r="G603" s="64" t="s">
        <v>593</v>
      </c>
    </row>
    <row r="604" s="53" customFormat="1" ht="16.5" spans="2:7">
      <c r="B604" s="85">
        <v>43625</v>
      </c>
      <c r="C604" s="86" t="s">
        <v>20</v>
      </c>
      <c r="D604" s="88" t="s">
        <v>610</v>
      </c>
      <c r="E604" s="78" t="s">
        <v>5</v>
      </c>
      <c r="F604" s="79">
        <v>-549.9</v>
      </c>
      <c r="G604" s="64" t="s">
        <v>593</v>
      </c>
    </row>
    <row r="605" s="53" customFormat="1" ht="16.5" spans="2:7">
      <c r="B605" s="85">
        <v>43625</v>
      </c>
      <c r="C605" s="86" t="s">
        <v>54</v>
      </c>
      <c r="D605" s="88" t="s">
        <v>611</v>
      </c>
      <c r="E605" s="78" t="s">
        <v>10</v>
      </c>
      <c r="F605" s="79">
        <v>-1316.65</v>
      </c>
      <c r="G605" s="64" t="s">
        <v>56</v>
      </c>
    </row>
    <row r="606" s="53" customFormat="1" ht="16.5" spans="2:7">
      <c r="B606" s="85">
        <v>43625</v>
      </c>
      <c r="C606" s="86" t="s">
        <v>54</v>
      </c>
      <c r="D606" s="88" t="s">
        <v>612</v>
      </c>
      <c r="E606" s="78" t="s">
        <v>10</v>
      </c>
      <c r="F606" s="79">
        <v>-1873.96</v>
      </c>
      <c r="G606" s="64" t="s">
        <v>56</v>
      </c>
    </row>
    <row r="607" s="53" customFormat="1" ht="16.5" spans="2:7">
      <c r="B607" s="85">
        <v>43625</v>
      </c>
      <c r="C607" s="86" t="s">
        <v>54</v>
      </c>
      <c r="D607" s="88" t="s">
        <v>613</v>
      </c>
      <c r="E607" s="78" t="s">
        <v>10</v>
      </c>
      <c r="F607" s="79">
        <v>-2418.85</v>
      </c>
      <c r="G607" s="64" t="s">
        <v>56</v>
      </c>
    </row>
    <row r="608" s="53" customFormat="1" ht="16.5" spans="2:7">
      <c r="B608" s="85">
        <v>43626</v>
      </c>
      <c r="C608" s="86" t="s">
        <v>25</v>
      </c>
      <c r="D608" s="88" t="s">
        <v>614</v>
      </c>
      <c r="E608" s="78" t="s">
        <v>5</v>
      </c>
      <c r="F608" s="79">
        <v>-246.34</v>
      </c>
      <c r="G608" s="64" t="s">
        <v>593</v>
      </c>
    </row>
    <row r="609" s="53" customFormat="1" ht="16.5" spans="2:7">
      <c r="B609" s="85">
        <v>43626</v>
      </c>
      <c r="C609" s="86" t="s">
        <v>25</v>
      </c>
      <c r="D609" s="88" t="s">
        <v>615</v>
      </c>
      <c r="E609" s="78" t="s">
        <v>5</v>
      </c>
      <c r="F609" s="79">
        <v>-69.2</v>
      </c>
      <c r="G609" s="64" t="s">
        <v>593</v>
      </c>
    </row>
    <row r="610" s="53" customFormat="1" ht="16.5" spans="2:7">
      <c r="B610" s="85">
        <v>43627</v>
      </c>
      <c r="C610" s="86" t="s">
        <v>25</v>
      </c>
      <c r="D610" s="88" t="s">
        <v>616</v>
      </c>
      <c r="E610" s="78" t="s">
        <v>5</v>
      </c>
      <c r="F610" s="79">
        <v>-19.51</v>
      </c>
      <c r="G610" s="64" t="s">
        <v>593</v>
      </c>
    </row>
    <row r="611" s="53" customFormat="1" ht="16.5" spans="2:7">
      <c r="B611" s="85">
        <v>43627</v>
      </c>
      <c r="C611" s="86" t="s">
        <v>25</v>
      </c>
      <c r="D611" s="88" t="s">
        <v>226</v>
      </c>
      <c r="E611" s="78" t="s">
        <v>5</v>
      </c>
      <c r="F611" s="79">
        <v>-70</v>
      </c>
      <c r="G611" s="64" t="s">
        <v>617</v>
      </c>
    </row>
    <row r="612" s="53" customFormat="1" ht="16.5" spans="2:7">
      <c r="B612" s="85">
        <v>43627</v>
      </c>
      <c r="C612" s="86" t="s">
        <v>20</v>
      </c>
      <c r="D612" s="88" t="s">
        <v>618</v>
      </c>
      <c r="E612" s="78" t="s">
        <v>5</v>
      </c>
      <c r="F612" s="79">
        <v>-988</v>
      </c>
      <c r="G612" s="64" t="s">
        <v>593</v>
      </c>
    </row>
    <row r="613" s="53" customFormat="1" ht="16.5" spans="2:7">
      <c r="B613" s="85">
        <v>43627</v>
      </c>
      <c r="C613" s="86" t="s">
        <v>574</v>
      </c>
      <c r="D613" s="88" t="s">
        <v>619</v>
      </c>
      <c r="E613" s="78" t="s">
        <v>5</v>
      </c>
      <c r="F613" s="79">
        <v>-19.3</v>
      </c>
      <c r="G613" s="64" t="s">
        <v>617</v>
      </c>
    </row>
    <row r="614" s="53" customFormat="1" ht="16.5" spans="2:7">
      <c r="B614" s="85">
        <v>43628</v>
      </c>
      <c r="C614" s="86" t="s">
        <v>20</v>
      </c>
      <c r="D614" s="88" t="s">
        <v>620</v>
      </c>
      <c r="E614" s="78" t="s">
        <v>5</v>
      </c>
      <c r="F614" s="79">
        <v>-530.1</v>
      </c>
      <c r="G614" s="64" t="s">
        <v>617</v>
      </c>
    </row>
    <row r="615" s="53" customFormat="1" ht="16.5" spans="2:7">
      <c r="B615" s="85">
        <v>43628</v>
      </c>
      <c r="C615" s="86" t="s">
        <v>574</v>
      </c>
      <c r="D615" s="88" t="s">
        <v>621</v>
      </c>
      <c r="E615" s="78" t="s">
        <v>5</v>
      </c>
      <c r="F615" s="79">
        <v>-45</v>
      </c>
      <c r="G615" s="64" t="s">
        <v>617</v>
      </c>
    </row>
    <row r="616" s="53" customFormat="1" ht="16.5" spans="2:7">
      <c r="B616" s="85">
        <v>43628</v>
      </c>
      <c r="C616" s="86" t="s">
        <v>54</v>
      </c>
      <c r="D616" s="88" t="s">
        <v>566</v>
      </c>
      <c r="E616" s="78" t="s">
        <v>5</v>
      </c>
      <c r="F616" s="79">
        <v>-1350</v>
      </c>
      <c r="G616" s="64" t="s">
        <v>56</v>
      </c>
    </row>
    <row r="617" s="53" customFormat="1" ht="16.5" spans="2:7">
      <c r="B617" s="85">
        <v>43629</v>
      </c>
      <c r="C617" s="86" t="s">
        <v>25</v>
      </c>
      <c r="D617" s="88" t="s">
        <v>622</v>
      </c>
      <c r="E617" s="78" t="s">
        <v>6</v>
      </c>
      <c r="F617" s="79">
        <v>-70</v>
      </c>
      <c r="G617" s="64" t="s">
        <v>617</v>
      </c>
    </row>
    <row r="618" s="53" customFormat="1" ht="16.5" spans="2:7">
      <c r="B618" s="85">
        <v>43629</v>
      </c>
      <c r="C618" s="86" t="s">
        <v>20</v>
      </c>
      <c r="D618" s="88" t="s">
        <v>623</v>
      </c>
      <c r="E618" s="78" t="s">
        <v>5</v>
      </c>
      <c r="F618" s="79">
        <v>-616.97</v>
      </c>
      <c r="G618" s="64" t="s">
        <v>617</v>
      </c>
    </row>
    <row r="619" s="53" customFormat="1" ht="33" spans="2:7">
      <c r="B619" s="85">
        <v>43630</v>
      </c>
      <c r="C619" s="86" t="s">
        <v>25</v>
      </c>
      <c r="D619" s="88" t="s">
        <v>624</v>
      </c>
      <c r="E619" s="78" t="s">
        <v>5</v>
      </c>
      <c r="F619" s="79">
        <v>-749.5</v>
      </c>
      <c r="G619" s="64" t="s">
        <v>617</v>
      </c>
    </row>
    <row r="620" s="53" customFormat="1" ht="16.5" spans="2:7">
      <c r="B620" s="85">
        <v>43630</v>
      </c>
      <c r="C620" s="86" t="s">
        <v>20</v>
      </c>
      <c r="D620" s="88" t="s">
        <v>621</v>
      </c>
      <c r="E620" s="78" t="s">
        <v>5</v>
      </c>
      <c r="F620" s="79">
        <v>-45</v>
      </c>
      <c r="G620" s="64" t="s">
        <v>617</v>
      </c>
    </row>
    <row r="621" s="53" customFormat="1" ht="16.5" spans="2:7">
      <c r="B621" s="85">
        <v>43630</v>
      </c>
      <c r="C621" s="86" t="s">
        <v>20</v>
      </c>
      <c r="D621" s="88" t="s">
        <v>625</v>
      </c>
      <c r="E621" s="78" t="s">
        <v>3</v>
      </c>
      <c r="F621" s="79">
        <v>-400</v>
      </c>
      <c r="G621" s="64" t="s">
        <v>617</v>
      </c>
    </row>
    <row r="622" s="53" customFormat="1" ht="16.5" spans="2:7">
      <c r="B622" s="85">
        <v>43630</v>
      </c>
      <c r="C622" s="86" t="s">
        <v>20</v>
      </c>
      <c r="D622" s="88" t="s">
        <v>626</v>
      </c>
      <c r="E622" s="78" t="s">
        <v>10</v>
      </c>
      <c r="F622" s="79">
        <v>-540</v>
      </c>
      <c r="G622" s="64" t="s">
        <v>617</v>
      </c>
    </row>
    <row r="623" s="53" customFormat="1" ht="16.5" spans="2:7">
      <c r="B623" s="85">
        <v>43630</v>
      </c>
      <c r="C623" s="86" t="s">
        <v>20</v>
      </c>
      <c r="D623" s="88" t="s">
        <v>627</v>
      </c>
      <c r="E623" s="78" t="s">
        <v>10</v>
      </c>
      <c r="F623" s="79">
        <v>-712</v>
      </c>
      <c r="G623" s="64" t="s">
        <v>617</v>
      </c>
    </row>
    <row r="624" s="53" customFormat="1" ht="16.5" spans="2:7">
      <c r="B624" s="85">
        <v>43631</v>
      </c>
      <c r="C624" s="86" t="s">
        <v>25</v>
      </c>
      <c r="D624" s="88" t="s">
        <v>628</v>
      </c>
      <c r="E624" s="78" t="s">
        <v>6</v>
      </c>
      <c r="F624" s="79">
        <v>-70</v>
      </c>
      <c r="G624" s="64" t="s">
        <v>617</v>
      </c>
    </row>
    <row r="625" s="53" customFormat="1" ht="16.5" spans="2:7">
      <c r="B625" s="85">
        <v>43631</v>
      </c>
      <c r="C625" s="86" t="s">
        <v>20</v>
      </c>
      <c r="D625" s="88" t="s">
        <v>629</v>
      </c>
      <c r="E625" s="78" t="s">
        <v>5</v>
      </c>
      <c r="F625" s="79">
        <v>-1149</v>
      </c>
      <c r="G625" s="64" t="s">
        <v>617</v>
      </c>
    </row>
    <row r="626" s="53" customFormat="1" ht="16.5" spans="2:7">
      <c r="B626" s="85">
        <v>43631</v>
      </c>
      <c r="C626" s="86" t="s">
        <v>574</v>
      </c>
      <c r="D626" s="88" t="s">
        <v>630</v>
      </c>
      <c r="E626" s="78" t="s">
        <v>5</v>
      </c>
      <c r="F626" s="79">
        <v>-45</v>
      </c>
      <c r="G626" s="64" t="s">
        <v>617</v>
      </c>
    </row>
    <row r="627" s="53" customFormat="1" ht="16.5" spans="2:7">
      <c r="B627" s="85">
        <v>43632</v>
      </c>
      <c r="C627" s="86" t="s">
        <v>574</v>
      </c>
      <c r="D627" s="88"/>
      <c r="E627" s="78" t="s">
        <v>5</v>
      </c>
      <c r="F627" s="79">
        <v>-10.5</v>
      </c>
      <c r="G627" s="64" t="s">
        <v>617</v>
      </c>
    </row>
    <row r="628" s="53" customFormat="1" ht="16.5" spans="2:7">
      <c r="B628" s="85">
        <v>43633</v>
      </c>
      <c r="C628" s="86" t="s">
        <v>20</v>
      </c>
      <c r="D628" s="88" t="s">
        <v>631</v>
      </c>
      <c r="E628" s="78" t="s">
        <v>3</v>
      </c>
      <c r="F628" s="79">
        <v>-1358.6</v>
      </c>
      <c r="G628" s="64" t="s">
        <v>617</v>
      </c>
    </row>
    <row r="629" s="53" customFormat="1" ht="16.5" spans="2:7">
      <c r="B629" s="85">
        <v>43633</v>
      </c>
      <c r="C629" s="86" t="s">
        <v>54</v>
      </c>
      <c r="D629" s="88" t="s">
        <v>632</v>
      </c>
      <c r="E629" s="78" t="s">
        <v>10</v>
      </c>
      <c r="F629" s="79">
        <v>-552</v>
      </c>
      <c r="G629" s="64" t="s">
        <v>56</v>
      </c>
    </row>
    <row r="630" s="53" customFormat="1" ht="16.5" spans="2:7">
      <c r="B630" s="85">
        <v>43634</v>
      </c>
      <c r="C630" s="86" t="s">
        <v>25</v>
      </c>
      <c r="D630" s="88" t="s">
        <v>633</v>
      </c>
      <c r="E630" s="78" t="s">
        <v>5</v>
      </c>
      <c r="F630" s="79">
        <v>-452.8</v>
      </c>
      <c r="G630" s="64" t="s">
        <v>617</v>
      </c>
    </row>
    <row r="631" s="53" customFormat="1" ht="16.5" spans="2:7">
      <c r="B631" s="85">
        <v>43634</v>
      </c>
      <c r="C631" s="86" t="s">
        <v>20</v>
      </c>
      <c r="D631" s="88" t="s">
        <v>634</v>
      </c>
      <c r="E631" s="78" t="s">
        <v>5</v>
      </c>
      <c r="F631" s="79">
        <v>-314</v>
      </c>
      <c r="G631" s="64" t="s">
        <v>617</v>
      </c>
    </row>
    <row r="632" s="53" customFormat="1" ht="16.5" spans="2:7">
      <c r="B632" s="85">
        <v>43635</v>
      </c>
      <c r="C632" s="86" t="s">
        <v>20</v>
      </c>
      <c r="D632" s="88" t="s">
        <v>635</v>
      </c>
      <c r="E632" s="78" t="s">
        <v>5</v>
      </c>
      <c r="F632" s="79">
        <v>-85.8</v>
      </c>
      <c r="G632" s="64" t="s">
        <v>617</v>
      </c>
    </row>
    <row r="633" s="53" customFormat="1" ht="16.5" spans="2:7">
      <c r="B633" s="85">
        <v>43635</v>
      </c>
      <c r="C633" s="86" t="s">
        <v>574</v>
      </c>
      <c r="D633" s="88" t="s">
        <v>636</v>
      </c>
      <c r="E633" s="78" t="s">
        <v>5</v>
      </c>
      <c r="F633" s="79">
        <v>-35</v>
      </c>
      <c r="G633" s="64" t="s">
        <v>617</v>
      </c>
    </row>
    <row r="634" s="53" customFormat="1" ht="33" spans="2:7">
      <c r="B634" s="85">
        <v>43636</v>
      </c>
      <c r="C634" s="86" t="s">
        <v>25</v>
      </c>
      <c r="D634" s="88" t="s">
        <v>637</v>
      </c>
      <c r="E634" s="78" t="s">
        <v>5</v>
      </c>
      <c r="F634" s="79">
        <v>-362.51</v>
      </c>
      <c r="G634" s="64" t="s">
        <v>617</v>
      </c>
    </row>
    <row r="635" s="53" customFormat="1" ht="16.5" spans="2:7">
      <c r="B635" s="85">
        <v>43636</v>
      </c>
      <c r="C635" s="86" t="s">
        <v>20</v>
      </c>
      <c r="D635" s="88" t="s">
        <v>638</v>
      </c>
      <c r="E635" s="78" t="s">
        <v>5</v>
      </c>
      <c r="F635" s="79">
        <v>-348.02</v>
      </c>
      <c r="G635" s="64" t="s">
        <v>617</v>
      </c>
    </row>
    <row r="636" s="53" customFormat="1" ht="16.5" spans="2:7">
      <c r="B636" s="85">
        <v>43636</v>
      </c>
      <c r="C636" s="86" t="s">
        <v>574</v>
      </c>
      <c r="D636" s="88" t="s">
        <v>639</v>
      </c>
      <c r="E636" s="78" t="s">
        <v>5</v>
      </c>
      <c r="F636" s="79">
        <v>-47.5</v>
      </c>
      <c r="G636" s="64" t="s">
        <v>617</v>
      </c>
    </row>
    <row r="637" s="53" customFormat="1" ht="16.5" spans="2:7">
      <c r="B637" s="85">
        <v>43637</v>
      </c>
      <c r="C637" s="86" t="s">
        <v>20</v>
      </c>
      <c r="D637" s="88" t="s">
        <v>486</v>
      </c>
      <c r="E637" s="78" t="s">
        <v>5</v>
      </c>
      <c r="F637" s="79">
        <v>-468</v>
      </c>
      <c r="G637" s="64" t="s">
        <v>617</v>
      </c>
    </row>
    <row r="638" s="53" customFormat="1" ht="16.5" spans="2:7">
      <c r="B638" s="85">
        <v>43637</v>
      </c>
      <c r="C638" s="86" t="s">
        <v>574</v>
      </c>
      <c r="D638" s="88" t="s">
        <v>640</v>
      </c>
      <c r="E638" s="78" t="s">
        <v>5</v>
      </c>
      <c r="F638" s="79">
        <v>-35</v>
      </c>
      <c r="G638" s="64" t="s">
        <v>617</v>
      </c>
    </row>
    <row r="639" s="53" customFormat="1" ht="16.5" spans="2:7">
      <c r="B639" s="85">
        <v>43638</v>
      </c>
      <c r="C639" s="86" t="s">
        <v>25</v>
      </c>
      <c r="D639" s="88" t="s">
        <v>641</v>
      </c>
      <c r="E639" s="78" t="s">
        <v>5</v>
      </c>
      <c r="F639" s="79">
        <v>-109.38</v>
      </c>
      <c r="G639" s="64" t="s">
        <v>617</v>
      </c>
    </row>
    <row r="640" s="53" customFormat="1" ht="16.5" spans="2:7">
      <c r="B640" s="85">
        <v>43638</v>
      </c>
      <c r="C640" s="86" t="s">
        <v>574</v>
      </c>
      <c r="D640" s="88" t="s">
        <v>640</v>
      </c>
      <c r="E640" s="78" t="s">
        <v>5</v>
      </c>
      <c r="F640" s="79">
        <v>-35</v>
      </c>
      <c r="G640" s="64" t="s">
        <v>617</v>
      </c>
    </row>
    <row r="641" s="53" customFormat="1" ht="16.5" spans="2:7">
      <c r="B641" s="85">
        <v>43638</v>
      </c>
      <c r="C641" s="86" t="s">
        <v>574</v>
      </c>
      <c r="D641" s="88" t="s">
        <v>642</v>
      </c>
      <c r="E641" s="78" t="s">
        <v>5</v>
      </c>
      <c r="F641" s="79">
        <v>-38.5</v>
      </c>
      <c r="G641" s="64" t="s">
        <v>617</v>
      </c>
    </row>
    <row r="642" s="53" customFormat="1" ht="16.5" spans="2:7">
      <c r="B642" s="85">
        <v>43638</v>
      </c>
      <c r="C642" s="86" t="s">
        <v>54</v>
      </c>
      <c r="D642" s="88" t="s">
        <v>433</v>
      </c>
      <c r="E642" s="78" t="s">
        <v>5</v>
      </c>
      <c r="F642" s="79">
        <v>-900</v>
      </c>
      <c r="G642" s="64" t="s">
        <v>56</v>
      </c>
    </row>
    <row r="643" s="53" customFormat="1" ht="16.5" spans="2:7">
      <c r="B643" s="85">
        <v>43639</v>
      </c>
      <c r="C643" s="86" t="s">
        <v>25</v>
      </c>
      <c r="D643" s="88" t="s">
        <v>643</v>
      </c>
      <c r="E643" s="78" t="s">
        <v>5</v>
      </c>
      <c r="F643" s="79">
        <v>-555.75</v>
      </c>
      <c r="G643" s="64" t="s">
        <v>617</v>
      </c>
    </row>
    <row r="644" s="53" customFormat="1" ht="16.5" spans="2:7">
      <c r="B644" s="85">
        <v>43639</v>
      </c>
      <c r="C644" s="86" t="s">
        <v>54</v>
      </c>
      <c r="D644" s="88" t="s">
        <v>644</v>
      </c>
      <c r="E644" s="78" t="s">
        <v>5</v>
      </c>
      <c r="F644" s="79">
        <v>-1654</v>
      </c>
      <c r="G644" s="64" t="s">
        <v>56</v>
      </c>
    </row>
    <row r="645" s="53" customFormat="1" ht="16.5" spans="2:7">
      <c r="B645" s="85">
        <v>43640</v>
      </c>
      <c r="C645" s="86" t="s">
        <v>25</v>
      </c>
      <c r="D645" s="88" t="s">
        <v>645</v>
      </c>
      <c r="E645" s="78" t="s">
        <v>5</v>
      </c>
      <c r="F645" s="79">
        <v>-260.56</v>
      </c>
      <c r="G645" s="77" t="s">
        <v>646</v>
      </c>
    </row>
    <row r="646" s="53" customFormat="1" ht="16.5" spans="2:7">
      <c r="B646" s="85">
        <v>43640</v>
      </c>
      <c r="C646" s="86" t="s">
        <v>574</v>
      </c>
      <c r="D646" s="88" t="s">
        <v>647</v>
      </c>
      <c r="E646" s="78" t="s">
        <v>5</v>
      </c>
      <c r="F646" s="79">
        <v>-42.2</v>
      </c>
      <c r="G646" s="94" t="s">
        <v>646</v>
      </c>
    </row>
    <row r="647" s="53" customFormat="1" ht="16.5" spans="2:7">
      <c r="B647" s="85">
        <v>43640</v>
      </c>
      <c r="C647" s="86" t="s">
        <v>54</v>
      </c>
      <c r="D647" s="88" t="s">
        <v>648</v>
      </c>
      <c r="E647" s="78" t="s">
        <v>5</v>
      </c>
      <c r="F647" s="79">
        <v>-2217.6</v>
      </c>
      <c r="G647" s="64" t="s">
        <v>56</v>
      </c>
    </row>
    <row r="648" s="53" customFormat="1" ht="16.5" spans="2:7">
      <c r="B648" s="85">
        <v>43640</v>
      </c>
      <c r="C648" s="86" t="s">
        <v>54</v>
      </c>
      <c r="D648" s="88" t="s">
        <v>564</v>
      </c>
      <c r="E648" s="78" t="s">
        <v>5</v>
      </c>
      <c r="F648" s="79">
        <v>-1057.4</v>
      </c>
      <c r="G648" s="64" t="s">
        <v>56</v>
      </c>
    </row>
    <row r="649" s="53" customFormat="1" ht="16.5" spans="2:7">
      <c r="B649" s="85">
        <v>43640</v>
      </c>
      <c r="C649" s="86" t="s">
        <v>54</v>
      </c>
      <c r="D649" s="88" t="s">
        <v>649</v>
      </c>
      <c r="E649" s="78" t="s">
        <v>5</v>
      </c>
      <c r="F649" s="79">
        <v>-991</v>
      </c>
      <c r="G649" s="64" t="s">
        <v>56</v>
      </c>
    </row>
    <row r="650" s="53" customFormat="1" ht="16.5" spans="2:7">
      <c r="B650" s="85">
        <v>43642</v>
      </c>
      <c r="C650" s="86" t="s">
        <v>25</v>
      </c>
      <c r="D650" s="88" t="s">
        <v>650</v>
      </c>
      <c r="E650" s="78" t="s">
        <v>5</v>
      </c>
      <c r="F650" s="79">
        <v>-448.4</v>
      </c>
      <c r="G650" s="77" t="s">
        <v>646</v>
      </c>
    </row>
    <row r="651" s="53" customFormat="1" ht="16.5" spans="2:7">
      <c r="B651" s="85">
        <v>43642</v>
      </c>
      <c r="C651" s="86" t="s">
        <v>25</v>
      </c>
      <c r="D651" s="88" t="s">
        <v>651</v>
      </c>
      <c r="E651" s="78" t="s">
        <v>5</v>
      </c>
      <c r="F651" s="79">
        <v>-58.61</v>
      </c>
      <c r="G651" s="77" t="s">
        <v>646</v>
      </c>
    </row>
    <row r="652" s="53" customFormat="1" ht="16.5" spans="2:7">
      <c r="B652" s="85">
        <v>43642</v>
      </c>
      <c r="C652" s="86" t="s">
        <v>20</v>
      </c>
      <c r="D652" s="88" t="s">
        <v>652</v>
      </c>
      <c r="E652" s="78" t="s">
        <v>10</v>
      </c>
      <c r="F652" s="79">
        <v>-492</v>
      </c>
      <c r="G652" s="77" t="s">
        <v>646</v>
      </c>
    </row>
    <row r="653" s="53" customFormat="1" ht="33" spans="2:7">
      <c r="B653" s="85">
        <v>43642</v>
      </c>
      <c r="C653" s="86" t="s">
        <v>20</v>
      </c>
      <c r="D653" s="88" t="s">
        <v>653</v>
      </c>
      <c r="E653" s="78" t="s">
        <v>5</v>
      </c>
      <c r="F653" s="79">
        <v>-1153.2</v>
      </c>
      <c r="G653" s="77" t="s">
        <v>646</v>
      </c>
    </row>
    <row r="654" s="53" customFormat="1" ht="16.5" spans="2:7">
      <c r="B654" s="85">
        <v>43642</v>
      </c>
      <c r="C654" s="86" t="s">
        <v>574</v>
      </c>
      <c r="D654" s="88" t="s">
        <v>654</v>
      </c>
      <c r="E654" s="78" t="s">
        <v>5</v>
      </c>
      <c r="F654" s="79">
        <v>-35</v>
      </c>
      <c r="G654" s="94" t="s">
        <v>646</v>
      </c>
    </row>
    <row r="655" s="53" customFormat="1" ht="16.5" spans="2:7">
      <c r="B655" s="85">
        <v>43642</v>
      </c>
      <c r="C655" s="86" t="s">
        <v>54</v>
      </c>
      <c r="D655" s="88" t="s">
        <v>655</v>
      </c>
      <c r="E655" s="78" t="s">
        <v>5</v>
      </c>
      <c r="F655" s="79">
        <v>-1350</v>
      </c>
      <c r="G655" s="64" t="s">
        <v>56</v>
      </c>
    </row>
    <row r="656" s="53" customFormat="1" ht="16.5" spans="2:7">
      <c r="B656" s="85">
        <v>43643</v>
      </c>
      <c r="C656" s="86" t="s">
        <v>20</v>
      </c>
      <c r="D656" s="88" t="s">
        <v>656</v>
      </c>
      <c r="E656" s="78" t="s">
        <v>5</v>
      </c>
      <c r="F656" s="79">
        <v>-500</v>
      </c>
      <c r="G656" s="77" t="s">
        <v>646</v>
      </c>
    </row>
    <row r="657" s="53" customFormat="1" ht="16.5" spans="2:7">
      <c r="B657" s="85">
        <v>43644</v>
      </c>
      <c r="C657" s="86" t="s">
        <v>25</v>
      </c>
      <c r="D657" s="88" t="s">
        <v>657</v>
      </c>
      <c r="E657" s="78" t="s">
        <v>5</v>
      </c>
      <c r="F657" s="79">
        <v>-174.7</v>
      </c>
      <c r="G657" s="77" t="s">
        <v>646</v>
      </c>
    </row>
    <row r="658" s="53" customFormat="1" ht="16.5" spans="2:7">
      <c r="B658" s="85">
        <v>43644</v>
      </c>
      <c r="C658" s="86" t="s">
        <v>20</v>
      </c>
      <c r="D658" s="88" t="s">
        <v>658</v>
      </c>
      <c r="E658" s="78" t="s">
        <v>3</v>
      </c>
      <c r="F658" s="79">
        <v>-156</v>
      </c>
      <c r="G658" s="77" t="s">
        <v>646</v>
      </c>
    </row>
    <row r="659" s="53" customFormat="1" ht="16.5" spans="2:7">
      <c r="B659" s="85">
        <v>43644</v>
      </c>
      <c r="C659" s="86" t="s">
        <v>20</v>
      </c>
      <c r="D659" s="88" t="s">
        <v>659</v>
      </c>
      <c r="E659" s="78" t="s">
        <v>5</v>
      </c>
      <c r="F659" s="79">
        <v>-203.7</v>
      </c>
      <c r="G659" s="77" t="s">
        <v>646</v>
      </c>
    </row>
    <row r="660" s="53" customFormat="1" ht="16.5" spans="2:7">
      <c r="B660" s="85">
        <v>43644</v>
      </c>
      <c r="C660" s="86" t="s">
        <v>20</v>
      </c>
      <c r="D660" s="88" t="s">
        <v>660</v>
      </c>
      <c r="E660" s="78" t="s">
        <v>5</v>
      </c>
      <c r="F660" s="79">
        <v>-574.4</v>
      </c>
      <c r="G660" s="77" t="s">
        <v>646</v>
      </c>
    </row>
    <row r="661" s="53" customFormat="1" ht="16.5" spans="2:7">
      <c r="B661" s="85">
        <v>43644</v>
      </c>
      <c r="C661" s="86" t="s">
        <v>574</v>
      </c>
      <c r="D661" s="88" t="s">
        <v>661</v>
      </c>
      <c r="E661" s="78" t="s">
        <v>5</v>
      </c>
      <c r="F661" s="79">
        <v>-50</v>
      </c>
      <c r="G661" s="94" t="s">
        <v>646</v>
      </c>
    </row>
    <row r="662" s="53" customFormat="1" ht="16.5" spans="2:7">
      <c r="B662" s="85">
        <v>43645</v>
      </c>
      <c r="C662" s="86" t="s">
        <v>574</v>
      </c>
      <c r="D662" s="88" t="s">
        <v>662</v>
      </c>
      <c r="E662" s="78" t="s">
        <v>5</v>
      </c>
      <c r="F662" s="79">
        <v>-45</v>
      </c>
      <c r="G662" s="94" t="s">
        <v>646</v>
      </c>
    </row>
    <row r="663" s="53" customFormat="1" ht="16.5" spans="2:7">
      <c r="B663" s="85">
        <v>43645</v>
      </c>
      <c r="C663" s="86" t="s">
        <v>54</v>
      </c>
      <c r="D663" s="88" t="s">
        <v>564</v>
      </c>
      <c r="E663" s="78" t="s">
        <v>5</v>
      </c>
      <c r="F663" s="79">
        <v>-765.75</v>
      </c>
      <c r="G663" s="64" t="s">
        <v>56</v>
      </c>
    </row>
    <row r="664" s="53" customFormat="1" ht="16.5" spans="2:7">
      <c r="B664" s="85">
        <v>43646</v>
      </c>
      <c r="C664" s="86" t="s">
        <v>20</v>
      </c>
      <c r="D664" s="88" t="s">
        <v>373</v>
      </c>
      <c r="E664" s="78" t="s">
        <v>5</v>
      </c>
      <c r="F664" s="79">
        <v>-154.6</v>
      </c>
      <c r="G664" s="77" t="s">
        <v>646</v>
      </c>
    </row>
    <row r="665" s="53" customFormat="1" ht="33" spans="2:7">
      <c r="B665" s="85">
        <v>43647</v>
      </c>
      <c r="C665" s="86" t="s">
        <v>20</v>
      </c>
      <c r="D665" s="88" t="s">
        <v>663</v>
      </c>
      <c r="E665" s="78" t="s">
        <v>3</v>
      </c>
      <c r="F665" s="79">
        <v>-2055.1</v>
      </c>
      <c r="G665" s="77" t="s">
        <v>646</v>
      </c>
    </row>
    <row r="666" s="53" customFormat="1" ht="16.5" spans="2:7">
      <c r="B666" s="85">
        <v>43648</v>
      </c>
      <c r="C666" s="86" t="s">
        <v>23</v>
      </c>
      <c r="D666" s="88" t="s">
        <v>664</v>
      </c>
      <c r="E666" s="78" t="s">
        <v>8</v>
      </c>
      <c r="F666" s="79">
        <v>-300</v>
      </c>
      <c r="G666" s="77" t="s">
        <v>646</v>
      </c>
    </row>
    <row r="667" s="53" customFormat="1" ht="49.5" spans="2:7">
      <c r="B667" s="85">
        <v>43648</v>
      </c>
      <c r="C667" s="86" t="s">
        <v>25</v>
      </c>
      <c r="D667" s="88" t="s">
        <v>665</v>
      </c>
      <c r="E667" s="78" t="s">
        <v>3</v>
      </c>
      <c r="F667" s="79">
        <v>-889.56</v>
      </c>
      <c r="G667" s="77" t="s">
        <v>646</v>
      </c>
    </row>
    <row r="668" s="53" customFormat="1" ht="16.5" spans="2:7">
      <c r="B668" s="85">
        <v>43648</v>
      </c>
      <c r="C668" s="86" t="s">
        <v>25</v>
      </c>
      <c r="D668" s="88" t="s">
        <v>666</v>
      </c>
      <c r="E668" s="78" t="s">
        <v>5</v>
      </c>
      <c r="F668" s="79">
        <v>-41</v>
      </c>
      <c r="G668" s="77" t="s">
        <v>646</v>
      </c>
    </row>
    <row r="669" s="53" customFormat="1" ht="16.5" spans="2:7">
      <c r="B669" s="85">
        <v>43648</v>
      </c>
      <c r="C669" s="86" t="s">
        <v>25</v>
      </c>
      <c r="D669" s="88" t="s">
        <v>667</v>
      </c>
      <c r="E669" s="78" t="s">
        <v>5</v>
      </c>
      <c r="F669" s="79">
        <v>-585</v>
      </c>
      <c r="G669" s="77" t="s">
        <v>646</v>
      </c>
    </row>
    <row r="670" s="53" customFormat="1" ht="16.5" spans="2:7">
      <c r="B670" s="85">
        <v>43648</v>
      </c>
      <c r="C670" s="86" t="s">
        <v>25</v>
      </c>
      <c r="D670" s="88" t="s">
        <v>668</v>
      </c>
      <c r="E670" s="78" t="s">
        <v>6</v>
      </c>
      <c r="F670" s="79">
        <v>-148</v>
      </c>
      <c r="G670" s="77" t="s">
        <v>646</v>
      </c>
    </row>
    <row r="671" s="53" customFormat="1" ht="16.5" spans="2:7">
      <c r="B671" s="85">
        <v>43648</v>
      </c>
      <c r="C671" s="86" t="s">
        <v>25</v>
      </c>
      <c r="D671" s="88" t="s">
        <v>498</v>
      </c>
      <c r="E671" s="78" t="s">
        <v>5</v>
      </c>
      <c r="F671" s="79">
        <v>-150</v>
      </c>
      <c r="G671" s="77" t="s">
        <v>646</v>
      </c>
    </row>
    <row r="672" s="53" customFormat="1" ht="16.5" spans="2:7">
      <c r="B672" s="85">
        <v>43648</v>
      </c>
      <c r="C672" s="86" t="s">
        <v>25</v>
      </c>
      <c r="D672" s="88" t="s">
        <v>489</v>
      </c>
      <c r="E672" s="78" t="s">
        <v>5</v>
      </c>
      <c r="F672" s="79">
        <v>-156</v>
      </c>
      <c r="G672" s="77" t="s">
        <v>646</v>
      </c>
    </row>
    <row r="673" s="53" customFormat="1" ht="16.5" spans="2:7">
      <c r="B673" s="85">
        <v>43648</v>
      </c>
      <c r="C673" s="86" t="s">
        <v>574</v>
      </c>
      <c r="D673" s="88" t="s">
        <v>669</v>
      </c>
      <c r="E673" s="78" t="s">
        <v>5</v>
      </c>
      <c r="F673" s="79">
        <v>-52.97</v>
      </c>
      <c r="G673" s="94" t="s">
        <v>646</v>
      </c>
    </row>
    <row r="674" s="53" customFormat="1" ht="16.5" spans="2:7">
      <c r="B674" s="85">
        <v>43648</v>
      </c>
      <c r="C674" s="86" t="s">
        <v>54</v>
      </c>
      <c r="D674" s="88" t="s">
        <v>670</v>
      </c>
      <c r="E674" s="78" t="s">
        <v>10</v>
      </c>
      <c r="F674" s="79">
        <v>-1172</v>
      </c>
      <c r="G674" s="64" t="s">
        <v>56</v>
      </c>
    </row>
    <row r="675" s="53" customFormat="1" ht="16.5" spans="2:7">
      <c r="B675" s="85">
        <v>43648</v>
      </c>
      <c r="C675" s="86" t="s">
        <v>54</v>
      </c>
      <c r="D675" s="88" t="s">
        <v>671</v>
      </c>
      <c r="E675" s="78" t="s">
        <v>5</v>
      </c>
      <c r="F675" s="79">
        <v>-1080.2</v>
      </c>
      <c r="G675" s="64" t="s">
        <v>56</v>
      </c>
    </row>
    <row r="676" s="53" customFormat="1" ht="16.5" spans="2:7">
      <c r="B676" s="85">
        <v>43648</v>
      </c>
      <c r="C676" s="86" t="s">
        <v>54</v>
      </c>
      <c r="D676" s="88" t="s">
        <v>672</v>
      </c>
      <c r="E676" s="78" t="s">
        <v>4</v>
      </c>
      <c r="F676" s="79">
        <v>-10000</v>
      </c>
      <c r="G676" s="64" t="s">
        <v>56</v>
      </c>
    </row>
    <row r="677" s="53" customFormat="1" ht="16.5" spans="2:7">
      <c r="B677" s="85">
        <v>43648</v>
      </c>
      <c r="C677" s="86" t="s">
        <v>20</v>
      </c>
      <c r="D677" s="88" t="s">
        <v>673</v>
      </c>
      <c r="E677" s="78" t="s">
        <v>10</v>
      </c>
      <c r="F677" s="79">
        <v>-344</v>
      </c>
      <c r="G677" s="64" t="s">
        <v>674</v>
      </c>
    </row>
    <row r="678" s="53" customFormat="1" ht="16.5" spans="2:7">
      <c r="B678" s="85">
        <v>43649</v>
      </c>
      <c r="C678" s="86" t="s">
        <v>54</v>
      </c>
      <c r="D678" s="88" t="s">
        <v>675</v>
      </c>
      <c r="E678" s="78" t="s">
        <v>10</v>
      </c>
      <c r="F678" s="79">
        <v>-2945.8</v>
      </c>
      <c r="G678" s="64" t="s">
        <v>56</v>
      </c>
    </row>
    <row r="679" s="53" customFormat="1" ht="16.5" spans="2:7">
      <c r="B679" s="85">
        <v>43649</v>
      </c>
      <c r="C679" s="86" t="s">
        <v>54</v>
      </c>
      <c r="D679" s="88" t="s">
        <v>676</v>
      </c>
      <c r="E679" s="78" t="s">
        <v>10</v>
      </c>
      <c r="F679" s="79">
        <v>-3318.8</v>
      </c>
      <c r="G679" s="64" t="s">
        <v>56</v>
      </c>
    </row>
    <row r="680" s="53" customFormat="1" ht="16.5" spans="2:7">
      <c r="B680" s="85">
        <v>43649</v>
      </c>
      <c r="C680" s="86" t="s">
        <v>54</v>
      </c>
      <c r="D680" s="88" t="s">
        <v>677</v>
      </c>
      <c r="E680" s="78" t="s">
        <v>10</v>
      </c>
      <c r="F680" s="79">
        <v>-4033.8</v>
      </c>
      <c r="G680" s="64" t="s">
        <v>56</v>
      </c>
    </row>
    <row r="681" s="53" customFormat="1" ht="16.5" spans="2:7">
      <c r="B681" s="85">
        <v>43649</v>
      </c>
      <c r="C681" s="86" t="s">
        <v>20</v>
      </c>
      <c r="D681" s="88" t="s">
        <v>678</v>
      </c>
      <c r="E681" s="78" t="s">
        <v>5</v>
      </c>
      <c r="F681" s="79">
        <v>-92</v>
      </c>
      <c r="G681" s="64" t="s">
        <v>674</v>
      </c>
    </row>
    <row r="682" s="53" customFormat="1" ht="16.5" spans="2:7">
      <c r="B682" s="85">
        <v>43649</v>
      </c>
      <c r="C682" s="86" t="s">
        <v>20</v>
      </c>
      <c r="D682" s="88" t="s">
        <v>679</v>
      </c>
      <c r="E682" s="78" t="s">
        <v>6</v>
      </c>
      <c r="F682" s="79">
        <v>-200</v>
      </c>
      <c r="G682" s="64" t="s">
        <v>674</v>
      </c>
    </row>
    <row r="683" s="53" customFormat="1" ht="16.5" spans="2:7">
      <c r="B683" s="85">
        <v>43650</v>
      </c>
      <c r="C683" s="86" t="s">
        <v>54</v>
      </c>
      <c r="D683" s="88" t="s">
        <v>680</v>
      </c>
      <c r="E683" s="78" t="s">
        <v>5</v>
      </c>
      <c r="F683" s="79">
        <v>-746.4</v>
      </c>
      <c r="G683" s="64" t="s">
        <v>56</v>
      </c>
    </row>
    <row r="684" s="53" customFormat="1" ht="16.5" spans="2:7">
      <c r="B684" s="85">
        <v>43650</v>
      </c>
      <c r="C684" s="86" t="s">
        <v>25</v>
      </c>
      <c r="D684" s="88" t="s">
        <v>681</v>
      </c>
      <c r="E684" s="78" t="s">
        <v>4</v>
      </c>
      <c r="F684" s="79">
        <v>-326</v>
      </c>
      <c r="G684" s="64" t="s">
        <v>674</v>
      </c>
    </row>
    <row r="685" s="53" customFormat="1" ht="16.5" spans="2:7">
      <c r="B685" s="85">
        <v>43650</v>
      </c>
      <c r="C685" s="86" t="s">
        <v>574</v>
      </c>
      <c r="D685" s="88" t="s">
        <v>682</v>
      </c>
      <c r="E685" s="78" t="s">
        <v>5</v>
      </c>
      <c r="F685" s="79">
        <v>-35</v>
      </c>
      <c r="G685" s="64" t="s">
        <v>674</v>
      </c>
    </row>
    <row r="686" s="53" customFormat="1" ht="16.5" spans="2:7">
      <c r="B686" s="85">
        <v>43651</v>
      </c>
      <c r="C686" s="86" t="s">
        <v>25</v>
      </c>
      <c r="D686" s="88" t="s">
        <v>683</v>
      </c>
      <c r="E686" s="78" t="s">
        <v>5</v>
      </c>
      <c r="F686" s="79">
        <v>-94.5</v>
      </c>
      <c r="G686" s="64" t="s">
        <v>674</v>
      </c>
    </row>
    <row r="687" s="53" customFormat="1" ht="16.5" spans="2:7">
      <c r="B687" s="85">
        <v>43651</v>
      </c>
      <c r="C687" s="86" t="s">
        <v>25</v>
      </c>
      <c r="D687" s="88" t="s">
        <v>684</v>
      </c>
      <c r="E687" s="78" t="s">
        <v>5</v>
      </c>
      <c r="F687" s="79">
        <v>-304</v>
      </c>
      <c r="G687" s="64" t="s">
        <v>674</v>
      </c>
    </row>
    <row r="688" s="53" customFormat="1" ht="16.5" spans="2:7">
      <c r="B688" s="85">
        <v>43651</v>
      </c>
      <c r="C688" s="86" t="s">
        <v>20</v>
      </c>
      <c r="D688" s="88" t="s">
        <v>685</v>
      </c>
      <c r="E688" s="78" t="s">
        <v>4</v>
      </c>
      <c r="F688" s="79">
        <v>-1830.51</v>
      </c>
      <c r="G688" s="64" t="s">
        <v>674</v>
      </c>
    </row>
    <row r="689" s="53" customFormat="1" ht="16.5" spans="2:7">
      <c r="B689" s="85">
        <v>43651</v>
      </c>
      <c r="C689" s="86" t="s">
        <v>20</v>
      </c>
      <c r="D689" s="88" t="s">
        <v>686</v>
      </c>
      <c r="E689" s="78" t="s">
        <v>5</v>
      </c>
      <c r="F689" s="79">
        <v>-85</v>
      </c>
      <c r="G689" s="64" t="s">
        <v>674</v>
      </c>
    </row>
    <row r="690" s="53" customFormat="1" ht="16.5" spans="2:7">
      <c r="B690" s="85">
        <v>43652</v>
      </c>
      <c r="C690" s="86" t="s">
        <v>25</v>
      </c>
      <c r="D690" s="88" t="s">
        <v>687</v>
      </c>
      <c r="E690" s="78" t="s">
        <v>5</v>
      </c>
      <c r="F690" s="79">
        <v>-65.17</v>
      </c>
      <c r="G690" s="64" t="s">
        <v>674</v>
      </c>
    </row>
    <row r="691" s="53" customFormat="1" ht="16.5" spans="2:7">
      <c r="B691" s="85">
        <v>43653</v>
      </c>
      <c r="C691" s="86" t="s">
        <v>574</v>
      </c>
      <c r="D691" s="88" t="s">
        <v>688</v>
      </c>
      <c r="E691" s="78" t="s">
        <v>5</v>
      </c>
      <c r="F691" s="79">
        <v>-35</v>
      </c>
      <c r="G691" s="64" t="s">
        <v>674</v>
      </c>
    </row>
    <row r="692" s="53" customFormat="1" ht="16.5" spans="2:7">
      <c r="B692" s="85">
        <v>43653</v>
      </c>
      <c r="C692" s="86" t="s">
        <v>20</v>
      </c>
      <c r="D692" s="88" t="s">
        <v>689</v>
      </c>
      <c r="E692" s="78" t="s">
        <v>5</v>
      </c>
      <c r="F692" s="79">
        <v>-166</v>
      </c>
      <c r="G692" s="64" t="s">
        <v>674</v>
      </c>
    </row>
    <row r="693" s="53" customFormat="1" ht="16.5" spans="2:7">
      <c r="B693" s="85">
        <v>43653</v>
      </c>
      <c r="C693" s="86" t="s">
        <v>574</v>
      </c>
      <c r="D693" s="88" t="s">
        <v>690</v>
      </c>
      <c r="E693" s="78" t="s">
        <v>5</v>
      </c>
      <c r="F693" s="79">
        <v>-30</v>
      </c>
      <c r="G693" s="64" t="s">
        <v>674</v>
      </c>
    </row>
    <row r="694" s="53" customFormat="1" ht="16.5" spans="2:7">
      <c r="B694" s="85">
        <v>43654</v>
      </c>
      <c r="C694" s="86" t="s">
        <v>25</v>
      </c>
      <c r="D694" s="88" t="s">
        <v>691</v>
      </c>
      <c r="E694" s="78" t="s">
        <v>5</v>
      </c>
      <c r="F694" s="79">
        <v>-585</v>
      </c>
      <c r="G694" s="64" t="s">
        <v>674</v>
      </c>
    </row>
    <row r="695" s="53" customFormat="1" ht="16.5" spans="2:7">
      <c r="B695" s="85">
        <v>43654</v>
      </c>
      <c r="C695" s="86" t="s">
        <v>574</v>
      </c>
      <c r="D695" s="88" t="s">
        <v>692</v>
      </c>
      <c r="E695" s="78" t="s">
        <v>5</v>
      </c>
      <c r="F695" s="79">
        <v>-35</v>
      </c>
      <c r="G695" s="64" t="s">
        <v>674</v>
      </c>
    </row>
    <row r="696" s="53" customFormat="1" ht="16.5" spans="2:7">
      <c r="B696" s="85">
        <v>43654</v>
      </c>
      <c r="C696" s="86" t="s">
        <v>20</v>
      </c>
      <c r="D696" s="88" t="s">
        <v>373</v>
      </c>
      <c r="E696" s="78" t="s">
        <v>5</v>
      </c>
      <c r="F696" s="79">
        <v>-93.4</v>
      </c>
      <c r="G696" s="64" t="s">
        <v>674</v>
      </c>
    </row>
    <row r="697" s="53" customFormat="1" ht="16.5" spans="2:7">
      <c r="B697" s="85">
        <v>43654</v>
      </c>
      <c r="C697" s="86" t="s">
        <v>20</v>
      </c>
      <c r="D697" s="88" t="s">
        <v>693</v>
      </c>
      <c r="E697" s="78" t="s">
        <v>4</v>
      </c>
      <c r="F697" s="79">
        <v>-342.49</v>
      </c>
      <c r="G697" s="64" t="s">
        <v>674</v>
      </c>
    </row>
    <row r="698" s="53" customFormat="1" ht="16.5" spans="2:7">
      <c r="B698" s="85">
        <v>43654</v>
      </c>
      <c r="C698" s="86" t="s">
        <v>20</v>
      </c>
      <c r="D698" s="88" t="s">
        <v>694</v>
      </c>
      <c r="E698" s="78" t="s">
        <v>4</v>
      </c>
      <c r="F698" s="79">
        <v>-342.53</v>
      </c>
      <c r="G698" s="64" t="s">
        <v>674</v>
      </c>
    </row>
    <row r="699" s="53" customFormat="1" ht="33" spans="2:7">
      <c r="B699" s="85">
        <v>43654</v>
      </c>
      <c r="C699" s="86" t="s">
        <v>20</v>
      </c>
      <c r="D699" s="88" t="s">
        <v>695</v>
      </c>
      <c r="E699" s="78" t="s">
        <v>4</v>
      </c>
      <c r="F699" s="79">
        <v>-847.55</v>
      </c>
      <c r="G699" s="64" t="s">
        <v>674</v>
      </c>
    </row>
    <row r="700" s="53" customFormat="1" ht="16.5" spans="2:7">
      <c r="B700" s="85">
        <v>43654</v>
      </c>
      <c r="C700" s="86" t="s">
        <v>20</v>
      </c>
      <c r="D700" s="88" t="s">
        <v>696</v>
      </c>
      <c r="E700" s="78" t="s">
        <v>4</v>
      </c>
      <c r="F700" s="79">
        <v>-360.19</v>
      </c>
      <c r="G700" s="64" t="s">
        <v>674</v>
      </c>
    </row>
    <row r="701" s="53" customFormat="1" ht="16.5" spans="2:7">
      <c r="B701" s="85">
        <v>43654</v>
      </c>
      <c r="C701" s="86" t="s">
        <v>20</v>
      </c>
      <c r="D701" s="88" t="s">
        <v>697</v>
      </c>
      <c r="E701" s="78" t="s">
        <v>3</v>
      </c>
      <c r="F701" s="79">
        <v>-68.7</v>
      </c>
      <c r="G701" s="64" t="s">
        <v>674</v>
      </c>
    </row>
    <row r="702" s="53" customFormat="1" ht="16.5" spans="2:7">
      <c r="B702" s="85">
        <v>43654</v>
      </c>
      <c r="C702" s="86" t="s">
        <v>25</v>
      </c>
      <c r="D702" s="88" t="s">
        <v>698</v>
      </c>
      <c r="E702" s="78" t="s">
        <v>10</v>
      </c>
      <c r="F702" s="79">
        <v>-369</v>
      </c>
      <c r="G702" s="64" t="s">
        <v>674</v>
      </c>
    </row>
    <row r="703" s="53" customFormat="1" ht="16.5" spans="2:7">
      <c r="B703" s="85">
        <v>43655</v>
      </c>
      <c r="C703" s="86" t="s">
        <v>20</v>
      </c>
      <c r="D703" s="88" t="s">
        <v>699</v>
      </c>
      <c r="E703" s="78" t="s">
        <v>5</v>
      </c>
      <c r="F703" s="79">
        <v>-45</v>
      </c>
      <c r="G703" s="64" t="s">
        <v>674</v>
      </c>
    </row>
    <row r="704" s="53" customFormat="1" ht="33" spans="2:7">
      <c r="B704" s="85">
        <v>43655</v>
      </c>
      <c r="C704" s="86" t="s">
        <v>25</v>
      </c>
      <c r="D704" s="88" t="s">
        <v>700</v>
      </c>
      <c r="E704" s="78" t="s">
        <v>5</v>
      </c>
      <c r="F704" s="79">
        <v>-997.97</v>
      </c>
      <c r="G704" s="53" t="s">
        <v>674</v>
      </c>
    </row>
    <row r="705" s="53" customFormat="1" ht="16.5" spans="2:7">
      <c r="B705" s="85">
        <v>43656</v>
      </c>
      <c r="C705" s="86" t="s">
        <v>25</v>
      </c>
      <c r="D705" s="88" t="s">
        <v>701</v>
      </c>
      <c r="E705" s="78" t="s">
        <v>5</v>
      </c>
      <c r="F705" s="79">
        <v>-25.17</v>
      </c>
      <c r="G705" s="53" t="s">
        <v>702</v>
      </c>
    </row>
    <row r="706" s="53" customFormat="1" ht="16.5" spans="2:7">
      <c r="B706" s="85">
        <v>43657</v>
      </c>
      <c r="C706" s="86" t="s">
        <v>574</v>
      </c>
      <c r="D706" s="88" t="s">
        <v>703</v>
      </c>
      <c r="E706" s="78" t="s">
        <v>5</v>
      </c>
      <c r="F706" s="79">
        <v>-45</v>
      </c>
      <c r="G706" s="53" t="s">
        <v>702</v>
      </c>
    </row>
    <row r="707" s="53" customFormat="1" ht="16.5" spans="2:7">
      <c r="B707" s="85">
        <v>43657</v>
      </c>
      <c r="C707" s="86" t="s">
        <v>20</v>
      </c>
      <c r="D707" s="88" t="s">
        <v>373</v>
      </c>
      <c r="E707" s="78" t="s">
        <v>5</v>
      </c>
      <c r="F707" s="79">
        <v>-37.5</v>
      </c>
      <c r="G707" s="53" t="s">
        <v>702</v>
      </c>
    </row>
    <row r="708" s="53" customFormat="1" ht="16.5" spans="2:7">
      <c r="B708" s="85">
        <v>43657</v>
      </c>
      <c r="C708" s="86" t="s">
        <v>25</v>
      </c>
      <c r="D708" s="88" t="s">
        <v>704</v>
      </c>
      <c r="E708" s="78" t="s">
        <v>5</v>
      </c>
      <c r="F708" s="79">
        <v>-140</v>
      </c>
      <c r="G708" s="53" t="s">
        <v>702</v>
      </c>
    </row>
    <row r="709" s="53" customFormat="1" ht="16.5" spans="2:7">
      <c r="B709" s="85">
        <v>43658</v>
      </c>
      <c r="C709" s="86" t="s">
        <v>25</v>
      </c>
      <c r="D709" s="88" t="s">
        <v>705</v>
      </c>
      <c r="E709" s="78" t="s">
        <v>5</v>
      </c>
      <c r="F709" s="79">
        <v>-611</v>
      </c>
      <c r="G709" s="53" t="s">
        <v>702</v>
      </c>
    </row>
    <row r="710" s="53" customFormat="1" ht="16.5" spans="2:7">
      <c r="B710" s="85">
        <v>43658</v>
      </c>
      <c r="C710" s="86" t="s">
        <v>54</v>
      </c>
      <c r="D710" s="88" t="s">
        <v>599</v>
      </c>
      <c r="E710" s="78" t="s">
        <v>5</v>
      </c>
      <c r="F710" s="79">
        <v>-1255.5</v>
      </c>
      <c r="G710" s="53" t="s">
        <v>56</v>
      </c>
    </row>
    <row r="711" s="53" customFormat="1" ht="16.5" spans="2:7">
      <c r="B711" s="85">
        <v>43659</v>
      </c>
      <c r="C711" s="86" t="s">
        <v>574</v>
      </c>
      <c r="D711" s="88" t="s">
        <v>706</v>
      </c>
      <c r="E711" s="78" t="s">
        <v>5</v>
      </c>
      <c r="F711" s="79">
        <v>-35</v>
      </c>
      <c r="G711" s="53" t="s">
        <v>702</v>
      </c>
    </row>
    <row r="712" s="53" customFormat="1" ht="16.5" spans="2:7">
      <c r="B712" s="85">
        <v>43659</v>
      </c>
      <c r="C712" s="86" t="s">
        <v>25</v>
      </c>
      <c r="D712" s="88" t="s">
        <v>707</v>
      </c>
      <c r="E712" s="78" t="s">
        <v>5</v>
      </c>
      <c r="F712" s="79">
        <v>-577.2</v>
      </c>
      <c r="G712" s="53" t="s">
        <v>702</v>
      </c>
    </row>
    <row r="713" s="53" customFormat="1" ht="16.5" spans="2:7">
      <c r="B713" s="85">
        <v>43659</v>
      </c>
      <c r="C713" s="86" t="s">
        <v>25</v>
      </c>
      <c r="D713" s="88" t="s">
        <v>708</v>
      </c>
      <c r="E713" s="78" t="s">
        <v>5</v>
      </c>
      <c r="F713" s="79">
        <v>-319.2</v>
      </c>
      <c r="G713" s="53" t="s">
        <v>702</v>
      </c>
    </row>
    <row r="714" s="53" customFormat="1" ht="16.5" spans="2:7">
      <c r="B714" s="85">
        <v>43659</v>
      </c>
      <c r="C714" s="86" t="s">
        <v>54</v>
      </c>
      <c r="D714" s="88" t="s">
        <v>433</v>
      </c>
      <c r="E714" s="78" t="s">
        <v>5</v>
      </c>
      <c r="F714" s="79">
        <v>-900</v>
      </c>
      <c r="G714" s="53" t="s">
        <v>56</v>
      </c>
    </row>
    <row r="715" s="53" customFormat="1" ht="16.5" spans="2:7">
      <c r="B715" s="85">
        <v>43660</v>
      </c>
      <c r="C715" s="86" t="s">
        <v>574</v>
      </c>
      <c r="D715" s="88" t="s">
        <v>709</v>
      </c>
      <c r="E715" s="78" t="s">
        <v>5</v>
      </c>
      <c r="F715" s="79">
        <v>-21.8</v>
      </c>
      <c r="G715" s="53" t="s">
        <v>702</v>
      </c>
    </row>
    <row r="716" s="53" customFormat="1" ht="16.5" spans="2:7">
      <c r="B716" s="85">
        <v>43660</v>
      </c>
      <c r="C716" s="86" t="s">
        <v>25</v>
      </c>
      <c r="D716" s="88" t="s">
        <v>710</v>
      </c>
      <c r="E716" s="78" t="s">
        <v>5</v>
      </c>
      <c r="F716" s="79">
        <v>-133.01</v>
      </c>
      <c r="G716" s="53" t="s">
        <v>702</v>
      </c>
    </row>
    <row r="717" s="53" customFormat="1" ht="16.5" spans="2:7">
      <c r="B717" s="85">
        <v>43661</v>
      </c>
      <c r="C717" s="86" t="s">
        <v>574</v>
      </c>
      <c r="D717" s="88" t="s">
        <v>711</v>
      </c>
      <c r="E717" s="78" t="s">
        <v>5</v>
      </c>
      <c r="F717" s="79">
        <v>-65</v>
      </c>
      <c r="G717" s="53" t="s">
        <v>702</v>
      </c>
    </row>
    <row r="718" s="53" customFormat="1" ht="16.5" spans="2:7">
      <c r="B718" s="85">
        <v>43661</v>
      </c>
      <c r="C718" s="86" t="s">
        <v>574</v>
      </c>
      <c r="D718" s="88" t="s">
        <v>701</v>
      </c>
      <c r="E718" s="78" t="s">
        <v>5</v>
      </c>
      <c r="F718" s="79">
        <v>-19.59</v>
      </c>
      <c r="G718" s="53" t="s">
        <v>702</v>
      </c>
    </row>
    <row r="719" s="53" customFormat="1" ht="16.5" spans="2:7">
      <c r="B719" s="85">
        <v>43661</v>
      </c>
      <c r="C719" s="86" t="s">
        <v>574</v>
      </c>
      <c r="D719" s="88" t="s">
        <v>712</v>
      </c>
      <c r="E719" s="78" t="s">
        <v>6</v>
      </c>
      <c r="F719" s="79">
        <v>-13.5</v>
      </c>
      <c r="G719" s="53" t="s">
        <v>702</v>
      </c>
    </row>
    <row r="720" s="53" customFormat="1" ht="16.5" spans="2:7">
      <c r="B720" s="85">
        <v>43661</v>
      </c>
      <c r="C720" s="86" t="s">
        <v>20</v>
      </c>
      <c r="D720" s="88" t="s">
        <v>713</v>
      </c>
      <c r="E720" s="78" t="s">
        <v>10</v>
      </c>
      <c r="F720" s="79">
        <v>-665</v>
      </c>
      <c r="G720" s="53" t="s">
        <v>702</v>
      </c>
    </row>
    <row r="721" s="53" customFormat="1" ht="16.5" spans="2:7">
      <c r="B721" s="85">
        <v>43661</v>
      </c>
      <c r="C721" s="86" t="s">
        <v>20</v>
      </c>
      <c r="D721" s="88" t="s">
        <v>714</v>
      </c>
      <c r="E721" s="78" t="s">
        <v>5</v>
      </c>
      <c r="F721" s="79">
        <v>-213</v>
      </c>
      <c r="G721" s="53" t="s">
        <v>702</v>
      </c>
    </row>
    <row r="722" s="53" customFormat="1" ht="16.5" spans="2:7">
      <c r="B722" s="85">
        <v>43661</v>
      </c>
      <c r="C722" s="86" t="s">
        <v>54</v>
      </c>
      <c r="D722" s="88" t="s">
        <v>715</v>
      </c>
      <c r="E722" s="78" t="s">
        <v>10</v>
      </c>
      <c r="F722" s="79">
        <v>-300</v>
      </c>
      <c r="G722" s="53" t="s">
        <v>56</v>
      </c>
    </row>
    <row r="723" s="53" customFormat="1" ht="16.5" spans="2:7">
      <c r="B723" s="85">
        <v>43662</v>
      </c>
      <c r="C723" s="86" t="s">
        <v>20</v>
      </c>
      <c r="D723" s="88" t="s">
        <v>716</v>
      </c>
      <c r="E723" s="78" t="s">
        <v>5</v>
      </c>
      <c r="F723" s="79">
        <v>-462</v>
      </c>
      <c r="G723" s="53" t="s">
        <v>702</v>
      </c>
    </row>
    <row r="724" s="53" customFormat="1" ht="16.5" spans="2:7">
      <c r="B724" s="85">
        <v>43663</v>
      </c>
      <c r="C724" s="86" t="s">
        <v>20</v>
      </c>
      <c r="D724" s="88" t="s">
        <v>717</v>
      </c>
      <c r="E724" s="78" t="s">
        <v>5</v>
      </c>
      <c r="F724" s="79">
        <v>-69</v>
      </c>
      <c r="G724" s="53" t="s">
        <v>702</v>
      </c>
    </row>
    <row r="725" s="53" customFormat="1" ht="16.5" spans="2:7">
      <c r="B725" s="85">
        <v>43663</v>
      </c>
      <c r="C725" s="86" t="s">
        <v>25</v>
      </c>
      <c r="D725" s="88" t="s">
        <v>718</v>
      </c>
      <c r="E725" s="78" t="s">
        <v>5</v>
      </c>
      <c r="F725" s="79">
        <v>-65.37</v>
      </c>
      <c r="G725" s="53" t="s">
        <v>702</v>
      </c>
    </row>
    <row r="726" s="53" customFormat="1" ht="16.5" spans="2:7">
      <c r="B726" s="85">
        <v>43664</v>
      </c>
      <c r="C726" s="86" t="s">
        <v>20</v>
      </c>
      <c r="D726" s="88" t="s">
        <v>719</v>
      </c>
      <c r="E726" s="78" t="s">
        <v>9</v>
      </c>
      <c r="F726" s="79">
        <v>-1000</v>
      </c>
      <c r="G726" s="53" t="s">
        <v>702</v>
      </c>
    </row>
    <row r="727" s="53" customFormat="1" ht="16.5" spans="2:7">
      <c r="B727" s="85">
        <v>43664</v>
      </c>
      <c r="C727" s="86" t="s">
        <v>25</v>
      </c>
      <c r="D727" s="88" t="s">
        <v>720</v>
      </c>
      <c r="E727" s="78" t="s">
        <v>5</v>
      </c>
      <c r="F727" s="79">
        <v>-88.8</v>
      </c>
      <c r="G727" s="53" t="s">
        <v>702</v>
      </c>
    </row>
    <row r="728" s="53" customFormat="1" ht="16.5" spans="2:7">
      <c r="B728" s="85">
        <v>43665</v>
      </c>
      <c r="C728" s="86" t="s">
        <v>20</v>
      </c>
      <c r="D728" s="88" t="s">
        <v>721</v>
      </c>
      <c r="E728" s="78" t="s">
        <v>5</v>
      </c>
      <c r="F728" s="79">
        <v>-784.27</v>
      </c>
      <c r="G728" s="53" t="s">
        <v>702</v>
      </c>
    </row>
    <row r="729" s="53" customFormat="1" ht="16.5" spans="2:7">
      <c r="B729" s="85">
        <v>43666</v>
      </c>
      <c r="C729" s="86" t="s">
        <v>25</v>
      </c>
      <c r="D729" s="88" t="s">
        <v>722</v>
      </c>
      <c r="E729" s="78" t="s">
        <v>5</v>
      </c>
      <c r="F729" s="79">
        <v>-585</v>
      </c>
      <c r="G729" s="53" t="s">
        <v>702</v>
      </c>
    </row>
    <row r="730" s="53" customFormat="1" ht="16.5" spans="2:7">
      <c r="B730" s="85">
        <v>43666</v>
      </c>
      <c r="C730" s="86" t="s">
        <v>574</v>
      </c>
      <c r="D730" s="88" t="s">
        <v>723</v>
      </c>
      <c r="E730" s="78" t="s">
        <v>6</v>
      </c>
      <c r="F730" s="79">
        <v>-17</v>
      </c>
      <c r="G730" s="53" t="s">
        <v>724</v>
      </c>
    </row>
    <row r="731" s="53" customFormat="1" ht="16.5" spans="2:7">
      <c r="B731" s="85">
        <v>43666</v>
      </c>
      <c r="C731" s="86" t="s">
        <v>574</v>
      </c>
      <c r="D731" s="88" t="s">
        <v>725</v>
      </c>
      <c r="E731" s="78" t="s">
        <v>5</v>
      </c>
      <c r="F731" s="79">
        <v>-65</v>
      </c>
      <c r="G731" s="53" t="s">
        <v>724</v>
      </c>
    </row>
    <row r="732" s="53" customFormat="1" ht="49.5" spans="2:7">
      <c r="B732" s="85">
        <v>43667</v>
      </c>
      <c r="C732" s="86" t="s">
        <v>20</v>
      </c>
      <c r="D732" s="88" t="s">
        <v>726</v>
      </c>
      <c r="E732" s="78" t="s">
        <v>5</v>
      </c>
      <c r="F732" s="79">
        <v>-696.3</v>
      </c>
      <c r="G732" s="53" t="s">
        <v>724</v>
      </c>
    </row>
    <row r="733" s="53" customFormat="1" ht="16.5" spans="2:7">
      <c r="B733" s="85">
        <v>43667</v>
      </c>
      <c r="C733" s="86" t="s">
        <v>54</v>
      </c>
      <c r="D733" s="88" t="s">
        <v>566</v>
      </c>
      <c r="E733" s="78" t="s">
        <v>5</v>
      </c>
      <c r="F733" s="79">
        <v>-1350</v>
      </c>
      <c r="G733" s="53" t="s">
        <v>724</v>
      </c>
    </row>
    <row r="734" s="53" customFormat="1" ht="33" spans="2:7">
      <c r="B734" s="85">
        <v>43668</v>
      </c>
      <c r="C734" s="86" t="s">
        <v>20</v>
      </c>
      <c r="D734" s="88" t="s">
        <v>727</v>
      </c>
      <c r="E734" s="78" t="s">
        <v>5</v>
      </c>
      <c r="F734" s="79">
        <v>-533</v>
      </c>
      <c r="G734" s="53" t="s">
        <v>724</v>
      </c>
    </row>
    <row r="735" s="53" customFormat="1" ht="16.5" spans="2:7">
      <c r="B735" s="85">
        <v>43668</v>
      </c>
      <c r="C735" s="86" t="s">
        <v>54</v>
      </c>
      <c r="D735" s="88" t="s">
        <v>728</v>
      </c>
      <c r="E735" s="78" t="s">
        <v>5</v>
      </c>
      <c r="F735" s="79">
        <v>-2005.9</v>
      </c>
      <c r="G735" s="53" t="s">
        <v>724</v>
      </c>
    </row>
    <row r="736" s="53" customFormat="1" ht="16.5" spans="2:7">
      <c r="B736" s="85">
        <v>43669</v>
      </c>
      <c r="C736" s="86" t="s">
        <v>20</v>
      </c>
      <c r="D736" s="88" t="s">
        <v>729</v>
      </c>
      <c r="E736" s="78" t="s">
        <v>10</v>
      </c>
      <c r="F736" s="79">
        <v>-484</v>
      </c>
      <c r="G736" s="53" t="s">
        <v>724</v>
      </c>
    </row>
    <row r="737" s="53" customFormat="1" ht="16.5" spans="2:7">
      <c r="B737" s="85">
        <v>43669</v>
      </c>
      <c r="C737" s="86" t="s">
        <v>54</v>
      </c>
      <c r="D737" s="88" t="s">
        <v>730</v>
      </c>
      <c r="E737" s="78" t="s">
        <v>7</v>
      </c>
      <c r="F737" s="79">
        <v>-500</v>
      </c>
      <c r="G737" s="53" t="s">
        <v>56</v>
      </c>
    </row>
    <row r="738" s="53" customFormat="1" ht="16.5" spans="2:7">
      <c r="B738" s="85">
        <v>43670</v>
      </c>
      <c r="C738" s="86" t="s">
        <v>25</v>
      </c>
      <c r="D738" s="88" t="s">
        <v>731</v>
      </c>
      <c r="E738" s="78" t="s">
        <v>5</v>
      </c>
      <c r="F738" s="79">
        <v>-45.86</v>
      </c>
      <c r="G738" s="53" t="s">
        <v>724</v>
      </c>
    </row>
    <row r="739" s="53" customFormat="1" ht="16.5" spans="2:7">
      <c r="B739" s="85">
        <v>43671</v>
      </c>
      <c r="C739" s="86" t="s">
        <v>20</v>
      </c>
      <c r="D739" s="88" t="s">
        <v>732</v>
      </c>
      <c r="E739" s="78" t="s">
        <v>5</v>
      </c>
      <c r="F739" s="79">
        <v>-550</v>
      </c>
      <c r="G739" s="53" t="s">
        <v>724</v>
      </c>
    </row>
    <row r="740" s="53" customFormat="1" ht="16.5" spans="2:7">
      <c r="B740" s="85">
        <v>43671</v>
      </c>
      <c r="C740" s="86" t="s">
        <v>20</v>
      </c>
      <c r="D740" s="88" t="s">
        <v>733</v>
      </c>
      <c r="E740" s="78" t="s">
        <v>6</v>
      </c>
      <c r="F740" s="79">
        <v>-2799</v>
      </c>
      <c r="G740" s="53" t="s">
        <v>724</v>
      </c>
    </row>
    <row r="741" s="53" customFormat="1" ht="33" spans="2:7">
      <c r="B741" s="85">
        <v>43672</v>
      </c>
      <c r="C741" s="86" t="s">
        <v>25</v>
      </c>
      <c r="D741" s="88" t="s">
        <v>734</v>
      </c>
      <c r="E741" s="78" t="s">
        <v>5</v>
      </c>
      <c r="F741" s="79">
        <v>-187.65</v>
      </c>
      <c r="G741" s="53" t="s">
        <v>724</v>
      </c>
    </row>
    <row r="742" s="53" customFormat="1" ht="16.5" spans="2:7">
      <c r="B742" s="85">
        <v>43673</v>
      </c>
      <c r="C742" s="86" t="s">
        <v>20</v>
      </c>
      <c r="D742" s="88" t="s">
        <v>735</v>
      </c>
      <c r="E742" s="78" t="s">
        <v>6</v>
      </c>
      <c r="F742" s="79">
        <v>-220.6</v>
      </c>
      <c r="G742" s="53" t="s">
        <v>724</v>
      </c>
    </row>
    <row r="743" s="53" customFormat="1" ht="16.5" spans="2:7">
      <c r="B743" s="85">
        <v>43674</v>
      </c>
      <c r="C743" s="86" t="s">
        <v>25</v>
      </c>
      <c r="D743" s="88" t="s">
        <v>736</v>
      </c>
      <c r="E743" s="78" t="s">
        <v>10</v>
      </c>
      <c r="F743" s="79">
        <v>-686</v>
      </c>
      <c r="G743" s="53" t="s">
        <v>724</v>
      </c>
    </row>
    <row r="744" s="53" customFormat="1" ht="16.5" spans="2:7">
      <c r="B744" s="85">
        <v>43674</v>
      </c>
      <c r="C744" s="86" t="s">
        <v>20</v>
      </c>
      <c r="D744" s="88" t="s">
        <v>737</v>
      </c>
      <c r="E744" s="78" t="s">
        <v>5</v>
      </c>
      <c r="F744" s="79">
        <v>-45.7</v>
      </c>
      <c r="G744" s="53" t="s">
        <v>724</v>
      </c>
    </row>
    <row r="745" s="53" customFormat="1" ht="16.5" spans="2:7">
      <c r="B745" s="85">
        <v>43675</v>
      </c>
      <c r="C745" s="86" t="s">
        <v>25</v>
      </c>
      <c r="D745" s="88" t="s">
        <v>738</v>
      </c>
      <c r="E745" s="78" t="s">
        <v>5</v>
      </c>
      <c r="F745" s="79">
        <v>-573.3</v>
      </c>
      <c r="G745" s="53" t="s">
        <v>724</v>
      </c>
    </row>
    <row r="746" s="53" customFormat="1" ht="16.5" spans="2:7">
      <c r="B746" s="85">
        <v>43675</v>
      </c>
      <c r="C746" s="86" t="s">
        <v>25</v>
      </c>
      <c r="D746" s="88" t="s">
        <v>739</v>
      </c>
      <c r="E746" s="78" t="s">
        <v>5</v>
      </c>
      <c r="F746" s="79">
        <v>-9</v>
      </c>
      <c r="G746" s="53" t="s">
        <v>724</v>
      </c>
    </row>
    <row r="747" s="53" customFormat="1" ht="16.5" spans="2:7">
      <c r="B747" s="85">
        <v>43675</v>
      </c>
      <c r="C747" s="86" t="s">
        <v>20</v>
      </c>
      <c r="D747" s="88" t="s">
        <v>740</v>
      </c>
      <c r="E747" s="78" t="s">
        <v>5</v>
      </c>
      <c r="F747" s="79">
        <v>-215.7</v>
      </c>
      <c r="G747" s="53" t="s">
        <v>724</v>
      </c>
    </row>
    <row r="748" s="53" customFormat="1" ht="16.5" spans="2:7">
      <c r="B748" s="85">
        <v>43676</v>
      </c>
      <c r="C748" s="86" t="s">
        <v>20</v>
      </c>
      <c r="D748" s="88" t="s">
        <v>486</v>
      </c>
      <c r="E748" s="78" t="s">
        <v>5</v>
      </c>
      <c r="F748" s="79">
        <v>-468</v>
      </c>
      <c r="G748" s="53" t="s">
        <v>724</v>
      </c>
    </row>
    <row r="749" s="53" customFormat="1" ht="16.5" spans="2:7">
      <c r="B749" s="85">
        <v>43676</v>
      </c>
      <c r="C749" s="86" t="s">
        <v>54</v>
      </c>
      <c r="D749" s="88" t="s">
        <v>566</v>
      </c>
      <c r="E749" s="78" t="s">
        <v>5</v>
      </c>
      <c r="F749" s="79">
        <v>-1350</v>
      </c>
      <c r="G749" s="53" t="s">
        <v>724</v>
      </c>
    </row>
    <row r="750" s="53" customFormat="1" ht="16.5" spans="2:7">
      <c r="B750" s="85">
        <v>43677</v>
      </c>
      <c r="C750" s="86" t="s">
        <v>25</v>
      </c>
      <c r="D750" s="88" t="s">
        <v>741</v>
      </c>
      <c r="E750" s="78" t="s">
        <v>5</v>
      </c>
      <c r="F750" s="79">
        <v>-197.65</v>
      </c>
      <c r="G750" s="53" t="s">
        <v>724</v>
      </c>
    </row>
    <row r="751" s="53" customFormat="1" ht="16.5" spans="2:7">
      <c r="B751" s="85">
        <v>43677</v>
      </c>
      <c r="C751" s="86" t="s">
        <v>25</v>
      </c>
      <c r="D751" s="88" t="s">
        <v>742</v>
      </c>
      <c r="E751" s="78" t="s">
        <v>5</v>
      </c>
      <c r="F751" s="79">
        <v>-72</v>
      </c>
      <c r="G751" s="53" t="s">
        <v>724</v>
      </c>
    </row>
    <row r="752" s="53" customFormat="1" ht="16.5" spans="2:7">
      <c r="B752" s="85">
        <v>43677</v>
      </c>
      <c r="C752" s="86" t="s">
        <v>20</v>
      </c>
      <c r="D752" s="88" t="s">
        <v>743</v>
      </c>
      <c r="E752" s="78" t="s">
        <v>5</v>
      </c>
      <c r="F752" s="79">
        <v>-107.6</v>
      </c>
      <c r="G752" s="53" t="s">
        <v>724</v>
      </c>
    </row>
    <row r="753" s="53" customFormat="1" ht="16.5" spans="2:7">
      <c r="B753" s="85">
        <v>43677</v>
      </c>
      <c r="C753" s="86" t="s">
        <v>20</v>
      </c>
      <c r="D753" s="88" t="s">
        <v>744</v>
      </c>
      <c r="E753" s="78" t="s">
        <v>6</v>
      </c>
      <c r="F753" s="79">
        <v>-180</v>
      </c>
      <c r="G753" s="53" t="s">
        <v>724</v>
      </c>
    </row>
    <row r="754" s="53" customFormat="1" ht="16.5" spans="2:7">
      <c r="B754" s="85">
        <v>43677</v>
      </c>
      <c r="C754" s="86" t="s">
        <v>20</v>
      </c>
      <c r="D754" s="88" t="s">
        <v>745</v>
      </c>
      <c r="E754" s="78" t="s">
        <v>3</v>
      </c>
      <c r="F754" s="79">
        <v>-390</v>
      </c>
      <c r="G754" s="53" t="s">
        <v>724</v>
      </c>
    </row>
    <row r="755" s="53" customFormat="1" ht="16.5" spans="2:7">
      <c r="B755" s="85">
        <v>43677</v>
      </c>
      <c r="C755" s="86" t="s">
        <v>54</v>
      </c>
      <c r="D755" s="88" t="s">
        <v>746</v>
      </c>
      <c r="E755" s="78" t="s">
        <v>5</v>
      </c>
      <c r="F755" s="79">
        <v>-2053.6</v>
      </c>
      <c r="G755" s="53" t="s">
        <v>56</v>
      </c>
    </row>
    <row r="756" s="53" customFormat="1" ht="16.5" spans="2:7">
      <c r="B756" s="85">
        <v>43677</v>
      </c>
      <c r="C756" s="86" t="s">
        <v>54</v>
      </c>
      <c r="D756" s="88" t="s">
        <v>747</v>
      </c>
      <c r="E756" s="78" t="s">
        <v>5</v>
      </c>
      <c r="F756" s="79">
        <v>-2541</v>
      </c>
      <c r="G756" s="53" t="s">
        <v>56</v>
      </c>
    </row>
    <row r="757" s="53" customFormat="1" ht="16.5" spans="2:7">
      <c r="B757" s="85">
        <v>43677</v>
      </c>
      <c r="C757" s="86" t="s">
        <v>54</v>
      </c>
      <c r="D757" s="88" t="s">
        <v>748</v>
      </c>
      <c r="E757" s="78" t="s">
        <v>12</v>
      </c>
      <c r="F757" s="79">
        <v>-276</v>
      </c>
      <c r="G757" s="53" t="s">
        <v>56</v>
      </c>
    </row>
    <row r="758" s="53" customFormat="1" ht="16.5" spans="2:7">
      <c r="B758" s="85">
        <v>43677</v>
      </c>
      <c r="C758" s="86" t="s">
        <v>54</v>
      </c>
      <c r="D758" s="88" t="s">
        <v>749</v>
      </c>
      <c r="E758" s="78" t="s">
        <v>6</v>
      </c>
      <c r="F758" s="79">
        <v>-108</v>
      </c>
      <c r="G758" s="53" t="s">
        <v>56</v>
      </c>
    </row>
    <row r="759" s="53" customFormat="1" ht="16.5" spans="2:7">
      <c r="B759" s="85">
        <v>43677</v>
      </c>
      <c r="C759" s="86" t="s">
        <v>54</v>
      </c>
      <c r="D759" s="88" t="s">
        <v>750</v>
      </c>
      <c r="E759" s="78" t="s">
        <v>6</v>
      </c>
      <c r="F759" s="79">
        <v>-168</v>
      </c>
      <c r="G759" s="53" t="s">
        <v>56</v>
      </c>
    </row>
    <row r="760" s="53" customFormat="1" ht="16.5" spans="2:7">
      <c r="B760" s="85">
        <v>43677</v>
      </c>
      <c r="C760" s="86" t="s">
        <v>54</v>
      </c>
      <c r="D760" s="88" t="s">
        <v>751</v>
      </c>
      <c r="E760" s="78" t="s">
        <v>6</v>
      </c>
      <c r="F760" s="79">
        <v>-180</v>
      </c>
      <c r="G760" s="53" t="s">
        <v>56</v>
      </c>
    </row>
    <row r="761" s="53" customFormat="1" ht="33" spans="2:7">
      <c r="B761" s="85">
        <v>43678</v>
      </c>
      <c r="C761" s="86" t="s">
        <v>25</v>
      </c>
      <c r="D761" s="88" t="s">
        <v>752</v>
      </c>
      <c r="E761" s="78" t="s">
        <v>5</v>
      </c>
      <c r="F761" s="95">
        <v>-506.21</v>
      </c>
      <c r="G761" s="53" t="s">
        <v>753</v>
      </c>
    </row>
    <row r="762" s="53" customFormat="1" ht="16.5" spans="2:7">
      <c r="B762" s="85">
        <v>43679</v>
      </c>
      <c r="C762" s="86" t="s">
        <v>574</v>
      </c>
      <c r="D762" s="88" t="s">
        <v>754</v>
      </c>
      <c r="E762" s="78" t="s">
        <v>5</v>
      </c>
      <c r="F762" s="79">
        <v>-65</v>
      </c>
      <c r="G762" s="53" t="s">
        <v>753</v>
      </c>
    </row>
    <row r="763" s="53" customFormat="1" ht="16.5" spans="2:7">
      <c r="B763" s="85">
        <v>43679</v>
      </c>
      <c r="C763" s="86" t="s">
        <v>54</v>
      </c>
      <c r="D763" s="88" t="s">
        <v>755</v>
      </c>
      <c r="E763" s="78" t="s">
        <v>4</v>
      </c>
      <c r="F763" s="79">
        <v>-10000</v>
      </c>
      <c r="G763" s="53" t="s">
        <v>753</v>
      </c>
    </row>
    <row r="764" s="53" customFormat="1" ht="16.5" spans="2:7">
      <c r="B764" s="85">
        <v>43679</v>
      </c>
      <c r="C764" s="86" t="s">
        <v>54</v>
      </c>
      <c r="D764" s="88" t="s">
        <v>756</v>
      </c>
      <c r="E764" s="78" t="s">
        <v>5</v>
      </c>
      <c r="F764" s="79">
        <v>-2116</v>
      </c>
      <c r="G764" s="53" t="s">
        <v>753</v>
      </c>
    </row>
    <row r="765" s="53" customFormat="1" ht="16.5" spans="2:7">
      <c r="B765" s="85">
        <v>43679</v>
      </c>
      <c r="C765" s="86" t="s">
        <v>54</v>
      </c>
      <c r="D765" s="88" t="s">
        <v>757</v>
      </c>
      <c r="E765" s="78" t="s">
        <v>5</v>
      </c>
      <c r="F765" s="79">
        <v>-1400</v>
      </c>
      <c r="G765" s="53" t="s">
        <v>753</v>
      </c>
    </row>
    <row r="766" s="53" customFormat="1" ht="16.5" spans="2:7">
      <c r="B766" s="85">
        <v>43679</v>
      </c>
      <c r="C766" s="86" t="s">
        <v>54</v>
      </c>
      <c r="D766" s="88" t="s">
        <v>758</v>
      </c>
      <c r="E766" s="78" t="s">
        <v>3</v>
      </c>
      <c r="F766" s="79">
        <v>-3000</v>
      </c>
      <c r="G766" s="53" t="s">
        <v>753</v>
      </c>
    </row>
    <row r="767" s="53" customFormat="1" ht="16.5" spans="2:7">
      <c r="B767" s="85">
        <v>43680</v>
      </c>
      <c r="C767" s="86" t="s">
        <v>20</v>
      </c>
      <c r="D767" s="88" t="s">
        <v>759</v>
      </c>
      <c r="E767" s="78" t="s">
        <v>5</v>
      </c>
      <c r="F767" s="79">
        <v>-130.8</v>
      </c>
      <c r="G767" s="53" t="s">
        <v>753</v>
      </c>
    </row>
    <row r="768" s="53" customFormat="1" ht="16.5" spans="2:7">
      <c r="B768" s="85">
        <v>43680</v>
      </c>
      <c r="C768" s="86" t="s">
        <v>20</v>
      </c>
      <c r="D768" s="88" t="s">
        <v>760</v>
      </c>
      <c r="E768" s="78" t="s">
        <v>5</v>
      </c>
      <c r="F768" s="79">
        <v>-50</v>
      </c>
      <c r="G768" s="53" t="s">
        <v>753</v>
      </c>
    </row>
    <row r="769" s="53" customFormat="1" ht="16.5" spans="2:7">
      <c r="B769" s="85">
        <v>43680</v>
      </c>
      <c r="C769" s="86" t="s">
        <v>574</v>
      </c>
      <c r="D769" s="88" t="s">
        <v>761</v>
      </c>
      <c r="E769" s="78" t="s">
        <v>5</v>
      </c>
      <c r="F769" s="79">
        <v>-25.96</v>
      </c>
      <c r="G769" s="53" t="s">
        <v>753</v>
      </c>
    </row>
    <row r="770" s="53" customFormat="1" ht="16.5" spans="2:7">
      <c r="B770" s="85">
        <v>43682</v>
      </c>
      <c r="C770" s="86" t="s">
        <v>25</v>
      </c>
      <c r="D770" s="88" t="s">
        <v>762</v>
      </c>
      <c r="E770" s="78" t="s">
        <v>5</v>
      </c>
      <c r="F770" s="79">
        <v>-598</v>
      </c>
      <c r="G770" s="53" t="s">
        <v>753</v>
      </c>
    </row>
    <row r="771" s="53" customFormat="1" ht="16.5" spans="2:7">
      <c r="B771" s="85">
        <v>43682</v>
      </c>
      <c r="C771" s="86" t="s">
        <v>25</v>
      </c>
      <c r="D771" s="88" t="s">
        <v>763</v>
      </c>
      <c r="E771" s="78" t="s">
        <v>5</v>
      </c>
      <c r="F771" s="79">
        <v>-137.64</v>
      </c>
      <c r="G771" s="53" t="s">
        <v>753</v>
      </c>
    </row>
    <row r="772" s="53" customFormat="1" ht="16.5" spans="2:7">
      <c r="B772" s="85">
        <v>43682</v>
      </c>
      <c r="C772" s="86" t="s">
        <v>25</v>
      </c>
      <c r="D772" s="88" t="s">
        <v>764</v>
      </c>
      <c r="E772" s="78" t="s">
        <v>4</v>
      </c>
      <c r="F772" s="79">
        <v>-326</v>
      </c>
      <c r="G772" s="53" t="s">
        <v>753</v>
      </c>
    </row>
    <row r="773" s="53" customFormat="1" ht="16.5" spans="2:7">
      <c r="B773" s="85">
        <v>43682</v>
      </c>
      <c r="C773" s="86" t="s">
        <v>574</v>
      </c>
      <c r="D773" s="88" t="s">
        <v>765</v>
      </c>
      <c r="E773" s="78" t="s">
        <v>5</v>
      </c>
      <c r="F773" s="79">
        <v>-77</v>
      </c>
      <c r="G773" s="53" t="s">
        <v>753</v>
      </c>
    </row>
    <row r="774" s="53" customFormat="1" ht="16.5" spans="2:7">
      <c r="B774" s="85">
        <v>43683</v>
      </c>
      <c r="C774" s="86" t="s">
        <v>25</v>
      </c>
      <c r="D774" s="88" t="s">
        <v>422</v>
      </c>
      <c r="E774" s="78" t="s">
        <v>5</v>
      </c>
      <c r="F774" s="79">
        <v>-433</v>
      </c>
      <c r="G774" s="53" t="s">
        <v>753</v>
      </c>
    </row>
    <row r="775" s="53" customFormat="1" ht="16.5" spans="2:7">
      <c r="B775" s="85">
        <v>43683</v>
      </c>
      <c r="C775" s="86" t="s">
        <v>25</v>
      </c>
      <c r="D775" s="88" t="s">
        <v>766</v>
      </c>
      <c r="E775" s="78" t="s">
        <v>5</v>
      </c>
      <c r="F775" s="79">
        <v>-75</v>
      </c>
      <c r="G775" s="53" t="s">
        <v>753</v>
      </c>
    </row>
    <row r="776" s="53" customFormat="1" ht="49.5" spans="2:7">
      <c r="B776" s="85">
        <v>43683</v>
      </c>
      <c r="C776" s="86" t="s">
        <v>25</v>
      </c>
      <c r="D776" s="88" t="s">
        <v>767</v>
      </c>
      <c r="E776" s="78" t="s">
        <v>6</v>
      </c>
      <c r="F776" s="79">
        <v>-501.7</v>
      </c>
      <c r="G776" s="53" t="s">
        <v>753</v>
      </c>
    </row>
    <row r="777" s="53" customFormat="1" ht="33" spans="2:7">
      <c r="B777" s="85">
        <v>43684</v>
      </c>
      <c r="C777" s="86" t="s">
        <v>20</v>
      </c>
      <c r="D777" s="88" t="s">
        <v>768</v>
      </c>
      <c r="E777" s="78" t="s">
        <v>6</v>
      </c>
      <c r="F777" s="79">
        <v>-86.8</v>
      </c>
      <c r="G777" s="53" t="s">
        <v>753</v>
      </c>
    </row>
    <row r="778" s="53" customFormat="1" ht="49.5" spans="2:7">
      <c r="B778" s="85">
        <v>43685</v>
      </c>
      <c r="C778" s="86" t="s">
        <v>20</v>
      </c>
      <c r="D778" s="88" t="s">
        <v>769</v>
      </c>
      <c r="E778" s="78" t="s">
        <v>5</v>
      </c>
      <c r="F778" s="95">
        <v>-740</v>
      </c>
      <c r="G778" s="53" t="s">
        <v>753</v>
      </c>
    </row>
    <row r="779" s="53" customFormat="1" ht="16.5" spans="2:7">
      <c r="B779" s="85">
        <v>43685</v>
      </c>
      <c r="C779" s="86" t="s">
        <v>20</v>
      </c>
      <c r="D779" s="88" t="s">
        <v>770</v>
      </c>
      <c r="E779" s="78" t="s">
        <v>4</v>
      </c>
      <c r="F779" s="95">
        <v>-1979.6</v>
      </c>
      <c r="G779" s="53" t="s">
        <v>753</v>
      </c>
    </row>
    <row r="780" s="53" customFormat="1" ht="16.5" spans="2:7">
      <c r="B780" s="85">
        <v>43685</v>
      </c>
      <c r="C780" s="86" t="s">
        <v>20</v>
      </c>
      <c r="D780" s="88" t="s">
        <v>771</v>
      </c>
      <c r="E780" s="78" t="s">
        <v>10</v>
      </c>
      <c r="F780" s="95">
        <v>-775</v>
      </c>
      <c r="G780" s="53" t="s">
        <v>753</v>
      </c>
    </row>
    <row r="781" s="53" customFormat="1" ht="16.5" spans="2:7">
      <c r="B781" s="85">
        <v>43685</v>
      </c>
      <c r="C781" s="86" t="s">
        <v>20</v>
      </c>
      <c r="D781" s="88" t="s">
        <v>772</v>
      </c>
      <c r="E781" s="78" t="s">
        <v>6</v>
      </c>
      <c r="F781" s="79">
        <v>-677.49</v>
      </c>
      <c r="G781" s="53" t="s">
        <v>753</v>
      </c>
    </row>
    <row r="782" s="53" customFormat="1" ht="16.5" spans="2:7">
      <c r="B782" s="85">
        <v>43685</v>
      </c>
      <c r="C782" s="86" t="s">
        <v>20</v>
      </c>
      <c r="D782" s="88" t="s">
        <v>773</v>
      </c>
      <c r="E782" s="78" t="s">
        <v>5</v>
      </c>
      <c r="F782" s="79">
        <v>-100</v>
      </c>
      <c r="G782" s="53" t="s">
        <v>753</v>
      </c>
    </row>
    <row r="783" s="53" customFormat="1" ht="16.5" spans="2:7">
      <c r="B783" s="85">
        <v>43685</v>
      </c>
      <c r="C783" s="86" t="s">
        <v>54</v>
      </c>
      <c r="D783" s="88" t="s">
        <v>774</v>
      </c>
      <c r="E783" s="78" t="s">
        <v>3</v>
      </c>
      <c r="F783" s="79">
        <v>-1985</v>
      </c>
      <c r="G783" s="53" t="s">
        <v>753</v>
      </c>
    </row>
    <row r="784" s="53" customFormat="1" ht="16.5" spans="2:7">
      <c r="B784" s="85">
        <v>43685</v>
      </c>
      <c r="C784" s="86" t="s">
        <v>54</v>
      </c>
      <c r="D784" s="88" t="s">
        <v>775</v>
      </c>
      <c r="E784" s="78" t="s">
        <v>10</v>
      </c>
      <c r="F784" s="79">
        <v>-2520.8</v>
      </c>
      <c r="G784" s="53" t="s">
        <v>753</v>
      </c>
    </row>
    <row r="785" s="53" customFormat="1" ht="16.5" spans="2:7">
      <c r="B785" s="85">
        <v>43685</v>
      </c>
      <c r="C785" s="86" t="s">
        <v>54</v>
      </c>
      <c r="D785" s="88" t="s">
        <v>776</v>
      </c>
      <c r="E785" s="78" t="s">
        <v>10</v>
      </c>
      <c r="F785" s="79">
        <v>-3036.42</v>
      </c>
      <c r="G785" s="53" t="s">
        <v>753</v>
      </c>
    </row>
    <row r="786" s="53" customFormat="1" ht="16.5" spans="2:7">
      <c r="B786" s="85">
        <v>43685</v>
      </c>
      <c r="C786" s="86" t="s">
        <v>54</v>
      </c>
      <c r="D786" s="88" t="s">
        <v>777</v>
      </c>
      <c r="E786" s="78" t="s">
        <v>10</v>
      </c>
      <c r="F786" s="79">
        <v>-3602.88</v>
      </c>
      <c r="G786" s="53" t="s">
        <v>753</v>
      </c>
    </row>
    <row r="787" s="53" customFormat="1" ht="16.5" spans="2:7">
      <c r="B787" s="85">
        <v>43685</v>
      </c>
      <c r="C787" s="86" t="s">
        <v>54</v>
      </c>
      <c r="D787" s="88" t="s">
        <v>778</v>
      </c>
      <c r="E787" s="78" t="s">
        <v>10</v>
      </c>
      <c r="F787" s="79">
        <v>-1376.77</v>
      </c>
      <c r="G787" s="53" t="s">
        <v>753</v>
      </c>
    </row>
    <row r="788" s="53" customFormat="1" ht="16.5" spans="2:7">
      <c r="B788" s="85">
        <v>43685</v>
      </c>
      <c r="C788" s="86" t="s">
        <v>54</v>
      </c>
      <c r="D788" s="88" t="s">
        <v>779</v>
      </c>
      <c r="E788" s="78" t="s">
        <v>5</v>
      </c>
      <c r="F788" s="79">
        <v>-1700</v>
      </c>
      <c r="G788" s="53" t="s">
        <v>753</v>
      </c>
    </row>
    <row r="789" s="53" customFormat="1" ht="16.5" spans="2:7">
      <c r="B789" s="85">
        <v>43686</v>
      </c>
      <c r="C789" s="86" t="s">
        <v>54</v>
      </c>
      <c r="D789" s="88" t="s">
        <v>780</v>
      </c>
      <c r="E789" s="78" t="s">
        <v>12</v>
      </c>
      <c r="F789" s="79">
        <v>-500</v>
      </c>
      <c r="G789" s="53" t="s">
        <v>753</v>
      </c>
    </row>
    <row r="790" s="53" customFormat="1" ht="16.5" spans="2:7">
      <c r="B790" s="85">
        <v>43687</v>
      </c>
      <c r="C790" s="86" t="s">
        <v>25</v>
      </c>
      <c r="D790" s="88" t="s">
        <v>781</v>
      </c>
      <c r="E790" s="78" t="s">
        <v>6</v>
      </c>
      <c r="F790" s="79">
        <v>-48.5</v>
      </c>
      <c r="G790" s="53" t="s">
        <v>753</v>
      </c>
    </row>
    <row r="791" s="53" customFormat="1" ht="16.5" spans="2:7">
      <c r="B791" s="85">
        <v>43688</v>
      </c>
      <c r="C791" s="86" t="s">
        <v>25</v>
      </c>
      <c r="D791" s="88" t="s">
        <v>782</v>
      </c>
      <c r="E791" s="78" t="s">
        <v>6</v>
      </c>
      <c r="F791" s="79">
        <v>-6</v>
      </c>
      <c r="G791" s="53" t="s">
        <v>753</v>
      </c>
    </row>
    <row r="792" s="53" customFormat="1" ht="16.5" spans="2:7">
      <c r="B792" s="85">
        <v>43688</v>
      </c>
      <c r="C792" s="86" t="s">
        <v>574</v>
      </c>
      <c r="D792" s="88" t="s">
        <v>783</v>
      </c>
      <c r="E792" s="78" t="s">
        <v>5</v>
      </c>
      <c r="F792" s="79">
        <v>-86.96</v>
      </c>
      <c r="G792" s="53" t="s">
        <v>753</v>
      </c>
    </row>
    <row r="793" s="53" customFormat="1" ht="16.5" spans="2:7">
      <c r="B793" s="85">
        <v>43688</v>
      </c>
      <c r="C793" s="86" t="s">
        <v>20</v>
      </c>
      <c r="D793" s="88" t="s">
        <v>784</v>
      </c>
      <c r="E793" s="78" t="s">
        <v>5</v>
      </c>
      <c r="F793" s="79">
        <v>-165.6</v>
      </c>
      <c r="G793" s="53" t="s">
        <v>753</v>
      </c>
    </row>
    <row r="794" s="53" customFormat="1" ht="16.5" spans="2:7">
      <c r="B794" s="85">
        <v>43689</v>
      </c>
      <c r="C794" s="86" t="s">
        <v>25</v>
      </c>
      <c r="D794" s="88" t="s">
        <v>785</v>
      </c>
      <c r="E794" s="78" t="s">
        <v>5</v>
      </c>
      <c r="F794" s="79">
        <v>-107.8</v>
      </c>
      <c r="G794" s="53" t="s">
        <v>753</v>
      </c>
    </row>
    <row r="795" s="53" customFormat="1" ht="16.5" spans="2:7">
      <c r="B795" s="85">
        <v>43689</v>
      </c>
      <c r="C795" s="86" t="s">
        <v>25</v>
      </c>
      <c r="D795" s="88" t="s">
        <v>786</v>
      </c>
      <c r="E795" s="78" t="s">
        <v>5</v>
      </c>
      <c r="F795" s="79">
        <v>-40.98</v>
      </c>
      <c r="G795" s="53" t="s">
        <v>753</v>
      </c>
    </row>
    <row r="796" s="53" customFormat="1" ht="16.5" spans="2:7">
      <c r="B796" s="85">
        <v>43689</v>
      </c>
      <c r="C796" s="86" t="s">
        <v>25</v>
      </c>
      <c r="D796" s="88" t="s">
        <v>787</v>
      </c>
      <c r="E796" s="78" t="s">
        <v>5</v>
      </c>
      <c r="F796" s="79">
        <v>-290</v>
      </c>
      <c r="G796" s="53" t="s">
        <v>753</v>
      </c>
    </row>
    <row r="797" s="53" customFormat="1" ht="16.5" spans="2:7">
      <c r="B797" s="85">
        <v>43689</v>
      </c>
      <c r="C797" s="86" t="s">
        <v>20</v>
      </c>
      <c r="D797" s="88" t="s">
        <v>788</v>
      </c>
      <c r="E797" s="78" t="s">
        <v>10</v>
      </c>
      <c r="F797" s="95">
        <v>-752</v>
      </c>
      <c r="G797" s="53" t="s">
        <v>753</v>
      </c>
    </row>
    <row r="798" s="53" customFormat="1" ht="33" spans="2:7">
      <c r="B798" s="85">
        <v>43690</v>
      </c>
      <c r="C798" s="86" t="s">
        <v>574</v>
      </c>
      <c r="D798" s="88" t="s">
        <v>789</v>
      </c>
      <c r="E798" s="78" t="s">
        <v>5</v>
      </c>
      <c r="F798" s="95">
        <v>-847</v>
      </c>
      <c r="G798" s="53" t="s">
        <v>753</v>
      </c>
    </row>
    <row r="799" s="53" customFormat="1" ht="16.5" spans="2:7">
      <c r="B799" s="85">
        <v>43691</v>
      </c>
      <c r="C799" s="86" t="s">
        <v>20</v>
      </c>
      <c r="D799" s="88" t="s">
        <v>790</v>
      </c>
      <c r="E799" s="78" t="s">
        <v>5</v>
      </c>
      <c r="F799" s="95">
        <v>-179.9</v>
      </c>
      <c r="G799" s="53" t="s">
        <v>753</v>
      </c>
    </row>
    <row r="800" s="53" customFormat="1" ht="16.5" spans="2:7">
      <c r="B800" s="85">
        <v>43691</v>
      </c>
      <c r="C800" s="86" t="s">
        <v>20</v>
      </c>
      <c r="D800" s="88" t="s">
        <v>791</v>
      </c>
      <c r="E800" s="78" t="s">
        <v>3</v>
      </c>
      <c r="F800" s="95">
        <v>-278</v>
      </c>
      <c r="G800" s="53" t="s">
        <v>753</v>
      </c>
    </row>
    <row r="801" s="53" customFormat="1" ht="16.5" spans="2:7">
      <c r="B801" s="85">
        <v>43691</v>
      </c>
      <c r="C801" s="86" t="s">
        <v>574</v>
      </c>
      <c r="D801" s="88" t="s">
        <v>792</v>
      </c>
      <c r="E801" s="78" t="s">
        <v>5</v>
      </c>
      <c r="F801" s="95">
        <v>-110.15</v>
      </c>
      <c r="G801" s="53" t="s">
        <v>753</v>
      </c>
    </row>
    <row r="802" s="53" customFormat="1" ht="16.5" spans="2:7">
      <c r="B802" s="85">
        <v>43691</v>
      </c>
      <c r="C802" s="86" t="s">
        <v>20</v>
      </c>
      <c r="D802" s="88" t="s">
        <v>793</v>
      </c>
      <c r="E802" s="78" t="s">
        <v>5</v>
      </c>
      <c r="F802" s="95">
        <v>-100.8</v>
      </c>
      <c r="G802" s="53" t="s">
        <v>753</v>
      </c>
    </row>
    <row r="803" s="53" customFormat="1" ht="16.5" spans="2:7">
      <c r="B803" s="85">
        <v>43692</v>
      </c>
      <c r="C803" s="86" t="s">
        <v>20</v>
      </c>
      <c r="D803" s="88" t="s">
        <v>794</v>
      </c>
      <c r="E803" s="78" t="s">
        <v>5</v>
      </c>
      <c r="F803" s="79">
        <v>-248</v>
      </c>
      <c r="G803" s="64" t="s">
        <v>795</v>
      </c>
    </row>
    <row r="804" s="53" customFormat="1" ht="16.5" spans="2:7">
      <c r="B804" s="85">
        <v>43693</v>
      </c>
      <c r="C804" s="86" t="s">
        <v>25</v>
      </c>
      <c r="D804" s="88" t="s">
        <v>796</v>
      </c>
      <c r="E804" s="78" t="s">
        <v>5</v>
      </c>
      <c r="F804" s="79">
        <v>-72.9</v>
      </c>
      <c r="G804" s="64" t="s">
        <v>795</v>
      </c>
    </row>
    <row r="805" s="53" customFormat="1" ht="16.5" spans="2:7">
      <c r="B805" s="85">
        <v>43693</v>
      </c>
      <c r="C805" s="86" t="s">
        <v>574</v>
      </c>
      <c r="D805" s="88" t="s">
        <v>797</v>
      </c>
      <c r="E805" s="78" t="s">
        <v>5</v>
      </c>
      <c r="F805" s="79">
        <v>-95.77</v>
      </c>
      <c r="G805" s="64" t="s">
        <v>795</v>
      </c>
    </row>
    <row r="806" s="53" customFormat="1" ht="16.5" spans="2:7">
      <c r="B806" s="85">
        <v>43693</v>
      </c>
      <c r="C806" s="86" t="s">
        <v>574</v>
      </c>
      <c r="D806" s="88" t="s">
        <v>486</v>
      </c>
      <c r="E806" s="78" t="s">
        <v>5</v>
      </c>
      <c r="F806" s="79">
        <v>-468</v>
      </c>
      <c r="G806" s="64" t="s">
        <v>795</v>
      </c>
    </row>
    <row r="807" s="53" customFormat="1" ht="16.5" spans="2:7">
      <c r="B807" s="85">
        <v>43695</v>
      </c>
      <c r="C807" s="86" t="s">
        <v>54</v>
      </c>
      <c r="D807" s="88" t="s">
        <v>798</v>
      </c>
      <c r="E807" s="78" t="s">
        <v>5</v>
      </c>
      <c r="F807" s="79">
        <v>-2000</v>
      </c>
      <c r="G807" s="64" t="s">
        <v>56</v>
      </c>
    </row>
    <row r="808" s="53" customFormat="1" ht="16.5" spans="2:7">
      <c r="B808" s="85">
        <v>43695</v>
      </c>
      <c r="C808" s="86" t="s">
        <v>54</v>
      </c>
      <c r="D808" s="88" t="s">
        <v>799</v>
      </c>
      <c r="E808" s="78" t="s">
        <v>5</v>
      </c>
      <c r="F808" s="79">
        <v>-705</v>
      </c>
      <c r="G808" s="64" t="s">
        <v>56</v>
      </c>
    </row>
    <row r="809" s="53" customFormat="1" ht="16.5" spans="2:7">
      <c r="B809" s="85">
        <v>43695</v>
      </c>
      <c r="C809" s="86" t="s">
        <v>54</v>
      </c>
      <c r="D809" s="88" t="s">
        <v>800</v>
      </c>
      <c r="E809" s="78" t="s">
        <v>12</v>
      </c>
      <c r="F809" s="79">
        <v>-2000</v>
      </c>
      <c r="G809" s="64" t="s">
        <v>56</v>
      </c>
    </row>
    <row r="810" s="53" customFormat="1" ht="33" spans="2:7">
      <c r="B810" s="85">
        <v>43696</v>
      </c>
      <c r="C810" s="86" t="s">
        <v>25</v>
      </c>
      <c r="D810" s="88" t="s">
        <v>801</v>
      </c>
      <c r="E810" s="78" t="s">
        <v>5</v>
      </c>
      <c r="F810" s="79">
        <v>-326.4</v>
      </c>
      <c r="G810" s="64" t="s">
        <v>795</v>
      </c>
    </row>
    <row r="811" s="53" customFormat="1" ht="16.5" spans="2:7">
      <c r="B811" s="85">
        <v>43696</v>
      </c>
      <c r="C811" s="86" t="s">
        <v>25</v>
      </c>
      <c r="D811" s="88" t="s">
        <v>802</v>
      </c>
      <c r="E811" s="78" t="s">
        <v>5</v>
      </c>
      <c r="F811" s="79">
        <v>-140</v>
      </c>
      <c r="G811" s="64" t="s">
        <v>795</v>
      </c>
    </row>
    <row r="812" s="53" customFormat="1" ht="33" spans="2:7">
      <c r="B812" s="85">
        <v>43696</v>
      </c>
      <c r="C812" s="86" t="s">
        <v>25</v>
      </c>
      <c r="D812" s="88" t="s">
        <v>803</v>
      </c>
      <c r="E812" s="78" t="s">
        <v>5</v>
      </c>
      <c r="F812" s="79">
        <v>-350.29</v>
      </c>
      <c r="G812" s="64" t="s">
        <v>795</v>
      </c>
    </row>
    <row r="813" s="53" customFormat="1" ht="16.5" spans="2:7">
      <c r="B813" s="85">
        <v>43696</v>
      </c>
      <c r="C813" s="86" t="s">
        <v>54</v>
      </c>
      <c r="D813" s="88" t="s">
        <v>804</v>
      </c>
      <c r="E813" s="78" t="s">
        <v>5</v>
      </c>
      <c r="F813" s="79">
        <v>-587</v>
      </c>
      <c r="G813" s="64" t="s">
        <v>56</v>
      </c>
    </row>
    <row r="814" s="53" customFormat="1" ht="16.5" spans="2:7">
      <c r="B814" s="85">
        <v>43697</v>
      </c>
      <c r="C814" s="86" t="s">
        <v>25</v>
      </c>
      <c r="D814" s="88" t="s">
        <v>805</v>
      </c>
      <c r="E814" s="78" t="s">
        <v>5</v>
      </c>
      <c r="F814" s="79">
        <v>-178.55</v>
      </c>
      <c r="G814" s="64" t="s">
        <v>795</v>
      </c>
    </row>
    <row r="815" s="53" customFormat="1" ht="16.5" spans="2:7">
      <c r="B815" s="85">
        <v>43697</v>
      </c>
      <c r="C815" s="86" t="s">
        <v>54</v>
      </c>
      <c r="D815" s="88" t="s">
        <v>806</v>
      </c>
      <c r="E815" s="78" t="s">
        <v>5</v>
      </c>
      <c r="F815" s="79">
        <v>-2691</v>
      </c>
      <c r="G815" s="64" t="s">
        <v>56</v>
      </c>
    </row>
    <row r="816" s="53" customFormat="1" ht="16.5" spans="2:7">
      <c r="B816" s="85">
        <v>43697</v>
      </c>
      <c r="C816" s="86" t="s">
        <v>20</v>
      </c>
      <c r="D816" s="88" t="s">
        <v>807</v>
      </c>
      <c r="E816" s="78" t="s">
        <v>5</v>
      </c>
      <c r="F816" s="79">
        <v>-356</v>
      </c>
      <c r="G816" s="64" t="s">
        <v>795</v>
      </c>
    </row>
    <row r="817" s="53" customFormat="1" ht="16.5" spans="2:7">
      <c r="B817" s="85">
        <v>43697</v>
      </c>
      <c r="C817" s="86" t="s">
        <v>20</v>
      </c>
      <c r="D817" s="88" t="s">
        <v>808</v>
      </c>
      <c r="E817" s="78" t="s">
        <v>3</v>
      </c>
      <c r="F817" s="79">
        <v>-169</v>
      </c>
      <c r="G817" s="64" t="s">
        <v>795</v>
      </c>
    </row>
    <row r="818" s="53" customFormat="1" ht="16.5" spans="2:7">
      <c r="B818" s="85">
        <v>43697</v>
      </c>
      <c r="C818" s="86" t="s">
        <v>20</v>
      </c>
      <c r="D818" s="88" t="s">
        <v>809</v>
      </c>
      <c r="E818" s="78" t="s">
        <v>3</v>
      </c>
      <c r="F818" s="79">
        <v>-458</v>
      </c>
      <c r="G818" s="64" t="s">
        <v>795</v>
      </c>
    </row>
    <row r="819" s="53" customFormat="1" ht="16.5" spans="2:7">
      <c r="B819" s="85">
        <v>43697</v>
      </c>
      <c r="C819" s="86" t="s">
        <v>20</v>
      </c>
      <c r="D819" s="88" t="s">
        <v>810</v>
      </c>
      <c r="E819" s="78" t="s">
        <v>5</v>
      </c>
      <c r="F819" s="79">
        <v>-157.8</v>
      </c>
      <c r="G819" s="64" t="s">
        <v>795</v>
      </c>
    </row>
    <row r="820" s="53" customFormat="1" ht="16.5" spans="2:7">
      <c r="B820" s="85">
        <v>43697</v>
      </c>
      <c r="C820" s="86" t="s">
        <v>25</v>
      </c>
      <c r="D820" s="88" t="s">
        <v>811</v>
      </c>
      <c r="E820" s="78" t="s">
        <v>5</v>
      </c>
      <c r="F820" s="79">
        <v>-59.8</v>
      </c>
      <c r="G820" s="64" t="s">
        <v>795</v>
      </c>
    </row>
    <row r="821" s="53" customFormat="1" ht="16.5" spans="2:7">
      <c r="B821" s="85">
        <v>43698</v>
      </c>
      <c r="C821" s="86" t="s">
        <v>25</v>
      </c>
      <c r="D821" s="88" t="s">
        <v>812</v>
      </c>
      <c r="E821" s="78" t="s">
        <v>10</v>
      </c>
      <c r="F821" s="79">
        <v>-434</v>
      </c>
      <c r="G821" s="64" t="s">
        <v>813</v>
      </c>
    </row>
    <row r="822" s="53" customFormat="1" ht="16.5" spans="2:7">
      <c r="B822" s="85">
        <v>43698</v>
      </c>
      <c r="C822" s="86" t="s">
        <v>574</v>
      </c>
      <c r="D822" s="88" t="s">
        <v>814</v>
      </c>
      <c r="E822" s="78" t="s">
        <v>5</v>
      </c>
      <c r="F822" s="79">
        <v>-77</v>
      </c>
      <c r="G822" s="64" t="s">
        <v>813</v>
      </c>
    </row>
    <row r="823" s="53" customFormat="1" ht="16.5" spans="2:7">
      <c r="B823" s="85">
        <v>43699</v>
      </c>
      <c r="C823" s="86" t="s">
        <v>25</v>
      </c>
      <c r="D823" s="88" t="s">
        <v>815</v>
      </c>
      <c r="E823" s="78" t="s">
        <v>5</v>
      </c>
      <c r="F823" s="79">
        <v>-107</v>
      </c>
      <c r="G823" s="64" t="s">
        <v>813</v>
      </c>
    </row>
    <row r="824" s="53" customFormat="1" ht="16.5" spans="2:7">
      <c r="B824" s="85">
        <v>43699</v>
      </c>
      <c r="C824" s="86" t="s">
        <v>20</v>
      </c>
      <c r="D824" s="88" t="s">
        <v>816</v>
      </c>
      <c r="E824" s="78" t="s">
        <v>5</v>
      </c>
      <c r="F824" s="79">
        <v>-337.6</v>
      </c>
      <c r="G824" s="64" t="s">
        <v>813</v>
      </c>
    </row>
    <row r="825" s="53" customFormat="1" ht="16.5" spans="2:7">
      <c r="B825" s="85">
        <v>43699</v>
      </c>
      <c r="C825" s="86" t="s">
        <v>817</v>
      </c>
      <c r="D825" s="88" t="s">
        <v>818</v>
      </c>
      <c r="E825" s="78" t="s">
        <v>5</v>
      </c>
      <c r="F825" s="79">
        <v>-74.8</v>
      </c>
      <c r="G825" s="64" t="s">
        <v>813</v>
      </c>
    </row>
    <row r="826" s="53" customFormat="1" ht="16.5" spans="2:7">
      <c r="B826" s="85">
        <v>43699</v>
      </c>
      <c r="C826" s="86" t="s">
        <v>20</v>
      </c>
      <c r="D826" s="88" t="s">
        <v>532</v>
      </c>
      <c r="E826" s="78" t="s">
        <v>5</v>
      </c>
      <c r="F826" s="79">
        <v>-75</v>
      </c>
      <c r="G826" s="64" t="s">
        <v>813</v>
      </c>
    </row>
    <row r="827" s="53" customFormat="1" ht="16.5" spans="2:7">
      <c r="B827" s="85">
        <v>43699</v>
      </c>
      <c r="C827" s="86" t="s">
        <v>20</v>
      </c>
      <c r="D827" s="88" t="s">
        <v>819</v>
      </c>
      <c r="E827" s="78" t="s">
        <v>5</v>
      </c>
      <c r="F827" s="79">
        <v>-289</v>
      </c>
      <c r="G827" s="64" t="s">
        <v>813</v>
      </c>
    </row>
    <row r="828" s="53" customFormat="1" ht="16.5" spans="2:7">
      <c r="B828" s="85">
        <v>43699</v>
      </c>
      <c r="C828" s="86" t="s">
        <v>54</v>
      </c>
      <c r="D828" s="88" t="s">
        <v>779</v>
      </c>
      <c r="E828" s="78" t="s">
        <v>5</v>
      </c>
      <c r="F828" s="79">
        <v>-1700</v>
      </c>
      <c r="G828" s="64" t="s">
        <v>56</v>
      </c>
    </row>
    <row r="829" s="53" customFormat="1" ht="16.5" spans="2:7">
      <c r="B829" s="85">
        <v>43700</v>
      </c>
      <c r="C829" s="86" t="s">
        <v>25</v>
      </c>
      <c r="D829" s="88" t="s">
        <v>820</v>
      </c>
      <c r="E829" s="78" t="s">
        <v>5</v>
      </c>
      <c r="F829" s="79">
        <v>-516.61</v>
      </c>
      <c r="G829" s="64" t="s">
        <v>813</v>
      </c>
    </row>
    <row r="830" s="53" customFormat="1" ht="49.5" spans="2:7">
      <c r="B830" s="85">
        <v>43702</v>
      </c>
      <c r="C830" s="86" t="s">
        <v>25</v>
      </c>
      <c r="D830" s="88" t="s">
        <v>821</v>
      </c>
      <c r="E830" s="78" t="s">
        <v>5</v>
      </c>
      <c r="F830" s="79">
        <v>-287.87</v>
      </c>
      <c r="G830" s="64" t="s">
        <v>813</v>
      </c>
    </row>
    <row r="831" s="53" customFormat="1" ht="16.5" spans="2:7">
      <c r="B831" s="85">
        <v>43702</v>
      </c>
      <c r="C831" s="86" t="s">
        <v>574</v>
      </c>
      <c r="D831" s="88" t="s">
        <v>822</v>
      </c>
      <c r="E831" s="78" t="s">
        <v>5</v>
      </c>
      <c r="F831" s="79">
        <v>-77</v>
      </c>
      <c r="G831" s="64" t="s">
        <v>813</v>
      </c>
    </row>
    <row r="832" s="53" customFormat="1" ht="16.5" spans="2:7">
      <c r="B832" s="85">
        <v>43703</v>
      </c>
      <c r="C832" s="86" t="s">
        <v>20</v>
      </c>
      <c r="D832" s="88" t="s">
        <v>428</v>
      </c>
      <c r="E832" s="78" t="s">
        <v>5</v>
      </c>
      <c r="F832" s="79">
        <v>-312</v>
      </c>
      <c r="G832" s="64" t="s">
        <v>813</v>
      </c>
    </row>
    <row r="833" s="53" customFormat="1" ht="16.5" spans="2:7">
      <c r="B833" s="85">
        <v>43704</v>
      </c>
      <c r="C833" s="86" t="s">
        <v>574</v>
      </c>
      <c r="D833" s="88" t="s">
        <v>823</v>
      </c>
      <c r="E833" s="78" t="s">
        <v>5</v>
      </c>
      <c r="F833" s="79">
        <v>-53</v>
      </c>
      <c r="G833" s="64" t="s">
        <v>813</v>
      </c>
    </row>
    <row r="834" s="53" customFormat="1" ht="16.5" spans="2:7">
      <c r="B834" s="85">
        <v>43705</v>
      </c>
      <c r="C834" s="86" t="s">
        <v>574</v>
      </c>
      <c r="D834" s="88" t="s">
        <v>824</v>
      </c>
      <c r="E834" s="78" t="s">
        <v>5</v>
      </c>
      <c r="F834" s="79">
        <v>-53</v>
      </c>
      <c r="G834" s="64" t="s">
        <v>813</v>
      </c>
    </row>
    <row r="835" s="53" customFormat="1" ht="16.5" spans="2:7">
      <c r="B835" s="85">
        <v>43707</v>
      </c>
      <c r="C835" s="86" t="s">
        <v>25</v>
      </c>
      <c r="D835" s="88" t="s">
        <v>825</v>
      </c>
      <c r="E835" s="78" t="s">
        <v>5</v>
      </c>
      <c r="F835" s="79">
        <v>-82.5</v>
      </c>
      <c r="G835" s="64" t="s">
        <v>813</v>
      </c>
    </row>
    <row r="836" s="53" customFormat="1" ht="16.5" spans="2:7">
      <c r="B836" s="85">
        <v>43707</v>
      </c>
      <c r="C836" s="86" t="s">
        <v>25</v>
      </c>
      <c r="D836" s="88" t="s">
        <v>826</v>
      </c>
      <c r="E836" s="78" t="s">
        <v>5</v>
      </c>
      <c r="F836" s="79">
        <v>-103.5</v>
      </c>
      <c r="G836" s="64" t="s">
        <v>813</v>
      </c>
    </row>
    <row r="837" s="53" customFormat="1" ht="16.5" spans="2:7">
      <c r="B837" s="85">
        <v>43707</v>
      </c>
      <c r="C837" s="86" t="s">
        <v>25</v>
      </c>
      <c r="D837" s="88" t="s">
        <v>428</v>
      </c>
      <c r="E837" s="78" t="s">
        <v>5</v>
      </c>
      <c r="F837" s="79">
        <v>-312</v>
      </c>
      <c r="G837" s="53" t="s">
        <v>813</v>
      </c>
    </row>
    <row r="838" s="53" customFormat="1" ht="16.5" spans="2:7">
      <c r="B838" s="85">
        <v>43707</v>
      </c>
      <c r="C838" s="86" t="s">
        <v>25</v>
      </c>
      <c r="D838" s="88" t="s">
        <v>827</v>
      </c>
      <c r="E838" s="78" t="s">
        <v>10</v>
      </c>
      <c r="F838" s="79">
        <v>-373</v>
      </c>
      <c r="G838" s="64" t="s">
        <v>813</v>
      </c>
    </row>
    <row r="839" s="53" customFormat="1" ht="16.5" spans="2:7">
      <c r="B839" s="85">
        <v>43707</v>
      </c>
      <c r="C839" s="86" t="s">
        <v>20</v>
      </c>
      <c r="D839" s="88" t="s">
        <v>828</v>
      </c>
      <c r="E839" s="78" t="s">
        <v>3</v>
      </c>
      <c r="F839" s="79">
        <v>-115.03</v>
      </c>
      <c r="G839" s="64" t="s">
        <v>813</v>
      </c>
    </row>
    <row r="840" s="53" customFormat="1" ht="16.5" spans="2:7">
      <c r="B840" s="85">
        <v>43707</v>
      </c>
      <c r="C840" s="86" t="s">
        <v>54</v>
      </c>
      <c r="D840" s="88" t="s">
        <v>829</v>
      </c>
      <c r="E840" s="78" t="s">
        <v>5</v>
      </c>
      <c r="F840" s="79">
        <v>-896.6</v>
      </c>
      <c r="G840" s="53" t="s">
        <v>56</v>
      </c>
    </row>
    <row r="841" s="53" customFormat="1" ht="16.5" spans="2:7">
      <c r="B841" s="85">
        <v>43708</v>
      </c>
      <c r="C841" s="86" t="s">
        <v>54</v>
      </c>
      <c r="D841" s="88" t="s">
        <v>830</v>
      </c>
      <c r="E841" s="78" t="s">
        <v>10</v>
      </c>
      <c r="F841" s="79">
        <v>-504</v>
      </c>
      <c r="G841" s="53" t="s">
        <v>56</v>
      </c>
    </row>
    <row r="842" s="53" customFormat="1" ht="16.5" spans="2:7">
      <c r="B842" s="85">
        <v>43708</v>
      </c>
      <c r="C842" s="86" t="s">
        <v>54</v>
      </c>
      <c r="D842" s="88" t="s">
        <v>831</v>
      </c>
      <c r="E842" s="78" t="s">
        <v>5</v>
      </c>
      <c r="F842" s="79">
        <v>-494.98</v>
      </c>
      <c r="G842" s="64" t="s">
        <v>56</v>
      </c>
    </row>
    <row r="843" s="53" customFormat="1" ht="33" spans="2:7">
      <c r="B843" s="85">
        <v>43709</v>
      </c>
      <c r="C843" s="86" t="s">
        <v>25</v>
      </c>
      <c r="D843" s="88" t="s">
        <v>832</v>
      </c>
      <c r="E843" s="78" t="s">
        <v>5</v>
      </c>
      <c r="F843" s="79">
        <v>-229.32</v>
      </c>
      <c r="G843" s="53" t="s">
        <v>833</v>
      </c>
    </row>
    <row r="844" s="53" customFormat="1" ht="16.5" spans="2:7">
      <c r="B844" s="85">
        <v>43710</v>
      </c>
      <c r="C844" s="86" t="s">
        <v>54</v>
      </c>
      <c r="D844" s="88" t="s">
        <v>834</v>
      </c>
      <c r="E844" s="78" t="s">
        <v>5</v>
      </c>
      <c r="F844" s="79">
        <v>-1097.5</v>
      </c>
      <c r="G844" s="53" t="s">
        <v>56</v>
      </c>
    </row>
    <row r="845" s="53" customFormat="1" ht="16.5" spans="2:7">
      <c r="B845" s="85">
        <v>43710</v>
      </c>
      <c r="C845" s="86" t="s">
        <v>54</v>
      </c>
      <c r="D845" s="88" t="s">
        <v>835</v>
      </c>
      <c r="E845" s="78" t="s">
        <v>5</v>
      </c>
      <c r="F845" s="79">
        <v>-1758</v>
      </c>
      <c r="G845" s="53" t="s">
        <v>56</v>
      </c>
    </row>
    <row r="846" s="53" customFormat="1" ht="49.5" spans="2:7">
      <c r="B846" s="85">
        <v>43711</v>
      </c>
      <c r="C846" s="86" t="s">
        <v>25</v>
      </c>
      <c r="D846" s="88" t="s">
        <v>836</v>
      </c>
      <c r="E846" s="78" t="s">
        <v>5</v>
      </c>
      <c r="F846" s="79">
        <v>-655.6</v>
      </c>
      <c r="G846" s="53" t="s">
        <v>833</v>
      </c>
    </row>
    <row r="847" s="53" customFormat="1" ht="16.5" spans="2:7">
      <c r="B847" s="85">
        <v>43712</v>
      </c>
      <c r="C847" s="86" t="s">
        <v>25</v>
      </c>
      <c r="D847" s="88" t="s">
        <v>837</v>
      </c>
      <c r="E847" s="78" t="s">
        <v>6</v>
      </c>
      <c r="F847" s="79">
        <v>-60.5</v>
      </c>
      <c r="G847" s="53" t="s">
        <v>833</v>
      </c>
    </row>
    <row r="848" s="53" customFormat="1" ht="16.5" spans="2:7">
      <c r="B848" s="85">
        <v>43712</v>
      </c>
      <c r="C848" s="86" t="s">
        <v>54</v>
      </c>
      <c r="D848" s="88" t="s">
        <v>838</v>
      </c>
      <c r="E848" s="78" t="s">
        <v>5</v>
      </c>
      <c r="F848" s="79">
        <v>-2236</v>
      </c>
      <c r="G848" s="53" t="s">
        <v>56</v>
      </c>
    </row>
    <row r="849" s="53" customFormat="1" ht="16.5" spans="2:7">
      <c r="B849" s="85">
        <v>43712</v>
      </c>
      <c r="C849" s="86" t="s">
        <v>25</v>
      </c>
      <c r="D849" s="88" t="s">
        <v>839</v>
      </c>
      <c r="E849" s="78" t="s">
        <v>4</v>
      </c>
      <c r="F849" s="79">
        <v>-326</v>
      </c>
      <c r="G849" s="64" t="s">
        <v>833</v>
      </c>
    </row>
    <row r="850" s="53" customFormat="1" ht="16.5" spans="2:7">
      <c r="B850" s="85">
        <v>43713</v>
      </c>
      <c r="C850" s="86" t="s">
        <v>25</v>
      </c>
      <c r="D850" s="88" t="s">
        <v>840</v>
      </c>
      <c r="E850" s="78" t="s">
        <v>5</v>
      </c>
      <c r="F850" s="79">
        <v>-190.91</v>
      </c>
      <c r="G850" s="64" t="s">
        <v>833</v>
      </c>
    </row>
    <row r="851" s="53" customFormat="1" ht="16.5" spans="2:7">
      <c r="B851" s="85">
        <v>43713</v>
      </c>
      <c r="C851" s="86" t="s">
        <v>574</v>
      </c>
      <c r="D851" s="88" t="s">
        <v>841</v>
      </c>
      <c r="E851" s="78" t="s">
        <v>5</v>
      </c>
      <c r="F851" s="79">
        <v>-77</v>
      </c>
      <c r="G851" s="64" t="s">
        <v>833</v>
      </c>
    </row>
    <row r="852" s="53" customFormat="1" ht="16.5" spans="2:7">
      <c r="B852" s="85">
        <v>43713</v>
      </c>
      <c r="C852" s="86" t="s">
        <v>574</v>
      </c>
      <c r="D852" s="88" t="s">
        <v>842</v>
      </c>
      <c r="E852" s="78" t="s">
        <v>5</v>
      </c>
      <c r="F852" s="79">
        <v>-12</v>
      </c>
      <c r="G852" s="64" t="s">
        <v>833</v>
      </c>
    </row>
    <row r="853" s="53" customFormat="1" ht="16.5" spans="2:7">
      <c r="B853" s="85">
        <v>43713</v>
      </c>
      <c r="C853" s="86" t="s">
        <v>54</v>
      </c>
      <c r="D853" s="88" t="s">
        <v>843</v>
      </c>
      <c r="E853" s="78" t="s">
        <v>7</v>
      </c>
      <c r="F853" s="79">
        <v>-3314</v>
      </c>
      <c r="G853" s="64" t="s">
        <v>56</v>
      </c>
    </row>
    <row r="854" s="53" customFormat="1" ht="16.5" spans="2:7">
      <c r="B854" s="85">
        <v>43713</v>
      </c>
      <c r="C854" s="86" t="s">
        <v>54</v>
      </c>
      <c r="D854" s="88" t="s">
        <v>844</v>
      </c>
      <c r="E854" s="78" t="s">
        <v>5</v>
      </c>
      <c r="F854" s="79">
        <v>-1870</v>
      </c>
      <c r="G854" s="64" t="s">
        <v>56</v>
      </c>
    </row>
    <row r="855" s="53" customFormat="1" ht="66" spans="2:7">
      <c r="B855" s="85">
        <v>43714</v>
      </c>
      <c r="C855" s="86" t="s">
        <v>25</v>
      </c>
      <c r="D855" s="88" t="s">
        <v>845</v>
      </c>
      <c r="E855" s="78" t="s">
        <v>5</v>
      </c>
      <c r="F855" s="79">
        <v>-1443.2</v>
      </c>
      <c r="G855" s="64" t="s">
        <v>833</v>
      </c>
    </row>
    <row r="856" s="53" customFormat="1" ht="33" spans="2:7">
      <c r="B856" s="85">
        <v>43715</v>
      </c>
      <c r="C856" s="86" t="s">
        <v>25</v>
      </c>
      <c r="D856" s="88" t="s">
        <v>846</v>
      </c>
      <c r="E856" s="78" t="s">
        <v>5</v>
      </c>
      <c r="F856" s="79">
        <v>-385.99</v>
      </c>
      <c r="G856" s="64" t="s">
        <v>833</v>
      </c>
    </row>
    <row r="857" s="53" customFormat="1" ht="49.5" spans="2:7">
      <c r="B857" s="85">
        <v>43716</v>
      </c>
      <c r="C857" s="86" t="s">
        <v>25</v>
      </c>
      <c r="D857" s="88" t="s">
        <v>847</v>
      </c>
      <c r="E857" s="78" t="s">
        <v>5</v>
      </c>
      <c r="F857" s="79">
        <v>-134.56</v>
      </c>
      <c r="G857" s="64" t="s">
        <v>833</v>
      </c>
    </row>
    <row r="858" s="53" customFormat="1" ht="16.5" spans="2:7">
      <c r="B858" s="85">
        <v>43716</v>
      </c>
      <c r="C858" s="86" t="s">
        <v>574</v>
      </c>
      <c r="D858" s="88" t="s">
        <v>841</v>
      </c>
      <c r="E858" s="78" t="s">
        <v>5</v>
      </c>
      <c r="F858" s="79">
        <v>-77</v>
      </c>
      <c r="G858" s="64" t="s">
        <v>833</v>
      </c>
    </row>
    <row r="859" s="53" customFormat="1" ht="16.5" spans="2:7">
      <c r="B859" s="85">
        <v>43717</v>
      </c>
      <c r="C859" s="86" t="s">
        <v>25</v>
      </c>
      <c r="D859" s="88" t="s">
        <v>848</v>
      </c>
      <c r="E859" s="78" t="s">
        <v>3</v>
      </c>
      <c r="F859" s="79">
        <v>-151.79</v>
      </c>
      <c r="G859" s="64" t="s">
        <v>833</v>
      </c>
    </row>
    <row r="860" s="53" customFormat="1" ht="16.5" spans="2:7">
      <c r="B860" s="85">
        <v>43717</v>
      </c>
      <c r="C860" s="86" t="s">
        <v>25</v>
      </c>
      <c r="D860" s="88" t="s">
        <v>849</v>
      </c>
      <c r="E860" s="78" t="s">
        <v>3</v>
      </c>
      <c r="F860" s="79">
        <v>-374.12</v>
      </c>
      <c r="G860" s="64" t="s">
        <v>833</v>
      </c>
    </row>
    <row r="861" s="53" customFormat="1" ht="33" spans="2:7">
      <c r="B861" s="85">
        <v>43717</v>
      </c>
      <c r="C861" s="86" t="s">
        <v>25</v>
      </c>
      <c r="D861" s="88" t="s">
        <v>850</v>
      </c>
      <c r="E861" s="78" t="s">
        <v>3</v>
      </c>
      <c r="F861" s="79">
        <v>-266.24</v>
      </c>
      <c r="G861" s="64" t="s">
        <v>833</v>
      </c>
    </row>
    <row r="862" s="53" customFormat="1" ht="16.5" spans="2:7">
      <c r="B862" s="85">
        <v>43717</v>
      </c>
      <c r="C862" s="86" t="s">
        <v>25</v>
      </c>
      <c r="D862" s="88" t="s">
        <v>851</v>
      </c>
      <c r="E862" s="78" t="s">
        <v>5</v>
      </c>
      <c r="F862" s="79">
        <v>-695.67</v>
      </c>
      <c r="G862" s="64" t="s">
        <v>833</v>
      </c>
    </row>
    <row r="863" s="53" customFormat="1" ht="33" spans="2:7">
      <c r="B863" s="85">
        <v>43717</v>
      </c>
      <c r="C863" s="86" t="s">
        <v>25</v>
      </c>
      <c r="D863" s="88" t="s">
        <v>852</v>
      </c>
      <c r="E863" s="78" t="s">
        <v>3</v>
      </c>
      <c r="F863" s="95">
        <v>-320.14</v>
      </c>
      <c r="G863" s="53" t="s">
        <v>833</v>
      </c>
    </row>
    <row r="864" s="53" customFormat="1" ht="16.5" spans="2:7">
      <c r="B864" s="85">
        <v>43717</v>
      </c>
      <c r="C864" s="86" t="s">
        <v>25</v>
      </c>
      <c r="D864" s="88" t="s">
        <v>853</v>
      </c>
      <c r="E864" s="78" t="s">
        <v>5</v>
      </c>
      <c r="F864" s="95">
        <v>-153</v>
      </c>
      <c r="G864" s="53" t="s">
        <v>833</v>
      </c>
    </row>
    <row r="865" s="53" customFormat="1" ht="16.5" spans="2:7">
      <c r="B865" s="85">
        <v>43717</v>
      </c>
      <c r="C865" s="86" t="s">
        <v>25</v>
      </c>
      <c r="D865" s="88" t="s">
        <v>854</v>
      </c>
      <c r="E865" s="78" t="s">
        <v>5</v>
      </c>
      <c r="F865" s="95">
        <v>-44.29</v>
      </c>
      <c r="G865" s="53" t="s">
        <v>833</v>
      </c>
    </row>
    <row r="866" s="53" customFormat="1" ht="33" spans="2:7">
      <c r="B866" s="85">
        <v>43717</v>
      </c>
      <c r="C866" s="86" t="s">
        <v>25</v>
      </c>
      <c r="D866" s="88" t="s">
        <v>855</v>
      </c>
      <c r="E866" s="78" t="s">
        <v>5</v>
      </c>
      <c r="F866" s="95">
        <v>-343.09</v>
      </c>
      <c r="G866" s="53" t="s">
        <v>833</v>
      </c>
    </row>
    <row r="867" s="53" customFormat="1" ht="49.5" spans="2:7">
      <c r="B867" s="85">
        <v>43717</v>
      </c>
      <c r="C867" s="86" t="s">
        <v>20</v>
      </c>
      <c r="D867" s="88" t="s">
        <v>856</v>
      </c>
      <c r="E867" s="78" t="s">
        <v>3</v>
      </c>
      <c r="F867" s="79">
        <v>-2548</v>
      </c>
      <c r="G867" s="64" t="s">
        <v>833</v>
      </c>
    </row>
    <row r="868" s="53" customFormat="1" ht="66" spans="2:7">
      <c r="B868" s="85">
        <v>43717</v>
      </c>
      <c r="C868" s="86" t="s">
        <v>20</v>
      </c>
      <c r="D868" s="88" t="s">
        <v>857</v>
      </c>
      <c r="E868" s="78" t="s">
        <v>5</v>
      </c>
      <c r="F868" s="79">
        <v>-1338.57</v>
      </c>
      <c r="G868" s="64" t="s">
        <v>833</v>
      </c>
    </row>
    <row r="869" s="53" customFormat="1" ht="16.5" spans="2:7">
      <c r="B869" s="85">
        <v>43717</v>
      </c>
      <c r="C869" s="86" t="s">
        <v>20</v>
      </c>
      <c r="D869" s="88" t="s">
        <v>858</v>
      </c>
      <c r="E869" s="78" t="s">
        <v>4</v>
      </c>
      <c r="F869" s="79">
        <v>-2144.28</v>
      </c>
      <c r="G869" s="64" t="s">
        <v>833</v>
      </c>
    </row>
    <row r="870" s="53" customFormat="1" ht="16.5" spans="2:7">
      <c r="B870" s="85">
        <v>43717</v>
      </c>
      <c r="C870" s="86" t="s">
        <v>20</v>
      </c>
      <c r="D870" s="88" t="s">
        <v>859</v>
      </c>
      <c r="E870" s="78" t="s">
        <v>5</v>
      </c>
      <c r="F870" s="79">
        <v>-89</v>
      </c>
      <c r="G870" s="64" t="s">
        <v>833</v>
      </c>
    </row>
    <row r="871" s="53" customFormat="1" ht="16.5" spans="2:7">
      <c r="B871" s="85">
        <v>43717</v>
      </c>
      <c r="C871" s="86" t="s">
        <v>54</v>
      </c>
      <c r="D871" s="88" t="s">
        <v>860</v>
      </c>
      <c r="E871" s="78" t="s">
        <v>4</v>
      </c>
      <c r="F871" s="79">
        <v>-10000</v>
      </c>
      <c r="G871" s="64" t="s">
        <v>56</v>
      </c>
    </row>
    <row r="872" s="53" customFormat="1" ht="16.5" spans="2:7">
      <c r="B872" s="85">
        <v>43717</v>
      </c>
      <c r="C872" s="86" t="s">
        <v>54</v>
      </c>
      <c r="D872" s="88" t="s">
        <v>861</v>
      </c>
      <c r="E872" s="78" t="s">
        <v>8</v>
      </c>
      <c r="F872" s="79">
        <v>-1871.68</v>
      </c>
      <c r="G872" s="64" t="s">
        <v>56</v>
      </c>
    </row>
    <row r="873" s="53" customFormat="1" ht="16.5" spans="2:7">
      <c r="B873" s="85">
        <v>43717</v>
      </c>
      <c r="C873" s="86" t="s">
        <v>54</v>
      </c>
      <c r="D873" s="88" t="s">
        <v>862</v>
      </c>
      <c r="E873" s="78" t="s">
        <v>10</v>
      </c>
      <c r="F873" s="79">
        <v>-2804.42</v>
      </c>
      <c r="G873" s="64" t="s">
        <v>56</v>
      </c>
    </row>
    <row r="874" s="53" customFormat="1" ht="16.5" spans="2:7">
      <c r="B874" s="85">
        <v>43717</v>
      </c>
      <c r="C874" s="86" t="s">
        <v>54</v>
      </c>
      <c r="D874" s="88" t="s">
        <v>863</v>
      </c>
      <c r="E874" s="78" t="s">
        <v>10</v>
      </c>
      <c r="F874" s="79">
        <v>-1652.12</v>
      </c>
      <c r="G874" s="64" t="s">
        <v>56</v>
      </c>
    </row>
    <row r="875" s="53" customFormat="1" ht="16.5" spans="2:7">
      <c r="B875" s="85">
        <v>43717</v>
      </c>
      <c r="C875" s="86" t="s">
        <v>54</v>
      </c>
      <c r="D875" s="88" t="s">
        <v>864</v>
      </c>
      <c r="E875" s="78" t="s">
        <v>10</v>
      </c>
      <c r="F875" s="79">
        <v>-1182.69</v>
      </c>
      <c r="G875" s="64" t="s">
        <v>56</v>
      </c>
    </row>
    <row r="876" s="53" customFormat="1" ht="16.5" spans="2:7">
      <c r="B876" s="85">
        <v>43717</v>
      </c>
      <c r="C876" s="86" t="s">
        <v>54</v>
      </c>
      <c r="D876" s="88" t="s">
        <v>865</v>
      </c>
      <c r="E876" s="78" t="s">
        <v>10</v>
      </c>
      <c r="F876" s="79">
        <v>-415.38</v>
      </c>
      <c r="G876" s="64" t="s">
        <v>56</v>
      </c>
    </row>
    <row r="877" s="53" customFormat="1" ht="16.5" spans="2:7">
      <c r="B877" s="85">
        <v>43717</v>
      </c>
      <c r="C877" s="86" t="s">
        <v>54</v>
      </c>
      <c r="D877" s="88" t="s">
        <v>866</v>
      </c>
      <c r="E877" s="78" t="s">
        <v>10</v>
      </c>
      <c r="F877" s="79">
        <v>-3758.65</v>
      </c>
      <c r="G877" s="64" t="s">
        <v>56</v>
      </c>
    </row>
    <row r="878" s="53" customFormat="1" ht="16.5" spans="2:7">
      <c r="B878" s="85">
        <v>43717</v>
      </c>
      <c r="C878" s="86" t="s">
        <v>54</v>
      </c>
      <c r="D878" s="88" t="s">
        <v>867</v>
      </c>
      <c r="E878" s="78" t="s">
        <v>10</v>
      </c>
      <c r="F878" s="79">
        <v>-3885.72</v>
      </c>
      <c r="G878" s="64" t="s">
        <v>56</v>
      </c>
    </row>
    <row r="879" s="53" customFormat="1" ht="16.5" spans="2:7">
      <c r="B879" s="85">
        <v>43718</v>
      </c>
      <c r="C879" s="86" t="s">
        <v>25</v>
      </c>
      <c r="D879" s="88" t="s">
        <v>868</v>
      </c>
      <c r="E879" s="78" t="s">
        <v>5</v>
      </c>
      <c r="F879" s="79">
        <v>-83.73</v>
      </c>
      <c r="G879" s="64" t="s">
        <v>833</v>
      </c>
    </row>
    <row r="880" s="53" customFormat="1" ht="16.5" spans="2:7">
      <c r="B880" s="85">
        <v>43718</v>
      </c>
      <c r="C880" s="86" t="s">
        <v>574</v>
      </c>
      <c r="D880" s="88" t="s">
        <v>869</v>
      </c>
      <c r="E880" s="78" t="s">
        <v>5</v>
      </c>
      <c r="F880" s="79">
        <v>-65</v>
      </c>
      <c r="G880" s="64" t="s">
        <v>833</v>
      </c>
    </row>
    <row r="881" s="53" customFormat="1" ht="16.5" spans="2:7">
      <c r="B881" s="85">
        <v>43718</v>
      </c>
      <c r="C881" s="86" t="s">
        <v>20</v>
      </c>
      <c r="D881" s="88" t="s">
        <v>870</v>
      </c>
      <c r="E881" s="78" t="s">
        <v>4</v>
      </c>
      <c r="F881" s="79">
        <v>-370.7</v>
      </c>
      <c r="G881" s="64" t="s">
        <v>833</v>
      </c>
    </row>
    <row r="882" s="53" customFormat="1" ht="16.5" spans="2:7">
      <c r="B882" s="85">
        <v>43718</v>
      </c>
      <c r="C882" s="86" t="s">
        <v>25</v>
      </c>
      <c r="D882" s="88" t="s">
        <v>871</v>
      </c>
      <c r="E882" s="78" t="s">
        <v>5</v>
      </c>
      <c r="F882" s="79">
        <v>-65.9</v>
      </c>
      <c r="G882" s="64" t="s">
        <v>833</v>
      </c>
    </row>
    <row r="883" s="53" customFormat="1" ht="16.5" spans="2:7">
      <c r="B883" s="85">
        <v>43718</v>
      </c>
      <c r="C883" s="86" t="s">
        <v>25</v>
      </c>
      <c r="D883" s="88" t="s">
        <v>872</v>
      </c>
      <c r="E883" s="78" t="s">
        <v>5</v>
      </c>
      <c r="F883" s="95">
        <v>-228</v>
      </c>
      <c r="G883" s="53" t="s">
        <v>833</v>
      </c>
    </row>
    <row r="884" s="53" customFormat="1" ht="16.5" spans="2:7">
      <c r="B884" s="85">
        <v>43719</v>
      </c>
      <c r="C884" s="86" t="s">
        <v>20</v>
      </c>
      <c r="D884" s="88" t="s">
        <v>873</v>
      </c>
      <c r="E884" s="78" t="s">
        <v>5</v>
      </c>
      <c r="F884" s="95">
        <v>-149.5</v>
      </c>
      <c r="G884" s="53" t="s">
        <v>874</v>
      </c>
    </row>
    <row r="885" s="53" customFormat="1" ht="16.5" spans="2:7">
      <c r="B885" s="85">
        <v>43719</v>
      </c>
      <c r="C885" s="86" t="s">
        <v>54</v>
      </c>
      <c r="D885" s="88" t="s">
        <v>875</v>
      </c>
      <c r="E885" s="78" t="s">
        <v>5</v>
      </c>
      <c r="F885" s="95">
        <v>-1700</v>
      </c>
      <c r="G885" s="53" t="s">
        <v>56</v>
      </c>
    </row>
    <row r="886" s="53" customFormat="1" ht="16.5" spans="2:7">
      <c r="B886" s="85">
        <v>43720</v>
      </c>
      <c r="C886" s="86" t="s">
        <v>574</v>
      </c>
      <c r="D886" s="88" t="s">
        <v>876</v>
      </c>
      <c r="E886" s="78" t="s">
        <v>5</v>
      </c>
      <c r="F886" s="95">
        <v>-65</v>
      </c>
      <c r="G886" s="53" t="s">
        <v>874</v>
      </c>
    </row>
    <row r="887" s="53" customFormat="1" ht="16.5" spans="2:7">
      <c r="B887" s="85">
        <v>43720</v>
      </c>
      <c r="C887" s="86" t="s">
        <v>20</v>
      </c>
      <c r="D887" s="88" t="s">
        <v>877</v>
      </c>
      <c r="E887" s="78" t="s">
        <v>5</v>
      </c>
      <c r="F887" s="95">
        <v>-120</v>
      </c>
      <c r="G887" s="53" t="s">
        <v>874</v>
      </c>
    </row>
    <row r="888" s="53" customFormat="1" ht="16.5" spans="2:7">
      <c r="B888" s="85">
        <v>43720</v>
      </c>
      <c r="C888" s="86" t="s">
        <v>20</v>
      </c>
      <c r="D888" s="88" t="s">
        <v>878</v>
      </c>
      <c r="E888" s="78" t="s">
        <v>5</v>
      </c>
      <c r="F888" s="95">
        <v>-892</v>
      </c>
      <c r="G888" s="53" t="s">
        <v>874</v>
      </c>
    </row>
    <row r="889" s="53" customFormat="1" ht="33" spans="2:7">
      <c r="B889" s="85">
        <v>43722</v>
      </c>
      <c r="C889" s="86" t="s">
        <v>25</v>
      </c>
      <c r="D889" s="88" t="s">
        <v>879</v>
      </c>
      <c r="E889" s="78" t="s">
        <v>5</v>
      </c>
      <c r="F889" s="95">
        <v>-618.3</v>
      </c>
      <c r="G889" s="53" t="s">
        <v>874</v>
      </c>
    </row>
    <row r="890" s="53" customFormat="1" ht="16.5" spans="2:7">
      <c r="B890" s="85">
        <v>43722</v>
      </c>
      <c r="C890" s="86" t="s">
        <v>25</v>
      </c>
      <c r="D890" s="88" t="s">
        <v>880</v>
      </c>
      <c r="E890" s="78" t="s">
        <v>5</v>
      </c>
      <c r="F890" s="95">
        <v>-59.8</v>
      </c>
      <c r="G890" s="53" t="s">
        <v>874</v>
      </c>
    </row>
    <row r="891" s="53" customFormat="1" ht="16.5" spans="2:7">
      <c r="B891" s="85">
        <v>43722</v>
      </c>
      <c r="C891" s="86" t="s">
        <v>20</v>
      </c>
      <c r="D891" s="88" t="s">
        <v>881</v>
      </c>
      <c r="E891" s="78" t="s">
        <v>5</v>
      </c>
      <c r="F891" s="95">
        <v>-312</v>
      </c>
      <c r="G891" s="53" t="s">
        <v>874</v>
      </c>
    </row>
    <row r="892" s="53" customFormat="1" ht="16.5" spans="2:7">
      <c r="B892" s="85">
        <v>43722</v>
      </c>
      <c r="C892" s="86" t="s">
        <v>54</v>
      </c>
      <c r="D892" s="88" t="s">
        <v>882</v>
      </c>
      <c r="E892" s="78" t="s">
        <v>5</v>
      </c>
      <c r="F892" s="95">
        <v>-1192.75</v>
      </c>
      <c r="G892" s="53" t="s">
        <v>56</v>
      </c>
    </row>
    <row r="893" s="53" customFormat="1" ht="16.5" spans="2:7">
      <c r="B893" s="85">
        <v>43723</v>
      </c>
      <c r="C893" s="86" t="s">
        <v>25</v>
      </c>
      <c r="D893" s="88" t="s">
        <v>883</v>
      </c>
      <c r="E893" s="78" t="s">
        <v>5</v>
      </c>
      <c r="F893" s="95">
        <v>-218.8</v>
      </c>
      <c r="G893" s="53" t="s">
        <v>874</v>
      </c>
    </row>
    <row r="894" s="53" customFormat="1" ht="16.5" spans="2:7">
      <c r="B894" s="85">
        <v>43723</v>
      </c>
      <c r="C894" s="86" t="s">
        <v>20</v>
      </c>
      <c r="D894" s="88" t="s">
        <v>884</v>
      </c>
      <c r="E894" s="78" t="s">
        <v>3</v>
      </c>
      <c r="F894" s="95">
        <v>-2799</v>
      </c>
      <c r="G894" s="53" t="s">
        <v>874</v>
      </c>
    </row>
    <row r="895" s="53" customFormat="1" ht="16.5" spans="2:7">
      <c r="B895" s="85">
        <v>43723</v>
      </c>
      <c r="C895" s="86" t="s">
        <v>20</v>
      </c>
      <c r="D895" s="88" t="s">
        <v>885</v>
      </c>
      <c r="E895" s="78" t="s">
        <v>5</v>
      </c>
      <c r="F895" s="95">
        <v>-106.25</v>
      </c>
      <c r="G895" s="53" t="s">
        <v>874</v>
      </c>
    </row>
    <row r="896" s="53" customFormat="1" ht="66" spans="2:7">
      <c r="B896" s="85">
        <v>43724</v>
      </c>
      <c r="C896" s="86" t="s">
        <v>25</v>
      </c>
      <c r="D896" s="88" t="s">
        <v>886</v>
      </c>
      <c r="E896" s="78" t="s">
        <v>5</v>
      </c>
      <c r="F896" s="95">
        <v>-1477.24</v>
      </c>
      <c r="G896" s="53" t="s">
        <v>874</v>
      </c>
    </row>
    <row r="897" s="53" customFormat="1" ht="16.5" spans="2:7">
      <c r="B897" s="85">
        <v>43724</v>
      </c>
      <c r="C897" s="86" t="s">
        <v>20</v>
      </c>
      <c r="D897" s="88" t="s">
        <v>887</v>
      </c>
      <c r="E897" s="78" t="s">
        <v>5</v>
      </c>
      <c r="F897" s="95">
        <v>-199.9</v>
      </c>
      <c r="G897" s="53" t="s">
        <v>874</v>
      </c>
    </row>
    <row r="898" s="53" customFormat="1" ht="16.5" spans="2:7">
      <c r="B898" s="85">
        <v>43724</v>
      </c>
      <c r="C898" s="86" t="s">
        <v>20</v>
      </c>
      <c r="D898" s="88" t="s">
        <v>888</v>
      </c>
      <c r="E898" s="78" t="s">
        <v>5</v>
      </c>
      <c r="F898" s="95">
        <v>-334.31</v>
      </c>
      <c r="G898" s="53" t="s">
        <v>874</v>
      </c>
    </row>
    <row r="899" s="53" customFormat="1" ht="16.5" spans="2:7">
      <c r="B899" s="85">
        <v>43724</v>
      </c>
      <c r="C899" s="86" t="s">
        <v>54</v>
      </c>
      <c r="D899" s="88" t="s">
        <v>889</v>
      </c>
      <c r="E899" s="78" t="s">
        <v>5</v>
      </c>
      <c r="F899" s="95">
        <v>-2128.86</v>
      </c>
      <c r="G899" s="53" t="s">
        <v>56</v>
      </c>
    </row>
    <row r="900" s="53" customFormat="1" ht="16.5" spans="2:7">
      <c r="B900" s="85">
        <v>43725</v>
      </c>
      <c r="C900" s="86" t="s">
        <v>25</v>
      </c>
      <c r="D900" s="88" t="s">
        <v>890</v>
      </c>
      <c r="E900" s="78" t="s">
        <v>5</v>
      </c>
      <c r="F900" s="95">
        <v>-39.02</v>
      </c>
      <c r="G900" s="53" t="s">
        <v>874</v>
      </c>
    </row>
    <row r="901" s="53" customFormat="1" ht="16.5" spans="2:7">
      <c r="B901" s="85">
        <v>43725</v>
      </c>
      <c r="C901" s="86" t="s">
        <v>54</v>
      </c>
      <c r="D901" s="88" t="s">
        <v>891</v>
      </c>
      <c r="E901" s="78" t="s">
        <v>5</v>
      </c>
      <c r="F901" s="95">
        <v>-1221</v>
      </c>
      <c r="G901" s="53" t="s">
        <v>56</v>
      </c>
    </row>
    <row r="902" s="53" customFormat="1" ht="16.5" spans="2:7">
      <c r="B902" s="85">
        <v>43726</v>
      </c>
      <c r="C902" s="86" t="s">
        <v>25</v>
      </c>
      <c r="D902" s="88" t="s">
        <v>892</v>
      </c>
      <c r="E902" s="78" t="s">
        <v>5</v>
      </c>
      <c r="F902" s="95">
        <v>-261.82</v>
      </c>
      <c r="G902" s="53" t="s">
        <v>874</v>
      </c>
    </row>
    <row r="903" s="53" customFormat="1" ht="16.5" spans="2:7">
      <c r="B903" s="85">
        <v>43726</v>
      </c>
      <c r="C903" s="86" t="s">
        <v>54</v>
      </c>
      <c r="D903" s="88" t="s">
        <v>893</v>
      </c>
      <c r="E903" s="78" t="s">
        <v>3</v>
      </c>
      <c r="F903" s="95">
        <v>-2799</v>
      </c>
      <c r="G903" s="53" t="s">
        <v>56</v>
      </c>
    </row>
    <row r="904" s="53" customFormat="1" ht="16.5" spans="2:7">
      <c r="B904" s="85">
        <v>43727</v>
      </c>
      <c r="C904" s="86" t="s">
        <v>25</v>
      </c>
      <c r="D904" s="88" t="s">
        <v>894</v>
      </c>
      <c r="E904" s="78" t="s">
        <v>5</v>
      </c>
      <c r="F904" s="95">
        <v>-1488</v>
      </c>
      <c r="G904" s="53" t="s">
        <v>874</v>
      </c>
    </row>
    <row r="905" s="53" customFormat="1" ht="33" spans="2:7">
      <c r="B905" s="85">
        <v>43727</v>
      </c>
      <c r="C905" s="86" t="s">
        <v>25</v>
      </c>
      <c r="D905" s="88" t="s">
        <v>895</v>
      </c>
      <c r="E905" s="78" t="s">
        <v>5</v>
      </c>
      <c r="F905" s="95">
        <v>-205.3</v>
      </c>
      <c r="G905" s="53" t="s">
        <v>874</v>
      </c>
    </row>
    <row r="906" s="53" customFormat="1" ht="16.5" spans="2:7">
      <c r="B906" s="85">
        <v>43727</v>
      </c>
      <c r="C906" s="86" t="s">
        <v>54</v>
      </c>
      <c r="D906" s="88" t="s">
        <v>896</v>
      </c>
      <c r="E906" s="78" t="s">
        <v>5</v>
      </c>
      <c r="F906" s="95">
        <v>-800</v>
      </c>
      <c r="G906" s="53" t="s">
        <v>56</v>
      </c>
    </row>
    <row r="907" s="53" customFormat="1" ht="16.5" spans="2:7">
      <c r="B907" s="85">
        <v>43727</v>
      </c>
      <c r="C907" s="86" t="s">
        <v>54</v>
      </c>
      <c r="D907" s="88" t="s">
        <v>897</v>
      </c>
      <c r="E907" s="78" t="s">
        <v>5</v>
      </c>
      <c r="F907" s="95">
        <v>-2809.9</v>
      </c>
      <c r="G907" s="53" t="s">
        <v>56</v>
      </c>
    </row>
    <row r="908" s="53" customFormat="1" ht="16.5" spans="2:7">
      <c r="B908" s="85">
        <v>43728</v>
      </c>
      <c r="C908" s="86" t="s">
        <v>25</v>
      </c>
      <c r="D908" s="88" t="s">
        <v>898</v>
      </c>
      <c r="E908" s="78" t="s">
        <v>5</v>
      </c>
      <c r="F908" s="95">
        <v>-130.5</v>
      </c>
      <c r="G908" s="53" t="s">
        <v>874</v>
      </c>
    </row>
    <row r="909" s="53" customFormat="1" ht="16.5" spans="2:7">
      <c r="B909" s="85">
        <v>43728</v>
      </c>
      <c r="C909" s="86" t="s">
        <v>25</v>
      </c>
      <c r="D909" s="88" t="s">
        <v>899</v>
      </c>
      <c r="E909" s="78" t="s">
        <v>5</v>
      </c>
      <c r="F909" s="95">
        <v>-572</v>
      </c>
      <c r="G909" s="53" t="s">
        <v>874</v>
      </c>
    </row>
    <row r="910" s="53" customFormat="1" ht="16.5" spans="2:7">
      <c r="B910" s="85">
        <v>43729</v>
      </c>
      <c r="C910" s="86" t="s">
        <v>817</v>
      </c>
      <c r="D910" s="88" t="s">
        <v>900</v>
      </c>
      <c r="E910" s="78" t="s">
        <v>5</v>
      </c>
      <c r="F910" s="95">
        <v>-29.7</v>
      </c>
      <c r="G910" s="53" t="s">
        <v>874</v>
      </c>
    </row>
    <row r="911" s="53" customFormat="1" ht="16.5" spans="2:7">
      <c r="B911" s="85">
        <v>43729</v>
      </c>
      <c r="C911" s="86" t="s">
        <v>25</v>
      </c>
      <c r="D911" s="88" t="s">
        <v>901</v>
      </c>
      <c r="E911" s="78" t="s">
        <v>5</v>
      </c>
      <c r="F911" s="95">
        <v>-48</v>
      </c>
      <c r="G911" s="53" t="s">
        <v>874</v>
      </c>
    </row>
    <row r="912" s="53" customFormat="1" ht="16.5" spans="2:7">
      <c r="B912" s="85">
        <v>43729</v>
      </c>
      <c r="C912" s="86" t="s">
        <v>25</v>
      </c>
      <c r="D912" s="88" t="s">
        <v>902</v>
      </c>
      <c r="E912" s="78" t="s">
        <v>5</v>
      </c>
      <c r="F912" s="95">
        <v>-50</v>
      </c>
      <c r="G912" s="53" t="s">
        <v>874</v>
      </c>
    </row>
    <row r="913" s="53" customFormat="1" ht="49.5" spans="2:7">
      <c r="B913" s="85">
        <v>43730</v>
      </c>
      <c r="C913" s="86" t="s">
        <v>20</v>
      </c>
      <c r="D913" s="88" t="s">
        <v>903</v>
      </c>
      <c r="E913" s="78" t="s">
        <v>5</v>
      </c>
      <c r="F913" s="95">
        <v>-1682.1</v>
      </c>
      <c r="G913" s="53" t="s">
        <v>874</v>
      </c>
    </row>
    <row r="914" s="53" customFormat="1" ht="16.5" spans="2:7">
      <c r="B914" s="85">
        <v>43730</v>
      </c>
      <c r="C914" s="86" t="s">
        <v>54</v>
      </c>
      <c r="D914" s="88" t="s">
        <v>904</v>
      </c>
      <c r="E914" s="78" t="s">
        <v>3</v>
      </c>
      <c r="F914" s="95">
        <v>-1000</v>
      </c>
      <c r="G914" s="53" t="s">
        <v>56</v>
      </c>
    </row>
    <row r="915" s="53" customFormat="1" ht="16.5" spans="2:7">
      <c r="B915" s="85">
        <v>43732</v>
      </c>
      <c r="C915" s="86" t="s">
        <v>574</v>
      </c>
      <c r="D915" s="88" t="s">
        <v>841</v>
      </c>
      <c r="E915" s="78" t="s">
        <v>5</v>
      </c>
      <c r="F915" s="95">
        <v>-77</v>
      </c>
      <c r="G915" s="53" t="s">
        <v>905</v>
      </c>
    </row>
    <row r="916" s="53" customFormat="1" ht="33" spans="2:7">
      <c r="B916" s="85">
        <v>43733</v>
      </c>
      <c r="C916" s="86" t="s">
        <v>25</v>
      </c>
      <c r="D916" s="88" t="s">
        <v>906</v>
      </c>
      <c r="E916" s="78" t="s">
        <v>5</v>
      </c>
      <c r="F916" s="95">
        <v>-720.95</v>
      </c>
      <c r="G916" s="53" t="s">
        <v>905</v>
      </c>
    </row>
    <row r="917" s="53" customFormat="1" ht="16.5" spans="2:7">
      <c r="B917" s="85">
        <v>43733</v>
      </c>
      <c r="C917" s="86" t="s">
        <v>25</v>
      </c>
      <c r="D917" s="88" t="s">
        <v>907</v>
      </c>
      <c r="E917" s="78" t="s">
        <v>5</v>
      </c>
      <c r="F917" s="95">
        <v>-301.7</v>
      </c>
      <c r="G917" s="53" t="s">
        <v>905</v>
      </c>
    </row>
    <row r="918" s="53" customFormat="1" ht="16.5" spans="2:7">
      <c r="B918" s="85">
        <v>43733</v>
      </c>
      <c r="C918" s="86" t="s">
        <v>20</v>
      </c>
      <c r="D918" s="88" t="s">
        <v>908</v>
      </c>
      <c r="E918" s="78" t="s">
        <v>5</v>
      </c>
      <c r="F918" s="95">
        <v>-411.95</v>
      </c>
      <c r="G918" s="53" t="s">
        <v>905</v>
      </c>
    </row>
    <row r="919" s="53" customFormat="1" ht="33" spans="2:7">
      <c r="B919" s="85">
        <v>43736</v>
      </c>
      <c r="C919" s="86" t="s">
        <v>20</v>
      </c>
      <c r="D919" s="88" t="s">
        <v>909</v>
      </c>
      <c r="E919" s="78" t="s">
        <v>5</v>
      </c>
      <c r="F919" s="95">
        <v>-484.9</v>
      </c>
      <c r="G919" s="53" t="s">
        <v>905</v>
      </c>
    </row>
    <row r="920" s="53" customFormat="1" ht="49.5" spans="2:7">
      <c r="B920" s="85">
        <v>43736</v>
      </c>
      <c r="C920" s="86" t="s">
        <v>20</v>
      </c>
      <c r="D920" s="88" t="s">
        <v>910</v>
      </c>
      <c r="E920" s="78" t="s">
        <v>5</v>
      </c>
      <c r="F920" s="95">
        <v>-1171.61</v>
      </c>
      <c r="G920" s="53" t="s">
        <v>905</v>
      </c>
    </row>
    <row r="921" s="53" customFormat="1" ht="16.5" spans="2:7">
      <c r="B921" s="85">
        <v>43736</v>
      </c>
      <c r="C921" s="86" t="s">
        <v>20</v>
      </c>
      <c r="D921" s="88" t="s">
        <v>911</v>
      </c>
      <c r="E921" s="78" t="s">
        <v>5</v>
      </c>
      <c r="F921" s="95">
        <v>-390.5</v>
      </c>
      <c r="G921" s="53" t="s">
        <v>905</v>
      </c>
    </row>
    <row r="922" s="53" customFormat="1" ht="49.5" spans="2:7">
      <c r="B922" s="85">
        <v>43737</v>
      </c>
      <c r="C922" s="86" t="s">
        <v>25</v>
      </c>
      <c r="D922" s="88" t="s">
        <v>912</v>
      </c>
      <c r="E922" s="78" t="s">
        <v>5</v>
      </c>
      <c r="F922" s="95">
        <v>-598.98</v>
      </c>
      <c r="G922" s="53" t="s">
        <v>905</v>
      </c>
    </row>
    <row r="923" s="53" customFormat="1" ht="16.5" spans="2:7">
      <c r="B923" s="85">
        <v>43737</v>
      </c>
      <c r="C923" s="86" t="s">
        <v>25</v>
      </c>
      <c r="D923" s="88" t="s">
        <v>913</v>
      </c>
      <c r="E923" s="78" t="s">
        <v>5</v>
      </c>
      <c r="F923" s="95">
        <v>-74.48</v>
      </c>
      <c r="G923" s="53" t="s">
        <v>905</v>
      </c>
    </row>
    <row r="924" s="53" customFormat="1" ht="16.5" spans="2:7">
      <c r="B924" s="85">
        <v>43737</v>
      </c>
      <c r="C924" s="86" t="s">
        <v>25</v>
      </c>
      <c r="D924" s="88" t="s">
        <v>914</v>
      </c>
      <c r="E924" s="78" t="s">
        <v>5</v>
      </c>
      <c r="F924" s="95">
        <v>-45.5</v>
      </c>
      <c r="G924" s="53" t="s">
        <v>905</v>
      </c>
    </row>
    <row r="925" s="53" customFormat="1" ht="16.5" spans="2:7">
      <c r="B925" s="85">
        <v>43737</v>
      </c>
      <c r="C925" s="86" t="s">
        <v>915</v>
      </c>
      <c r="D925" s="88" t="s">
        <v>916</v>
      </c>
      <c r="E925" s="78" t="s">
        <v>5</v>
      </c>
      <c r="F925" s="95">
        <v>-678</v>
      </c>
      <c r="G925" s="53" t="s">
        <v>905</v>
      </c>
    </row>
    <row r="926" s="53" customFormat="1" ht="16.5" spans="2:7">
      <c r="B926" s="85">
        <v>43737</v>
      </c>
      <c r="C926" s="86" t="s">
        <v>20</v>
      </c>
      <c r="D926" s="88" t="s">
        <v>917</v>
      </c>
      <c r="E926" s="78" t="s">
        <v>5</v>
      </c>
      <c r="F926" s="95">
        <v>-804.7</v>
      </c>
      <c r="G926" s="53" t="s">
        <v>905</v>
      </c>
    </row>
    <row r="927" s="53" customFormat="1" ht="16.5" spans="2:7">
      <c r="B927" s="85">
        <v>43737</v>
      </c>
      <c r="C927" s="86" t="s">
        <v>20</v>
      </c>
      <c r="D927" s="88" t="s">
        <v>918</v>
      </c>
      <c r="E927" s="78" t="s">
        <v>5</v>
      </c>
      <c r="F927" s="95">
        <v>-445</v>
      </c>
      <c r="G927" s="53" t="s">
        <v>905</v>
      </c>
    </row>
    <row r="928" s="53" customFormat="1" ht="16.5" spans="2:7">
      <c r="B928" s="85">
        <v>43738</v>
      </c>
      <c r="C928" s="86" t="s">
        <v>20</v>
      </c>
      <c r="D928" s="88" t="s">
        <v>919</v>
      </c>
      <c r="E928" s="78" t="s">
        <v>5</v>
      </c>
      <c r="F928" s="95">
        <v>-71</v>
      </c>
      <c r="G928" s="53" t="s">
        <v>905</v>
      </c>
    </row>
    <row r="929" s="53" customFormat="1" ht="16.5" spans="2:7">
      <c r="B929" s="85">
        <v>43738</v>
      </c>
      <c r="C929" s="86" t="s">
        <v>25</v>
      </c>
      <c r="D929" s="88" t="s">
        <v>920</v>
      </c>
      <c r="E929" s="78" t="s">
        <v>5</v>
      </c>
      <c r="F929" s="95">
        <v>-156</v>
      </c>
      <c r="G929" s="53" t="s">
        <v>905</v>
      </c>
    </row>
    <row r="930" s="53" customFormat="1" ht="16.5" spans="2:7">
      <c r="B930" s="85">
        <v>43738</v>
      </c>
      <c r="C930" s="86" t="s">
        <v>574</v>
      </c>
      <c r="D930" s="88" t="s">
        <v>921</v>
      </c>
      <c r="E930" s="78" t="s">
        <v>6</v>
      </c>
      <c r="F930" s="95">
        <v>-5</v>
      </c>
      <c r="G930" s="53" t="s">
        <v>905</v>
      </c>
    </row>
    <row r="931" s="53" customFormat="1" ht="16.5" spans="2:7">
      <c r="B931" s="85">
        <v>43739</v>
      </c>
      <c r="C931" s="86" t="s">
        <v>20</v>
      </c>
      <c r="D931" s="88" t="s">
        <v>922</v>
      </c>
      <c r="E931" s="78" t="s">
        <v>5</v>
      </c>
      <c r="F931" s="95">
        <v>-125</v>
      </c>
      <c r="G931" s="53" t="s">
        <v>923</v>
      </c>
    </row>
    <row r="932" s="53" customFormat="1" ht="16.5" spans="2:7">
      <c r="B932" s="85">
        <v>43739</v>
      </c>
      <c r="C932" s="86" t="s">
        <v>915</v>
      </c>
      <c r="D932" s="88" t="s">
        <v>924</v>
      </c>
      <c r="E932" s="78" t="s">
        <v>5</v>
      </c>
      <c r="F932" s="95">
        <v>-60</v>
      </c>
      <c r="G932" s="53" t="s">
        <v>925</v>
      </c>
    </row>
    <row r="933" s="53" customFormat="1" ht="16.5" spans="2:7">
      <c r="B933" s="85">
        <v>43739</v>
      </c>
      <c r="C933" s="86" t="s">
        <v>54</v>
      </c>
      <c r="D933" s="88" t="s">
        <v>926</v>
      </c>
      <c r="E933" s="78" t="s">
        <v>5</v>
      </c>
      <c r="F933" s="95">
        <v>-2200</v>
      </c>
      <c r="G933" s="53" t="s">
        <v>56</v>
      </c>
    </row>
    <row r="934" s="53" customFormat="1" ht="33" spans="2:7">
      <c r="B934" s="85">
        <v>43742</v>
      </c>
      <c r="C934" s="86" t="s">
        <v>20</v>
      </c>
      <c r="D934" s="88" t="s">
        <v>927</v>
      </c>
      <c r="E934" s="78" t="s">
        <v>5</v>
      </c>
      <c r="F934" s="95">
        <v>-1022.51</v>
      </c>
      <c r="G934" s="53" t="s">
        <v>923</v>
      </c>
    </row>
    <row r="935" s="53" customFormat="1" ht="16.5" spans="2:7">
      <c r="B935" s="85">
        <v>43742</v>
      </c>
      <c r="C935" s="86" t="s">
        <v>20</v>
      </c>
      <c r="D935" s="88" t="s">
        <v>928</v>
      </c>
      <c r="E935" s="78" t="s">
        <v>5</v>
      </c>
      <c r="F935" s="95">
        <v>-693</v>
      </c>
      <c r="G935" s="53" t="s">
        <v>923</v>
      </c>
    </row>
    <row r="936" s="53" customFormat="1" ht="16.5" spans="2:7">
      <c r="B936" s="85">
        <v>43742</v>
      </c>
      <c r="C936" s="86" t="s">
        <v>54</v>
      </c>
      <c r="D936" s="88" t="s">
        <v>929</v>
      </c>
      <c r="E936" s="78" t="s">
        <v>5</v>
      </c>
      <c r="F936" s="95">
        <v>-718</v>
      </c>
      <c r="G936" s="53" t="s">
        <v>56</v>
      </c>
    </row>
    <row r="937" s="53" customFormat="1" ht="16.5" spans="2:7">
      <c r="B937" s="85">
        <v>43742</v>
      </c>
      <c r="C937" s="86" t="s">
        <v>54</v>
      </c>
      <c r="D937" s="88" t="s">
        <v>930</v>
      </c>
      <c r="E937" s="78" t="s">
        <v>5</v>
      </c>
      <c r="F937" s="95">
        <v>-5881.2</v>
      </c>
      <c r="G937" s="53" t="s">
        <v>56</v>
      </c>
    </row>
    <row r="938" s="53" customFormat="1" ht="16.5" spans="2:7">
      <c r="B938" s="85">
        <v>43742</v>
      </c>
      <c r="C938" s="86" t="s">
        <v>54</v>
      </c>
      <c r="D938" s="88" t="s">
        <v>931</v>
      </c>
      <c r="E938" s="78" t="s">
        <v>5</v>
      </c>
      <c r="F938" s="95">
        <v>-2191.5</v>
      </c>
      <c r="G938" s="53" t="s">
        <v>56</v>
      </c>
    </row>
    <row r="939" s="53" customFormat="1" ht="16.5" spans="2:7">
      <c r="B939" s="85">
        <v>43743</v>
      </c>
      <c r="C939" s="86" t="s">
        <v>54</v>
      </c>
      <c r="D939" s="88" t="s">
        <v>932</v>
      </c>
      <c r="E939" s="78" t="s">
        <v>5</v>
      </c>
      <c r="F939" s="95">
        <v>-1591.75</v>
      </c>
      <c r="G939" s="53" t="s">
        <v>56</v>
      </c>
    </row>
    <row r="940" s="53" customFormat="1" ht="16.5" spans="2:7">
      <c r="B940" s="85">
        <v>43743</v>
      </c>
      <c r="C940" s="86" t="s">
        <v>54</v>
      </c>
      <c r="D940" s="88" t="s">
        <v>933</v>
      </c>
      <c r="E940" s="78" t="s">
        <v>5</v>
      </c>
      <c r="F940" s="95">
        <v>-2074.8</v>
      </c>
      <c r="G940" s="53" t="s">
        <v>56</v>
      </c>
    </row>
    <row r="941" s="53" customFormat="1" ht="16.5" spans="2:7">
      <c r="B941" s="85">
        <v>43744</v>
      </c>
      <c r="C941" s="86" t="s">
        <v>25</v>
      </c>
      <c r="D941" s="88" t="s">
        <v>934</v>
      </c>
      <c r="E941" s="78" t="s">
        <v>5</v>
      </c>
      <c r="F941" s="95">
        <v>-636.42</v>
      </c>
      <c r="G941" s="53" t="s">
        <v>923</v>
      </c>
    </row>
    <row r="942" s="53" customFormat="1" ht="16.5" spans="2:7">
      <c r="B942" s="85">
        <v>43744</v>
      </c>
      <c r="C942" s="86" t="s">
        <v>54</v>
      </c>
      <c r="D942" s="88" t="s">
        <v>935</v>
      </c>
      <c r="E942" s="78" t="s">
        <v>5</v>
      </c>
      <c r="F942" s="95">
        <v>-2400.8</v>
      </c>
      <c r="G942" s="53" t="s">
        <v>56</v>
      </c>
    </row>
    <row r="943" s="53" customFormat="1" ht="16.5" spans="2:7">
      <c r="B943" s="85">
        <v>43746</v>
      </c>
      <c r="C943" s="86" t="s">
        <v>20</v>
      </c>
      <c r="D943" s="88" t="s">
        <v>936</v>
      </c>
      <c r="E943" s="78" t="s">
        <v>5</v>
      </c>
      <c r="F943" s="95">
        <v>-101</v>
      </c>
      <c r="G943" s="53" t="s">
        <v>923</v>
      </c>
    </row>
    <row r="944" s="53" customFormat="1" ht="16.5" spans="2:7">
      <c r="B944" s="85">
        <v>43746</v>
      </c>
      <c r="C944" s="86" t="s">
        <v>20</v>
      </c>
      <c r="D944" s="88" t="s">
        <v>937</v>
      </c>
      <c r="E944" s="78" t="s">
        <v>5</v>
      </c>
      <c r="F944" s="95">
        <v>-624</v>
      </c>
      <c r="G944" s="53" t="s">
        <v>923</v>
      </c>
    </row>
    <row r="945" s="53" customFormat="1" ht="33" spans="2:7">
      <c r="B945" s="85">
        <v>43746</v>
      </c>
      <c r="C945" s="86" t="s">
        <v>20</v>
      </c>
      <c r="D945" s="88" t="s">
        <v>938</v>
      </c>
      <c r="E945" s="78" t="s">
        <v>5</v>
      </c>
      <c r="F945" s="95">
        <v>-559.3</v>
      </c>
      <c r="G945" s="53" t="s">
        <v>923</v>
      </c>
    </row>
    <row r="946" s="53" customFormat="1" ht="16.5" spans="2:7">
      <c r="B946" s="85">
        <v>43747</v>
      </c>
      <c r="C946" s="86" t="s">
        <v>54</v>
      </c>
      <c r="D946" s="88" t="s">
        <v>939</v>
      </c>
      <c r="E946" s="78" t="s">
        <v>5</v>
      </c>
      <c r="F946" s="95">
        <v>-6500</v>
      </c>
      <c r="G946" s="53" t="s">
        <v>56</v>
      </c>
    </row>
    <row r="947" s="53" customFormat="1" ht="16.5" spans="2:7">
      <c r="B947" s="85">
        <v>43747</v>
      </c>
      <c r="C947" s="86" t="s">
        <v>54</v>
      </c>
      <c r="D947" s="88" t="s">
        <v>940</v>
      </c>
      <c r="E947" s="78" t="s">
        <v>4</v>
      </c>
      <c r="F947" s="95">
        <v>-10500</v>
      </c>
      <c r="G947" s="53" t="s">
        <v>56</v>
      </c>
    </row>
    <row r="948" s="53" customFormat="1" ht="16.5" spans="2:7">
      <c r="B948" s="85">
        <v>43749</v>
      </c>
      <c r="C948" s="86" t="s">
        <v>20</v>
      </c>
      <c r="D948" s="88" t="s">
        <v>941</v>
      </c>
      <c r="E948" s="78" t="s">
        <v>5</v>
      </c>
      <c r="F948" s="95">
        <v>-110</v>
      </c>
      <c r="G948" s="53" t="s">
        <v>925</v>
      </c>
    </row>
    <row r="949" s="53" customFormat="1" ht="16.5" spans="2:7">
      <c r="B949" s="85">
        <v>43749</v>
      </c>
      <c r="C949" s="86" t="s">
        <v>574</v>
      </c>
      <c r="D949" s="88" t="s">
        <v>942</v>
      </c>
      <c r="E949" s="78" t="s">
        <v>5</v>
      </c>
      <c r="F949" s="95">
        <v>-135</v>
      </c>
      <c r="G949" s="53" t="s">
        <v>925</v>
      </c>
    </row>
    <row r="950" s="53" customFormat="1" ht="16.5" spans="2:7">
      <c r="B950" s="85">
        <v>43749</v>
      </c>
      <c r="C950" s="86" t="s">
        <v>20</v>
      </c>
      <c r="D950" s="88" t="s">
        <v>943</v>
      </c>
      <c r="E950" s="78" t="s">
        <v>4</v>
      </c>
      <c r="F950" s="95">
        <v>-2308.96</v>
      </c>
      <c r="G950" s="53" t="s">
        <v>925</v>
      </c>
    </row>
    <row r="951" s="53" customFormat="1" ht="16.5" spans="2:7">
      <c r="B951" s="85">
        <v>43749</v>
      </c>
      <c r="C951" s="86" t="s">
        <v>20</v>
      </c>
      <c r="D951" s="88" t="s">
        <v>944</v>
      </c>
      <c r="E951" s="78" t="s">
        <v>5</v>
      </c>
      <c r="F951" s="95">
        <v>-493</v>
      </c>
      <c r="G951" s="53" t="s">
        <v>925</v>
      </c>
    </row>
    <row r="952" s="53" customFormat="1" ht="16.5" spans="2:7">
      <c r="B952" s="85">
        <v>43749</v>
      </c>
      <c r="C952" s="86" t="s">
        <v>20</v>
      </c>
      <c r="D952" s="88" t="s">
        <v>945</v>
      </c>
      <c r="E952" s="78" t="s">
        <v>5</v>
      </c>
      <c r="F952" s="95">
        <v>-96</v>
      </c>
      <c r="G952" s="53" t="s">
        <v>925</v>
      </c>
    </row>
    <row r="953" s="53" customFormat="1" ht="16.5" spans="2:7">
      <c r="B953" s="85">
        <v>43751</v>
      </c>
      <c r="C953" s="86" t="s">
        <v>20</v>
      </c>
      <c r="D953" s="88" t="s">
        <v>946</v>
      </c>
      <c r="E953" s="78" t="s">
        <v>5</v>
      </c>
      <c r="F953" s="95">
        <v>-159.2</v>
      </c>
      <c r="G953" s="53" t="s">
        <v>925</v>
      </c>
    </row>
    <row r="954" s="53" customFormat="1" ht="16.5" spans="2:7">
      <c r="B954" s="85">
        <v>43751</v>
      </c>
      <c r="C954" s="86" t="s">
        <v>20</v>
      </c>
      <c r="D954" s="88" t="s">
        <v>947</v>
      </c>
      <c r="E954" s="78" t="s">
        <v>5</v>
      </c>
      <c r="F954" s="95">
        <v>-236.79</v>
      </c>
      <c r="G954" s="53" t="s">
        <v>925</v>
      </c>
    </row>
    <row r="955" s="53" customFormat="1" ht="16.5" spans="2:7">
      <c r="B955" s="85">
        <v>43752</v>
      </c>
      <c r="C955" s="86" t="s">
        <v>20</v>
      </c>
      <c r="D955" s="88" t="s">
        <v>948</v>
      </c>
      <c r="E955" s="78" t="s">
        <v>5</v>
      </c>
      <c r="F955" s="95">
        <v>-465</v>
      </c>
      <c r="G955" s="53" t="s">
        <v>925</v>
      </c>
    </row>
    <row r="956" s="53" customFormat="1" ht="16.5" spans="2:7">
      <c r="B956" s="85">
        <v>43752</v>
      </c>
      <c r="C956" s="86" t="s">
        <v>20</v>
      </c>
      <c r="D956" s="88" t="s">
        <v>949</v>
      </c>
      <c r="E956" s="78" t="s">
        <v>5</v>
      </c>
      <c r="F956" s="95">
        <v>-73.5</v>
      </c>
      <c r="G956" s="53" t="s">
        <v>925</v>
      </c>
    </row>
    <row r="957" s="53" customFormat="1" ht="16.5" spans="2:7">
      <c r="B957" s="85">
        <v>43752</v>
      </c>
      <c r="C957" s="86" t="s">
        <v>25</v>
      </c>
      <c r="D957" s="88" t="s">
        <v>950</v>
      </c>
      <c r="E957" s="78" t="s">
        <v>5</v>
      </c>
      <c r="F957" s="95">
        <v>-44.1</v>
      </c>
      <c r="G957" s="53" t="s">
        <v>925</v>
      </c>
    </row>
    <row r="958" s="53" customFormat="1" ht="16.5" spans="2:7">
      <c r="B958" s="85">
        <v>43754</v>
      </c>
      <c r="C958" s="86" t="s">
        <v>574</v>
      </c>
      <c r="D958" s="88" t="s">
        <v>841</v>
      </c>
      <c r="E958" s="78" t="s">
        <v>5</v>
      </c>
      <c r="F958" s="95">
        <v>-77</v>
      </c>
      <c r="G958" s="53" t="s">
        <v>925</v>
      </c>
    </row>
    <row r="959" s="53" customFormat="1" ht="16.5" spans="2:7">
      <c r="B959" s="85">
        <v>43754</v>
      </c>
      <c r="C959" s="86" t="s">
        <v>20</v>
      </c>
      <c r="D959" s="88" t="s">
        <v>951</v>
      </c>
      <c r="E959" s="78" t="s">
        <v>5</v>
      </c>
      <c r="F959" s="95">
        <v>-596</v>
      </c>
      <c r="G959" s="53" t="s">
        <v>925</v>
      </c>
    </row>
    <row r="960" s="53" customFormat="1" ht="16.5" spans="2:7">
      <c r="B960" s="85">
        <v>43755</v>
      </c>
      <c r="C960" s="86" t="s">
        <v>20</v>
      </c>
      <c r="D960" s="88" t="s">
        <v>952</v>
      </c>
      <c r="E960" s="78" t="s">
        <v>5</v>
      </c>
      <c r="F960" s="95">
        <v>-110</v>
      </c>
      <c r="G960" s="53" t="s">
        <v>925</v>
      </c>
    </row>
    <row r="961" s="53" customFormat="1" ht="16.5" spans="2:7">
      <c r="B961" s="85">
        <v>43756</v>
      </c>
      <c r="C961" s="86" t="s">
        <v>20</v>
      </c>
      <c r="D961" s="88" t="s">
        <v>953</v>
      </c>
      <c r="E961" s="78" t="s">
        <v>5</v>
      </c>
      <c r="F961" s="95">
        <v>-77.58</v>
      </c>
      <c r="G961" s="53" t="s">
        <v>925</v>
      </c>
    </row>
    <row r="962" s="53" customFormat="1" ht="33" spans="2:7">
      <c r="B962" s="85">
        <v>43756</v>
      </c>
      <c r="C962" s="86" t="s">
        <v>20</v>
      </c>
      <c r="D962" s="88" t="s">
        <v>954</v>
      </c>
      <c r="E962" s="78" t="s">
        <v>4</v>
      </c>
      <c r="F962" s="95">
        <v>-771.28</v>
      </c>
      <c r="G962" s="53" t="s">
        <v>925</v>
      </c>
    </row>
    <row r="963" s="53" customFormat="1" ht="16.5" spans="2:7">
      <c r="B963" s="85">
        <v>43756</v>
      </c>
      <c r="C963" s="86" t="s">
        <v>54</v>
      </c>
      <c r="D963" s="88" t="s">
        <v>955</v>
      </c>
      <c r="E963" s="78" t="s">
        <v>5</v>
      </c>
      <c r="F963" s="95">
        <v>-1858.83</v>
      </c>
      <c r="G963" s="53" t="s">
        <v>56</v>
      </c>
    </row>
    <row r="964" s="53" customFormat="1" ht="16.5" spans="2:7">
      <c r="B964" s="85">
        <v>43756</v>
      </c>
      <c r="C964" s="86" t="s">
        <v>54</v>
      </c>
      <c r="D964" s="88" t="s">
        <v>956</v>
      </c>
      <c r="E964" s="78" t="s">
        <v>5</v>
      </c>
      <c r="F964" s="95">
        <v>-2787</v>
      </c>
      <c r="G964" s="53" t="s">
        <v>56</v>
      </c>
    </row>
    <row r="965" s="53" customFormat="1" ht="16.5" spans="2:7">
      <c r="B965" s="85">
        <v>43757</v>
      </c>
      <c r="C965" s="86" t="s">
        <v>25</v>
      </c>
      <c r="D965" s="88" t="s">
        <v>957</v>
      </c>
      <c r="E965" s="78" t="s">
        <v>5</v>
      </c>
      <c r="F965" s="95">
        <v>-87.04</v>
      </c>
      <c r="G965" s="53" t="s">
        <v>925</v>
      </c>
    </row>
    <row r="966" s="53" customFormat="1" ht="16.5" spans="2:7">
      <c r="B966" s="85">
        <v>43758</v>
      </c>
      <c r="C966" s="86" t="s">
        <v>20</v>
      </c>
      <c r="D966" s="88" t="s">
        <v>958</v>
      </c>
      <c r="E966" s="78" t="s">
        <v>5</v>
      </c>
      <c r="F966" s="95">
        <v>-237</v>
      </c>
      <c r="G966" s="53" t="s">
        <v>925</v>
      </c>
    </row>
    <row r="967" s="53" customFormat="1" ht="16.5" spans="2:7">
      <c r="B967" s="85">
        <v>43758</v>
      </c>
      <c r="C967" s="86" t="s">
        <v>54</v>
      </c>
      <c r="D967" s="88" t="s">
        <v>959</v>
      </c>
      <c r="E967" s="78" t="s">
        <v>10</v>
      </c>
      <c r="F967" s="95">
        <v>-2958.8</v>
      </c>
      <c r="G967" s="53" t="s">
        <v>56</v>
      </c>
    </row>
    <row r="968" s="53" customFormat="1" ht="16.5" spans="2:7">
      <c r="B968" s="85">
        <v>43758</v>
      </c>
      <c r="C968" s="86" t="s">
        <v>54</v>
      </c>
      <c r="D968" s="88" t="s">
        <v>960</v>
      </c>
      <c r="E968" s="78" t="s">
        <v>10</v>
      </c>
      <c r="F968" s="95">
        <v>-3391.5</v>
      </c>
      <c r="G968" s="53" t="s">
        <v>56</v>
      </c>
    </row>
    <row r="969" s="53" customFormat="1" ht="16.5" spans="2:7">
      <c r="B969" s="85">
        <v>43758</v>
      </c>
      <c r="C969" s="86" t="s">
        <v>54</v>
      </c>
      <c r="D969" s="88" t="s">
        <v>961</v>
      </c>
      <c r="E969" s="78" t="s">
        <v>10</v>
      </c>
      <c r="F969" s="95">
        <v>-2310</v>
      </c>
      <c r="G969" s="53" t="s">
        <v>56</v>
      </c>
    </row>
    <row r="970" s="53" customFormat="1" ht="16.5" spans="2:7">
      <c r="B970" s="85">
        <v>43758</v>
      </c>
      <c r="C970" s="86" t="s">
        <v>54</v>
      </c>
      <c r="D970" s="88" t="s">
        <v>962</v>
      </c>
      <c r="E970" s="78" t="s">
        <v>10</v>
      </c>
      <c r="F970" s="95">
        <v>-3800</v>
      </c>
      <c r="G970" s="53" t="s">
        <v>56</v>
      </c>
    </row>
    <row r="971" s="53" customFormat="1" ht="16.5" spans="2:7">
      <c r="B971" s="85">
        <v>43758</v>
      </c>
      <c r="C971" s="86" t="s">
        <v>54</v>
      </c>
      <c r="D971" s="88" t="s">
        <v>963</v>
      </c>
      <c r="E971" s="78" t="s">
        <v>10</v>
      </c>
      <c r="F971" s="95">
        <v>-4160.8</v>
      </c>
      <c r="G971" s="53" t="s">
        <v>56</v>
      </c>
    </row>
    <row r="972" s="53" customFormat="1" ht="16.5" spans="2:7">
      <c r="B972" s="85">
        <v>43758</v>
      </c>
      <c r="C972" s="86" t="s">
        <v>54</v>
      </c>
      <c r="D972" s="88" t="s">
        <v>964</v>
      </c>
      <c r="E972" s="78" t="s">
        <v>10</v>
      </c>
      <c r="F972" s="95">
        <v>-4672.8</v>
      </c>
      <c r="G972" s="53" t="s">
        <v>56</v>
      </c>
    </row>
    <row r="973" s="53" customFormat="1" ht="16.5" spans="2:7">
      <c r="B973" s="85">
        <v>43759</v>
      </c>
      <c r="C973" s="86" t="s">
        <v>574</v>
      </c>
      <c r="D973" s="88" t="s">
        <v>965</v>
      </c>
      <c r="E973" s="78" t="s">
        <v>5</v>
      </c>
      <c r="F973" s="95">
        <v>-53</v>
      </c>
      <c r="G973" s="53" t="s">
        <v>966</v>
      </c>
    </row>
    <row r="974" s="53" customFormat="1" ht="16.5" spans="2:7">
      <c r="B974" s="85">
        <v>43759</v>
      </c>
      <c r="C974" s="86" t="s">
        <v>54</v>
      </c>
      <c r="D974" s="88" t="s">
        <v>967</v>
      </c>
      <c r="E974" s="78" t="s">
        <v>10</v>
      </c>
      <c r="F974" s="95">
        <v>-468</v>
      </c>
      <c r="G974" s="53" t="s">
        <v>56</v>
      </c>
    </row>
    <row r="975" s="53" customFormat="1" ht="16.5" spans="2:7">
      <c r="B975" s="85">
        <v>43759</v>
      </c>
      <c r="C975" s="86" t="s">
        <v>54</v>
      </c>
      <c r="D975" s="88" t="s">
        <v>968</v>
      </c>
      <c r="E975" s="78" t="s">
        <v>5</v>
      </c>
      <c r="F975" s="95">
        <v>-2550</v>
      </c>
      <c r="G975" s="53" t="s">
        <v>56</v>
      </c>
    </row>
    <row r="976" s="53" customFormat="1" ht="33" spans="2:7">
      <c r="B976" s="85">
        <v>43760</v>
      </c>
      <c r="C976" s="86" t="s">
        <v>25</v>
      </c>
      <c r="D976" s="88" t="s">
        <v>969</v>
      </c>
      <c r="E976" s="78" t="s">
        <v>5</v>
      </c>
      <c r="F976" s="95">
        <v>-948.93</v>
      </c>
      <c r="G976" s="53" t="s">
        <v>966</v>
      </c>
    </row>
    <row r="977" s="53" customFormat="1" ht="16.5" spans="2:7">
      <c r="B977" s="85">
        <v>43760</v>
      </c>
      <c r="C977" s="86" t="s">
        <v>25</v>
      </c>
      <c r="D977" s="88" t="s">
        <v>970</v>
      </c>
      <c r="E977" s="78" t="s">
        <v>5</v>
      </c>
      <c r="F977" s="95">
        <v>-145.1</v>
      </c>
      <c r="G977" s="53" t="s">
        <v>966</v>
      </c>
    </row>
    <row r="978" s="53" customFormat="1" ht="16.5" spans="2:7">
      <c r="B978" s="85">
        <v>43760</v>
      </c>
      <c r="C978" s="86" t="s">
        <v>574</v>
      </c>
      <c r="D978" s="88" t="s">
        <v>971</v>
      </c>
      <c r="E978" s="78" t="s">
        <v>5</v>
      </c>
      <c r="F978" s="95">
        <v>-22</v>
      </c>
      <c r="G978" s="53" t="s">
        <v>966</v>
      </c>
    </row>
    <row r="979" s="53" customFormat="1" ht="16.5" spans="2:7">
      <c r="B979" s="85">
        <v>43760</v>
      </c>
      <c r="C979" s="86" t="s">
        <v>23</v>
      </c>
      <c r="D979" s="88" t="s">
        <v>51</v>
      </c>
      <c r="E979" s="78" t="s">
        <v>5</v>
      </c>
      <c r="F979" s="95">
        <v>-25</v>
      </c>
      <c r="G979" s="53" t="s">
        <v>966</v>
      </c>
    </row>
    <row r="980" s="53" customFormat="1" ht="16.5" spans="2:7">
      <c r="B980" s="85">
        <v>43761</v>
      </c>
      <c r="C980" s="86" t="s">
        <v>817</v>
      </c>
      <c r="D980" s="88" t="s">
        <v>972</v>
      </c>
      <c r="E980" s="78" t="s">
        <v>5</v>
      </c>
      <c r="F980" s="95">
        <v>-48</v>
      </c>
      <c r="G980" s="53" t="s">
        <v>966</v>
      </c>
    </row>
    <row r="981" s="53" customFormat="1" ht="16.5" spans="2:7">
      <c r="B981" s="85">
        <v>43763</v>
      </c>
      <c r="C981" s="86" t="s">
        <v>574</v>
      </c>
      <c r="D981" s="88" t="s">
        <v>973</v>
      </c>
      <c r="E981" s="78" t="s">
        <v>5</v>
      </c>
      <c r="F981" s="95">
        <v>-53</v>
      </c>
      <c r="G981" s="53" t="s">
        <v>966</v>
      </c>
    </row>
    <row r="982" s="53" customFormat="1" ht="16.5" spans="2:7">
      <c r="B982" s="85">
        <v>43763</v>
      </c>
      <c r="C982" s="86" t="s">
        <v>20</v>
      </c>
      <c r="D982" s="88" t="s">
        <v>974</v>
      </c>
      <c r="E982" s="78" t="s">
        <v>5</v>
      </c>
      <c r="F982" s="95">
        <v>-338</v>
      </c>
      <c r="G982" s="53" t="s">
        <v>966</v>
      </c>
    </row>
    <row r="983" s="53" customFormat="1" ht="16.5" spans="2:7">
      <c r="B983" s="85">
        <v>43763</v>
      </c>
      <c r="C983" s="86" t="s">
        <v>25</v>
      </c>
      <c r="D983" s="88" t="s">
        <v>975</v>
      </c>
      <c r="E983" s="78" t="s">
        <v>5</v>
      </c>
      <c r="F983" s="95">
        <v>-601.1</v>
      </c>
      <c r="G983" s="53" t="s">
        <v>966</v>
      </c>
    </row>
    <row r="984" s="53" customFormat="1" ht="16.5" spans="2:7">
      <c r="B984" s="85">
        <v>43764</v>
      </c>
      <c r="C984" s="86" t="s">
        <v>25</v>
      </c>
      <c r="D984" s="88" t="s">
        <v>976</v>
      </c>
      <c r="E984" s="78" t="s">
        <v>5</v>
      </c>
      <c r="F984" s="95">
        <v>-56.7</v>
      </c>
      <c r="G984" s="53" t="s">
        <v>966</v>
      </c>
    </row>
    <row r="985" s="53" customFormat="1" ht="16.5" spans="2:7">
      <c r="B985" s="85">
        <v>43765</v>
      </c>
      <c r="C985" s="86" t="s">
        <v>574</v>
      </c>
      <c r="D985" s="88" t="s">
        <v>977</v>
      </c>
      <c r="E985" s="78" t="s">
        <v>5</v>
      </c>
      <c r="F985" s="95">
        <v>-41</v>
      </c>
      <c r="G985" s="53" t="s">
        <v>966</v>
      </c>
    </row>
    <row r="986" s="53" customFormat="1" ht="66" spans="2:7">
      <c r="B986" s="85">
        <v>43765</v>
      </c>
      <c r="C986" s="86" t="s">
        <v>25</v>
      </c>
      <c r="D986" s="88" t="s">
        <v>978</v>
      </c>
      <c r="E986" s="78" t="s">
        <v>5</v>
      </c>
      <c r="F986" s="95">
        <v>-1126.95</v>
      </c>
      <c r="G986" s="53" t="s">
        <v>966</v>
      </c>
    </row>
    <row r="987" s="53" customFormat="1" ht="16.5" spans="2:7">
      <c r="B987" s="85">
        <v>43766</v>
      </c>
      <c r="C987" s="86" t="s">
        <v>25</v>
      </c>
      <c r="D987" s="88" t="s">
        <v>979</v>
      </c>
      <c r="E987" s="78" t="s">
        <v>5</v>
      </c>
      <c r="F987" s="95">
        <v>-76.8</v>
      </c>
      <c r="G987" s="53" t="s">
        <v>966</v>
      </c>
    </row>
    <row r="988" s="53" customFormat="1" ht="16.5" spans="2:7">
      <c r="B988" s="85">
        <v>43766</v>
      </c>
      <c r="C988" s="86" t="s">
        <v>20</v>
      </c>
      <c r="D988" s="88" t="s">
        <v>980</v>
      </c>
      <c r="E988" s="78" t="s">
        <v>5</v>
      </c>
      <c r="F988" s="95">
        <v>-240</v>
      </c>
      <c r="G988" s="53" t="s">
        <v>966</v>
      </c>
    </row>
    <row r="989" s="53" customFormat="1" ht="16.5" spans="2:7">
      <c r="B989" s="85">
        <v>43766</v>
      </c>
      <c r="C989" s="86" t="s">
        <v>54</v>
      </c>
      <c r="D989" s="88" t="s">
        <v>981</v>
      </c>
      <c r="E989" s="78" t="s">
        <v>5</v>
      </c>
      <c r="F989" s="95">
        <v>-3000</v>
      </c>
      <c r="G989" s="53" t="s">
        <v>56</v>
      </c>
    </row>
    <row r="990" s="53" customFormat="1" ht="16.5" spans="2:7">
      <c r="B990" s="85">
        <v>43767</v>
      </c>
      <c r="C990" s="86" t="s">
        <v>574</v>
      </c>
      <c r="D990" s="88" t="s">
        <v>982</v>
      </c>
      <c r="E990" s="78" t="s">
        <v>5</v>
      </c>
      <c r="F990" s="95">
        <v>-53</v>
      </c>
      <c r="G990" s="53" t="s">
        <v>966</v>
      </c>
    </row>
    <row r="991" s="53" customFormat="1" ht="16.5" spans="2:7">
      <c r="B991" s="85">
        <v>43767</v>
      </c>
      <c r="C991" s="86" t="s">
        <v>25</v>
      </c>
      <c r="D991" s="88" t="s">
        <v>983</v>
      </c>
      <c r="E991" s="78" t="s">
        <v>5</v>
      </c>
      <c r="F991" s="95">
        <v>-45.08</v>
      </c>
      <c r="G991" s="53" t="s">
        <v>966</v>
      </c>
    </row>
    <row r="992" s="53" customFormat="1" ht="16.5" spans="2:7">
      <c r="B992" s="85">
        <v>43768</v>
      </c>
      <c r="C992" s="86" t="s">
        <v>574</v>
      </c>
      <c r="D992" s="88" t="s">
        <v>984</v>
      </c>
      <c r="E992" s="78" t="s">
        <v>5</v>
      </c>
      <c r="F992" s="95">
        <v>-29</v>
      </c>
      <c r="G992" s="53" t="s">
        <v>966</v>
      </c>
    </row>
    <row r="993" s="53" customFormat="1" ht="16.5" spans="2:7">
      <c r="B993" s="85">
        <v>43769</v>
      </c>
      <c r="C993" s="86" t="s">
        <v>20</v>
      </c>
      <c r="D993" s="88" t="s">
        <v>511</v>
      </c>
      <c r="E993" s="78" t="s">
        <v>5</v>
      </c>
      <c r="F993" s="95">
        <v>-450</v>
      </c>
      <c r="G993" s="53" t="s">
        <v>985</v>
      </c>
    </row>
    <row r="994" s="53" customFormat="1" ht="49.5" spans="2:7">
      <c r="B994" s="85">
        <v>43769</v>
      </c>
      <c r="C994" s="86" t="s">
        <v>20</v>
      </c>
      <c r="D994" s="88" t="s">
        <v>986</v>
      </c>
      <c r="E994" s="78" t="s">
        <v>5</v>
      </c>
      <c r="F994" s="95">
        <v>-1600</v>
      </c>
      <c r="G994" s="53" t="s">
        <v>985</v>
      </c>
    </row>
    <row r="995" s="53" customFormat="1" ht="16.5" spans="2:7">
      <c r="B995" s="85">
        <v>43770</v>
      </c>
      <c r="C995" s="86" t="s">
        <v>20</v>
      </c>
      <c r="D995" s="88" t="s">
        <v>987</v>
      </c>
      <c r="E995" s="78" t="s">
        <v>5</v>
      </c>
      <c r="F995" s="95">
        <v>-448.2</v>
      </c>
      <c r="G995" s="53" t="s">
        <v>985</v>
      </c>
    </row>
    <row r="996" s="53" customFormat="1" ht="16.5" spans="2:7">
      <c r="B996" s="85">
        <v>43770</v>
      </c>
      <c r="C996" s="86" t="s">
        <v>817</v>
      </c>
      <c r="D996" s="88" t="s">
        <v>988</v>
      </c>
      <c r="E996" s="78" t="s">
        <v>5</v>
      </c>
      <c r="F996" s="95">
        <v>-48</v>
      </c>
      <c r="G996" s="53" t="s">
        <v>985</v>
      </c>
    </row>
    <row r="997" s="53" customFormat="1" ht="16.5" spans="2:7">
      <c r="B997" s="85">
        <v>43770</v>
      </c>
      <c r="C997" s="86" t="s">
        <v>915</v>
      </c>
      <c r="D997" s="88" t="s">
        <v>989</v>
      </c>
      <c r="E997" s="78" t="s">
        <v>5</v>
      </c>
      <c r="F997" s="95">
        <v>-8.8</v>
      </c>
      <c r="G997" s="53" t="s">
        <v>985</v>
      </c>
    </row>
    <row r="998" s="53" customFormat="1" ht="16.5" spans="2:7">
      <c r="B998" s="85">
        <v>43771</v>
      </c>
      <c r="C998" s="86" t="s">
        <v>54</v>
      </c>
      <c r="D998" s="88" t="s">
        <v>990</v>
      </c>
      <c r="E998" s="78" t="s">
        <v>5</v>
      </c>
      <c r="F998" s="95">
        <v>-3974.21</v>
      </c>
      <c r="G998" s="53" t="s">
        <v>56</v>
      </c>
    </row>
    <row r="999" s="53" customFormat="1" ht="16.5" spans="2:7">
      <c r="B999" s="85">
        <v>43771</v>
      </c>
      <c r="C999" s="86" t="s">
        <v>574</v>
      </c>
      <c r="D999" s="88" t="s">
        <v>603</v>
      </c>
      <c r="E999" s="78" t="s">
        <v>5</v>
      </c>
      <c r="F999" s="95">
        <v>-53</v>
      </c>
      <c r="G999" s="53" t="s">
        <v>985</v>
      </c>
    </row>
    <row r="1000" s="53" customFormat="1" ht="16.5" spans="2:7">
      <c r="B1000" s="85">
        <v>43773</v>
      </c>
      <c r="C1000" s="86" t="s">
        <v>54</v>
      </c>
      <c r="D1000" s="88" t="s">
        <v>649</v>
      </c>
      <c r="E1000" s="78" t="s">
        <v>5</v>
      </c>
      <c r="F1000" s="95">
        <v>-918.8</v>
      </c>
      <c r="G1000" s="53" t="s">
        <v>56</v>
      </c>
    </row>
    <row r="1001" s="53" customFormat="1" ht="16.5" spans="2:7">
      <c r="B1001" s="85">
        <v>43773</v>
      </c>
      <c r="C1001" s="86" t="s">
        <v>54</v>
      </c>
      <c r="D1001" s="88" t="s">
        <v>991</v>
      </c>
      <c r="E1001" s="78" t="s">
        <v>5</v>
      </c>
      <c r="F1001" s="95">
        <v>-2418</v>
      </c>
      <c r="G1001" s="53" t="s">
        <v>56</v>
      </c>
    </row>
    <row r="1002" s="53" customFormat="1" ht="16.5" spans="2:7">
      <c r="B1002" s="85">
        <v>43773</v>
      </c>
      <c r="C1002" s="86" t="s">
        <v>54</v>
      </c>
      <c r="D1002" s="88" t="s">
        <v>127</v>
      </c>
      <c r="E1002" s="78" t="s">
        <v>5</v>
      </c>
      <c r="F1002" s="95">
        <v>-10500</v>
      </c>
      <c r="G1002" s="53" t="s">
        <v>56</v>
      </c>
    </row>
    <row r="1003" s="53" customFormat="1" ht="16.5" spans="2:7">
      <c r="B1003" s="85">
        <v>43773</v>
      </c>
      <c r="C1003" s="86" t="s">
        <v>25</v>
      </c>
      <c r="D1003" s="88" t="s">
        <v>992</v>
      </c>
      <c r="E1003" s="78" t="s">
        <v>5</v>
      </c>
      <c r="F1003" s="95">
        <v>-38</v>
      </c>
      <c r="G1003" s="53" t="s">
        <v>985</v>
      </c>
    </row>
    <row r="1004" s="53" customFormat="1" ht="16.5" spans="2:7">
      <c r="B1004" s="85">
        <v>43773</v>
      </c>
      <c r="C1004" s="86" t="s">
        <v>25</v>
      </c>
      <c r="D1004" s="88" t="s">
        <v>993</v>
      </c>
      <c r="E1004" s="78" t="s">
        <v>5</v>
      </c>
      <c r="F1004" s="95">
        <v>-326</v>
      </c>
      <c r="G1004" s="53" t="s">
        <v>985</v>
      </c>
    </row>
    <row r="1005" s="53" customFormat="1" ht="16.5" spans="2:7">
      <c r="B1005" s="85">
        <v>43774</v>
      </c>
      <c r="C1005" s="86" t="s">
        <v>574</v>
      </c>
      <c r="D1005" s="88" t="s">
        <v>603</v>
      </c>
      <c r="E1005" s="78" t="s">
        <v>5</v>
      </c>
      <c r="F1005" s="95">
        <v>-53</v>
      </c>
      <c r="G1005" s="53" t="s">
        <v>985</v>
      </c>
    </row>
    <row r="1006" s="53" customFormat="1" ht="33" spans="2:7">
      <c r="B1006" s="85">
        <v>43774</v>
      </c>
      <c r="C1006" s="86" t="s">
        <v>20</v>
      </c>
      <c r="D1006" s="88" t="s">
        <v>994</v>
      </c>
      <c r="E1006" s="78" t="s">
        <v>5</v>
      </c>
      <c r="F1006" s="95">
        <v>-989.8</v>
      </c>
      <c r="G1006" s="53" t="s">
        <v>985</v>
      </c>
    </row>
    <row r="1007" s="53" customFormat="1" ht="16.5" spans="2:7">
      <c r="B1007" s="85">
        <v>43777</v>
      </c>
      <c r="C1007" s="86" t="s">
        <v>574</v>
      </c>
      <c r="D1007" s="88" t="s">
        <v>995</v>
      </c>
      <c r="E1007" s="78" t="s">
        <v>5</v>
      </c>
      <c r="F1007" s="95">
        <v>-41</v>
      </c>
      <c r="G1007" s="53" t="s">
        <v>985</v>
      </c>
    </row>
    <row r="1008" s="53" customFormat="1" ht="16.5" spans="2:7">
      <c r="B1008" s="85">
        <v>43777</v>
      </c>
      <c r="C1008" s="86" t="s">
        <v>25</v>
      </c>
      <c r="D1008" s="88" t="s">
        <v>996</v>
      </c>
      <c r="E1008" s="78" t="s">
        <v>5</v>
      </c>
      <c r="F1008" s="95">
        <v>-294.48</v>
      </c>
      <c r="G1008" s="53" t="s">
        <v>985</v>
      </c>
    </row>
    <row r="1009" s="53" customFormat="1" ht="16.5" spans="2:7">
      <c r="B1009" s="85">
        <v>43778</v>
      </c>
      <c r="C1009" s="86" t="s">
        <v>20</v>
      </c>
      <c r="D1009" s="88" t="s">
        <v>997</v>
      </c>
      <c r="E1009" s="78" t="s">
        <v>5</v>
      </c>
      <c r="F1009" s="95">
        <v>-125.96</v>
      </c>
      <c r="G1009" s="53" t="s">
        <v>985</v>
      </c>
    </row>
    <row r="1010" s="53" customFormat="1" ht="16.5" spans="2:7">
      <c r="B1010" s="85">
        <v>43778</v>
      </c>
      <c r="C1010" s="86" t="s">
        <v>20</v>
      </c>
      <c r="D1010" s="88" t="s">
        <v>998</v>
      </c>
      <c r="E1010" s="78" t="s">
        <v>5</v>
      </c>
      <c r="F1010" s="95">
        <v>-373.2</v>
      </c>
      <c r="G1010" s="53" t="s">
        <v>985</v>
      </c>
    </row>
    <row r="1011" s="53" customFormat="1" ht="16.5" spans="2:7">
      <c r="B1011" s="85">
        <v>43778</v>
      </c>
      <c r="C1011" s="86" t="s">
        <v>999</v>
      </c>
      <c r="D1011" s="88" t="s">
        <v>603</v>
      </c>
      <c r="E1011" s="78" t="s">
        <v>5</v>
      </c>
      <c r="F1011" s="95">
        <v>-53</v>
      </c>
      <c r="G1011" s="53" t="s">
        <v>1000</v>
      </c>
    </row>
    <row r="1012" s="53" customFormat="1" ht="16.5" spans="2:7">
      <c r="B1012" s="85">
        <v>43779</v>
      </c>
      <c r="C1012" s="86" t="s">
        <v>574</v>
      </c>
      <c r="D1012" s="88" t="s">
        <v>603</v>
      </c>
      <c r="E1012" s="78" t="s">
        <v>5</v>
      </c>
      <c r="F1012" s="95">
        <v>-53</v>
      </c>
      <c r="G1012" s="53" t="s">
        <v>1000</v>
      </c>
    </row>
    <row r="1013" s="53" customFormat="1" ht="16.5" spans="2:7">
      <c r="B1013" s="85">
        <v>43781</v>
      </c>
      <c r="C1013" s="86" t="s">
        <v>574</v>
      </c>
      <c r="D1013" s="88" t="s">
        <v>1001</v>
      </c>
      <c r="E1013" s="78" t="s">
        <v>5</v>
      </c>
      <c r="F1013" s="95">
        <v>-98</v>
      </c>
      <c r="G1013" s="53" t="s">
        <v>1000</v>
      </c>
    </row>
    <row r="1014" s="53" customFormat="1" ht="16.5" spans="2:7">
      <c r="B1014" s="85">
        <v>43781</v>
      </c>
      <c r="C1014" s="86" t="s">
        <v>20</v>
      </c>
      <c r="D1014" s="88" t="s">
        <v>1002</v>
      </c>
      <c r="E1014" s="78" t="s">
        <v>5</v>
      </c>
      <c r="F1014" s="95">
        <v>-215</v>
      </c>
      <c r="G1014" s="53" t="s">
        <v>1000</v>
      </c>
    </row>
    <row r="1015" s="53" customFormat="1" ht="16.5" spans="2:7">
      <c r="B1015" s="85">
        <v>43782</v>
      </c>
      <c r="C1015" s="86" t="s">
        <v>20</v>
      </c>
      <c r="D1015" s="88" t="s">
        <v>1003</v>
      </c>
      <c r="E1015" s="78" t="s">
        <v>5</v>
      </c>
      <c r="F1015" s="95">
        <v>-306</v>
      </c>
      <c r="G1015" s="53" t="s">
        <v>1000</v>
      </c>
    </row>
    <row r="1016" s="53" customFormat="1" ht="16.5" spans="2:7">
      <c r="B1016" s="85">
        <v>43782</v>
      </c>
      <c r="C1016" s="86" t="s">
        <v>20</v>
      </c>
      <c r="D1016" s="88" t="s">
        <v>1004</v>
      </c>
      <c r="E1016" s="78" t="s">
        <v>5</v>
      </c>
      <c r="F1016" s="95">
        <v>-384</v>
      </c>
      <c r="G1016" s="53" t="s">
        <v>1000</v>
      </c>
    </row>
    <row r="1017" s="53" customFormat="1" ht="16.5" spans="2:7">
      <c r="B1017" s="85">
        <v>43783</v>
      </c>
      <c r="C1017" s="86" t="s">
        <v>25</v>
      </c>
      <c r="D1017" s="88" t="s">
        <v>1005</v>
      </c>
      <c r="E1017" s="78" t="s">
        <v>5</v>
      </c>
      <c r="F1017" s="95">
        <v>-204.3</v>
      </c>
      <c r="G1017" s="53" t="s">
        <v>1000</v>
      </c>
    </row>
    <row r="1018" s="53" customFormat="1" ht="16.5" spans="2:7">
      <c r="B1018" s="85">
        <v>43784</v>
      </c>
      <c r="C1018" s="86" t="s">
        <v>574</v>
      </c>
      <c r="D1018" s="88" t="s">
        <v>841</v>
      </c>
      <c r="E1018" s="78" t="s">
        <v>5</v>
      </c>
      <c r="F1018" s="95">
        <v>-77</v>
      </c>
      <c r="G1018" s="53" t="s">
        <v>1000</v>
      </c>
    </row>
    <row r="1019" s="53" customFormat="1" ht="16.5" spans="2:7">
      <c r="B1019" s="85">
        <v>43784</v>
      </c>
      <c r="C1019" s="86" t="s">
        <v>20</v>
      </c>
      <c r="D1019" s="88" t="s">
        <v>1006</v>
      </c>
      <c r="E1019" s="78" t="s">
        <v>5</v>
      </c>
      <c r="F1019" s="95">
        <v>-431.9</v>
      </c>
      <c r="G1019" s="53" t="s">
        <v>1000</v>
      </c>
    </row>
    <row r="1020" s="53" customFormat="1" ht="16.5" spans="2:7">
      <c r="B1020" s="85">
        <v>43784</v>
      </c>
      <c r="C1020" s="86" t="s">
        <v>20</v>
      </c>
      <c r="D1020" s="88" t="s">
        <v>1007</v>
      </c>
      <c r="E1020" s="78" t="s">
        <v>5</v>
      </c>
      <c r="F1020" s="95">
        <v>-248</v>
      </c>
      <c r="G1020" s="53" t="s">
        <v>1000</v>
      </c>
    </row>
    <row r="1021" s="53" customFormat="1" ht="16.5" spans="2:7">
      <c r="B1021" s="85">
        <v>43786</v>
      </c>
      <c r="C1021" s="86" t="s">
        <v>999</v>
      </c>
      <c r="D1021" s="88" t="s">
        <v>841</v>
      </c>
      <c r="E1021" s="78" t="s">
        <v>5</v>
      </c>
      <c r="F1021" s="95">
        <v>-77</v>
      </c>
      <c r="G1021" s="53" t="s">
        <v>1000</v>
      </c>
    </row>
    <row r="1022" s="53" customFormat="1" ht="33" spans="2:7">
      <c r="B1022" s="85">
        <v>43787</v>
      </c>
      <c r="C1022" s="86" t="s">
        <v>20</v>
      </c>
      <c r="D1022" s="88" t="s">
        <v>1008</v>
      </c>
      <c r="E1022" s="78" t="s">
        <v>5</v>
      </c>
      <c r="F1022" s="95">
        <v>-510.6</v>
      </c>
      <c r="G1022" s="53" t="s">
        <v>1000</v>
      </c>
    </row>
    <row r="1023" s="53" customFormat="1" ht="16.5" spans="2:7">
      <c r="B1023" s="85">
        <v>43787</v>
      </c>
      <c r="C1023" s="86" t="s">
        <v>20</v>
      </c>
      <c r="D1023" s="88" t="s">
        <v>215</v>
      </c>
      <c r="E1023" s="78" t="s">
        <v>4</v>
      </c>
      <c r="F1023" s="95">
        <v>-2230.73</v>
      </c>
      <c r="G1023" s="53" t="s">
        <v>1000</v>
      </c>
    </row>
    <row r="1024" s="53" customFormat="1" ht="16.5" spans="2:7">
      <c r="B1024" s="85">
        <v>43787</v>
      </c>
      <c r="C1024" s="86" t="s">
        <v>25</v>
      </c>
      <c r="D1024" s="88" t="s">
        <v>1009</v>
      </c>
      <c r="E1024" s="78" t="s">
        <v>5</v>
      </c>
      <c r="F1024" s="95">
        <v>-1345</v>
      </c>
      <c r="G1024" s="53" t="s">
        <v>1000</v>
      </c>
    </row>
    <row r="1025" s="53" customFormat="1" ht="16.5" spans="2:7">
      <c r="B1025" s="85">
        <v>43787</v>
      </c>
      <c r="C1025" s="86" t="s">
        <v>25</v>
      </c>
      <c r="D1025" s="88" t="s">
        <v>1010</v>
      </c>
      <c r="E1025" s="78" t="s">
        <v>5</v>
      </c>
      <c r="F1025" s="95">
        <v>-255.12</v>
      </c>
      <c r="G1025" s="53" t="s">
        <v>1000</v>
      </c>
    </row>
    <row r="1026" s="53" customFormat="1" ht="16.5" spans="2:7">
      <c r="B1026" s="85">
        <v>43788</v>
      </c>
      <c r="C1026" s="86" t="s">
        <v>20</v>
      </c>
      <c r="D1026" s="88" t="s">
        <v>1011</v>
      </c>
      <c r="E1026" s="78" t="s">
        <v>5</v>
      </c>
      <c r="F1026" s="95">
        <v>-229.5</v>
      </c>
      <c r="G1026" s="53" t="s">
        <v>1000</v>
      </c>
    </row>
    <row r="1027" s="53" customFormat="1" ht="16.5" spans="2:7">
      <c r="B1027" s="85">
        <v>43788</v>
      </c>
      <c r="C1027" s="86" t="s">
        <v>20</v>
      </c>
      <c r="D1027" s="88" t="s">
        <v>451</v>
      </c>
      <c r="E1027" s="78" t="s">
        <v>5</v>
      </c>
      <c r="F1027" s="95">
        <v>-312</v>
      </c>
      <c r="G1027" s="53" t="s">
        <v>1000</v>
      </c>
    </row>
    <row r="1028" s="53" customFormat="1" ht="49.5" spans="2:7">
      <c r="B1028" s="85">
        <v>43788</v>
      </c>
      <c r="C1028" s="86" t="s">
        <v>25</v>
      </c>
      <c r="D1028" s="88" t="s">
        <v>1012</v>
      </c>
      <c r="E1028" s="78" t="s">
        <v>5</v>
      </c>
      <c r="F1028" s="95">
        <v>-527.79</v>
      </c>
      <c r="G1028" s="53" t="s">
        <v>1000</v>
      </c>
    </row>
    <row r="1029" s="53" customFormat="1" ht="16.5" spans="2:7">
      <c r="B1029" s="85">
        <v>43789</v>
      </c>
      <c r="C1029" s="86" t="s">
        <v>574</v>
      </c>
      <c r="D1029" s="88" t="s">
        <v>603</v>
      </c>
      <c r="E1029" s="78" t="s">
        <v>5</v>
      </c>
      <c r="F1029" s="95">
        <v>-53</v>
      </c>
      <c r="G1029" s="53" t="s">
        <v>1000</v>
      </c>
    </row>
    <row r="1030" s="53" customFormat="1" ht="16.5" spans="2:7">
      <c r="B1030" s="85">
        <v>43789</v>
      </c>
      <c r="C1030" s="86" t="s">
        <v>25</v>
      </c>
      <c r="D1030" s="88" t="s">
        <v>1013</v>
      </c>
      <c r="E1030" s="78" t="s">
        <v>5</v>
      </c>
      <c r="F1030" s="95">
        <v>-395</v>
      </c>
      <c r="G1030" s="53" t="s">
        <v>1000</v>
      </c>
    </row>
    <row r="1031" s="53" customFormat="1" ht="16.5" spans="2:7">
      <c r="B1031" s="85">
        <v>43789</v>
      </c>
      <c r="C1031" s="86" t="s">
        <v>25</v>
      </c>
      <c r="D1031" s="88" t="s">
        <v>1014</v>
      </c>
      <c r="E1031" s="78" t="s">
        <v>5</v>
      </c>
      <c r="F1031" s="95">
        <v>-1063.14</v>
      </c>
      <c r="G1031" s="53" t="s">
        <v>1000</v>
      </c>
    </row>
    <row r="1032" s="53" customFormat="1" ht="16.5" spans="2:7">
      <c r="B1032" s="85">
        <v>43789</v>
      </c>
      <c r="C1032" s="86" t="s">
        <v>20</v>
      </c>
      <c r="D1032" s="88" t="s">
        <v>1015</v>
      </c>
      <c r="E1032" s="78" t="s">
        <v>5</v>
      </c>
      <c r="F1032" s="95">
        <v>-190</v>
      </c>
      <c r="G1032" s="53" t="s">
        <v>1000</v>
      </c>
    </row>
    <row r="1033" s="53" customFormat="1" ht="16.5" spans="2:7">
      <c r="B1033" s="85">
        <v>43790</v>
      </c>
      <c r="C1033" s="86" t="s">
        <v>54</v>
      </c>
      <c r="D1033" s="88" t="s">
        <v>1016</v>
      </c>
      <c r="E1033" s="78" t="s">
        <v>10</v>
      </c>
      <c r="F1033" s="95">
        <v>-6756.48</v>
      </c>
      <c r="G1033" s="53" t="s">
        <v>56</v>
      </c>
    </row>
    <row r="1034" s="53" customFormat="1" ht="16.5" spans="2:7">
      <c r="B1034" s="85">
        <v>43790</v>
      </c>
      <c r="C1034" s="86" t="s">
        <v>54</v>
      </c>
      <c r="D1034" s="88" t="s">
        <v>1017</v>
      </c>
      <c r="E1034" s="78" t="s">
        <v>10</v>
      </c>
      <c r="F1034" s="95">
        <v>-1386.48</v>
      </c>
      <c r="G1034" s="53" t="s">
        <v>56</v>
      </c>
    </row>
    <row r="1035" s="53" customFormat="1" ht="16.5" spans="2:7">
      <c r="B1035" s="85">
        <v>43790</v>
      </c>
      <c r="C1035" s="86" t="s">
        <v>54</v>
      </c>
      <c r="D1035" s="88" t="s">
        <v>1018</v>
      </c>
      <c r="E1035" s="78" t="s">
        <v>10</v>
      </c>
      <c r="F1035" s="95">
        <v>-4165.99</v>
      </c>
      <c r="G1035" s="53" t="s">
        <v>56</v>
      </c>
    </row>
    <row r="1036" s="53" customFormat="1" ht="16.5" spans="2:7">
      <c r="B1036" s="85">
        <v>43790</v>
      </c>
      <c r="C1036" s="86" t="s">
        <v>54</v>
      </c>
      <c r="D1036" s="88" t="s">
        <v>1019</v>
      </c>
      <c r="E1036" s="78" t="s">
        <v>10</v>
      </c>
      <c r="F1036" s="95">
        <v>-4676.92</v>
      </c>
      <c r="G1036" s="53" t="s">
        <v>56</v>
      </c>
    </row>
    <row r="1037" s="53" customFormat="1" ht="16.5" spans="2:7">
      <c r="B1037" s="85">
        <v>43790</v>
      </c>
      <c r="C1037" s="86" t="s">
        <v>54</v>
      </c>
      <c r="D1037" s="88" t="s">
        <v>1020</v>
      </c>
      <c r="E1037" s="78" t="s">
        <v>10</v>
      </c>
      <c r="F1037" s="95">
        <v>-3330.63</v>
      </c>
      <c r="G1037" s="53" t="s">
        <v>56</v>
      </c>
    </row>
    <row r="1038" s="53" customFormat="1" ht="16.5" spans="2:7">
      <c r="B1038" s="85">
        <v>43790</v>
      </c>
      <c r="C1038" s="86" t="s">
        <v>54</v>
      </c>
      <c r="D1038" s="88" t="s">
        <v>1021</v>
      </c>
      <c r="E1038" s="78" t="s">
        <v>5</v>
      </c>
      <c r="F1038" s="95">
        <v>-411</v>
      </c>
      <c r="G1038" s="53" t="s">
        <v>56</v>
      </c>
    </row>
    <row r="1039" s="53" customFormat="1" ht="16.5" spans="2:7">
      <c r="B1039" s="85">
        <v>43790</v>
      </c>
      <c r="C1039" s="86" t="s">
        <v>20</v>
      </c>
      <c r="D1039" s="88" t="s">
        <v>1022</v>
      </c>
      <c r="E1039" s="78" t="s">
        <v>5</v>
      </c>
      <c r="F1039" s="95">
        <v>-382</v>
      </c>
      <c r="G1039" s="53" t="s">
        <v>1023</v>
      </c>
    </row>
    <row r="1040" s="53" customFormat="1" ht="33" spans="2:7">
      <c r="B1040" s="85">
        <v>43791</v>
      </c>
      <c r="C1040" s="86" t="s">
        <v>23</v>
      </c>
      <c r="D1040" s="88" t="s">
        <v>1024</v>
      </c>
      <c r="E1040" s="78" t="s">
        <v>5</v>
      </c>
      <c r="F1040" s="95">
        <v>-1007</v>
      </c>
      <c r="G1040" s="53" t="s">
        <v>1023</v>
      </c>
    </row>
    <row r="1041" s="53" customFormat="1" ht="16.5" spans="2:7">
      <c r="B1041" s="85">
        <v>43792</v>
      </c>
      <c r="C1041" s="86" t="s">
        <v>574</v>
      </c>
      <c r="D1041" s="88" t="s">
        <v>1025</v>
      </c>
      <c r="E1041" s="78" t="s">
        <v>11</v>
      </c>
      <c r="F1041" s="95">
        <v>-48</v>
      </c>
      <c r="G1041" s="53" t="s">
        <v>1023</v>
      </c>
    </row>
    <row r="1042" s="53" customFormat="1" ht="16.5" spans="2:7">
      <c r="B1042" s="85">
        <v>43793</v>
      </c>
      <c r="C1042" s="86" t="s">
        <v>574</v>
      </c>
      <c r="D1042" s="88" t="s">
        <v>1026</v>
      </c>
      <c r="E1042" s="78" t="s">
        <v>5</v>
      </c>
      <c r="F1042" s="95">
        <v>-77</v>
      </c>
      <c r="G1042" s="53" t="s">
        <v>1023</v>
      </c>
    </row>
    <row r="1043" s="53" customFormat="1" ht="16.5" spans="2:7">
      <c r="B1043" s="85">
        <v>43794</v>
      </c>
      <c r="C1043" s="86" t="s">
        <v>54</v>
      </c>
      <c r="D1043" s="88" t="s">
        <v>1027</v>
      </c>
      <c r="E1043" s="78" t="s">
        <v>10</v>
      </c>
      <c r="F1043" s="95">
        <v>-3111.87</v>
      </c>
      <c r="G1043" s="53" t="s">
        <v>56</v>
      </c>
    </row>
    <row r="1044" s="53" customFormat="1" ht="16.5" spans="2:7">
      <c r="B1044" s="85">
        <v>43794</v>
      </c>
      <c r="C1044" s="86" t="s">
        <v>54</v>
      </c>
      <c r="D1044" s="88" t="s">
        <v>1028</v>
      </c>
      <c r="E1044" s="78" t="s">
        <v>10</v>
      </c>
      <c r="F1044" s="95">
        <v>-2923.08</v>
      </c>
      <c r="G1044" s="53" t="s">
        <v>56</v>
      </c>
    </row>
    <row r="1045" s="53" customFormat="1" ht="16.5" spans="2:7">
      <c r="B1045" s="85">
        <v>43795</v>
      </c>
      <c r="C1045" s="86" t="s">
        <v>20</v>
      </c>
      <c r="D1045" s="88" t="s">
        <v>1029</v>
      </c>
      <c r="E1045" s="78" t="s">
        <v>5</v>
      </c>
      <c r="F1045" s="95">
        <v>-598.5</v>
      </c>
      <c r="G1045" s="53" t="s">
        <v>1023</v>
      </c>
    </row>
    <row r="1046" s="53" customFormat="1" ht="16.5" spans="2:7">
      <c r="B1046" s="85">
        <v>43796</v>
      </c>
      <c r="C1046" s="86" t="s">
        <v>54</v>
      </c>
      <c r="D1046" s="88" t="s">
        <v>1030</v>
      </c>
      <c r="E1046" s="78" t="s">
        <v>5</v>
      </c>
      <c r="F1046" s="95">
        <v>-1000</v>
      </c>
      <c r="G1046" s="53" t="s">
        <v>56</v>
      </c>
    </row>
    <row r="1047" s="53" customFormat="1" ht="16.5" spans="2:7">
      <c r="B1047" s="85">
        <v>43796</v>
      </c>
      <c r="C1047" s="86" t="s">
        <v>574</v>
      </c>
      <c r="D1047" s="88" t="s">
        <v>995</v>
      </c>
      <c r="E1047" s="78" t="s">
        <v>5</v>
      </c>
      <c r="F1047" s="95">
        <v>-41</v>
      </c>
      <c r="G1047" s="53" t="s">
        <v>1023</v>
      </c>
    </row>
    <row r="1048" s="53" customFormat="1" ht="16.5" spans="2:7">
      <c r="B1048" s="85">
        <v>43797</v>
      </c>
      <c r="C1048" s="86" t="s">
        <v>25</v>
      </c>
      <c r="D1048" s="88" t="s">
        <v>1031</v>
      </c>
      <c r="E1048" s="78" t="s">
        <v>5</v>
      </c>
      <c r="F1048" s="95">
        <v>-325.18</v>
      </c>
      <c r="G1048" s="53" t="s">
        <v>1023</v>
      </c>
    </row>
    <row r="1049" s="53" customFormat="1" ht="16.5" spans="2:7">
      <c r="B1049" s="85">
        <v>43797</v>
      </c>
      <c r="C1049" s="86" t="s">
        <v>20</v>
      </c>
      <c r="D1049" s="88" t="s">
        <v>1032</v>
      </c>
      <c r="E1049" s="78" t="s">
        <v>5</v>
      </c>
      <c r="F1049" s="95">
        <v>-515.8</v>
      </c>
      <c r="G1049" s="53" t="s">
        <v>1023</v>
      </c>
    </row>
    <row r="1050" s="53" customFormat="1" ht="16.5" spans="2:7">
      <c r="B1050" s="85">
        <v>43798</v>
      </c>
      <c r="C1050" s="86" t="s">
        <v>817</v>
      </c>
      <c r="D1050" s="88" t="s">
        <v>1033</v>
      </c>
      <c r="E1050" s="78" t="s">
        <v>5</v>
      </c>
      <c r="F1050" s="95">
        <v>-91</v>
      </c>
      <c r="G1050" s="53" t="s">
        <v>1023</v>
      </c>
    </row>
    <row r="1051" s="53" customFormat="1" ht="16.5" spans="2:7">
      <c r="B1051" s="85">
        <v>43799</v>
      </c>
      <c r="C1051" s="86" t="s">
        <v>574</v>
      </c>
      <c r="D1051" s="88" t="s">
        <v>1034</v>
      </c>
      <c r="E1051" s="78" t="s">
        <v>5</v>
      </c>
      <c r="F1051" s="95">
        <v>-115</v>
      </c>
      <c r="G1051" s="53" t="s">
        <v>1023</v>
      </c>
    </row>
    <row r="1052" s="53" customFormat="1" ht="16.5" spans="2:7">
      <c r="B1052" s="85">
        <v>43799</v>
      </c>
      <c r="C1052" s="86" t="s">
        <v>817</v>
      </c>
      <c r="D1052" s="88" t="s">
        <v>1035</v>
      </c>
      <c r="E1052" s="78" t="s">
        <v>11</v>
      </c>
      <c r="F1052" s="95">
        <v>-12</v>
      </c>
      <c r="G1052" s="53" t="s">
        <v>1023</v>
      </c>
    </row>
    <row r="1053" s="53" customFormat="1" ht="16.5" spans="2:7">
      <c r="B1053" s="85">
        <v>43799</v>
      </c>
      <c r="C1053" s="86" t="s">
        <v>574</v>
      </c>
      <c r="D1053" s="88" t="s">
        <v>1035</v>
      </c>
      <c r="E1053" s="78" t="s">
        <v>11</v>
      </c>
      <c r="F1053" s="95">
        <v>-12</v>
      </c>
      <c r="G1053" s="53" t="s">
        <v>1023</v>
      </c>
    </row>
    <row r="1054" s="53" customFormat="1" ht="16.5" spans="2:7">
      <c r="B1054" s="85">
        <v>43799</v>
      </c>
      <c r="C1054" s="86" t="s">
        <v>574</v>
      </c>
      <c r="D1054" s="88" t="s">
        <v>1036</v>
      </c>
      <c r="E1054" s="78" t="s">
        <v>11</v>
      </c>
      <c r="F1054" s="95">
        <v>-32</v>
      </c>
      <c r="G1054" s="53" t="s">
        <v>1023</v>
      </c>
    </row>
    <row r="1055" s="53" customFormat="1" ht="16.5" spans="2:7">
      <c r="B1055" s="85">
        <v>43799</v>
      </c>
      <c r="C1055" s="86" t="s">
        <v>25</v>
      </c>
      <c r="D1055" s="88" t="s">
        <v>1037</v>
      </c>
      <c r="E1055" s="78" t="s">
        <v>5</v>
      </c>
      <c r="F1055" s="95">
        <v>-908.26</v>
      </c>
      <c r="G1055" s="53" t="s">
        <v>1023</v>
      </c>
    </row>
    <row r="1056" s="53" customFormat="1" ht="16.5" spans="2:7">
      <c r="B1056" s="85">
        <v>43800</v>
      </c>
      <c r="C1056" s="86" t="s">
        <v>54</v>
      </c>
      <c r="D1056" s="88" t="s">
        <v>1038</v>
      </c>
      <c r="E1056" s="78" t="s">
        <v>5</v>
      </c>
      <c r="F1056" s="95">
        <v>-1300.3</v>
      </c>
      <c r="G1056" s="53" t="s">
        <v>56</v>
      </c>
    </row>
    <row r="1057" s="53" customFormat="1" ht="16.5" spans="2:7">
      <c r="B1057" s="85">
        <v>43802</v>
      </c>
      <c r="C1057" s="86" t="s">
        <v>54</v>
      </c>
      <c r="D1057" s="88" t="s">
        <v>1039</v>
      </c>
      <c r="E1057" s="78" t="s">
        <v>5</v>
      </c>
      <c r="F1057" s="95">
        <v>-8793</v>
      </c>
      <c r="G1057" s="53" t="s">
        <v>56</v>
      </c>
    </row>
    <row r="1058" s="53" customFormat="1" ht="16.5" spans="2:7">
      <c r="B1058" s="85">
        <v>43802</v>
      </c>
      <c r="C1058" s="86" t="s">
        <v>54</v>
      </c>
      <c r="D1058" s="88" t="s">
        <v>1040</v>
      </c>
      <c r="E1058" s="78" t="s">
        <v>5</v>
      </c>
      <c r="F1058" s="95">
        <v>-1228.7</v>
      </c>
      <c r="G1058" s="53" t="s">
        <v>56</v>
      </c>
    </row>
    <row r="1059" s="53" customFormat="1" ht="16.5" spans="2:7">
      <c r="B1059" s="85">
        <v>43802</v>
      </c>
      <c r="C1059" s="86" t="s">
        <v>54</v>
      </c>
      <c r="D1059" s="88" t="s">
        <v>1041</v>
      </c>
      <c r="E1059" s="78" t="s">
        <v>5</v>
      </c>
      <c r="F1059" s="95">
        <v>-2392.8</v>
      </c>
      <c r="G1059" s="53" t="s">
        <v>56</v>
      </c>
    </row>
    <row r="1060" s="53" customFormat="1" ht="16.5" spans="2:7">
      <c r="B1060" s="85">
        <v>43802</v>
      </c>
      <c r="C1060" s="86" t="s">
        <v>54</v>
      </c>
      <c r="D1060" s="88" t="s">
        <v>1042</v>
      </c>
      <c r="E1060" s="78" t="s">
        <v>5</v>
      </c>
      <c r="F1060" s="95">
        <v>-2323.36</v>
      </c>
      <c r="G1060" s="53" t="s">
        <v>56</v>
      </c>
    </row>
    <row r="1061" s="53" customFormat="1" ht="16.5" spans="2:7">
      <c r="B1061" s="85">
        <v>43802</v>
      </c>
      <c r="C1061" s="86" t="s">
        <v>54</v>
      </c>
      <c r="D1061" s="88" t="s">
        <v>1043</v>
      </c>
      <c r="E1061" s="78" t="s">
        <v>4</v>
      </c>
      <c r="F1061" s="95">
        <v>-10500</v>
      </c>
      <c r="G1061" s="53" t="s">
        <v>56</v>
      </c>
    </row>
    <row r="1062" s="53" customFormat="1" ht="16.5" spans="2:7">
      <c r="B1062" s="85">
        <v>43802</v>
      </c>
      <c r="C1062" s="86" t="s">
        <v>54</v>
      </c>
      <c r="D1062" s="88" t="s">
        <v>1044</v>
      </c>
      <c r="E1062" s="78" t="s">
        <v>5</v>
      </c>
      <c r="F1062" s="95">
        <v>-1976</v>
      </c>
      <c r="G1062" s="53" t="s">
        <v>56</v>
      </c>
    </row>
    <row r="1063" s="53" customFormat="1" ht="16.5" spans="2:7">
      <c r="B1063" s="85">
        <v>43802</v>
      </c>
      <c r="C1063" s="86" t="s">
        <v>54</v>
      </c>
      <c r="D1063" s="88" t="s">
        <v>1045</v>
      </c>
      <c r="E1063" s="78" t="s">
        <v>5</v>
      </c>
      <c r="F1063" s="95">
        <v>-795.2</v>
      </c>
      <c r="G1063" s="53" t="s">
        <v>56</v>
      </c>
    </row>
    <row r="1064" s="53" customFormat="1" ht="16.5" spans="2:7">
      <c r="B1064" s="85">
        <v>43802</v>
      </c>
      <c r="C1064" s="86" t="s">
        <v>54</v>
      </c>
      <c r="D1064" s="88" t="s">
        <v>1046</v>
      </c>
      <c r="E1064" s="78" t="s">
        <v>5</v>
      </c>
      <c r="F1064" s="95">
        <v>-571</v>
      </c>
      <c r="G1064" s="53" t="s">
        <v>56</v>
      </c>
    </row>
    <row r="1065" s="53" customFormat="1" ht="16.5" spans="2:7">
      <c r="B1065" s="85">
        <v>43803</v>
      </c>
      <c r="C1065" s="86" t="s">
        <v>574</v>
      </c>
      <c r="D1065" s="88" t="s">
        <v>603</v>
      </c>
      <c r="E1065" s="78" t="s">
        <v>5</v>
      </c>
      <c r="F1065" s="95">
        <v>-53</v>
      </c>
      <c r="G1065" s="53" t="s">
        <v>1047</v>
      </c>
    </row>
    <row r="1066" s="53" customFormat="1" ht="16.5" spans="2:7">
      <c r="B1066" s="85">
        <v>43803</v>
      </c>
      <c r="C1066" s="86" t="s">
        <v>20</v>
      </c>
      <c r="D1066" s="88" t="s">
        <v>1048</v>
      </c>
      <c r="E1066" s="78" t="s">
        <v>5</v>
      </c>
      <c r="F1066" s="95">
        <v>-271</v>
      </c>
      <c r="G1066" s="53" t="s">
        <v>1047</v>
      </c>
    </row>
    <row r="1067" s="53" customFormat="1" ht="16.5" spans="2:7">
      <c r="B1067" s="85">
        <v>43804</v>
      </c>
      <c r="C1067" s="86" t="s">
        <v>1049</v>
      </c>
      <c r="D1067" s="88" t="s">
        <v>1050</v>
      </c>
      <c r="E1067" s="78" t="s">
        <v>5</v>
      </c>
      <c r="F1067" s="95">
        <v>-785</v>
      </c>
      <c r="G1067" s="53" t="s">
        <v>1047</v>
      </c>
    </row>
    <row r="1068" s="53" customFormat="1" ht="16.5" spans="2:7">
      <c r="B1068" s="85">
        <v>43805</v>
      </c>
      <c r="C1068" s="86" t="s">
        <v>574</v>
      </c>
      <c r="D1068" s="88" t="s">
        <v>603</v>
      </c>
      <c r="E1068" s="78" t="s">
        <v>5</v>
      </c>
      <c r="F1068" s="95">
        <v>-53</v>
      </c>
      <c r="G1068" s="53" t="s">
        <v>1047</v>
      </c>
    </row>
    <row r="1069" s="53" customFormat="1" ht="16.5" spans="2:7">
      <c r="B1069" s="85">
        <v>43805</v>
      </c>
      <c r="C1069" s="86" t="s">
        <v>574</v>
      </c>
      <c r="D1069" s="88" t="s">
        <v>1051</v>
      </c>
      <c r="E1069" s="78" t="s">
        <v>5</v>
      </c>
      <c r="F1069" s="95">
        <v>-106</v>
      </c>
      <c r="G1069" s="53" t="s">
        <v>1047</v>
      </c>
    </row>
    <row r="1070" s="53" customFormat="1" ht="16.5" spans="2:7">
      <c r="B1070" s="85">
        <v>43805</v>
      </c>
      <c r="C1070" s="86" t="s">
        <v>25</v>
      </c>
      <c r="D1070" s="88" t="s">
        <v>1052</v>
      </c>
      <c r="E1070" s="78" t="s">
        <v>5</v>
      </c>
      <c r="F1070" s="95">
        <v>-326</v>
      </c>
      <c r="G1070" s="53" t="s">
        <v>1047</v>
      </c>
    </row>
    <row r="1071" s="53" customFormat="1" ht="16.5" spans="2:7">
      <c r="B1071" s="85">
        <v>43805</v>
      </c>
      <c r="C1071" s="86" t="s">
        <v>574</v>
      </c>
      <c r="D1071" s="88" t="s">
        <v>1053</v>
      </c>
      <c r="E1071" s="78" t="s">
        <v>5</v>
      </c>
      <c r="F1071" s="95">
        <v>-25</v>
      </c>
      <c r="G1071" s="53" t="s">
        <v>1047</v>
      </c>
    </row>
    <row r="1072" s="53" customFormat="1" ht="33" spans="2:7">
      <c r="B1072" s="85">
        <v>43805</v>
      </c>
      <c r="C1072" s="86" t="s">
        <v>20</v>
      </c>
      <c r="D1072" s="88" t="s">
        <v>1054</v>
      </c>
      <c r="E1072" s="78" t="s">
        <v>5</v>
      </c>
      <c r="F1072" s="95">
        <v>-2005.84</v>
      </c>
      <c r="G1072" s="53" t="s">
        <v>1047</v>
      </c>
    </row>
    <row r="1073" s="53" customFormat="1" ht="16.5" spans="2:7">
      <c r="B1073" s="85">
        <v>43806</v>
      </c>
      <c r="C1073" s="86" t="s">
        <v>54</v>
      </c>
      <c r="D1073" s="88" t="s">
        <v>1055</v>
      </c>
      <c r="E1073" s="78" t="s">
        <v>5</v>
      </c>
      <c r="F1073" s="95">
        <v>-4250</v>
      </c>
      <c r="G1073" s="53" t="s">
        <v>56</v>
      </c>
    </row>
    <row r="1074" s="53" customFormat="1" ht="16.5" spans="2:7">
      <c r="B1074" s="85">
        <v>43807</v>
      </c>
      <c r="C1074" s="86" t="s">
        <v>25</v>
      </c>
      <c r="D1074" s="88" t="s">
        <v>1056</v>
      </c>
      <c r="E1074" s="78" t="s">
        <v>5</v>
      </c>
      <c r="F1074" s="95">
        <v>-978</v>
      </c>
      <c r="G1074" s="53" t="s">
        <v>1047</v>
      </c>
    </row>
    <row r="1075" s="53" customFormat="1" ht="16.5" spans="2:7">
      <c r="B1075" s="85">
        <v>43807</v>
      </c>
      <c r="C1075" s="86" t="s">
        <v>20</v>
      </c>
      <c r="D1075" s="88" t="s">
        <v>1057</v>
      </c>
      <c r="E1075" s="78" t="s">
        <v>5</v>
      </c>
      <c r="F1075" s="95">
        <v>-1553.5</v>
      </c>
      <c r="G1075" s="53" t="s">
        <v>1047</v>
      </c>
    </row>
    <row r="1076" s="53" customFormat="1" ht="16.5" spans="2:7">
      <c r="B1076" s="85">
        <v>43807</v>
      </c>
      <c r="C1076" s="86" t="s">
        <v>23</v>
      </c>
      <c r="D1076" s="88" t="s">
        <v>1058</v>
      </c>
      <c r="E1076" s="78" t="s">
        <v>6</v>
      </c>
      <c r="F1076" s="79">
        <v>-488</v>
      </c>
      <c r="G1076" s="64" t="s">
        <v>1059</v>
      </c>
    </row>
    <row r="1077" s="53" customFormat="1" ht="16.5" spans="2:7">
      <c r="B1077" s="85">
        <v>43808</v>
      </c>
      <c r="C1077" s="86" t="s">
        <v>20</v>
      </c>
      <c r="D1077" s="88" t="s">
        <v>1060</v>
      </c>
      <c r="E1077" s="78" t="s">
        <v>5</v>
      </c>
      <c r="F1077" s="79">
        <v>-720.9</v>
      </c>
      <c r="G1077" s="64" t="s">
        <v>1047</v>
      </c>
    </row>
    <row r="1078" s="53" customFormat="1" ht="16.5" spans="2:7">
      <c r="B1078" s="85">
        <v>43808</v>
      </c>
      <c r="C1078" s="86" t="s">
        <v>1049</v>
      </c>
      <c r="D1078" s="88" t="s">
        <v>603</v>
      </c>
      <c r="E1078" s="78" t="s">
        <v>5</v>
      </c>
      <c r="F1078" s="79">
        <v>-53</v>
      </c>
      <c r="G1078" s="64" t="s">
        <v>1047</v>
      </c>
    </row>
    <row r="1079" s="53" customFormat="1" ht="16.5" spans="2:7">
      <c r="B1079" s="85">
        <v>43808</v>
      </c>
      <c r="C1079" s="86" t="s">
        <v>1049</v>
      </c>
      <c r="D1079" s="88" t="s">
        <v>1061</v>
      </c>
      <c r="E1079" s="78" t="s">
        <v>5</v>
      </c>
      <c r="F1079" s="79">
        <v>-193</v>
      </c>
      <c r="G1079" s="64" t="s">
        <v>1047</v>
      </c>
    </row>
    <row r="1080" s="53" customFormat="1" ht="16.5" spans="2:7">
      <c r="B1080" s="85">
        <v>43808</v>
      </c>
      <c r="C1080" s="86" t="s">
        <v>1049</v>
      </c>
      <c r="D1080" s="88" t="s">
        <v>1062</v>
      </c>
      <c r="E1080" s="78" t="s">
        <v>5</v>
      </c>
      <c r="F1080" s="79">
        <v>-34</v>
      </c>
      <c r="G1080" s="64" t="s">
        <v>1047</v>
      </c>
    </row>
    <row r="1081" s="53" customFormat="1" ht="16.5" spans="2:7">
      <c r="B1081" s="85">
        <v>43809</v>
      </c>
      <c r="C1081" s="86" t="s">
        <v>20</v>
      </c>
      <c r="D1081" s="88" t="s">
        <v>1063</v>
      </c>
      <c r="E1081" s="78" t="s">
        <v>5</v>
      </c>
      <c r="F1081" s="79">
        <v>-726.5</v>
      </c>
      <c r="G1081" s="64" t="s">
        <v>1047</v>
      </c>
    </row>
    <row r="1082" s="53" customFormat="1" ht="16.5" spans="2:7">
      <c r="B1082" s="85">
        <v>43809</v>
      </c>
      <c r="C1082" s="86" t="s">
        <v>20</v>
      </c>
      <c r="D1082" s="88" t="s">
        <v>1064</v>
      </c>
      <c r="E1082" s="78" t="s">
        <v>5</v>
      </c>
      <c r="F1082" s="79">
        <v>-350</v>
      </c>
      <c r="G1082" s="64" t="s">
        <v>1047</v>
      </c>
    </row>
    <row r="1083" s="53" customFormat="1" ht="16.5" spans="2:7">
      <c r="B1083" s="85">
        <v>43809</v>
      </c>
      <c r="C1083" s="86" t="s">
        <v>1049</v>
      </c>
      <c r="D1083" s="88" t="s">
        <v>1065</v>
      </c>
      <c r="E1083" s="78" t="s">
        <v>5</v>
      </c>
      <c r="F1083" s="79">
        <v>-407</v>
      </c>
      <c r="G1083" s="64" t="s">
        <v>1066</v>
      </c>
    </row>
    <row r="1084" s="53" customFormat="1" ht="16.5" spans="2:7">
      <c r="B1084" s="85">
        <v>43809</v>
      </c>
      <c r="C1084" s="86" t="s">
        <v>1049</v>
      </c>
      <c r="D1084" s="88" t="s">
        <v>1067</v>
      </c>
      <c r="E1084" s="78" t="s">
        <v>5</v>
      </c>
      <c r="F1084" s="79">
        <v>-41.4</v>
      </c>
      <c r="G1084" s="64" t="s">
        <v>1066</v>
      </c>
    </row>
    <row r="1085" s="53" customFormat="1" ht="16.5" spans="2:7">
      <c r="B1085" s="85">
        <v>43810</v>
      </c>
      <c r="C1085" s="86" t="s">
        <v>574</v>
      </c>
      <c r="D1085" s="88" t="s">
        <v>1068</v>
      </c>
      <c r="E1085" s="78" t="s">
        <v>6</v>
      </c>
      <c r="F1085" s="79">
        <v>-24</v>
      </c>
      <c r="G1085" s="64" t="s">
        <v>1066</v>
      </c>
    </row>
    <row r="1086" s="53" customFormat="1" ht="33" spans="2:7">
      <c r="B1086" s="85">
        <v>43811</v>
      </c>
      <c r="C1086" s="86" t="s">
        <v>25</v>
      </c>
      <c r="D1086" s="88" t="s">
        <v>1069</v>
      </c>
      <c r="E1086" s="78" t="s">
        <v>6</v>
      </c>
      <c r="F1086" s="79">
        <v>-94.08</v>
      </c>
      <c r="G1086" s="64" t="s">
        <v>1066</v>
      </c>
    </row>
    <row r="1087" s="53" customFormat="1" ht="16.5" spans="2:7">
      <c r="B1087" s="85">
        <v>43811</v>
      </c>
      <c r="C1087" s="86" t="s">
        <v>25</v>
      </c>
      <c r="D1087" s="88" t="s">
        <v>1070</v>
      </c>
      <c r="E1087" s="78" t="s">
        <v>5</v>
      </c>
      <c r="F1087" s="79">
        <v>-235.7</v>
      </c>
      <c r="G1087" s="64" t="s">
        <v>1066</v>
      </c>
    </row>
    <row r="1088" s="53" customFormat="1" ht="16.5" spans="2:7">
      <c r="B1088" s="85">
        <v>43811</v>
      </c>
      <c r="C1088" s="86" t="s">
        <v>574</v>
      </c>
      <c r="D1088" s="88" t="s">
        <v>1071</v>
      </c>
      <c r="E1088" s="78" t="s">
        <v>5</v>
      </c>
      <c r="F1088" s="79">
        <v>-129</v>
      </c>
      <c r="G1088" s="64" t="s">
        <v>1066</v>
      </c>
    </row>
    <row r="1089" s="53" customFormat="1" ht="16.5" spans="2:7">
      <c r="B1089" s="85">
        <v>43812</v>
      </c>
      <c r="C1089" s="86" t="s">
        <v>25</v>
      </c>
      <c r="D1089" s="88" t="s">
        <v>1072</v>
      </c>
      <c r="E1089" s="78" t="s">
        <v>5</v>
      </c>
      <c r="F1089" s="79">
        <v>-275.7</v>
      </c>
      <c r="G1089" s="64" t="s">
        <v>1066</v>
      </c>
    </row>
    <row r="1090" s="53" customFormat="1" ht="16.5" spans="2:7">
      <c r="B1090" s="85">
        <v>43812</v>
      </c>
      <c r="C1090" s="86" t="s">
        <v>574</v>
      </c>
      <c r="D1090" s="88" t="s">
        <v>603</v>
      </c>
      <c r="E1090" s="78" t="s">
        <v>5</v>
      </c>
      <c r="F1090" s="79">
        <v>-53</v>
      </c>
      <c r="G1090" s="64" t="s">
        <v>1066</v>
      </c>
    </row>
    <row r="1091" s="53" customFormat="1" ht="16.5" spans="2:7">
      <c r="B1091" s="85">
        <v>43813</v>
      </c>
      <c r="C1091" s="86" t="s">
        <v>817</v>
      </c>
      <c r="D1091" s="88" t="s">
        <v>1073</v>
      </c>
      <c r="E1091" s="78" t="s">
        <v>6</v>
      </c>
      <c r="F1091" s="79">
        <v>-72</v>
      </c>
      <c r="G1091" s="64" t="s">
        <v>1066</v>
      </c>
    </row>
    <row r="1092" s="53" customFormat="1" ht="16.5" spans="2:7">
      <c r="B1092" s="85">
        <v>43815</v>
      </c>
      <c r="C1092" s="86" t="s">
        <v>574</v>
      </c>
      <c r="D1092" s="88" t="s">
        <v>869</v>
      </c>
      <c r="E1092" s="78" t="s">
        <v>5</v>
      </c>
      <c r="F1092" s="79">
        <v>-65</v>
      </c>
      <c r="G1092" s="64" t="s">
        <v>1066</v>
      </c>
    </row>
    <row r="1093" s="53" customFormat="1" ht="16.5" spans="2:7">
      <c r="B1093" s="85">
        <v>43815</v>
      </c>
      <c r="C1093" s="86" t="s">
        <v>999</v>
      </c>
      <c r="D1093" s="88" t="s">
        <v>603</v>
      </c>
      <c r="E1093" s="78" t="s">
        <v>5</v>
      </c>
      <c r="F1093" s="79">
        <v>-53</v>
      </c>
      <c r="G1093" s="64" t="s">
        <v>1066</v>
      </c>
    </row>
    <row r="1094" s="53" customFormat="1" ht="16.5" spans="2:7">
      <c r="B1094" s="85">
        <v>43815</v>
      </c>
      <c r="C1094" s="86" t="s">
        <v>1049</v>
      </c>
      <c r="D1094" s="88" t="s">
        <v>1074</v>
      </c>
      <c r="E1094" s="78" t="s">
        <v>6</v>
      </c>
      <c r="F1094" s="79">
        <v>-44.9</v>
      </c>
      <c r="G1094" s="64" t="s">
        <v>1059</v>
      </c>
    </row>
    <row r="1095" s="53" customFormat="1" ht="16.5" spans="2:7">
      <c r="B1095" s="85">
        <v>43816</v>
      </c>
      <c r="C1095" s="86" t="s">
        <v>1049</v>
      </c>
      <c r="D1095" s="88" t="s">
        <v>1075</v>
      </c>
      <c r="E1095" s="78" t="s">
        <v>6</v>
      </c>
      <c r="F1095" s="79">
        <v>-23.5</v>
      </c>
      <c r="G1095" s="64" t="s">
        <v>1066</v>
      </c>
    </row>
    <row r="1096" s="53" customFormat="1" ht="16.5" spans="2:7">
      <c r="B1096" s="85">
        <v>43816</v>
      </c>
      <c r="C1096" s="86" t="s">
        <v>1049</v>
      </c>
      <c r="D1096" s="88" t="s">
        <v>422</v>
      </c>
      <c r="E1096" s="78" t="s">
        <v>5</v>
      </c>
      <c r="F1096" s="79">
        <v>-468</v>
      </c>
      <c r="G1096" s="64" t="s">
        <v>1066</v>
      </c>
    </row>
    <row r="1097" s="53" customFormat="1" ht="16.5" spans="2:7">
      <c r="B1097" s="85">
        <v>43818</v>
      </c>
      <c r="C1097" s="86" t="s">
        <v>999</v>
      </c>
      <c r="D1097" s="88" t="s">
        <v>1076</v>
      </c>
      <c r="E1097" s="78" t="s">
        <v>5</v>
      </c>
      <c r="F1097" s="79">
        <v>-218</v>
      </c>
      <c r="G1097" s="64" t="s">
        <v>1066</v>
      </c>
    </row>
    <row r="1098" s="53" customFormat="1" ht="16.5" spans="2:7">
      <c r="B1098" s="85">
        <v>43818</v>
      </c>
      <c r="C1098" s="86" t="s">
        <v>817</v>
      </c>
      <c r="D1098" s="88" t="s">
        <v>1077</v>
      </c>
      <c r="E1098" s="78" t="s">
        <v>6</v>
      </c>
      <c r="F1098" s="79">
        <v>-48</v>
      </c>
      <c r="G1098" s="64" t="s">
        <v>1066</v>
      </c>
    </row>
    <row r="1099" s="53" customFormat="1" ht="16.5" spans="2:7">
      <c r="B1099" s="85">
        <v>43818</v>
      </c>
      <c r="C1099" s="86" t="s">
        <v>1049</v>
      </c>
      <c r="D1099" s="88" t="s">
        <v>1078</v>
      </c>
      <c r="E1099" s="78" t="s">
        <v>5</v>
      </c>
      <c r="F1099" s="95">
        <v>-18</v>
      </c>
      <c r="G1099" s="53" t="s">
        <v>1059</v>
      </c>
    </row>
    <row r="1100" s="53" customFormat="1" ht="16.5" spans="2:7">
      <c r="B1100" s="85">
        <v>43818</v>
      </c>
      <c r="C1100" s="86" t="s">
        <v>1049</v>
      </c>
      <c r="D1100" s="88" t="s">
        <v>1079</v>
      </c>
      <c r="E1100" s="78" t="s">
        <v>6</v>
      </c>
      <c r="F1100" s="79">
        <v>-69</v>
      </c>
      <c r="G1100" s="64" t="s">
        <v>1059</v>
      </c>
    </row>
    <row r="1101" s="53" customFormat="1" ht="16.5" spans="2:7">
      <c r="B1101" s="85">
        <v>43820</v>
      </c>
      <c r="C1101" s="86" t="s">
        <v>1049</v>
      </c>
      <c r="D1101" s="88" t="s">
        <v>1080</v>
      </c>
      <c r="E1101" s="78" t="s">
        <v>5</v>
      </c>
      <c r="F1101" s="79">
        <v>-38.3</v>
      </c>
      <c r="G1101" s="64" t="s">
        <v>1059</v>
      </c>
    </row>
    <row r="1102" s="53" customFormat="1" ht="16.5" spans="2:7">
      <c r="B1102" s="85">
        <v>43820</v>
      </c>
      <c r="C1102" s="86" t="s">
        <v>25</v>
      </c>
      <c r="D1102" s="88" t="s">
        <v>1081</v>
      </c>
      <c r="E1102" s="78" t="s">
        <v>6</v>
      </c>
      <c r="F1102" s="79">
        <v>-202.8</v>
      </c>
      <c r="G1102" s="64" t="s">
        <v>1059</v>
      </c>
    </row>
    <row r="1103" s="53" customFormat="1" ht="16.5" spans="2:7">
      <c r="B1103" s="85">
        <v>43821</v>
      </c>
      <c r="C1103" s="86" t="s">
        <v>999</v>
      </c>
      <c r="D1103" s="88" t="s">
        <v>1082</v>
      </c>
      <c r="E1103" s="78" t="s">
        <v>5</v>
      </c>
      <c r="F1103" s="79">
        <v>-53</v>
      </c>
      <c r="G1103" s="64" t="s">
        <v>1059</v>
      </c>
    </row>
    <row r="1104" s="53" customFormat="1" ht="16.5" spans="2:7">
      <c r="B1104" s="85">
        <v>43821</v>
      </c>
      <c r="C1104" s="86" t="s">
        <v>1049</v>
      </c>
      <c r="D1104" s="88" t="s">
        <v>1083</v>
      </c>
      <c r="E1104" s="78" t="s">
        <v>6</v>
      </c>
      <c r="F1104" s="79">
        <v>-850</v>
      </c>
      <c r="G1104" s="64" t="s">
        <v>1059</v>
      </c>
    </row>
    <row r="1105" s="53" customFormat="1" ht="16.5" spans="2:7">
      <c r="B1105" s="85">
        <v>43821</v>
      </c>
      <c r="C1105" s="86" t="s">
        <v>25</v>
      </c>
      <c r="D1105" s="88" t="s">
        <v>1084</v>
      </c>
      <c r="E1105" s="78" t="s">
        <v>5</v>
      </c>
      <c r="F1105" s="79">
        <v>-122.17</v>
      </c>
      <c r="G1105" s="64" t="s">
        <v>1059</v>
      </c>
    </row>
    <row r="1106" s="53" customFormat="1" ht="214.5" spans="2:7">
      <c r="B1106" s="85">
        <v>43823</v>
      </c>
      <c r="C1106" s="86" t="s">
        <v>25</v>
      </c>
      <c r="D1106" s="88" t="s">
        <v>1085</v>
      </c>
      <c r="E1106" s="78" t="s">
        <v>5</v>
      </c>
      <c r="F1106" s="79">
        <v>-3122.89</v>
      </c>
      <c r="G1106" s="64" t="s">
        <v>1059</v>
      </c>
    </row>
    <row r="1107" s="53" customFormat="1" ht="49.5" spans="2:7">
      <c r="B1107" s="85">
        <v>43823</v>
      </c>
      <c r="C1107" s="86" t="s">
        <v>25</v>
      </c>
      <c r="D1107" s="88" t="s">
        <v>1086</v>
      </c>
      <c r="E1107" s="78" t="s">
        <v>5</v>
      </c>
      <c r="F1107" s="79">
        <v>-109.34</v>
      </c>
      <c r="G1107" s="64" t="s">
        <v>1059</v>
      </c>
    </row>
    <row r="1108" s="53" customFormat="1" ht="16.5" spans="2:7">
      <c r="B1108" s="85">
        <v>43824</v>
      </c>
      <c r="C1108" s="86" t="s">
        <v>574</v>
      </c>
      <c r="D1108" s="88" t="s">
        <v>1087</v>
      </c>
      <c r="E1108" s="78" t="s">
        <v>5</v>
      </c>
      <c r="F1108" s="79">
        <v>-164</v>
      </c>
      <c r="G1108" s="64" t="s">
        <v>1059</v>
      </c>
    </row>
    <row r="1109" s="53" customFormat="1" ht="16.5" spans="2:7">
      <c r="B1109" s="85">
        <v>43824</v>
      </c>
      <c r="C1109" s="86" t="s">
        <v>574</v>
      </c>
      <c r="D1109" s="88" t="s">
        <v>1088</v>
      </c>
      <c r="E1109" s="78" t="s">
        <v>5</v>
      </c>
      <c r="F1109" s="79">
        <v>-53</v>
      </c>
      <c r="G1109" s="64" t="s">
        <v>1059</v>
      </c>
    </row>
    <row r="1110" s="53" customFormat="1" ht="33" spans="2:7">
      <c r="B1110" s="85">
        <v>43824</v>
      </c>
      <c r="C1110" s="86" t="s">
        <v>20</v>
      </c>
      <c r="D1110" s="88" t="s">
        <v>1089</v>
      </c>
      <c r="E1110" s="78" t="s">
        <v>5</v>
      </c>
      <c r="F1110" s="79">
        <v>-725.5</v>
      </c>
      <c r="G1110" s="64" t="s">
        <v>1059</v>
      </c>
    </row>
    <row r="1111" s="53" customFormat="1" ht="16.5" spans="2:7">
      <c r="B1111" s="85">
        <v>43825</v>
      </c>
      <c r="C1111" s="86" t="s">
        <v>25</v>
      </c>
      <c r="D1111" s="88" t="s">
        <v>473</v>
      </c>
      <c r="E1111" s="78" t="s">
        <v>5</v>
      </c>
      <c r="F1111" s="79">
        <v>-624</v>
      </c>
      <c r="G1111" s="64" t="s">
        <v>1059</v>
      </c>
    </row>
    <row r="1112" s="53" customFormat="1" ht="16.5" spans="2:7">
      <c r="B1112" s="85">
        <v>43827</v>
      </c>
      <c r="C1112" s="86" t="s">
        <v>574</v>
      </c>
      <c r="D1112" s="88" t="s">
        <v>1090</v>
      </c>
      <c r="E1112" s="78" t="s">
        <v>5</v>
      </c>
      <c r="F1112" s="79">
        <v>-53</v>
      </c>
      <c r="G1112" s="64" t="s">
        <v>1059</v>
      </c>
    </row>
    <row r="1113" s="53" customFormat="1" ht="49.5" spans="2:7">
      <c r="B1113" s="85">
        <v>43828</v>
      </c>
      <c r="C1113" s="86" t="s">
        <v>817</v>
      </c>
      <c r="D1113" s="88" t="s">
        <v>1091</v>
      </c>
      <c r="E1113" s="78" t="s">
        <v>6</v>
      </c>
      <c r="F1113" s="79">
        <v>-60</v>
      </c>
      <c r="G1113" s="64" t="s">
        <v>1059</v>
      </c>
    </row>
    <row r="1114" s="53" customFormat="1" ht="16.5" spans="2:7">
      <c r="B1114" s="85">
        <v>43828</v>
      </c>
      <c r="C1114" s="86" t="s">
        <v>817</v>
      </c>
      <c r="D1114" s="88" t="s">
        <v>1092</v>
      </c>
      <c r="E1114" s="78" t="s">
        <v>5</v>
      </c>
      <c r="F1114" s="79">
        <v>-11.5</v>
      </c>
      <c r="G1114" s="64" t="s">
        <v>1059</v>
      </c>
    </row>
    <row r="1115" s="53" customFormat="1" ht="16.5" spans="2:7">
      <c r="B1115" s="85">
        <v>43828</v>
      </c>
      <c r="C1115" s="86" t="s">
        <v>25</v>
      </c>
      <c r="D1115" s="88" t="s">
        <v>1093</v>
      </c>
      <c r="E1115" s="78" t="s">
        <v>3</v>
      </c>
      <c r="F1115" s="79">
        <v>-596.2</v>
      </c>
      <c r="G1115" s="64" t="s">
        <v>1059</v>
      </c>
    </row>
    <row r="1116" s="53" customFormat="1" ht="16.5" spans="2:7">
      <c r="B1116" s="85">
        <v>43829</v>
      </c>
      <c r="C1116" s="86" t="s">
        <v>1049</v>
      </c>
      <c r="D1116" s="88" t="s">
        <v>1094</v>
      </c>
      <c r="E1116" s="78" t="s">
        <v>6</v>
      </c>
      <c r="F1116" s="79">
        <v>-239.4</v>
      </c>
      <c r="G1116" s="64" t="s">
        <v>1059</v>
      </c>
    </row>
    <row r="1117" s="53" customFormat="1" ht="16.5" spans="2:7">
      <c r="B1117" s="85">
        <v>43829</v>
      </c>
      <c r="C1117" s="86" t="s">
        <v>999</v>
      </c>
      <c r="D1117" s="88" t="s">
        <v>1095</v>
      </c>
      <c r="E1117" s="78" t="s">
        <v>6</v>
      </c>
      <c r="F1117" s="79">
        <v>-12</v>
      </c>
      <c r="G1117" s="64" t="s">
        <v>1059</v>
      </c>
    </row>
    <row r="1118" s="53" customFormat="1" ht="16.5" spans="2:7">
      <c r="B1118" s="85">
        <v>43829</v>
      </c>
      <c r="C1118" s="86" t="s">
        <v>574</v>
      </c>
      <c r="D1118" s="88" t="s">
        <v>1096</v>
      </c>
      <c r="E1118" s="78" t="s">
        <v>5</v>
      </c>
      <c r="F1118" s="79">
        <v>-41</v>
      </c>
      <c r="G1118" s="64" t="s">
        <v>1059</v>
      </c>
    </row>
    <row r="1119" s="53" customFormat="1" ht="16.5" spans="2:7">
      <c r="B1119" s="85">
        <v>43830</v>
      </c>
      <c r="C1119" s="86" t="s">
        <v>20</v>
      </c>
      <c r="D1119" s="88" t="s">
        <v>1097</v>
      </c>
      <c r="E1119" s="78" t="s">
        <v>5</v>
      </c>
      <c r="F1119" s="79">
        <v>-511.9</v>
      </c>
      <c r="G1119" s="64" t="s">
        <v>1059</v>
      </c>
    </row>
    <row r="1120" s="53" customFormat="1" ht="16.5" spans="2:7">
      <c r="B1120" s="85">
        <v>43830</v>
      </c>
      <c r="C1120" s="86" t="s">
        <v>20</v>
      </c>
      <c r="D1120" s="88" t="s">
        <v>1098</v>
      </c>
      <c r="E1120" s="78" t="s">
        <v>6</v>
      </c>
      <c r="F1120" s="79">
        <v>-288</v>
      </c>
      <c r="G1120" s="64" t="s">
        <v>1059</v>
      </c>
    </row>
    <row r="1121" s="53" customFormat="1" ht="16.5" spans="2:7">
      <c r="B1121" s="85">
        <v>43832</v>
      </c>
      <c r="C1121" s="86" t="s">
        <v>1049</v>
      </c>
      <c r="D1121" s="88" t="s">
        <v>972</v>
      </c>
      <c r="E1121" s="78" t="s">
        <v>5</v>
      </c>
      <c r="F1121" s="95">
        <v>-48</v>
      </c>
      <c r="G1121" s="53" t="s">
        <v>1099</v>
      </c>
    </row>
    <row r="1122" s="53" customFormat="1" ht="16.5" spans="2:7">
      <c r="B1122" s="85">
        <v>43832</v>
      </c>
      <c r="C1122" s="86" t="s">
        <v>1049</v>
      </c>
      <c r="D1122" s="88" t="s">
        <v>1100</v>
      </c>
      <c r="E1122" s="78" t="s">
        <v>5</v>
      </c>
      <c r="F1122" s="95">
        <v>-6</v>
      </c>
      <c r="G1122" s="53" t="s">
        <v>1099</v>
      </c>
    </row>
    <row r="1123" s="53" customFormat="1" ht="16.5" spans="2:7">
      <c r="B1123" s="85">
        <v>43833</v>
      </c>
      <c r="C1123" s="86" t="s">
        <v>20</v>
      </c>
      <c r="D1123" s="88" t="s">
        <v>1101</v>
      </c>
      <c r="E1123" s="78" t="s">
        <v>5</v>
      </c>
      <c r="F1123" s="95">
        <v>-281</v>
      </c>
      <c r="G1123" s="53" t="s">
        <v>1099</v>
      </c>
    </row>
    <row r="1124" s="53" customFormat="1" ht="60" spans="2:7">
      <c r="B1124" s="85">
        <v>43833</v>
      </c>
      <c r="C1124" s="86" t="s">
        <v>20</v>
      </c>
      <c r="D1124" s="96" t="s">
        <v>1102</v>
      </c>
      <c r="E1124" s="78" t="s">
        <v>5</v>
      </c>
      <c r="F1124" s="95">
        <v>-1546</v>
      </c>
      <c r="G1124" s="53" t="s">
        <v>1099</v>
      </c>
    </row>
    <row r="1125" s="53" customFormat="1" ht="16.5" spans="2:7">
      <c r="B1125" s="85">
        <v>43835</v>
      </c>
      <c r="C1125" s="86" t="s">
        <v>999</v>
      </c>
      <c r="D1125" s="88" t="s">
        <v>1103</v>
      </c>
      <c r="E1125" s="78" t="s">
        <v>5</v>
      </c>
      <c r="F1125" s="95">
        <v>-48</v>
      </c>
      <c r="G1125" s="53" t="s">
        <v>1099</v>
      </c>
    </row>
    <row r="1126" s="53" customFormat="1" ht="16.5" spans="2:7">
      <c r="B1126" s="85">
        <v>43836</v>
      </c>
      <c r="C1126" s="86" t="s">
        <v>20</v>
      </c>
      <c r="D1126" s="88" t="s">
        <v>1104</v>
      </c>
      <c r="E1126" s="78" t="s">
        <v>4</v>
      </c>
      <c r="F1126" s="95">
        <v>-1357.24</v>
      </c>
      <c r="G1126" s="53" t="s">
        <v>1099</v>
      </c>
    </row>
    <row r="1127" s="53" customFormat="1" ht="16.5" spans="2:7">
      <c r="B1127" s="85">
        <v>43836</v>
      </c>
      <c r="C1127" s="86" t="s">
        <v>25</v>
      </c>
      <c r="D1127" s="88" t="s">
        <v>1105</v>
      </c>
      <c r="E1127" s="78" t="s">
        <v>4</v>
      </c>
      <c r="F1127" s="97">
        <f>-326.1</f>
        <v>-326.1</v>
      </c>
      <c r="G1127" s="64" t="s">
        <v>1099</v>
      </c>
    </row>
    <row r="1128" s="53" customFormat="1" ht="16.5" spans="2:7">
      <c r="B1128" s="85">
        <v>43836</v>
      </c>
      <c r="C1128" s="86" t="s">
        <v>25</v>
      </c>
      <c r="D1128" s="88" t="s">
        <v>1106</v>
      </c>
      <c r="E1128" s="78" t="s">
        <v>5</v>
      </c>
      <c r="F1128" s="79">
        <v>-224.66</v>
      </c>
      <c r="G1128" s="64" t="s">
        <v>1099</v>
      </c>
    </row>
    <row r="1129" s="53" customFormat="1" ht="16.5" spans="2:7">
      <c r="B1129" s="85">
        <v>43837</v>
      </c>
      <c r="C1129" s="86" t="s">
        <v>574</v>
      </c>
      <c r="D1129" s="88" t="s">
        <v>1107</v>
      </c>
      <c r="E1129" s="78" t="s">
        <v>5</v>
      </c>
      <c r="F1129" s="79">
        <v>-48</v>
      </c>
      <c r="G1129" s="64" t="s">
        <v>1099</v>
      </c>
    </row>
    <row r="1130" s="53" customFormat="1" ht="16.5" spans="2:7">
      <c r="B1130" s="85">
        <v>43838</v>
      </c>
      <c r="C1130" s="86" t="s">
        <v>25</v>
      </c>
      <c r="D1130" s="88" t="s">
        <v>1108</v>
      </c>
      <c r="E1130" s="78" t="s">
        <v>12</v>
      </c>
      <c r="F1130" s="79">
        <v>-150</v>
      </c>
      <c r="G1130" s="64" t="s">
        <v>1099</v>
      </c>
    </row>
    <row r="1131" s="53" customFormat="1" ht="16.5" spans="2:7">
      <c r="B1131" s="85">
        <v>43838</v>
      </c>
      <c r="C1131" s="86" t="s">
        <v>25</v>
      </c>
      <c r="D1131" s="88" t="s">
        <v>1109</v>
      </c>
      <c r="E1131" s="78" t="s">
        <v>5</v>
      </c>
      <c r="F1131" s="79">
        <v>-78.4</v>
      </c>
      <c r="G1131" s="64" t="s">
        <v>1099</v>
      </c>
    </row>
    <row r="1132" s="53" customFormat="1" ht="16.5" spans="2:7">
      <c r="B1132" s="85">
        <v>43839</v>
      </c>
      <c r="C1132" s="86" t="s">
        <v>1110</v>
      </c>
      <c r="D1132" s="88" t="s">
        <v>1111</v>
      </c>
      <c r="E1132" s="78" t="s">
        <v>5</v>
      </c>
      <c r="F1132" s="79">
        <v>-163</v>
      </c>
      <c r="G1132" s="64" t="s">
        <v>1099</v>
      </c>
    </row>
    <row r="1133" s="53" customFormat="1" ht="16.5" spans="2:7">
      <c r="B1133" s="85">
        <v>43839</v>
      </c>
      <c r="C1133" s="86" t="s">
        <v>1110</v>
      </c>
      <c r="D1133" s="88" t="s">
        <v>1112</v>
      </c>
      <c r="E1133" s="78" t="s">
        <v>5</v>
      </c>
      <c r="F1133" s="79">
        <v>-48</v>
      </c>
      <c r="G1133" s="64" t="s">
        <v>1099</v>
      </c>
    </row>
    <row r="1134" s="53" customFormat="1" ht="49.5" spans="2:7">
      <c r="B1134" s="85">
        <v>43839</v>
      </c>
      <c r="C1134" s="86" t="s">
        <v>1110</v>
      </c>
      <c r="D1134" s="88" t="s">
        <v>1113</v>
      </c>
      <c r="E1134" s="78" t="s">
        <v>6</v>
      </c>
      <c r="F1134" s="79">
        <v>-20.07</v>
      </c>
      <c r="G1134" s="64" t="s">
        <v>1099</v>
      </c>
    </row>
    <row r="1135" s="53" customFormat="1" ht="49.5" spans="2:7">
      <c r="B1135" s="85">
        <v>43839</v>
      </c>
      <c r="C1135" s="86" t="s">
        <v>1110</v>
      </c>
      <c r="D1135" s="88" t="s">
        <v>1114</v>
      </c>
      <c r="E1135" s="78" t="s">
        <v>6</v>
      </c>
      <c r="F1135" s="79">
        <v>-77</v>
      </c>
      <c r="G1135" s="64" t="s">
        <v>1099</v>
      </c>
    </row>
    <row r="1136" s="53" customFormat="1" ht="16.5" spans="2:7">
      <c r="B1136" s="85">
        <v>43840</v>
      </c>
      <c r="C1136" s="86" t="s">
        <v>817</v>
      </c>
      <c r="D1136" s="88" t="s">
        <v>1115</v>
      </c>
      <c r="E1136" s="78" t="s">
        <v>5</v>
      </c>
      <c r="F1136" s="79">
        <v>-468</v>
      </c>
      <c r="G1136" s="64" t="s">
        <v>1099</v>
      </c>
    </row>
    <row r="1137" s="53" customFormat="1" ht="16.5" spans="2:7">
      <c r="B1137" s="85">
        <v>43840</v>
      </c>
      <c r="C1137" s="86" t="s">
        <v>1049</v>
      </c>
      <c r="D1137" s="88" t="s">
        <v>1116</v>
      </c>
      <c r="E1137" s="78" t="s">
        <v>5</v>
      </c>
      <c r="F1137" s="97">
        <v>-135.62</v>
      </c>
      <c r="G1137" s="64" t="s">
        <v>1099</v>
      </c>
    </row>
    <row r="1138" s="53" customFormat="1" ht="16.5" spans="2:7">
      <c r="B1138" s="85">
        <v>43840</v>
      </c>
      <c r="C1138" s="86" t="s">
        <v>20</v>
      </c>
      <c r="D1138" s="88" t="s">
        <v>1117</v>
      </c>
      <c r="E1138" s="78" t="s">
        <v>5</v>
      </c>
      <c r="F1138" s="79">
        <v>-284.9</v>
      </c>
      <c r="G1138" s="64" t="s">
        <v>1118</v>
      </c>
    </row>
    <row r="1139" s="53" customFormat="1" ht="16.5" spans="2:7">
      <c r="B1139" s="85">
        <v>43843</v>
      </c>
      <c r="C1139" s="86" t="s">
        <v>574</v>
      </c>
      <c r="D1139" s="88" t="s">
        <v>1119</v>
      </c>
      <c r="E1139" s="78" t="s">
        <v>5</v>
      </c>
      <c r="F1139" s="79">
        <v>-36</v>
      </c>
      <c r="G1139" s="64" t="s">
        <v>1118</v>
      </c>
    </row>
    <row r="1140" s="53" customFormat="1" ht="16.5" spans="2:7">
      <c r="B1140" s="85">
        <v>43843</v>
      </c>
      <c r="C1140" s="86" t="s">
        <v>1049</v>
      </c>
      <c r="D1140" s="88" t="s">
        <v>1120</v>
      </c>
      <c r="E1140" s="78" t="s">
        <v>5</v>
      </c>
      <c r="F1140" s="79">
        <v>-16.5</v>
      </c>
      <c r="G1140" s="64" t="s">
        <v>1118</v>
      </c>
    </row>
    <row r="1141" s="53" customFormat="1" ht="49.5" spans="2:7">
      <c r="B1141" s="85">
        <v>43844</v>
      </c>
      <c r="C1141" s="86" t="s">
        <v>25</v>
      </c>
      <c r="D1141" s="88" t="s">
        <v>1121</v>
      </c>
      <c r="E1141" s="78" t="s">
        <v>5</v>
      </c>
      <c r="F1141" s="97">
        <f>-561.97</f>
        <v>-561.97</v>
      </c>
      <c r="G1141" s="64" t="s">
        <v>1118</v>
      </c>
    </row>
    <row r="1142" s="53" customFormat="1" ht="33" spans="2:7">
      <c r="B1142" s="85">
        <v>43845</v>
      </c>
      <c r="C1142" s="86" t="s">
        <v>20</v>
      </c>
      <c r="D1142" s="88" t="s">
        <v>1122</v>
      </c>
      <c r="E1142" s="78" t="s">
        <v>5</v>
      </c>
      <c r="F1142" s="79">
        <v>-1133.42</v>
      </c>
      <c r="G1142" s="64" t="s">
        <v>1118</v>
      </c>
    </row>
    <row r="1143" s="53" customFormat="1" ht="16.5" spans="2:7">
      <c r="B1143" s="85">
        <v>43846</v>
      </c>
      <c r="C1143" s="86" t="s">
        <v>999</v>
      </c>
      <c r="D1143" s="88" t="s">
        <v>1123</v>
      </c>
      <c r="E1143" s="78" t="s">
        <v>5</v>
      </c>
      <c r="F1143" s="79">
        <v>-204</v>
      </c>
      <c r="G1143" s="64" t="s">
        <v>1118</v>
      </c>
    </row>
    <row r="1144" s="53" customFormat="1" ht="16.5" spans="2:7">
      <c r="B1144" s="85">
        <v>43846</v>
      </c>
      <c r="C1144" s="86" t="s">
        <v>817</v>
      </c>
      <c r="D1144" s="88" t="s">
        <v>1124</v>
      </c>
      <c r="E1144" s="78" t="s">
        <v>5</v>
      </c>
      <c r="F1144" s="79">
        <v>-312</v>
      </c>
      <c r="G1144" s="64" t="s">
        <v>1118</v>
      </c>
    </row>
    <row r="1145" s="53" customFormat="1" ht="33" spans="2:7">
      <c r="B1145" s="85">
        <v>43848</v>
      </c>
      <c r="C1145" s="86" t="s">
        <v>25</v>
      </c>
      <c r="D1145" s="88" t="s">
        <v>1125</v>
      </c>
      <c r="E1145" s="78" t="s">
        <v>5</v>
      </c>
      <c r="F1145" s="79">
        <v>-426.5</v>
      </c>
      <c r="G1145" s="64" t="s">
        <v>1118</v>
      </c>
    </row>
    <row r="1146" s="53" customFormat="1" ht="16.5" spans="2:7">
      <c r="B1146" s="85">
        <v>43848</v>
      </c>
      <c r="C1146" s="86" t="s">
        <v>25</v>
      </c>
      <c r="D1146" s="88" t="s">
        <v>1126</v>
      </c>
      <c r="E1146" s="78" t="s">
        <v>5</v>
      </c>
      <c r="F1146" s="79">
        <v>-202</v>
      </c>
      <c r="G1146" s="64" t="s">
        <v>1118</v>
      </c>
    </row>
    <row r="1147" s="53" customFormat="1" ht="33" spans="2:7">
      <c r="B1147" s="85">
        <v>43848</v>
      </c>
      <c r="C1147" s="86" t="s">
        <v>20</v>
      </c>
      <c r="D1147" s="88" t="s">
        <v>1127</v>
      </c>
      <c r="E1147" s="78" t="s">
        <v>5</v>
      </c>
      <c r="F1147" s="95">
        <v>-774.8</v>
      </c>
      <c r="G1147" s="53" t="s">
        <v>1118</v>
      </c>
    </row>
    <row r="1148" s="53" customFormat="1" ht="16.5" spans="2:6">
      <c r="B1148" s="85">
        <v>43849</v>
      </c>
      <c r="C1148" s="86" t="s">
        <v>23</v>
      </c>
      <c r="D1148" s="88" t="s">
        <v>1128</v>
      </c>
      <c r="E1148" s="78" t="s">
        <v>5</v>
      </c>
      <c r="F1148" s="95">
        <v>-99.7</v>
      </c>
    </row>
    <row r="1149" s="53" customFormat="1" ht="16.5" spans="2:7">
      <c r="B1149" s="85">
        <v>43850</v>
      </c>
      <c r="C1149" s="86" t="s">
        <v>25</v>
      </c>
      <c r="D1149" s="88" t="s">
        <v>1129</v>
      </c>
      <c r="E1149" s="78" t="s">
        <v>5</v>
      </c>
      <c r="F1149" s="79">
        <v>-537</v>
      </c>
      <c r="G1149" s="64" t="s">
        <v>1118</v>
      </c>
    </row>
    <row r="1150" s="53" customFormat="1" ht="16.5" spans="2:7">
      <c r="B1150" s="85">
        <v>43850</v>
      </c>
      <c r="C1150" s="86" t="s">
        <v>574</v>
      </c>
      <c r="D1150" s="88" t="s">
        <v>1130</v>
      </c>
      <c r="E1150" s="78" t="s">
        <v>5</v>
      </c>
      <c r="F1150" s="79">
        <v>-48</v>
      </c>
      <c r="G1150" s="64" t="s">
        <v>1118</v>
      </c>
    </row>
    <row r="1151" s="53" customFormat="1" ht="16.5" spans="2:7">
      <c r="B1151" s="85">
        <v>43851</v>
      </c>
      <c r="C1151" s="86" t="s">
        <v>574</v>
      </c>
      <c r="D1151" s="88" t="s">
        <v>1131</v>
      </c>
      <c r="E1151" s="78" t="s">
        <v>6</v>
      </c>
      <c r="F1151" s="79">
        <v>-21.3</v>
      </c>
      <c r="G1151" s="64" t="s">
        <v>1118</v>
      </c>
    </row>
    <row r="1152" s="53" customFormat="1" ht="16.5" spans="2:7">
      <c r="B1152" s="85">
        <v>43853</v>
      </c>
      <c r="C1152" s="86" t="s">
        <v>20</v>
      </c>
      <c r="D1152" s="88" t="s">
        <v>1132</v>
      </c>
      <c r="E1152" s="78" t="s">
        <v>5</v>
      </c>
      <c r="F1152" s="95">
        <v>-270.82</v>
      </c>
      <c r="G1152" s="53" t="s">
        <v>1133</v>
      </c>
    </row>
    <row r="1153" s="53" customFormat="1" ht="16.5" spans="2:7">
      <c r="B1153" s="85">
        <v>43853</v>
      </c>
      <c r="C1153" s="86" t="s">
        <v>20</v>
      </c>
      <c r="D1153" s="88" t="s">
        <v>1134</v>
      </c>
      <c r="E1153" s="78" t="s">
        <v>5</v>
      </c>
      <c r="F1153" s="95">
        <v>-304</v>
      </c>
      <c r="G1153" s="53" t="s">
        <v>1133</v>
      </c>
    </row>
    <row r="1154" s="53" customFormat="1" ht="16.5" spans="2:7">
      <c r="B1154" s="85">
        <v>43855</v>
      </c>
      <c r="C1154" s="86" t="s">
        <v>20</v>
      </c>
      <c r="D1154" s="88" t="s">
        <v>1135</v>
      </c>
      <c r="E1154" s="78" t="s">
        <v>5</v>
      </c>
      <c r="F1154" s="95">
        <v>-98.1</v>
      </c>
      <c r="G1154" s="53" t="s">
        <v>1133</v>
      </c>
    </row>
    <row r="1155" s="53" customFormat="1" ht="16.5" spans="2:7">
      <c r="B1155" s="85">
        <v>43856</v>
      </c>
      <c r="C1155" s="86" t="s">
        <v>20</v>
      </c>
      <c r="D1155" s="88" t="s">
        <v>1136</v>
      </c>
      <c r="E1155" s="78" t="s">
        <v>6</v>
      </c>
      <c r="F1155" s="95">
        <v>-1288</v>
      </c>
      <c r="G1155" s="53" t="s">
        <v>1133</v>
      </c>
    </row>
    <row r="1156" s="53" customFormat="1" ht="16.5" spans="2:7">
      <c r="B1156" s="85">
        <v>43856</v>
      </c>
      <c r="C1156" s="86" t="s">
        <v>20</v>
      </c>
      <c r="D1156" s="88" t="s">
        <v>1137</v>
      </c>
      <c r="E1156" s="78" t="s">
        <v>6</v>
      </c>
      <c r="F1156" s="95">
        <v>-380</v>
      </c>
      <c r="G1156" s="53" t="s">
        <v>1133</v>
      </c>
    </row>
    <row r="1157" s="53" customFormat="1" ht="16.5" spans="2:7">
      <c r="B1157" s="85">
        <v>43861</v>
      </c>
      <c r="C1157" s="86" t="s">
        <v>25</v>
      </c>
      <c r="D1157" s="88" t="s">
        <v>1138</v>
      </c>
      <c r="E1157" s="78" t="s">
        <v>6</v>
      </c>
      <c r="F1157" s="95">
        <v>-3.5</v>
      </c>
      <c r="G1157" s="53" t="s">
        <v>1133</v>
      </c>
    </row>
    <row r="1158" s="53" customFormat="1" ht="16.5" spans="2:7">
      <c r="B1158" s="85">
        <v>43861</v>
      </c>
      <c r="C1158" s="86" t="s">
        <v>20</v>
      </c>
      <c r="D1158" s="88" t="s">
        <v>1139</v>
      </c>
      <c r="E1158" s="78" t="s">
        <v>5</v>
      </c>
      <c r="F1158" s="95">
        <v>-246.25</v>
      </c>
      <c r="G1158" s="53" t="s">
        <v>1133</v>
      </c>
    </row>
    <row r="1159" s="53" customFormat="1" ht="16.5" spans="2:7">
      <c r="B1159" s="85">
        <v>43853</v>
      </c>
      <c r="C1159" s="86" t="s">
        <v>25</v>
      </c>
      <c r="D1159" s="88" t="s">
        <v>1140</v>
      </c>
      <c r="E1159" s="78" t="s">
        <v>5</v>
      </c>
      <c r="F1159" s="95">
        <v>-172</v>
      </c>
      <c r="G1159" s="53" t="s">
        <v>1133</v>
      </c>
    </row>
    <row r="1160" s="53" customFormat="1" ht="33" spans="2:7">
      <c r="B1160" s="85">
        <v>43860</v>
      </c>
      <c r="C1160" s="86" t="s">
        <v>25</v>
      </c>
      <c r="D1160" s="88" t="s">
        <v>1141</v>
      </c>
      <c r="E1160" s="78" t="s">
        <v>5</v>
      </c>
      <c r="F1160" s="95">
        <v>-697</v>
      </c>
      <c r="G1160" s="53" t="s">
        <v>1133</v>
      </c>
    </row>
    <row r="1161" s="53" customFormat="1" ht="16.5" spans="2:7">
      <c r="B1161" s="85">
        <v>43865</v>
      </c>
      <c r="C1161" s="86" t="s">
        <v>25</v>
      </c>
      <c r="D1161" s="88" t="s">
        <v>1142</v>
      </c>
      <c r="E1161" s="78" t="s">
        <v>3</v>
      </c>
      <c r="F1161" s="98">
        <f>-258.99</f>
        <v>-258.99</v>
      </c>
      <c r="G1161" s="53" t="s">
        <v>1143</v>
      </c>
    </row>
    <row r="1162" s="53" customFormat="1" ht="16.5" spans="2:7">
      <c r="B1162" s="85">
        <v>43865</v>
      </c>
      <c r="C1162" s="86" t="s">
        <v>25</v>
      </c>
      <c r="D1162" s="88" t="s">
        <v>1144</v>
      </c>
      <c r="E1162" s="78" t="s">
        <v>4</v>
      </c>
      <c r="F1162" s="95">
        <v>-326</v>
      </c>
      <c r="G1162" s="53" t="s">
        <v>1143</v>
      </c>
    </row>
    <row r="1163" s="53" customFormat="1" ht="33" spans="2:7">
      <c r="B1163" s="85">
        <v>43869</v>
      </c>
      <c r="C1163" s="86" t="s">
        <v>25</v>
      </c>
      <c r="D1163" s="88" t="s">
        <v>1145</v>
      </c>
      <c r="E1163" s="78" t="s">
        <v>6</v>
      </c>
      <c r="F1163" s="98">
        <f>-241.85</f>
        <v>-241.85</v>
      </c>
      <c r="G1163" s="53" t="s">
        <v>1143</v>
      </c>
    </row>
    <row r="1164" s="53" customFormat="1" ht="33" spans="2:7">
      <c r="B1164" s="85">
        <v>43870</v>
      </c>
      <c r="C1164" s="86" t="s">
        <v>25</v>
      </c>
      <c r="D1164" s="88" t="s">
        <v>1146</v>
      </c>
      <c r="E1164" s="78" t="s">
        <v>5</v>
      </c>
      <c r="F1164" s="98">
        <f>-479.57</f>
        <v>-479.57</v>
      </c>
      <c r="G1164" s="53" t="s">
        <v>1143</v>
      </c>
    </row>
    <row r="1165" s="53" customFormat="1" ht="16.5" spans="2:7">
      <c r="B1165" s="85">
        <v>43864</v>
      </c>
      <c r="C1165" s="86" t="s">
        <v>817</v>
      </c>
      <c r="D1165" s="88" t="s">
        <v>1147</v>
      </c>
      <c r="E1165" s="78" t="s">
        <v>5</v>
      </c>
      <c r="F1165" s="95">
        <v>-43</v>
      </c>
      <c r="G1165" s="53" t="s">
        <v>1143</v>
      </c>
    </row>
    <row r="1166" s="53" customFormat="1" ht="16.5" spans="2:7">
      <c r="B1166" s="85">
        <v>43864</v>
      </c>
      <c r="C1166" s="86" t="s">
        <v>20</v>
      </c>
      <c r="D1166" s="88" t="s">
        <v>1148</v>
      </c>
      <c r="E1166" s="78" t="s">
        <v>6</v>
      </c>
      <c r="F1166" s="95">
        <v>-400</v>
      </c>
      <c r="G1166" s="53" t="s">
        <v>1143</v>
      </c>
    </row>
    <row r="1167" s="53" customFormat="1" ht="16.5" spans="2:7">
      <c r="B1167" s="85">
        <v>43865</v>
      </c>
      <c r="C1167" s="86" t="s">
        <v>20</v>
      </c>
      <c r="D1167" s="88" t="s">
        <v>1149</v>
      </c>
      <c r="E1167" s="78" t="s">
        <v>3</v>
      </c>
      <c r="F1167" s="95">
        <v>-216</v>
      </c>
      <c r="G1167" s="53" t="s">
        <v>1143</v>
      </c>
    </row>
    <row r="1168" s="53" customFormat="1" ht="16.5" spans="2:7">
      <c r="B1168" s="85">
        <v>43866</v>
      </c>
      <c r="C1168" s="86" t="s">
        <v>1049</v>
      </c>
      <c r="D1168" s="88" t="s">
        <v>1150</v>
      </c>
      <c r="E1168" s="78" t="s">
        <v>5</v>
      </c>
      <c r="F1168" s="98">
        <f>-102.9</f>
        <v>-102.9</v>
      </c>
      <c r="G1168" s="53" t="s">
        <v>1143</v>
      </c>
    </row>
    <row r="1169" s="53" customFormat="1" ht="16.5" spans="2:7">
      <c r="B1169" s="85">
        <v>43868</v>
      </c>
      <c r="C1169" s="86" t="s">
        <v>20</v>
      </c>
      <c r="D1169" s="88" t="s">
        <v>1151</v>
      </c>
      <c r="E1169" s="78" t="s">
        <v>5</v>
      </c>
      <c r="F1169" s="95">
        <v>-199.5</v>
      </c>
      <c r="G1169" s="53" t="s">
        <v>1143</v>
      </c>
    </row>
    <row r="1170" s="53" customFormat="1" ht="16.5" spans="2:7">
      <c r="B1170" s="85">
        <v>43869</v>
      </c>
      <c r="C1170" s="86" t="s">
        <v>20</v>
      </c>
      <c r="D1170" s="88" t="s">
        <v>1152</v>
      </c>
      <c r="E1170" s="78" t="s">
        <v>5</v>
      </c>
      <c r="F1170" s="95">
        <v>-280</v>
      </c>
      <c r="G1170" s="53" t="s">
        <v>1143</v>
      </c>
    </row>
    <row r="1171" s="53" customFormat="1" ht="16.5" spans="2:7">
      <c r="B1171" s="85">
        <v>43872</v>
      </c>
      <c r="C1171" s="86" t="s">
        <v>20</v>
      </c>
      <c r="D1171" s="88" t="s">
        <v>1153</v>
      </c>
      <c r="E1171" s="78" t="s">
        <v>4</v>
      </c>
      <c r="F1171" s="95">
        <v>-1271.47</v>
      </c>
      <c r="G1171" s="53" t="s">
        <v>1143</v>
      </c>
    </row>
    <row r="1172" s="53" customFormat="1" ht="16.5" spans="2:7">
      <c r="B1172" s="85">
        <v>43870</v>
      </c>
      <c r="C1172" s="86" t="s">
        <v>20</v>
      </c>
      <c r="D1172" s="88" t="s">
        <v>1154</v>
      </c>
      <c r="E1172" s="78" t="s">
        <v>5</v>
      </c>
      <c r="F1172" s="95">
        <v>-85.5</v>
      </c>
      <c r="G1172" s="53" t="s">
        <v>1143</v>
      </c>
    </row>
    <row r="1173" s="53" customFormat="1" ht="16.5" spans="2:6">
      <c r="B1173" s="85"/>
      <c r="C1173" s="86"/>
      <c r="D1173" s="88"/>
      <c r="E1173" s="78"/>
      <c r="F1173" s="95"/>
    </row>
    <row r="1174" s="53" customFormat="1" ht="16.5" spans="2:6">
      <c r="B1174" s="85"/>
      <c r="C1174" s="86"/>
      <c r="D1174" s="88"/>
      <c r="E1174" s="78"/>
      <c r="F1174" s="95"/>
    </row>
    <row r="1175" s="53" customFormat="1" ht="16.5" spans="2:6">
      <c r="B1175" s="85"/>
      <c r="C1175" s="86"/>
      <c r="D1175" s="88"/>
      <c r="E1175" s="78"/>
      <c r="F1175" s="95"/>
    </row>
    <row r="1176" s="53" customFormat="1" ht="16.5" spans="2:6">
      <c r="B1176" s="85"/>
      <c r="C1176" s="86"/>
      <c r="D1176" s="88"/>
      <c r="E1176" s="78"/>
      <c r="F1176" s="95"/>
    </row>
    <row r="1177" s="53" customFormat="1" ht="16.5" spans="2:6">
      <c r="B1177" s="85"/>
      <c r="C1177" s="86"/>
      <c r="D1177" s="88"/>
      <c r="E1177" s="78"/>
      <c r="F1177" s="95"/>
    </row>
    <row r="1178" s="53" customFormat="1" ht="16.5" spans="2:6">
      <c r="B1178" s="85"/>
      <c r="C1178" s="86"/>
      <c r="D1178" s="88"/>
      <c r="E1178" s="78"/>
      <c r="F1178" s="95"/>
    </row>
    <row r="1179" s="53" customFormat="1" ht="16.5" spans="2:6">
      <c r="B1179" s="85"/>
      <c r="C1179" s="86"/>
      <c r="D1179" s="88"/>
      <c r="E1179" s="78"/>
      <c r="F1179" s="95"/>
    </row>
    <row r="1180" s="53" customFormat="1" ht="16.5" spans="2:6">
      <c r="B1180" s="85"/>
      <c r="C1180" s="86"/>
      <c r="D1180" s="88"/>
      <c r="E1180" s="78"/>
      <c r="F1180" s="95"/>
    </row>
    <row r="1181" s="53" customFormat="1" ht="16.5" spans="2:6">
      <c r="B1181" s="85"/>
      <c r="C1181" s="86"/>
      <c r="D1181" s="88"/>
      <c r="E1181" s="78"/>
      <c r="F1181" s="95"/>
    </row>
    <row r="1182" s="53" customFormat="1" ht="16.5" spans="2:6">
      <c r="B1182" s="85"/>
      <c r="C1182" s="86"/>
      <c r="D1182" s="88"/>
      <c r="E1182" s="78"/>
      <c r="F1182" s="95"/>
    </row>
    <row r="1183" s="53" customFormat="1" ht="16.5" spans="2:6">
      <c r="B1183" s="85"/>
      <c r="C1183" s="86"/>
      <c r="D1183" s="88"/>
      <c r="E1183" s="78"/>
      <c r="F1183" s="95"/>
    </row>
    <row r="1184" s="53" customFormat="1" ht="16.5" spans="2:6">
      <c r="B1184" s="85"/>
      <c r="C1184" s="86"/>
      <c r="D1184" s="88"/>
      <c r="E1184" s="78"/>
      <c r="F1184" s="95"/>
    </row>
    <row r="1185" s="53" customFormat="1" ht="16.5" spans="2:6">
      <c r="B1185" s="85"/>
      <c r="C1185" s="86"/>
      <c r="D1185" s="88"/>
      <c r="E1185" s="78"/>
      <c r="F1185" s="95"/>
    </row>
    <row r="1186" s="53" customFormat="1" ht="16.5" spans="2:6">
      <c r="B1186" s="85"/>
      <c r="C1186" s="86"/>
      <c r="D1186" s="88"/>
      <c r="E1186" s="78"/>
      <c r="F1186" s="95"/>
    </row>
    <row r="1187" s="53" customFormat="1" ht="16.5" spans="2:6">
      <c r="B1187" s="85"/>
      <c r="C1187" s="86"/>
      <c r="D1187" s="88"/>
      <c r="E1187" s="78"/>
      <c r="F1187" s="95"/>
    </row>
    <row r="1188" s="53" customFormat="1" ht="16.5" spans="2:6">
      <c r="B1188" s="85"/>
      <c r="C1188" s="86"/>
      <c r="D1188" s="88"/>
      <c r="E1188" s="78"/>
      <c r="F1188" s="95"/>
    </row>
    <row r="1189" s="53" customFormat="1" ht="16.5" spans="2:6">
      <c r="B1189" s="85"/>
      <c r="C1189" s="86"/>
      <c r="D1189" s="84"/>
      <c r="E1189" s="78"/>
      <c r="F1189" s="95"/>
    </row>
    <row r="1190" customHeight="1" spans="2:7">
      <c r="B1190" s="99" t="s">
        <v>1155</v>
      </c>
      <c r="C1190" s="100"/>
      <c r="D1190" s="100"/>
      <c r="E1190" s="100"/>
      <c r="F1190" s="101">
        <f>SUM(F3:F1189)</f>
        <v>-1157815.18</v>
      </c>
      <c r="G1190" s="100"/>
    </row>
    <row r="1191" customHeight="1" spans="4:8">
      <c r="D1191" s="102"/>
      <c r="E1191" s="103">
        <f>私户收入!E399+公户收支!E97</f>
        <v>1667479.16</v>
      </c>
      <c r="G1191" s="104" t="s">
        <v>1156</v>
      </c>
      <c r="H1191" s="105"/>
    </row>
    <row r="1192" customHeight="1" spans="4:7">
      <c r="D1192" s="106" t="s">
        <v>1157</v>
      </c>
      <c r="E1192" s="107">
        <f>登记表[[#Totals],[金额]]</f>
        <v>-1157815.18</v>
      </c>
      <c r="F1192" s="44" t="s">
        <v>1158</v>
      </c>
      <c r="G1192" s="104">
        <f>登记表[[#Totals],[金额]]+私户收入!E399</f>
        <v>-7632.58000000054</v>
      </c>
    </row>
    <row r="1193" customHeight="1" spans="5:7">
      <c r="E1193" s="107">
        <f>公户收支!H97</f>
        <v>-264093.04</v>
      </c>
      <c r="F1193" s="44" t="s">
        <v>1159</v>
      </c>
      <c r="G1193" s="104">
        <f>公户收支!I97</f>
        <v>3203.52000000008</v>
      </c>
    </row>
    <row r="1194" customHeight="1" spans="5:5">
      <c r="E1194" s="103">
        <f>SUM(E1191:E1193)</f>
        <v>245570.939999999</v>
      </c>
    </row>
    <row r="1195" ht="10" customHeight="1"/>
    <row r="1196" ht="10" customHeight="1"/>
    <row r="1197" ht="10" customHeight="1"/>
    <row r="1198" ht="10" customHeight="1"/>
    <row r="1199" ht="10" customHeight="1"/>
    <row r="1200" ht="10" customHeight="1"/>
    <row r="1201" ht="10" customHeight="1"/>
    <row r="1202" ht="10" customHeight="1"/>
    <row r="1203" ht="10" customHeight="1"/>
  </sheetData>
  <mergeCells count="1">
    <mergeCell ref="B1:D1"/>
  </mergeCells>
  <dataValidations count="8">
    <dataValidation allowBlank="1" showInputMessage="1" showErrorMessage="1" prompt="在此工作表中创建付款日记帐。在登记表中输入付款详细信息" sqref="A1"/>
    <dataValidation allowBlank="1" showInputMessage="1" showErrorMessage="1" prompt="在此标题下的此列中选择类别。按 Alt+向下键可出现选项，然后按向下键+Enter 做出选择" sqref="E2"/>
    <dataValidation allowBlank="1" showInputMessage="1" showErrorMessage="1" prompt="此单元格中包含此工作表的标题" sqref="B1:D1"/>
    <dataValidation allowBlank="1" showInputMessage="1" showErrorMessage="1" prompt="在此标题下的此列中输入日期。使用标题筛选器查找特定条目" sqref="B2"/>
    <dataValidation allowBlank="1" showInputMessage="1" showErrorMessage="1" prompt="在此标题下的此列中输入编号" sqref="C2"/>
    <dataValidation allowBlank="1" showInputMessage="1" showErrorMessage="1" prompt="在此标题下的此列中输入说明" sqref="D2"/>
    <dataValidation allowBlank="1" showInputMessage="1" showErrorMessage="1" prompt="在此标题下的此列中输入金额" sqref="F2:G2"/>
    <dataValidation type="list" allowBlank="1" showInputMessage="1" showErrorMessage="1" error="从列表中选择类别。选择“取消”，按 Alt+向下键可显现选项，然后按向下键和 Enter 做出选择" sqref="E122 E133 E134 E135 E136 E143 E146 E147 E148 E149 E150 E151 E152 E155 E156 E157 E158 E159 E160 E161 E164 E167 E168 E169 E172 E173 E174 E175 E176 E187 E206 E207 E218 E232 E233 E238 E239 E240 E245 E246 E247 E250 E251 E252 E253 E254 E257 E279 E280 E286 E295 E302 E303 E308 E309 E310 E313 E319 E320 E321 E322 E323 E326 E327 E328 E331 E332 E335 E336 E337 E338 E341 E344 E349 E360 E361 E362 E363 E366 E367 E368 E371 E374 E375 E376 E377 E390 E391 E392 E395 E398 E399 E400 E407 E408 E411 E412 E419 E420 E432 E433 E438 E466 E470 E481 E482 E483 E484 E485 E486 E489 E503 E508 E509 E510 E513 E521 E522 E525 E526 E527 E535 E541 E542 E543 E544 E547 E550 E555 E560 E561 E562 E565 E566 E567 E568 E569 E572 E573 E574 E575 E576 E588 E591 E592 E593 E594 E595 E596 E599 E600 E601 E602 E603 E606 E609 E612 E613 E616 E617 E618 E621 E622 E625 E626 E627 E628 E629 E630 E631 E632 E633 E634 E635 E636 E637 E642 E643 E644 E645 E654 E655 E656 E657 E658 E659 E660 E663 E664 E676 E677 E682 E683 E691 E692 E693 E703 E704 E705 E706 E707 E712 E717 E720 E721 E722 E723 E724 E725 E726 E727 E728 E729 E730 E731 E734 E737 E738 E744 E745 E746 E753 E754 E761 E764 E767 E772 E773 E774 E775 E776 E782 E783 E788 E789 E801 E802 E805 E806 E807 E812 E813 E814 E817 E818 E819 E820 E823 E824 E825 E826 E829 E832 E833 E836 E837 E838 E839 E844 E845 E846 E849 E850 E851 E854 E857 E858 E859 E864 E865 E866 E877 E878 E879 E880 E883 E884 E885 E886 E887 E888 E889 E890 E891 E892 E893 E894 E897 E898 E899 E900 E901 E902 E903 E904 E905 E906 E907 E908 E909 E910 E911 E912 E913 E914 E915 E916 E917 E918 E919 E938 E972 E973 E974 E975 E976 E1023 E1083 E1084 E1089 E1090 E1093 E1101 E1104 E1107 E1116 E1117 E1120 E1123 E1126 E1127 E1128 E1129 E1136 E1137 E1138 E1139 E1142 E1143 E1144 E1145 E1146 E1147 E1152 E1158 E1168 E1181 E1182 E1186 E1187 E3:E60 E63:E116 E117:E118 E119:E121 E123:E132 E137:E138 E139:E140 E141:E142 E144:E145 E153:E154 E162:E163 E165:E166 E170:E171 E177:E178 E179:E180 E181:E182 E183:E186 E188:E189 E190:E195 E196:E197 E198:E199 E200:E205 E208:E209 E210:E211 E212:E213 E214:E215 E216:E217 E219:E220 E221:E222 E223:E227 E228:E229 E230:E231 E234:E235 E236:E237 E241:E242 E243:E244 E248:E249 E255:E256 E258:E260 E261:E262 E263:E267 E268:E269 E270:E276 E277:E278 E281:E282 E283:E285 E287:E288 E289:E290 E291:E292 E293:E294 E296:E297 E298:E299 E300:E301 E304:E305 E306:E307 E311:E312 E314:E315 E316:E318 E324:E325 E329:E330 E333:E334 E339:E340 E342:E343 E345:E346 E347:E348 E350:E351 E352:E353 E354:E357 E358:E359 E364:E365 E369:E370 E372:E373 E378:E379 E380:E381 E382:E387 E388:E389 E393:E394 E396:E397 E401:E402 E403:E404 E405:E406 E409:E410 E413:E414 E415:E416 E417:E418 E421:E422 E423:E427 E428:E429 E430:E431 E434:E435 E436:E437 E439:E440 E441:E443 E444:E448 E449:E450 E451:E453 E454:E455 E456:E465 E467:E469 E471:E480 E487:E488 E490:E491 E492:E494 E495:E502 E504:E505 E506:E507 E511:E512 E514:E515 E516:E518 E519:E520 E523:E524 E528:E529 E530:E534 E536:E537 E538:E540 E545:E546 E548:E549 E551:E552 E553:E554 E556:E557 E558:E559 E563:E564 E570:E571 E577:E578 E579:E582 E583:E585 E586:E587 E589:E590 E597:E598 E604:E605 E607:E608 E610:E611 E614:E615 E619:E620 E623:E624 E638:E639 E640:E641 E646:E647 E648:E649 E650:E651 E652:E653 E661:E662 E665:E666 E667:E668 E669:E673 E674:E675 E678:E679 E680:E681 E684:E685 E686:E690 E694:E695 E696:E700 E701:E702 E708:E709 E710:E711 E713:E714 E715:E716 E718:E719 E732:E733 E735:E736 E739:E741 E742:E743 E747:E748 E749:E750 E751:E752 E755:E756 E757:E758 E759:E760 E762:E763 E765:E766 E768:E769 E770:E771 E777:E778 E779:E781 E784:E785 E786:E787 E790:E791 E792:E793 E794:E795 E796:E800 E803:E804 E808:E809 E810:E811 E815:E816 E821:E822 E827:E828 E830:E831 E834:E835 E840:E841 E842:E843 E847:E848 E852:E853 E855:E856 E860:E861 E862:E863 E867:E868 E869:E876 E881:E882 E895:E896 E920:E921 E922:E929 E930:E937 E939:E948 E949:E968 E969:E971 E977:E983 E984:E988 E989:E990 E991:E992 E993:E1022 E1024:E1026 E1027:E1032 E1033:E1039 E1040:E1042 E1043:E1056 E1057:E1072 E1073:E1077 E1078:E1082 E1085:E1086 E1087:E1088 E1091:E1092 E1094:E1095 E1096:E1098 E1099:E1100 E1102:E1103 E1105:E1106 E1108:E1109 E1110:E1111 E1112:E1113 E1114:E1115 E1118:E1119 E1121:E1122 E1124:E1125 E1130:E1131 E1132:E1133 E1134:E1135 E1140:E1141 E1148:E1149 E1150:E1151 E1153:E1154 E1155:E1157 E1159:E1160 E1161:E1163 E1164:E1165 E1166:E1167 E1169:E1170 E1171:E1180 E1183:E1185 E1188:E1189" errorStyle="warning">
      <formula1>类别</formula1>
    </dataValidation>
  </dataValidations>
  <printOptions horizontalCentered="1"/>
  <pageMargins left="0.5" right="0.5" top="0.75" bottom="0.75" header="0.3" footer="0.3"/>
  <pageSetup paperSize="9" scale="53" fitToHeight="0" orientation="portrait"/>
  <headerFooter differentFirst="1">
    <oddFooter>&amp;CPage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6"/>
  <sheetViews>
    <sheetView topLeftCell="A381" workbookViewId="0">
      <selection activeCell="A391" sqref="A391"/>
    </sheetView>
  </sheetViews>
  <sheetFormatPr defaultColWidth="11" defaultRowHeight="16.5" outlineLevelCol="7"/>
  <cols>
    <col min="1" max="1" width="21.3307692307692" customWidth="1"/>
    <col min="2" max="2" width="10.8307692307692" customWidth="1"/>
    <col min="3" max="3" width="29.3846153846154" customWidth="1"/>
    <col min="5" max="5" width="13.8307692307692" customWidth="1"/>
    <col min="6" max="6" width="13.1692307692308" customWidth="1"/>
    <col min="7" max="7" width="11.6692307692308" customWidth="1"/>
    <col min="9" max="9" width="12.8846153846154"/>
  </cols>
  <sheetData>
    <row r="1" s="43" customFormat="1" ht="30" customHeight="1" spans="1:6">
      <c r="A1" s="58" t="s">
        <v>2</v>
      </c>
      <c r="B1" s="58" t="s">
        <v>15</v>
      </c>
      <c r="C1" s="58" t="s">
        <v>16</v>
      </c>
      <c r="D1" s="58" t="s">
        <v>17</v>
      </c>
      <c r="E1" s="58" t="s">
        <v>18</v>
      </c>
      <c r="F1" s="44" t="s">
        <v>19</v>
      </c>
    </row>
    <row r="2" s="53" customFormat="1" spans="1:6">
      <c r="A2" s="59">
        <v>43318</v>
      </c>
      <c r="B2" s="60" t="s">
        <v>54</v>
      </c>
      <c r="C2" s="61" t="s">
        <v>1160</v>
      </c>
      <c r="D2" s="62" t="s">
        <v>1161</v>
      </c>
      <c r="E2" s="63">
        <v>60000</v>
      </c>
      <c r="F2" s="64"/>
    </row>
    <row r="3" spans="1:8">
      <c r="A3" s="59">
        <v>43318</v>
      </c>
      <c r="B3" s="60" t="s">
        <v>54</v>
      </c>
      <c r="C3" s="61" t="s">
        <v>1162</v>
      </c>
      <c r="D3" s="62" t="s">
        <v>1161</v>
      </c>
      <c r="E3" s="63">
        <v>20000</v>
      </c>
      <c r="F3" s="65"/>
      <c r="H3" s="53"/>
    </row>
    <row r="4" spans="1:8">
      <c r="A4" s="59">
        <v>43319</v>
      </c>
      <c r="B4" s="60" t="s">
        <v>54</v>
      </c>
      <c r="C4" s="61" t="s">
        <v>1163</v>
      </c>
      <c r="D4" s="62" t="s">
        <v>1161</v>
      </c>
      <c r="E4" s="63">
        <v>20000</v>
      </c>
      <c r="F4" s="65"/>
      <c r="H4" s="53"/>
    </row>
    <row r="5" spans="1:8">
      <c r="A5" s="59">
        <v>43341</v>
      </c>
      <c r="B5" s="60" t="s">
        <v>54</v>
      </c>
      <c r="C5" s="61" t="s">
        <v>1163</v>
      </c>
      <c r="D5" s="62" t="s">
        <v>1161</v>
      </c>
      <c r="E5" s="63">
        <v>40000</v>
      </c>
      <c r="F5" s="65"/>
      <c r="H5" s="53"/>
    </row>
    <row r="6" spans="1:8">
      <c r="A6" s="59">
        <v>43342</v>
      </c>
      <c r="B6" s="60" t="s">
        <v>54</v>
      </c>
      <c r="C6" s="61" t="s">
        <v>1160</v>
      </c>
      <c r="D6" s="62" t="s">
        <v>1161</v>
      </c>
      <c r="E6" s="63">
        <v>120000</v>
      </c>
      <c r="F6" s="65"/>
      <c r="H6" s="53"/>
    </row>
    <row r="7" spans="1:8">
      <c r="A7" s="59">
        <v>43342</v>
      </c>
      <c r="B7" s="60" t="s">
        <v>54</v>
      </c>
      <c r="C7" s="61" t="s">
        <v>1162</v>
      </c>
      <c r="D7" s="62" t="s">
        <v>1161</v>
      </c>
      <c r="E7" s="63">
        <v>40000</v>
      </c>
      <c r="F7" s="65"/>
      <c r="H7" s="53"/>
    </row>
    <row r="8" spans="1:8">
      <c r="A8" s="66">
        <v>43363</v>
      </c>
      <c r="B8" s="67" t="s">
        <v>54</v>
      </c>
      <c r="C8" s="68" t="s">
        <v>1164</v>
      </c>
      <c r="D8" s="62" t="s">
        <v>1164</v>
      </c>
      <c r="E8" s="69">
        <v>40.42</v>
      </c>
      <c r="F8" s="70"/>
      <c r="H8" s="53"/>
    </row>
    <row r="9" spans="1:8">
      <c r="A9" s="59">
        <v>43389</v>
      </c>
      <c r="B9" s="60" t="s">
        <v>54</v>
      </c>
      <c r="C9" s="61" t="s">
        <v>1165</v>
      </c>
      <c r="D9" s="62" t="s">
        <v>1166</v>
      </c>
      <c r="E9" s="63">
        <v>30000</v>
      </c>
      <c r="F9" s="65"/>
      <c r="H9" s="53"/>
    </row>
    <row r="10" spans="1:8">
      <c r="A10" s="59">
        <v>43387</v>
      </c>
      <c r="B10" s="60" t="s">
        <v>54</v>
      </c>
      <c r="C10" s="61" t="s">
        <v>1167</v>
      </c>
      <c r="D10" s="62" t="s">
        <v>1168</v>
      </c>
      <c r="E10" s="63">
        <v>2244.84</v>
      </c>
      <c r="F10" s="65"/>
      <c r="H10" s="53"/>
    </row>
    <row r="11" spans="1:8">
      <c r="A11" s="59">
        <v>43404</v>
      </c>
      <c r="B11" s="60" t="s">
        <v>54</v>
      </c>
      <c r="C11" s="61" t="s">
        <v>1163</v>
      </c>
      <c r="D11" s="62" t="s">
        <v>1161</v>
      </c>
      <c r="E11" s="63">
        <v>20008</v>
      </c>
      <c r="F11" s="65"/>
      <c r="H11" s="53"/>
    </row>
    <row r="12" spans="1:8">
      <c r="A12" s="59">
        <v>43413</v>
      </c>
      <c r="B12" s="60" t="s">
        <v>54</v>
      </c>
      <c r="C12" s="61" t="s">
        <v>1169</v>
      </c>
      <c r="D12" s="62" t="s">
        <v>1168</v>
      </c>
      <c r="E12" s="63">
        <v>1408.14</v>
      </c>
      <c r="F12" s="65"/>
      <c r="H12" s="53"/>
    </row>
    <row r="13" spans="1:8">
      <c r="A13" s="59">
        <v>43425</v>
      </c>
      <c r="B13" s="60" t="s">
        <v>54</v>
      </c>
      <c r="C13" s="61" t="s">
        <v>1160</v>
      </c>
      <c r="D13" s="62" t="s">
        <v>1161</v>
      </c>
      <c r="E13" s="63">
        <v>50000</v>
      </c>
      <c r="F13" s="65"/>
      <c r="H13" s="53"/>
    </row>
    <row r="14" spans="1:8">
      <c r="A14" s="59">
        <v>43441</v>
      </c>
      <c r="B14" s="60" t="s">
        <v>54</v>
      </c>
      <c r="C14" s="61" t="s">
        <v>1160</v>
      </c>
      <c r="D14" s="62" t="s">
        <v>1161</v>
      </c>
      <c r="E14" s="63">
        <v>40000</v>
      </c>
      <c r="F14" s="65"/>
      <c r="H14" s="53"/>
    </row>
    <row r="15" spans="1:8">
      <c r="A15" s="59">
        <v>43454</v>
      </c>
      <c r="B15" s="60" t="s">
        <v>54</v>
      </c>
      <c r="C15" s="61" t="s">
        <v>1164</v>
      </c>
      <c r="D15" s="62" t="s">
        <v>1164</v>
      </c>
      <c r="E15" s="63">
        <v>38.07</v>
      </c>
      <c r="F15" s="65"/>
      <c r="H15" s="53"/>
    </row>
    <row r="16" spans="1:8">
      <c r="A16" s="59">
        <v>43460</v>
      </c>
      <c r="B16" s="60" t="s">
        <v>54</v>
      </c>
      <c r="C16" s="61" t="s">
        <v>1165</v>
      </c>
      <c r="D16" s="62" t="s">
        <v>1166</v>
      </c>
      <c r="E16" s="63">
        <v>24700</v>
      </c>
      <c r="F16" s="65"/>
      <c r="H16" s="53"/>
    </row>
    <row r="17" spans="1:8">
      <c r="A17" s="59">
        <v>43464</v>
      </c>
      <c r="B17" s="60" t="s">
        <v>54</v>
      </c>
      <c r="C17" s="61" t="s">
        <v>1165</v>
      </c>
      <c r="D17" s="62" t="s">
        <v>1166</v>
      </c>
      <c r="E17" s="63">
        <v>300</v>
      </c>
      <c r="F17" s="65"/>
      <c r="H17" s="53"/>
    </row>
    <row r="18" spans="1:8">
      <c r="A18" s="59">
        <v>43467</v>
      </c>
      <c r="B18" s="60" t="s">
        <v>54</v>
      </c>
      <c r="C18" s="61" t="s">
        <v>1170</v>
      </c>
      <c r="D18" s="62" t="s">
        <v>1171</v>
      </c>
      <c r="E18" s="63">
        <v>10000</v>
      </c>
      <c r="F18" s="65"/>
      <c r="H18" s="53"/>
    </row>
    <row r="19" spans="1:8">
      <c r="A19" s="59">
        <v>43469</v>
      </c>
      <c r="B19" s="60" t="s">
        <v>54</v>
      </c>
      <c r="C19" s="61" t="s">
        <v>1172</v>
      </c>
      <c r="D19" s="62" t="s">
        <v>1171</v>
      </c>
      <c r="E19" s="63">
        <v>330.01</v>
      </c>
      <c r="F19" s="65"/>
      <c r="H19" s="53"/>
    </row>
    <row r="20" spans="1:8">
      <c r="A20" s="59">
        <v>43469</v>
      </c>
      <c r="B20" s="60" t="s">
        <v>54</v>
      </c>
      <c r="C20" s="61" t="s">
        <v>1173</v>
      </c>
      <c r="D20" s="62" t="s">
        <v>1171</v>
      </c>
      <c r="E20" s="63">
        <v>2610</v>
      </c>
      <c r="F20" s="65"/>
      <c r="H20" s="53"/>
    </row>
    <row r="21" spans="1:8">
      <c r="A21" s="59">
        <v>43472</v>
      </c>
      <c r="B21" s="60" t="s">
        <v>54</v>
      </c>
      <c r="C21" s="61" t="s">
        <v>1174</v>
      </c>
      <c r="D21" s="62" t="s">
        <v>1171</v>
      </c>
      <c r="E21" s="63">
        <v>281.34</v>
      </c>
      <c r="F21" s="65"/>
      <c r="H21" s="53"/>
    </row>
    <row r="22" spans="1:8">
      <c r="A22" s="59">
        <v>43472</v>
      </c>
      <c r="B22" s="60" t="s">
        <v>54</v>
      </c>
      <c r="C22" s="61" t="s">
        <v>1175</v>
      </c>
      <c r="D22" s="62" t="s">
        <v>1171</v>
      </c>
      <c r="E22" s="63">
        <v>589.33</v>
      </c>
      <c r="F22" s="65"/>
      <c r="H22" s="53"/>
    </row>
    <row r="23" spans="1:8">
      <c r="A23" s="59">
        <v>43472</v>
      </c>
      <c r="B23" s="60" t="s">
        <v>54</v>
      </c>
      <c r="C23" s="61" t="s">
        <v>1176</v>
      </c>
      <c r="D23" s="62" t="s">
        <v>1171</v>
      </c>
      <c r="E23" s="63">
        <v>1026.93</v>
      </c>
      <c r="F23" s="65"/>
      <c r="H23" s="53"/>
    </row>
    <row r="24" spans="1:8">
      <c r="A24" s="59">
        <v>43473</v>
      </c>
      <c r="B24" s="60" t="s">
        <v>54</v>
      </c>
      <c r="C24" s="61" t="s">
        <v>1177</v>
      </c>
      <c r="D24" s="62" t="s">
        <v>1171</v>
      </c>
      <c r="E24" s="63">
        <v>314.66</v>
      </c>
      <c r="F24" s="65"/>
      <c r="H24" s="53"/>
    </row>
    <row r="25" spans="1:8">
      <c r="A25" s="59">
        <v>43474</v>
      </c>
      <c r="B25" s="60" t="s">
        <v>54</v>
      </c>
      <c r="C25" s="61" t="s">
        <v>1163</v>
      </c>
      <c r="D25" s="62" t="s">
        <v>1178</v>
      </c>
      <c r="E25" s="63">
        <v>20000</v>
      </c>
      <c r="F25" s="65"/>
      <c r="H25" s="53"/>
    </row>
    <row r="26" spans="1:8">
      <c r="A26" s="59">
        <v>43474</v>
      </c>
      <c r="B26" s="60" t="s">
        <v>54</v>
      </c>
      <c r="C26" s="61" t="s">
        <v>1179</v>
      </c>
      <c r="D26" s="62" t="s">
        <v>1180</v>
      </c>
      <c r="E26" s="63">
        <v>0.01</v>
      </c>
      <c r="F26" s="65"/>
      <c r="H26" s="53"/>
    </row>
    <row r="27" spans="1:8">
      <c r="A27" s="59">
        <v>43475</v>
      </c>
      <c r="B27" s="60" t="s">
        <v>54</v>
      </c>
      <c r="C27" s="61" t="s">
        <v>1181</v>
      </c>
      <c r="D27" s="62" t="s">
        <v>1171</v>
      </c>
      <c r="E27" s="63">
        <v>194.51</v>
      </c>
      <c r="F27" s="65"/>
      <c r="H27" s="53"/>
    </row>
    <row r="28" spans="1:8">
      <c r="A28" s="59">
        <v>43476</v>
      </c>
      <c r="B28" s="60" t="s">
        <v>54</v>
      </c>
      <c r="C28" s="61" t="s">
        <v>1182</v>
      </c>
      <c r="D28" s="62" t="s">
        <v>1171</v>
      </c>
      <c r="E28" s="63">
        <v>573.47</v>
      </c>
      <c r="F28" s="65"/>
      <c r="H28" s="53"/>
    </row>
    <row r="29" spans="1:8">
      <c r="A29" s="59">
        <v>43479</v>
      </c>
      <c r="B29" s="60" t="s">
        <v>54</v>
      </c>
      <c r="C29" s="61" t="s">
        <v>1183</v>
      </c>
      <c r="D29" s="62" t="s">
        <v>1171</v>
      </c>
      <c r="E29" s="63">
        <v>27.92</v>
      </c>
      <c r="F29" s="65"/>
      <c r="H29" s="53"/>
    </row>
    <row r="30" spans="1:8">
      <c r="A30" s="59">
        <v>43479</v>
      </c>
      <c r="B30" s="60" t="s">
        <v>54</v>
      </c>
      <c r="C30" s="61" t="s">
        <v>1184</v>
      </c>
      <c r="D30" s="62" t="s">
        <v>1171</v>
      </c>
      <c r="E30" s="63">
        <v>2005.5</v>
      </c>
      <c r="F30" s="65"/>
      <c r="H30" s="53"/>
    </row>
    <row r="31" spans="1:8">
      <c r="A31" s="59">
        <v>43480</v>
      </c>
      <c r="B31" s="60" t="s">
        <v>54</v>
      </c>
      <c r="C31" s="61" t="s">
        <v>1185</v>
      </c>
      <c r="D31" s="62" t="s">
        <v>1171</v>
      </c>
      <c r="E31" s="63">
        <v>684.38</v>
      </c>
      <c r="F31" s="65"/>
      <c r="H31" s="53"/>
    </row>
    <row r="32" spans="1:8">
      <c r="A32" s="59">
        <v>43480</v>
      </c>
      <c r="B32" s="60" t="s">
        <v>54</v>
      </c>
      <c r="C32" s="61" t="s">
        <v>1186</v>
      </c>
      <c r="D32" s="62" t="s">
        <v>1166</v>
      </c>
      <c r="E32" s="63">
        <v>29000</v>
      </c>
      <c r="F32" s="65" t="s">
        <v>1187</v>
      </c>
      <c r="H32" s="53"/>
    </row>
    <row r="33" spans="1:8">
      <c r="A33" s="59">
        <v>43482</v>
      </c>
      <c r="B33" s="60" t="s">
        <v>54</v>
      </c>
      <c r="C33" s="61" t="s">
        <v>1188</v>
      </c>
      <c r="D33" s="62" t="s">
        <v>1171</v>
      </c>
      <c r="E33" s="63">
        <v>770.99</v>
      </c>
      <c r="F33" s="65"/>
      <c r="H33" s="53"/>
    </row>
    <row r="34" spans="1:8">
      <c r="A34" s="59">
        <v>43483</v>
      </c>
      <c r="B34" s="60" t="s">
        <v>54</v>
      </c>
      <c r="C34" s="61" t="s">
        <v>1189</v>
      </c>
      <c r="D34" s="62" t="s">
        <v>1171</v>
      </c>
      <c r="E34" s="63">
        <v>1115.6</v>
      </c>
      <c r="F34" s="65"/>
      <c r="H34" s="53"/>
    </row>
    <row r="35" spans="1:8">
      <c r="A35" s="59">
        <v>43486</v>
      </c>
      <c r="B35" s="60" t="s">
        <v>54</v>
      </c>
      <c r="C35" s="61" t="s">
        <v>1190</v>
      </c>
      <c r="D35" s="62" t="s">
        <v>1171</v>
      </c>
      <c r="E35" s="63">
        <v>4558.37</v>
      </c>
      <c r="F35" s="65"/>
      <c r="H35" s="53"/>
    </row>
    <row r="36" spans="1:8">
      <c r="A36" s="59">
        <v>43487</v>
      </c>
      <c r="B36" s="60" t="s">
        <v>54</v>
      </c>
      <c r="C36" s="61" t="s">
        <v>1191</v>
      </c>
      <c r="D36" s="62" t="s">
        <v>1171</v>
      </c>
      <c r="E36" s="63">
        <v>917.57</v>
      </c>
      <c r="F36" s="65"/>
      <c r="H36" s="53"/>
    </row>
    <row r="37" spans="1:8">
      <c r="A37" s="59">
        <v>43489</v>
      </c>
      <c r="B37" s="60" t="s">
        <v>54</v>
      </c>
      <c r="C37" s="61" t="s">
        <v>1192</v>
      </c>
      <c r="D37" s="62" t="s">
        <v>1171</v>
      </c>
      <c r="E37" s="63">
        <v>1027.65</v>
      </c>
      <c r="F37" s="65"/>
      <c r="H37" s="53"/>
    </row>
    <row r="38" spans="1:8">
      <c r="A38" s="59">
        <v>43490</v>
      </c>
      <c r="B38" s="60" t="s">
        <v>54</v>
      </c>
      <c r="C38" s="61" t="s">
        <v>1193</v>
      </c>
      <c r="D38" s="62" t="s">
        <v>1171</v>
      </c>
      <c r="E38" s="63">
        <v>2634.17</v>
      </c>
      <c r="F38" s="65"/>
      <c r="H38" s="53"/>
    </row>
    <row r="39" spans="1:8">
      <c r="A39" s="59">
        <v>43493</v>
      </c>
      <c r="B39" s="60" t="s">
        <v>54</v>
      </c>
      <c r="C39" s="61" t="s">
        <v>1194</v>
      </c>
      <c r="D39" s="62" t="s">
        <v>1171</v>
      </c>
      <c r="E39" s="63">
        <v>4130.06</v>
      </c>
      <c r="F39" s="65"/>
      <c r="H39" s="53"/>
    </row>
    <row r="40" spans="1:8">
      <c r="A40" s="59">
        <v>43494</v>
      </c>
      <c r="B40" s="60" t="s">
        <v>54</v>
      </c>
      <c r="C40" s="61" t="s">
        <v>1195</v>
      </c>
      <c r="D40" s="62" t="s">
        <v>1171</v>
      </c>
      <c r="E40" s="63">
        <v>701.02</v>
      </c>
      <c r="F40" s="65"/>
      <c r="H40" s="53"/>
    </row>
    <row r="41" spans="1:8">
      <c r="A41" s="59">
        <v>43495</v>
      </c>
      <c r="B41" s="60" t="s">
        <v>54</v>
      </c>
      <c r="C41" s="61" t="s">
        <v>1196</v>
      </c>
      <c r="D41" s="62" t="s">
        <v>1180</v>
      </c>
      <c r="E41" s="63">
        <v>0.01</v>
      </c>
      <c r="F41" s="65"/>
      <c r="H41" s="53"/>
    </row>
    <row r="42" spans="1:8">
      <c r="A42" s="59">
        <v>43496</v>
      </c>
      <c r="B42" s="60" t="s">
        <v>54</v>
      </c>
      <c r="C42" s="61" t="s">
        <v>1197</v>
      </c>
      <c r="D42" s="62" t="s">
        <v>1171</v>
      </c>
      <c r="E42" s="63">
        <v>1614.6</v>
      </c>
      <c r="F42" s="65"/>
      <c r="H42" s="53"/>
    </row>
    <row r="43" spans="1:8">
      <c r="A43" s="59">
        <v>43497</v>
      </c>
      <c r="B43" s="60" t="s">
        <v>54</v>
      </c>
      <c r="C43" s="61" t="s">
        <v>1198</v>
      </c>
      <c r="D43" s="62" t="s">
        <v>1171</v>
      </c>
      <c r="E43" s="63">
        <v>716</v>
      </c>
      <c r="F43" s="65"/>
      <c r="H43" s="53"/>
    </row>
    <row r="44" spans="1:8">
      <c r="A44" s="59">
        <v>43497</v>
      </c>
      <c r="B44" s="60" t="s">
        <v>54</v>
      </c>
      <c r="C44" s="61" t="s">
        <v>1199</v>
      </c>
      <c r="D44" s="62" t="s">
        <v>1171</v>
      </c>
      <c r="E44" s="63">
        <v>1371.6</v>
      </c>
      <c r="F44" s="65"/>
      <c r="H44" s="53"/>
    </row>
    <row r="45" spans="1:8">
      <c r="A45" s="59">
        <v>43498</v>
      </c>
      <c r="B45" s="60" t="s">
        <v>54</v>
      </c>
      <c r="C45" s="61" t="s">
        <v>1200</v>
      </c>
      <c r="D45" s="62" t="s">
        <v>1171</v>
      </c>
      <c r="E45" s="63">
        <v>1408.03</v>
      </c>
      <c r="F45" s="65"/>
      <c r="H45" s="53"/>
    </row>
    <row r="46" spans="1:8">
      <c r="A46" s="59">
        <v>43499</v>
      </c>
      <c r="B46" s="60" t="s">
        <v>54</v>
      </c>
      <c r="C46" s="61" t="s">
        <v>1201</v>
      </c>
      <c r="D46" s="62" t="s">
        <v>1171</v>
      </c>
      <c r="E46" s="63">
        <v>1392.39</v>
      </c>
      <c r="F46" s="65"/>
      <c r="H46" s="53"/>
    </row>
    <row r="47" spans="1:8">
      <c r="A47" s="59">
        <v>43507</v>
      </c>
      <c r="B47" s="60" t="s">
        <v>54</v>
      </c>
      <c r="C47" s="61" t="s">
        <v>1202</v>
      </c>
      <c r="D47" s="62" t="s">
        <v>1171</v>
      </c>
      <c r="E47" s="63">
        <v>9937.29</v>
      </c>
      <c r="F47" s="65"/>
      <c r="H47" s="53"/>
    </row>
    <row r="48" spans="1:8">
      <c r="A48" s="59">
        <v>43508</v>
      </c>
      <c r="B48" s="60" t="s">
        <v>54</v>
      </c>
      <c r="C48" s="61" t="s">
        <v>1203</v>
      </c>
      <c r="D48" s="62" t="s">
        <v>1171</v>
      </c>
      <c r="E48" s="63">
        <v>1343.09</v>
      </c>
      <c r="F48" s="65"/>
      <c r="H48" s="53"/>
    </row>
    <row r="49" spans="1:8">
      <c r="A49" s="59">
        <v>43509</v>
      </c>
      <c r="B49" s="60" t="s">
        <v>54</v>
      </c>
      <c r="C49" s="61" t="s">
        <v>1204</v>
      </c>
      <c r="D49" s="62" t="s">
        <v>1171</v>
      </c>
      <c r="E49" s="63">
        <v>1358.06</v>
      </c>
      <c r="F49" s="65"/>
      <c r="H49" s="53"/>
    </row>
    <row r="50" spans="1:8">
      <c r="A50" s="59">
        <v>43510</v>
      </c>
      <c r="B50" s="60" t="s">
        <v>54</v>
      </c>
      <c r="C50" s="61" t="s">
        <v>1205</v>
      </c>
      <c r="D50" s="62" t="s">
        <v>1171</v>
      </c>
      <c r="E50" s="63">
        <v>30.4</v>
      </c>
      <c r="F50" s="65"/>
      <c r="H50" s="53"/>
    </row>
    <row r="51" spans="1:8">
      <c r="A51" s="59">
        <v>43510</v>
      </c>
      <c r="B51" s="60" t="s">
        <v>54</v>
      </c>
      <c r="C51" s="61" t="s">
        <v>1206</v>
      </c>
      <c r="D51" s="62" t="s">
        <v>1171</v>
      </c>
      <c r="E51" s="63">
        <v>1111.62</v>
      </c>
      <c r="F51" s="65"/>
      <c r="H51" s="53"/>
    </row>
    <row r="52" spans="1:8">
      <c r="A52" s="59">
        <v>43511</v>
      </c>
      <c r="B52" s="60" t="s">
        <v>54</v>
      </c>
      <c r="C52" s="61" t="s">
        <v>1207</v>
      </c>
      <c r="D52" s="62" t="s">
        <v>1171</v>
      </c>
      <c r="E52" s="63">
        <v>923.5</v>
      </c>
      <c r="F52" s="65"/>
      <c r="H52" s="53"/>
    </row>
    <row r="53" spans="1:8">
      <c r="A53" s="59">
        <v>43513</v>
      </c>
      <c r="B53" s="60" t="s">
        <v>54</v>
      </c>
      <c r="C53" s="61" t="s">
        <v>1208</v>
      </c>
      <c r="D53" s="62" t="s">
        <v>1171</v>
      </c>
      <c r="E53" s="63">
        <v>251</v>
      </c>
      <c r="F53" s="65"/>
      <c r="H53" s="53"/>
    </row>
    <row r="54" spans="1:8">
      <c r="A54" s="59">
        <v>43514</v>
      </c>
      <c r="B54" s="60" t="s">
        <v>54</v>
      </c>
      <c r="C54" s="61" t="s">
        <v>1209</v>
      </c>
      <c r="D54" s="62" t="s">
        <v>1171</v>
      </c>
      <c r="E54" s="63">
        <v>5193.59</v>
      </c>
      <c r="F54" s="65"/>
      <c r="H54" s="53"/>
    </row>
    <row r="55" spans="1:8">
      <c r="A55" s="59">
        <v>43515</v>
      </c>
      <c r="B55" s="60" t="s">
        <v>54</v>
      </c>
      <c r="C55" s="61" t="s">
        <v>1210</v>
      </c>
      <c r="D55" s="62" t="s">
        <v>1171</v>
      </c>
      <c r="E55" s="63">
        <v>2452.42</v>
      </c>
      <c r="F55" s="65"/>
      <c r="H55" s="53"/>
    </row>
    <row r="56" spans="1:8">
      <c r="A56" s="59">
        <v>43516</v>
      </c>
      <c r="B56" s="60" t="s">
        <v>54</v>
      </c>
      <c r="C56" s="61" t="s">
        <v>1205</v>
      </c>
      <c r="D56" s="62" t="s">
        <v>1171</v>
      </c>
      <c r="E56" s="63">
        <v>32</v>
      </c>
      <c r="F56" s="65"/>
      <c r="H56" s="53"/>
    </row>
    <row r="57" spans="1:8">
      <c r="A57" s="59">
        <v>43517</v>
      </c>
      <c r="B57" s="60" t="s">
        <v>54</v>
      </c>
      <c r="C57" s="61" t="s">
        <v>1211</v>
      </c>
      <c r="D57" s="62" t="s">
        <v>1171</v>
      </c>
      <c r="E57" s="63">
        <v>874.32</v>
      </c>
      <c r="F57" s="65"/>
      <c r="H57" s="53"/>
    </row>
    <row r="58" spans="1:8">
      <c r="A58" s="59">
        <v>43518</v>
      </c>
      <c r="B58" s="60" t="s">
        <v>54</v>
      </c>
      <c r="C58" s="61" t="s">
        <v>1212</v>
      </c>
      <c r="D58" s="62" t="s">
        <v>1171</v>
      </c>
      <c r="E58" s="63">
        <v>1024.04</v>
      </c>
      <c r="F58" s="65"/>
      <c r="H58" s="53"/>
    </row>
    <row r="59" spans="1:8">
      <c r="A59" s="59">
        <v>43519</v>
      </c>
      <c r="B59" s="60" t="s">
        <v>54</v>
      </c>
      <c r="C59" s="61" t="s">
        <v>1205</v>
      </c>
      <c r="D59" s="62" t="s">
        <v>1171</v>
      </c>
      <c r="E59" s="63">
        <v>198.4</v>
      </c>
      <c r="F59" s="65"/>
      <c r="H59" s="53"/>
    </row>
    <row r="60" spans="1:8">
      <c r="A60" s="59">
        <v>43521</v>
      </c>
      <c r="B60" s="60" t="s">
        <v>54</v>
      </c>
      <c r="C60" s="61" t="s">
        <v>1213</v>
      </c>
      <c r="D60" s="62" t="s">
        <v>1171</v>
      </c>
      <c r="E60" s="63">
        <v>5062.83</v>
      </c>
      <c r="F60" s="65"/>
      <c r="H60" s="53"/>
    </row>
    <row r="61" spans="1:8">
      <c r="A61" s="59">
        <v>43522</v>
      </c>
      <c r="B61" s="60" t="s">
        <v>54</v>
      </c>
      <c r="C61" s="61" t="s">
        <v>1205</v>
      </c>
      <c r="D61" s="62" t="s">
        <v>1171</v>
      </c>
      <c r="E61" s="63">
        <v>101.4</v>
      </c>
      <c r="F61" s="65"/>
      <c r="H61" s="53"/>
    </row>
    <row r="62" spans="1:8">
      <c r="A62" s="59">
        <v>43522</v>
      </c>
      <c r="B62" s="60" t="s">
        <v>54</v>
      </c>
      <c r="C62" s="61" t="s">
        <v>1214</v>
      </c>
      <c r="D62" s="62" t="s">
        <v>1171</v>
      </c>
      <c r="E62" s="63">
        <v>1038.44</v>
      </c>
      <c r="F62" s="65"/>
      <c r="H62" s="53"/>
    </row>
    <row r="63" spans="1:8">
      <c r="A63" s="59">
        <v>43524</v>
      </c>
      <c r="B63" s="60" t="s">
        <v>54</v>
      </c>
      <c r="C63" s="61" t="s">
        <v>1215</v>
      </c>
      <c r="D63" s="62" t="s">
        <v>1171</v>
      </c>
      <c r="E63" s="63">
        <v>1342.61</v>
      </c>
      <c r="F63" s="65"/>
      <c r="H63" s="53"/>
    </row>
    <row r="64" spans="1:8">
      <c r="A64" s="59">
        <v>43525</v>
      </c>
      <c r="B64" s="60" t="s">
        <v>54</v>
      </c>
      <c r="C64" s="61" t="s">
        <v>1216</v>
      </c>
      <c r="D64" s="62" t="s">
        <v>1171</v>
      </c>
      <c r="E64" s="63">
        <v>2438</v>
      </c>
      <c r="F64" s="65"/>
      <c r="H64" s="53"/>
    </row>
    <row r="65" spans="1:8">
      <c r="A65" s="59">
        <v>43525</v>
      </c>
      <c r="B65" s="60" t="s">
        <v>54</v>
      </c>
      <c r="C65" s="61" t="s">
        <v>1205</v>
      </c>
      <c r="D65" s="62" t="s">
        <v>1171</v>
      </c>
      <c r="E65" s="63">
        <v>174.3</v>
      </c>
      <c r="F65" s="65"/>
      <c r="H65" s="53"/>
    </row>
    <row r="66" spans="1:8">
      <c r="A66" s="59">
        <v>43525</v>
      </c>
      <c r="B66" s="60" t="s">
        <v>54</v>
      </c>
      <c r="C66" s="61" t="s">
        <v>1217</v>
      </c>
      <c r="D66" s="62" t="s">
        <v>1171</v>
      </c>
      <c r="E66" s="63">
        <v>867.15</v>
      </c>
      <c r="F66" s="65"/>
      <c r="H66" s="53"/>
    </row>
    <row r="67" spans="1:8">
      <c r="A67" s="59">
        <v>43528</v>
      </c>
      <c r="B67" s="60" t="s">
        <v>54</v>
      </c>
      <c r="C67" s="61" t="s">
        <v>1205</v>
      </c>
      <c r="D67" s="62" t="s">
        <v>1171</v>
      </c>
      <c r="E67" s="63">
        <v>312</v>
      </c>
      <c r="F67" s="65"/>
      <c r="H67" s="53"/>
    </row>
    <row r="68" spans="1:8">
      <c r="A68" s="59">
        <v>43528</v>
      </c>
      <c r="B68" s="60" t="s">
        <v>54</v>
      </c>
      <c r="C68" s="61" t="s">
        <v>1218</v>
      </c>
      <c r="D68" s="62" t="s">
        <v>1171</v>
      </c>
      <c r="E68" s="63">
        <v>6743.75</v>
      </c>
      <c r="F68" s="65"/>
      <c r="H68" s="53"/>
    </row>
    <row r="69" spans="1:8">
      <c r="A69" s="59">
        <v>43529</v>
      </c>
      <c r="B69" s="60" t="s">
        <v>54</v>
      </c>
      <c r="C69" s="61" t="s">
        <v>1219</v>
      </c>
      <c r="D69" s="62" t="s">
        <v>1171</v>
      </c>
      <c r="E69" s="63">
        <v>1355.15</v>
      </c>
      <c r="F69" s="65"/>
      <c r="H69" s="53"/>
    </row>
    <row r="70" spans="1:8">
      <c r="A70" s="59">
        <v>43530</v>
      </c>
      <c r="B70" s="60" t="s">
        <v>54</v>
      </c>
      <c r="C70" s="61" t="s">
        <v>1220</v>
      </c>
      <c r="D70" s="62" t="s">
        <v>1171</v>
      </c>
      <c r="E70" s="63">
        <v>5200</v>
      </c>
      <c r="F70" s="65"/>
      <c r="H70" s="53"/>
    </row>
    <row r="71" spans="1:8">
      <c r="A71" s="59">
        <v>43531</v>
      </c>
      <c r="B71" s="60" t="s">
        <v>54</v>
      </c>
      <c r="C71" s="61" t="s">
        <v>1205</v>
      </c>
      <c r="D71" s="62" t="s">
        <v>1171</v>
      </c>
      <c r="E71" s="63">
        <v>100</v>
      </c>
      <c r="F71" s="65"/>
      <c r="H71" s="53"/>
    </row>
    <row r="72" spans="1:8">
      <c r="A72" s="59">
        <v>43531</v>
      </c>
      <c r="B72" s="60" t="s">
        <v>54</v>
      </c>
      <c r="C72" s="61" t="s">
        <v>1221</v>
      </c>
      <c r="D72" s="62" t="s">
        <v>1171</v>
      </c>
      <c r="E72" s="63">
        <v>731.93</v>
      </c>
      <c r="F72" s="65"/>
      <c r="H72" s="53"/>
    </row>
    <row r="73" spans="1:8">
      <c r="A73" s="59">
        <v>43532</v>
      </c>
      <c r="B73" s="60" t="s">
        <v>54</v>
      </c>
      <c r="C73" s="61" t="s">
        <v>1222</v>
      </c>
      <c r="D73" s="62" t="s">
        <v>1171</v>
      </c>
      <c r="E73" s="63">
        <v>692.69</v>
      </c>
      <c r="F73" s="65"/>
      <c r="H73" s="53"/>
    </row>
    <row r="74" spans="1:8">
      <c r="A74" s="59">
        <v>43534</v>
      </c>
      <c r="B74" s="60" t="s">
        <v>54</v>
      </c>
      <c r="C74" s="61" t="s">
        <v>1205</v>
      </c>
      <c r="D74" s="62" t="s">
        <v>1171</v>
      </c>
      <c r="E74" s="63">
        <v>117.6</v>
      </c>
      <c r="F74" s="65"/>
      <c r="H74" s="53"/>
    </row>
    <row r="75" spans="1:8">
      <c r="A75" s="59">
        <v>43535</v>
      </c>
      <c r="B75" s="60" t="s">
        <v>54</v>
      </c>
      <c r="C75" s="61" t="s">
        <v>1223</v>
      </c>
      <c r="D75" s="62" t="s">
        <v>1171</v>
      </c>
      <c r="E75" s="63">
        <v>4059.65</v>
      </c>
      <c r="F75" s="65"/>
      <c r="H75" s="53"/>
    </row>
    <row r="76" spans="1:8">
      <c r="A76" s="59">
        <v>43536</v>
      </c>
      <c r="B76" s="60" t="s">
        <v>54</v>
      </c>
      <c r="C76" s="61" t="s">
        <v>1224</v>
      </c>
      <c r="D76" s="62" t="s">
        <v>1171</v>
      </c>
      <c r="E76" s="63">
        <v>668.64</v>
      </c>
      <c r="F76" s="65"/>
      <c r="H76" s="53"/>
    </row>
    <row r="77" spans="1:8">
      <c r="A77" s="59">
        <v>43537</v>
      </c>
      <c r="B77" s="60" t="s">
        <v>54</v>
      </c>
      <c r="C77" s="61" t="s">
        <v>1205</v>
      </c>
      <c r="D77" s="62" t="s">
        <v>1171</v>
      </c>
      <c r="E77" s="63">
        <v>196.8</v>
      </c>
      <c r="F77" s="65"/>
      <c r="H77" s="53"/>
    </row>
    <row r="78" spans="1:8">
      <c r="A78" s="59">
        <v>43538</v>
      </c>
      <c r="B78" s="60" t="s">
        <v>54</v>
      </c>
      <c r="C78" s="61" t="s">
        <v>1225</v>
      </c>
      <c r="D78" s="62" t="s">
        <v>1171</v>
      </c>
      <c r="E78" s="63">
        <v>1406.44</v>
      </c>
      <c r="F78" s="65"/>
      <c r="H78" s="53"/>
    </row>
    <row r="79" spans="1:8">
      <c r="A79" s="59">
        <v>43539</v>
      </c>
      <c r="B79" s="60" t="s">
        <v>54</v>
      </c>
      <c r="C79" s="61" t="s">
        <v>1226</v>
      </c>
      <c r="D79" s="62" t="s">
        <v>1171</v>
      </c>
      <c r="E79" s="63">
        <v>1082.68</v>
      </c>
      <c r="F79" s="65"/>
      <c r="H79" s="53"/>
    </row>
    <row r="80" spans="1:8">
      <c r="A80" s="59">
        <v>43540</v>
      </c>
      <c r="B80" s="60" t="s">
        <v>54</v>
      </c>
      <c r="C80" s="61" t="s">
        <v>1205</v>
      </c>
      <c r="D80" s="62" t="s">
        <v>1171</v>
      </c>
      <c r="E80" s="63">
        <v>320.8</v>
      </c>
      <c r="F80" s="65"/>
      <c r="H80" s="53"/>
    </row>
    <row r="81" spans="1:8">
      <c r="A81" s="59">
        <v>43542</v>
      </c>
      <c r="B81" s="60" t="s">
        <v>54</v>
      </c>
      <c r="C81" s="61" t="s">
        <v>1227</v>
      </c>
      <c r="D81" s="62" t="s">
        <v>1171</v>
      </c>
      <c r="E81" s="63">
        <v>3814.52</v>
      </c>
      <c r="F81" s="65"/>
      <c r="H81" s="53"/>
    </row>
    <row r="82" spans="1:8">
      <c r="A82" s="59">
        <v>43543</v>
      </c>
      <c r="B82" s="60" t="s">
        <v>54</v>
      </c>
      <c r="C82" s="61" t="s">
        <v>1205</v>
      </c>
      <c r="D82" s="62" t="s">
        <v>1171</v>
      </c>
      <c r="E82" s="63">
        <v>206.1</v>
      </c>
      <c r="F82" s="65"/>
      <c r="H82" s="53"/>
    </row>
    <row r="83" spans="1:8">
      <c r="A83" s="59">
        <v>43543</v>
      </c>
      <c r="B83" s="60" t="s">
        <v>54</v>
      </c>
      <c r="C83" s="61" t="s">
        <v>1228</v>
      </c>
      <c r="D83" s="62" t="s">
        <v>1171</v>
      </c>
      <c r="E83" s="63">
        <v>900.59</v>
      </c>
      <c r="F83" s="65"/>
      <c r="H83" s="53"/>
    </row>
    <row r="84" spans="1:8">
      <c r="A84" s="59">
        <v>43544</v>
      </c>
      <c r="B84" s="60" t="s">
        <v>54</v>
      </c>
      <c r="C84" s="61" t="s">
        <v>1164</v>
      </c>
      <c r="D84" s="62" t="s">
        <v>1164</v>
      </c>
      <c r="E84" s="63">
        <v>15.54</v>
      </c>
      <c r="F84" s="65"/>
      <c r="H84" s="53"/>
    </row>
    <row r="85" spans="1:8">
      <c r="A85" s="59">
        <v>43545</v>
      </c>
      <c r="B85" s="60" t="s">
        <v>54</v>
      </c>
      <c r="C85" s="61" t="s">
        <v>1229</v>
      </c>
      <c r="D85" s="62" t="s">
        <v>1171</v>
      </c>
      <c r="E85" s="63">
        <v>807.74</v>
      </c>
      <c r="F85" s="65"/>
      <c r="H85" s="53"/>
    </row>
    <row r="86" spans="1:8">
      <c r="A86" s="59">
        <v>43546</v>
      </c>
      <c r="B86" s="60" t="s">
        <v>54</v>
      </c>
      <c r="C86" s="61" t="s">
        <v>1205</v>
      </c>
      <c r="D86" s="62" t="s">
        <v>1171</v>
      </c>
      <c r="E86" s="63">
        <v>201.6</v>
      </c>
      <c r="F86" s="65"/>
      <c r="H86" s="53"/>
    </row>
    <row r="87" spans="1:8">
      <c r="A87" s="59">
        <v>43546</v>
      </c>
      <c r="B87" s="60" t="s">
        <v>54</v>
      </c>
      <c r="C87" s="61" t="s">
        <v>1230</v>
      </c>
      <c r="D87" s="62" t="s">
        <v>1171</v>
      </c>
      <c r="E87" s="63">
        <v>947.8</v>
      </c>
      <c r="F87" s="65"/>
      <c r="H87" s="53"/>
    </row>
    <row r="88" spans="1:8">
      <c r="A88" s="59">
        <v>43549</v>
      </c>
      <c r="B88" s="60" t="s">
        <v>54</v>
      </c>
      <c r="C88" s="61" t="s">
        <v>1231</v>
      </c>
      <c r="D88" s="62" t="s">
        <v>1171</v>
      </c>
      <c r="E88" s="63">
        <v>3556.06</v>
      </c>
      <c r="F88" s="65"/>
      <c r="H88" s="53"/>
    </row>
    <row r="89" spans="1:8">
      <c r="A89" s="59">
        <v>43549</v>
      </c>
      <c r="B89" s="60" t="s">
        <v>54</v>
      </c>
      <c r="C89" s="61" t="s">
        <v>1205</v>
      </c>
      <c r="D89" s="62" t="s">
        <v>1171</v>
      </c>
      <c r="E89" s="63">
        <v>189.4</v>
      </c>
      <c r="F89" s="65"/>
      <c r="H89" s="53"/>
    </row>
    <row r="90" spans="1:8">
      <c r="A90" s="59">
        <v>43550</v>
      </c>
      <c r="B90" s="60" t="s">
        <v>54</v>
      </c>
      <c r="C90" s="61" t="s">
        <v>1232</v>
      </c>
      <c r="D90" s="62" t="s">
        <v>1171</v>
      </c>
      <c r="E90" s="63">
        <v>600.25</v>
      </c>
      <c r="F90" s="65"/>
      <c r="H90" s="53"/>
    </row>
    <row r="91" spans="1:8">
      <c r="A91" s="59">
        <v>43552</v>
      </c>
      <c r="B91" s="60" t="s">
        <v>54</v>
      </c>
      <c r="C91" s="61" t="s">
        <v>1233</v>
      </c>
      <c r="D91" s="62" t="s">
        <v>1171</v>
      </c>
      <c r="E91" s="63">
        <v>1146.08</v>
      </c>
      <c r="F91" s="65"/>
      <c r="H91" s="53"/>
    </row>
    <row r="92" spans="1:8">
      <c r="A92" s="59">
        <v>43552</v>
      </c>
      <c r="B92" s="60" t="s">
        <v>54</v>
      </c>
      <c r="C92" s="61" t="s">
        <v>1205</v>
      </c>
      <c r="D92" s="62" t="s">
        <v>1171</v>
      </c>
      <c r="E92" s="63">
        <v>166.6</v>
      </c>
      <c r="F92" s="65"/>
      <c r="H92" s="53"/>
    </row>
    <row r="93" spans="1:8">
      <c r="A93" s="59">
        <v>43553</v>
      </c>
      <c r="B93" s="60" t="s">
        <v>54</v>
      </c>
      <c r="C93" s="61" t="s">
        <v>1234</v>
      </c>
      <c r="D93" s="62" t="s">
        <v>1171</v>
      </c>
      <c r="E93" s="63">
        <v>1571.31</v>
      </c>
      <c r="F93" s="65"/>
      <c r="H93" s="53"/>
    </row>
    <row r="94" spans="1:8">
      <c r="A94" s="59">
        <v>43555</v>
      </c>
      <c r="B94" s="60" t="s">
        <v>54</v>
      </c>
      <c r="C94" s="61" t="s">
        <v>1205</v>
      </c>
      <c r="D94" s="62" t="s">
        <v>1171</v>
      </c>
      <c r="E94" s="63">
        <v>172.4</v>
      </c>
      <c r="F94" s="65"/>
      <c r="H94" s="53"/>
    </row>
    <row r="95" spans="1:8">
      <c r="A95" s="59">
        <v>43556</v>
      </c>
      <c r="B95" s="60" t="s">
        <v>54</v>
      </c>
      <c r="C95" s="61" t="s">
        <v>1235</v>
      </c>
      <c r="D95" s="62" t="s">
        <v>1171</v>
      </c>
      <c r="E95" s="63">
        <v>3845.96</v>
      </c>
      <c r="F95" s="65"/>
      <c r="H95" s="53"/>
    </row>
    <row r="96" spans="1:8">
      <c r="A96" s="59">
        <v>43557</v>
      </c>
      <c r="B96" s="60" t="s">
        <v>54</v>
      </c>
      <c r="C96" s="61" t="s">
        <v>1236</v>
      </c>
      <c r="D96" s="62" t="s">
        <v>1171</v>
      </c>
      <c r="E96" s="63">
        <v>1157.02</v>
      </c>
      <c r="F96" s="65"/>
      <c r="H96" s="53"/>
    </row>
    <row r="97" spans="1:8">
      <c r="A97" s="59">
        <v>43558</v>
      </c>
      <c r="B97" s="60" t="s">
        <v>54</v>
      </c>
      <c r="C97" s="61" t="s">
        <v>1205</v>
      </c>
      <c r="D97" s="62" t="s">
        <v>1171</v>
      </c>
      <c r="E97" s="63">
        <v>173</v>
      </c>
      <c r="F97" s="65"/>
      <c r="H97" s="53"/>
    </row>
    <row r="98" spans="1:8">
      <c r="A98" s="59">
        <v>43559</v>
      </c>
      <c r="B98" s="60" t="s">
        <v>54</v>
      </c>
      <c r="C98" s="61" t="s">
        <v>1237</v>
      </c>
      <c r="D98" s="62" t="s">
        <v>1171</v>
      </c>
      <c r="E98" s="63">
        <v>813.46</v>
      </c>
      <c r="F98" s="65"/>
      <c r="H98" s="53"/>
    </row>
    <row r="99" spans="1:8">
      <c r="A99" s="59">
        <v>43561</v>
      </c>
      <c r="B99" s="60" t="s">
        <v>54</v>
      </c>
      <c r="C99" s="61" t="s">
        <v>1205</v>
      </c>
      <c r="D99" s="62" t="s">
        <v>1171</v>
      </c>
      <c r="E99" s="63">
        <v>199.2</v>
      </c>
      <c r="F99" s="65"/>
      <c r="H99" s="53"/>
    </row>
    <row r="100" spans="1:8">
      <c r="A100" s="59">
        <v>43563</v>
      </c>
      <c r="B100" s="60" t="s">
        <v>54</v>
      </c>
      <c r="C100" s="61" t="s">
        <v>1238</v>
      </c>
      <c r="D100" s="62" t="s">
        <v>1171</v>
      </c>
      <c r="E100" s="63">
        <v>7535.54</v>
      </c>
      <c r="F100" s="65"/>
      <c r="H100" s="53"/>
    </row>
    <row r="101" spans="1:8">
      <c r="A101" s="59">
        <v>43564</v>
      </c>
      <c r="B101" s="60" t="s">
        <v>54</v>
      </c>
      <c r="C101" s="61" t="s">
        <v>1196</v>
      </c>
      <c r="D101" s="62" t="s">
        <v>1171</v>
      </c>
      <c r="E101" s="63">
        <v>109.6</v>
      </c>
      <c r="F101" s="65"/>
      <c r="H101" s="53"/>
    </row>
    <row r="102" spans="1:8">
      <c r="A102" s="59">
        <v>43564</v>
      </c>
      <c r="B102" s="60" t="s">
        <v>54</v>
      </c>
      <c r="C102" s="61" t="s">
        <v>1239</v>
      </c>
      <c r="D102" s="62" t="s">
        <v>1171</v>
      </c>
      <c r="E102" s="63">
        <v>1109.11</v>
      </c>
      <c r="F102" s="65"/>
      <c r="H102" s="53"/>
    </row>
    <row r="103" spans="1:8">
      <c r="A103" s="59">
        <v>43566</v>
      </c>
      <c r="B103" s="60" t="s">
        <v>54</v>
      </c>
      <c r="C103" s="71" t="s">
        <v>1240</v>
      </c>
      <c r="D103" s="62" t="s">
        <v>1171</v>
      </c>
      <c r="E103" s="63">
        <v>1013.86</v>
      </c>
      <c r="F103" s="65"/>
      <c r="H103" s="53"/>
    </row>
    <row r="104" spans="1:8">
      <c r="A104" s="59">
        <v>43567</v>
      </c>
      <c r="B104" s="60" t="s">
        <v>54</v>
      </c>
      <c r="C104" s="61" t="s">
        <v>1196</v>
      </c>
      <c r="D104" s="62" t="s">
        <v>1171</v>
      </c>
      <c r="E104" s="63">
        <v>77.4</v>
      </c>
      <c r="F104" s="65"/>
      <c r="H104" s="53"/>
    </row>
    <row r="105" spans="1:8">
      <c r="A105" s="59">
        <v>43567</v>
      </c>
      <c r="B105" s="60" t="s">
        <v>54</v>
      </c>
      <c r="C105" s="61" t="s">
        <v>1241</v>
      </c>
      <c r="D105" s="62" t="s">
        <v>1171</v>
      </c>
      <c r="E105" s="63">
        <v>1078.86</v>
      </c>
      <c r="F105" s="65"/>
      <c r="H105" s="53"/>
    </row>
    <row r="106" spans="1:8">
      <c r="A106" s="59">
        <v>43570</v>
      </c>
      <c r="B106" s="60" t="s">
        <v>54</v>
      </c>
      <c r="C106" s="61" t="s">
        <v>1242</v>
      </c>
      <c r="D106" s="62" t="s">
        <v>1171</v>
      </c>
      <c r="E106" s="63">
        <v>4450.68</v>
      </c>
      <c r="F106" s="65"/>
      <c r="H106" s="53"/>
    </row>
    <row r="107" spans="1:8">
      <c r="A107" s="59">
        <v>43570</v>
      </c>
      <c r="B107" s="60" t="s">
        <v>54</v>
      </c>
      <c r="C107" s="61" t="s">
        <v>1196</v>
      </c>
      <c r="D107" s="62" t="s">
        <v>1171</v>
      </c>
      <c r="E107" s="63">
        <v>336.1</v>
      </c>
      <c r="F107" s="65"/>
      <c r="H107" s="53"/>
    </row>
    <row r="108" spans="1:8">
      <c r="A108" s="59">
        <v>43571</v>
      </c>
      <c r="B108" s="60" t="s">
        <v>54</v>
      </c>
      <c r="C108" s="61" t="s">
        <v>1243</v>
      </c>
      <c r="D108" s="62" t="s">
        <v>1171</v>
      </c>
      <c r="E108" s="63">
        <v>601.59</v>
      </c>
      <c r="F108" s="65"/>
      <c r="H108" s="53"/>
    </row>
    <row r="109" spans="1:8">
      <c r="A109" s="59">
        <v>43573</v>
      </c>
      <c r="B109" s="60" t="s">
        <v>54</v>
      </c>
      <c r="C109" s="61" t="s">
        <v>1196</v>
      </c>
      <c r="D109" s="62" t="s">
        <v>1171</v>
      </c>
      <c r="E109" s="63">
        <v>169.2</v>
      </c>
      <c r="F109" s="65"/>
      <c r="H109" s="53"/>
    </row>
    <row r="110" spans="1:8">
      <c r="A110" s="59">
        <v>43573</v>
      </c>
      <c r="B110" s="60" t="s">
        <v>54</v>
      </c>
      <c r="C110" s="61" t="s">
        <v>1244</v>
      </c>
      <c r="D110" s="62" t="s">
        <v>1171</v>
      </c>
      <c r="E110" s="63">
        <v>643.34</v>
      </c>
      <c r="F110" s="65"/>
      <c r="H110" s="53"/>
    </row>
    <row r="111" spans="1:8">
      <c r="A111" s="59">
        <v>43574</v>
      </c>
      <c r="B111" s="60" t="s">
        <v>54</v>
      </c>
      <c r="C111" s="61" t="s">
        <v>1245</v>
      </c>
      <c r="D111" s="62" t="s">
        <v>1171</v>
      </c>
      <c r="E111" s="63">
        <v>856.13</v>
      </c>
      <c r="F111" s="65"/>
      <c r="H111" s="53"/>
    </row>
    <row r="112" spans="1:8">
      <c r="A112" s="59">
        <v>43576</v>
      </c>
      <c r="B112" s="60" t="s">
        <v>54</v>
      </c>
      <c r="C112" s="61" t="s">
        <v>1196</v>
      </c>
      <c r="D112" s="62" t="s">
        <v>1171</v>
      </c>
      <c r="E112" s="63">
        <v>365.5</v>
      </c>
      <c r="F112" s="65"/>
      <c r="H112" s="53"/>
    </row>
    <row r="113" spans="1:8">
      <c r="A113" s="59">
        <v>43577</v>
      </c>
      <c r="B113" s="60" t="s">
        <v>54</v>
      </c>
      <c r="C113" s="61" t="s">
        <v>1246</v>
      </c>
      <c r="D113" s="62" t="s">
        <v>1171</v>
      </c>
      <c r="E113" s="63">
        <v>5721.88</v>
      </c>
      <c r="F113" s="65"/>
      <c r="H113" s="53"/>
    </row>
    <row r="114" spans="1:8">
      <c r="A114" s="59">
        <v>43578</v>
      </c>
      <c r="B114" s="60" t="s">
        <v>54</v>
      </c>
      <c r="C114" s="61" t="s">
        <v>1247</v>
      </c>
      <c r="D114" s="62" t="s">
        <v>1171</v>
      </c>
      <c r="E114" s="63">
        <v>926.87</v>
      </c>
      <c r="F114" s="65"/>
      <c r="H114" s="53"/>
    </row>
    <row r="115" spans="1:8">
      <c r="A115" s="59">
        <v>43579</v>
      </c>
      <c r="B115" s="60" t="s">
        <v>54</v>
      </c>
      <c r="C115" s="61" t="s">
        <v>1196</v>
      </c>
      <c r="D115" s="62" t="s">
        <v>1171</v>
      </c>
      <c r="E115" s="63">
        <v>288.7</v>
      </c>
      <c r="F115" s="65"/>
      <c r="H115" s="53"/>
    </row>
    <row r="116" spans="1:8">
      <c r="A116" s="59">
        <v>43579</v>
      </c>
      <c r="B116" s="60" t="s">
        <v>54</v>
      </c>
      <c r="C116" s="61" t="s">
        <v>1248</v>
      </c>
      <c r="D116" s="62" t="s">
        <v>1171</v>
      </c>
      <c r="E116" s="63">
        <v>916.61</v>
      </c>
      <c r="F116" s="65"/>
      <c r="H116" s="53"/>
    </row>
    <row r="117" spans="1:8">
      <c r="A117" s="59">
        <v>43580</v>
      </c>
      <c r="B117" s="60" t="s">
        <v>54</v>
      </c>
      <c r="C117" s="61" t="s">
        <v>1249</v>
      </c>
      <c r="D117" s="62" t="s">
        <v>1171</v>
      </c>
      <c r="E117" s="63">
        <v>539.14</v>
      </c>
      <c r="F117" s="65"/>
      <c r="H117" s="53"/>
    </row>
    <row r="118" spans="1:8">
      <c r="A118" s="59">
        <v>43581</v>
      </c>
      <c r="B118" s="60" t="s">
        <v>54</v>
      </c>
      <c r="C118" s="61" t="s">
        <v>1250</v>
      </c>
      <c r="D118" s="62" t="s">
        <v>1171</v>
      </c>
      <c r="E118" s="63">
        <v>548.84</v>
      </c>
      <c r="F118" s="65"/>
      <c r="H118" s="53"/>
    </row>
    <row r="119" spans="1:8">
      <c r="A119" s="59">
        <v>43582</v>
      </c>
      <c r="B119" s="60" t="s">
        <v>54</v>
      </c>
      <c r="C119" s="61" t="s">
        <v>1205</v>
      </c>
      <c r="D119" s="62" t="s">
        <v>1171</v>
      </c>
      <c r="E119" s="63">
        <v>352.3</v>
      </c>
      <c r="F119" s="65"/>
      <c r="H119" s="53"/>
    </row>
    <row r="120" spans="1:8">
      <c r="A120" s="59">
        <v>43583</v>
      </c>
      <c r="B120" s="60" t="s">
        <v>54</v>
      </c>
      <c r="C120" s="61" t="s">
        <v>1251</v>
      </c>
      <c r="D120" s="62" t="s">
        <v>1171</v>
      </c>
      <c r="E120" s="63">
        <v>1901.14</v>
      </c>
      <c r="F120" s="65"/>
      <c r="H120" s="53"/>
    </row>
    <row r="121" spans="1:8">
      <c r="A121" s="59">
        <v>43584</v>
      </c>
      <c r="B121" s="60" t="s">
        <v>54</v>
      </c>
      <c r="C121" s="61" t="s">
        <v>1252</v>
      </c>
      <c r="D121" s="62" t="s">
        <v>1171</v>
      </c>
      <c r="E121" s="63">
        <v>1371.08</v>
      </c>
      <c r="F121" s="65"/>
      <c r="H121" s="53"/>
    </row>
    <row r="122" spans="1:8">
      <c r="A122" s="59">
        <v>43585</v>
      </c>
      <c r="B122" s="60" t="s">
        <v>54</v>
      </c>
      <c r="C122" s="61" t="s">
        <v>1205</v>
      </c>
      <c r="D122" s="62" t="s">
        <v>1171</v>
      </c>
      <c r="E122" s="63">
        <v>234.4</v>
      </c>
      <c r="F122" s="65"/>
      <c r="H122" s="53"/>
    </row>
    <row r="123" spans="1:8">
      <c r="A123" s="59">
        <v>43585</v>
      </c>
      <c r="B123" s="60" t="s">
        <v>54</v>
      </c>
      <c r="C123" s="61" t="s">
        <v>1253</v>
      </c>
      <c r="D123" s="62" t="s">
        <v>1171</v>
      </c>
      <c r="E123" s="63">
        <v>799.96</v>
      </c>
      <c r="F123" s="65"/>
      <c r="H123" s="53"/>
    </row>
    <row r="124" spans="1:8">
      <c r="A124" s="59">
        <v>43588</v>
      </c>
      <c r="B124" s="60" t="s">
        <v>54</v>
      </c>
      <c r="C124" s="61" t="s">
        <v>1205</v>
      </c>
      <c r="D124" s="62" t="s">
        <v>1171</v>
      </c>
      <c r="E124" s="63">
        <v>146.4</v>
      </c>
      <c r="F124" s="65"/>
      <c r="H124" s="53"/>
    </row>
    <row r="125" spans="1:8">
      <c r="A125" s="59">
        <v>43590</v>
      </c>
      <c r="B125" s="60" t="s">
        <v>54</v>
      </c>
      <c r="C125" s="61" t="s">
        <v>1254</v>
      </c>
      <c r="D125" s="62" t="s">
        <v>1171</v>
      </c>
      <c r="E125" s="63">
        <v>9921.48</v>
      </c>
      <c r="F125" s="65"/>
      <c r="H125" s="53"/>
    </row>
    <row r="126" spans="1:8">
      <c r="A126" s="59">
        <v>43591</v>
      </c>
      <c r="B126" s="60" t="s">
        <v>54</v>
      </c>
      <c r="C126" s="61" t="s">
        <v>1196</v>
      </c>
      <c r="D126" s="62" t="s">
        <v>1171</v>
      </c>
      <c r="E126" s="63">
        <v>209.3</v>
      </c>
      <c r="F126" s="65"/>
      <c r="H126" s="53"/>
    </row>
    <row r="127" spans="1:8">
      <c r="A127" s="59">
        <v>43591</v>
      </c>
      <c r="B127" s="60" t="s">
        <v>54</v>
      </c>
      <c r="C127" s="61" t="s">
        <v>1255</v>
      </c>
      <c r="D127" s="62" t="s">
        <v>1171</v>
      </c>
      <c r="E127" s="63">
        <v>1039.85</v>
      </c>
      <c r="F127" s="65"/>
      <c r="H127" s="53"/>
    </row>
    <row r="128" spans="1:8">
      <c r="A128" s="59">
        <v>43591</v>
      </c>
      <c r="B128" s="60" t="s">
        <v>54</v>
      </c>
      <c r="C128" s="61" t="s">
        <v>1256</v>
      </c>
      <c r="D128" s="62" t="s">
        <v>1171</v>
      </c>
      <c r="E128" s="63">
        <v>1600</v>
      </c>
      <c r="F128" s="65"/>
      <c r="H128" s="53"/>
    </row>
    <row r="129" spans="1:8">
      <c r="A129" s="59">
        <v>43592</v>
      </c>
      <c r="B129" s="60" t="s">
        <v>54</v>
      </c>
      <c r="C129" s="61" t="s">
        <v>1257</v>
      </c>
      <c r="D129" s="62" t="s">
        <v>1171</v>
      </c>
      <c r="E129" s="63">
        <v>839.09</v>
      </c>
      <c r="F129" s="65"/>
      <c r="H129" s="53"/>
    </row>
    <row r="130" spans="1:8">
      <c r="A130" s="59">
        <v>43593</v>
      </c>
      <c r="B130" s="60" t="s">
        <v>54</v>
      </c>
      <c r="C130" s="61" t="s">
        <v>1258</v>
      </c>
      <c r="D130" s="62" t="s">
        <v>1171</v>
      </c>
      <c r="E130" s="63">
        <v>1130.41</v>
      </c>
      <c r="F130" s="65"/>
      <c r="H130" s="53"/>
    </row>
    <row r="131" spans="1:8">
      <c r="A131" s="59">
        <v>43594</v>
      </c>
      <c r="B131" s="60" t="s">
        <v>54</v>
      </c>
      <c r="C131" s="61" t="s">
        <v>1196</v>
      </c>
      <c r="D131" s="62" t="s">
        <v>1171</v>
      </c>
      <c r="E131" s="63">
        <v>249.3</v>
      </c>
      <c r="F131" s="65"/>
      <c r="H131" s="53"/>
    </row>
    <row r="132" spans="1:8">
      <c r="A132" s="59">
        <v>43594</v>
      </c>
      <c r="B132" s="60" t="s">
        <v>54</v>
      </c>
      <c r="C132" s="61" t="s">
        <v>1259</v>
      </c>
      <c r="D132" s="62" t="s">
        <v>1171</v>
      </c>
      <c r="E132" s="63">
        <v>1069.1</v>
      </c>
      <c r="F132" s="65"/>
      <c r="H132" s="53"/>
    </row>
    <row r="133" spans="1:8">
      <c r="A133" s="59">
        <v>43595</v>
      </c>
      <c r="B133" s="60" t="s">
        <v>54</v>
      </c>
      <c r="C133" s="61" t="s">
        <v>1260</v>
      </c>
      <c r="D133" s="62" t="s">
        <v>1171</v>
      </c>
      <c r="E133" s="63">
        <v>1063.01</v>
      </c>
      <c r="F133" s="65"/>
      <c r="H133" s="53"/>
    </row>
    <row r="134" spans="1:8">
      <c r="A134" s="59">
        <v>43597</v>
      </c>
      <c r="B134" s="60" t="s">
        <v>54</v>
      </c>
      <c r="C134" s="61" t="s">
        <v>1196</v>
      </c>
      <c r="D134" s="62" t="s">
        <v>1171</v>
      </c>
      <c r="E134" s="63">
        <v>268.6</v>
      </c>
      <c r="F134" s="65"/>
      <c r="H134" s="53"/>
    </row>
    <row r="135" spans="1:8">
      <c r="A135" s="59">
        <v>43598</v>
      </c>
      <c r="B135" s="60" t="s">
        <v>54</v>
      </c>
      <c r="C135" s="61" t="s">
        <v>1261</v>
      </c>
      <c r="D135" s="62" t="s">
        <v>1171</v>
      </c>
      <c r="E135" s="63">
        <v>3382.76</v>
      </c>
      <c r="F135" s="65"/>
      <c r="H135" s="53"/>
    </row>
    <row r="136" spans="1:8">
      <c r="A136" s="59">
        <v>43599</v>
      </c>
      <c r="B136" s="60" t="s">
        <v>54</v>
      </c>
      <c r="C136" s="61" t="s">
        <v>1262</v>
      </c>
      <c r="D136" s="62" t="s">
        <v>1171</v>
      </c>
      <c r="E136" s="63">
        <v>1014.41</v>
      </c>
      <c r="F136" s="65"/>
      <c r="H136" s="53"/>
    </row>
    <row r="137" spans="1:8">
      <c r="A137" s="59">
        <v>43600</v>
      </c>
      <c r="B137" s="60" t="s">
        <v>54</v>
      </c>
      <c r="C137" s="61" t="s">
        <v>1196</v>
      </c>
      <c r="D137" s="62" t="s">
        <v>1171</v>
      </c>
      <c r="E137" s="63">
        <v>105.9</v>
      </c>
      <c r="F137" s="65"/>
      <c r="H137" s="53"/>
    </row>
    <row r="138" spans="1:8">
      <c r="A138" s="59">
        <v>43600</v>
      </c>
      <c r="B138" s="60" t="s">
        <v>54</v>
      </c>
      <c r="C138" s="61" t="s">
        <v>1263</v>
      </c>
      <c r="D138" s="62" t="s">
        <v>1171</v>
      </c>
      <c r="E138" s="63">
        <v>736.93</v>
      </c>
      <c r="F138" s="65"/>
      <c r="H138" s="53"/>
    </row>
    <row r="139" spans="1:8">
      <c r="A139" s="59">
        <v>43601</v>
      </c>
      <c r="B139" s="60" t="s">
        <v>54</v>
      </c>
      <c r="C139" s="61" t="s">
        <v>1264</v>
      </c>
      <c r="D139" s="62" t="s">
        <v>1171</v>
      </c>
      <c r="E139" s="63">
        <v>1192.66</v>
      </c>
      <c r="F139" s="65"/>
      <c r="H139" s="53"/>
    </row>
    <row r="140" spans="1:8">
      <c r="A140" s="59">
        <v>43602</v>
      </c>
      <c r="B140" s="60" t="s">
        <v>54</v>
      </c>
      <c r="C140" s="61" t="s">
        <v>1265</v>
      </c>
      <c r="D140" s="62" t="s">
        <v>1171</v>
      </c>
      <c r="E140" s="63">
        <v>1289.33</v>
      </c>
      <c r="F140" s="65"/>
      <c r="H140" s="53"/>
    </row>
    <row r="141" spans="1:8">
      <c r="A141" s="59">
        <v>43603</v>
      </c>
      <c r="B141" s="60" t="s">
        <v>54</v>
      </c>
      <c r="C141" s="61" t="s">
        <v>1196</v>
      </c>
      <c r="D141" s="62" t="s">
        <v>1171</v>
      </c>
      <c r="E141" s="63">
        <v>16</v>
      </c>
      <c r="F141" s="65"/>
      <c r="H141" s="53"/>
    </row>
    <row r="142" spans="1:8">
      <c r="A142" s="59">
        <v>43605</v>
      </c>
      <c r="B142" s="60" t="s">
        <v>54</v>
      </c>
      <c r="C142" s="61" t="s">
        <v>1266</v>
      </c>
      <c r="D142" s="62" t="s">
        <v>1171</v>
      </c>
      <c r="E142" s="63">
        <v>3625.22</v>
      </c>
      <c r="F142" s="65"/>
      <c r="H142" s="53"/>
    </row>
    <row r="143" spans="1:8">
      <c r="A143" s="59">
        <v>43606</v>
      </c>
      <c r="B143" s="60" t="s">
        <v>54</v>
      </c>
      <c r="C143" s="61" t="s">
        <v>1196</v>
      </c>
      <c r="D143" s="62" t="s">
        <v>1171</v>
      </c>
      <c r="E143" s="63">
        <v>194.5</v>
      </c>
      <c r="F143" s="65"/>
      <c r="H143" s="53"/>
    </row>
    <row r="144" spans="1:8">
      <c r="A144" s="59">
        <v>43606</v>
      </c>
      <c r="B144" s="60" t="s">
        <v>54</v>
      </c>
      <c r="C144" s="61" t="s">
        <v>1267</v>
      </c>
      <c r="D144" s="62" t="s">
        <v>1171</v>
      </c>
      <c r="E144" s="63">
        <v>1128.71</v>
      </c>
      <c r="F144" s="65"/>
      <c r="H144" s="53"/>
    </row>
    <row r="145" spans="1:8">
      <c r="A145" s="59">
        <v>43607</v>
      </c>
      <c r="B145" s="60" t="s">
        <v>54</v>
      </c>
      <c r="C145" s="61" t="s">
        <v>1268</v>
      </c>
      <c r="D145" s="62" t="s">
        <v>1171</v>
      </c>
      <c r="E145" s="63">
        <v>572.28</v>
      </c>
      <c r="F145" s="65"/>
      <c r="H145" s="53"/>
    </row>
    <row r="146" spans="1:8">
      <c r="A146" s="59">
        <v>43608</v>
      </c>
      <c r="B146" s="60" t="s">
        <v>54</v>
      </c>
      <c r="C146" s="61" t="s">
        <v>1269</v>
      </c>
      <c r="D146" s="62" t="s">
        <v>1171</v>
      </c>
      <c r="E146" s="63">
        <v>1246.72</v>
      </c>
      <c r="F146" s="65"/>
      <c r="H146" s="53"/>
    </row>
    <row r="147" spans="1:8">
      <c r="A147" s="59">
        <v>43609</v>
      </c>
      <c r="B147" s="60" t="s">
        <v>54</v>
      </c>
      <c r="C147" s="61" t="s">
        <v>1196</v>
      </c>
      <c r="D147" s="62" t="s">
        <v>1171</v>
      </c>
      <c r="E147" s="63">
        <v>218.55</v>
      </c>
      <c r="F147" s="65"/>
      <c r="H147" s="53"/>
    </row>
    <row r="148" spans="1:8">
      <c r="A148" s="59">
        <v>43609</v>
      </c>
      <c r="B148" s="60" t="s">
        <v>54</v>
      </c>
      <c r="C148" s="61" t="s">
        <v>1270</v>
      </c>
      <c r="D148" s="62" t="s">
        <v>1171</v>
      </c>
      <c r="E148" s="63">
        <v>1140.69</v>
      </c>
      <c r="F148" s="65"/>
      <c r="H148" s="53"/>
    </row>
    <row r="149" spans="1:8">
      <c r="A149" s="59">
        <v>43612</v>
      </c>
      <c r="B149" s="60" t="s">
        <v>54</v>
      </c>
      <c r="C149" s="61" t="s">
        <v>1271</v>
      </c>
      <c r="D149" s="62" t="s">
        <v>1171</v>
      </c>
      <c r="E149" s="63">
        <v>4786.83</v>
      </c>
      <c r="F149" s="65"/>
      <c r="H149" s="53"/>
    </row>
    <row r="150" spans="1:8">
      <c r="A150" s="59">
        <v>43612</v>
      </c>
      <c r="B150" s="60" t="s">
        <v>54</v>
      </c>
      <c r="C150" s="61" t="s">
        <v>1196</v>
      </c>
      <c r="D150" s="62" t="s">
        <v>1171</v>
      </c>
      <c r="E150" s="63">
        <v>254.2</v>
      </c>
      <c r="F150" s="65"/>
      <c r="H150" s="53"/>
    </row>
    <row r="151" spans="1:8">
      <c r="A151" s="59">
        <v>43613</v>
      </c>
      <c r="B151" s="60" t="s">
        <v>54</v>
      </c>
      <c r="C151" s="61" t="s">
        <v>1272</v>
      </c>
      <c r="D151" s="62" t="s">
        <v>1171</v>
      </c>
      <c r="E151" s="63">
        <v>899.83</v>
      </c>
      <c r="F151" s="65"/>
      <c r="H151" s="53"/>
    </row>
    <row r="152" spans="1:8">
      <c r="A152" s="59">
        <v>43614</v>
      </c>
      <c r="B152" s="60" t="s">
        <v>54</v>
      </c>
      <c r="C152" s="61" t="s">
        <v>1273</v>
      </c>
      <c r="D152" s="62" t="s">
        <v>1171</v>
      </c>
      <c r="E152" s="63">
        <v>1435.74</v>
      </c>
      <c r="F152" s="65"/>
      <c r="H152" s="53"/>
    </row>
    <row r="153" spans="1:8">
      <c r="A153" s="59">
        <v>43615</v>
      </c>
      <c r="B153" s="60" t="s">
        <v>54</v>
      </c>
      <c r="C153" s="61" t="s">
        <v>1274</v>
      </c>
      <c r="D153" s="62" t="s">
        <v>1171</v>
      </c>
      <c r="E153" s="63">
        <v>661.63</v>
      </c>
      <c r="F153" s="65"/>
      <c r="H153" s="53"/>
    </row>
    <row r="154" spans="1:8">
      <c r="A154" s="59">
        <v>43615</v>
      </c>
      <c r="B154" s="60" t="s">
        <v>54</v>
      </c>
      <c r="C154" s="61" t="s">
        <v>1196</v>
      </c>
      <c r="D154" s="62" t="s">
        <v>1171</v>
      </c>
      <c r="E154" s="63">
        <v>492.97</v>
      </c>
      <c r="F154" s="65"/>
      <c r="H154" s="53"/>
    </row>
    <row r="155" spans="1:8">
      <c r="A155" s="59">
        <v>43616</v>
      </c>
      <c r="B155" s="60" t="s">
        <v>54</v>
      </c>
      <c r="C155" s="61" t="s">
        <v>1275</v>
      </c>
      <c r="D155" s="62" t="s">
        <v>1171</v>
      </c>
      <c r="E155" s="63">
        <v>1344.7</v>
      </c>
      <c r="F155" s="65"/>
      <c r="H155" s="53"/>
    </row>
    <row r="156" spans="1:8">
      <c r="A156" s="59">
        <v>43618</v>
      </c>
      <c r="B156" s="60" t="s">
        <v>54</v>
      </c>
      <c r="C156" s="61" t="s">
        <v>1276</v>
      </c>
      <c r="D156" s="62" t="s">
        <v>1171</v>
      </c>
      <c r="E156" s="63">
        <v>744.24</v>
      </c>
      <c r="F156" s="65"/>
      <c r="H156" s="53"/>
    </row>
    <row r="157" spans="1:8">
      <c r="A157" s="59">
        <v>43619</v>
      </c>
      <c r="B157" s="60" t="s">
        <v>54</v>
      </c>
      <c r="C157" s="61" t="s">
        <v>1277</v>
      </c>
      <c r="D157" s="62" t="s">
        <v>1171</v>
      </c>
      <c r="E157" s="63">
        <v>4972.84</v>
      </c>
      <c r="F157" s="65"/>
      <c r="H157" s="53"/>
    </row>
    <row r="158" spans="1:8">
      <c r="A158" s="59">
        <v>43619</v>
      </c>
      <c r="B158" s="60" t="s">
        <v>54</v>
      </c>
      <c r="C158" s="61" t="s">
        <v>1186</v>
      </c>
      <c r="D158" s="62" t="s">
        <v>1171</v>
      </c>
      <c r="E158" s="63">
        <v>1747</v>
      </c>
      <c r="F158" s="65"/>
      <c r="H158" s="53"/>
    </row>
    <row r="159" spans="1:8">
      <c r="A159" s="59">
        <v>43620</v>
      </c>
      <c r="B159" s="60" t="s">
        <v>54</v>
      </c>
      <c r="C159" s="61" t="s">
        <v>1278</v>
      </c>
      <c r="D159" s="62" t="s">
        <v>1171</v>
      </c>
      <c r="E159" s="63">
        <v>986.6</v>
      </c>
      <c r="F159" s="65"/>
      <c r="H159" s="53"/>
    </row>
    <row r="160" spans="1:8">
      <c r="A160" s="59">
        <v>43621</v>
      </c>
      <c r="B160" s="60" t="s">
        <v>54</v>
      </c>
      <c r="C160" s="61" t="s">
        <v>1196</v>
      </c>
      <c r="D160" s="62" t="s">
        <v>1171</v>
      </c>
      <c r="E160" s="63">
        <v>857.15</v>
      </c>
      <c r="F160" s="65"/>
      <c r="H160" s="53"/>
    </row>
    <row r="161" spans="1:8">
      <c r="A161" s="59">
        <v>43621</v>
      </c>
      <c r="B161" s="60" t="s">
        <v>54</v>
      </c>
      <c r="C161" s="61" t="s">
        <v>1279</v>
      </c>
      <c r="D161" s="62" t="s">
        <v>1171</v>
      </c>
      <c r="E161" s="63">
        <v>1134.94</v>
      </c>
      <c r="F161" s="65"/>
      <c r="H161" s="53"/>
    </row>
    <row r="162" spans="1:8">
      <c r="A162" s="59">
        <v>43622</v>
      </c>
      <c r="B162" s="60" t="s">
        <v>54</v>
      </c>
      <c r="C162" s="61" t="s">
        <v>1280</v>
      </c>
      <c r="D162" s="62" t="s">
        <v>1171</v>
      </c>
      <c r="E162" s="63">
        <v>1804.12</v>
      </c>
      <c r="F162" s="65"/>
      <c r="H162" s="53"/>
    </row>
    <row r="163" spans="1:8">
      <c r="A163" s="59">
        <v>43624</v>
      </c>
      <c r="B163" s="60" t="s">
        <v>54</v>
      </c>
      <c r="C163" s="61" t="s">
        <v>1276</v>
      </c>
      <c r="D163" s="62" t="s">
        <v>1171</v>
      </c>
      <c r="E163" s="63">
        <v>878.35</v>
      </c>
      <c r="F163" s="65"/>
      <c r="H163" s="53"/>
    </row>
    <row r="164" spans="1:8">
      <c r="A164" s="59">
        <v>43626</v>
      </c>
      <c r="B164" s="60" t="s">
        <v>54</v>
      </c>
      <c r="C164" s="61" t="s">
        <v>1281</v>
      </c>
      <c r="D164" s="62" t="s">
        <v>1171</v>
      </c>
      <c r="E164" s="63">
        <v>8690.26</v>
      </c>
      <c r="F164" s="65"/>
      <c r="H164" s="53"/>
    </row>
    <row r="165" spans="1:8">
      <c r="A165" s="59">
        <v>43627</v>
      </c>
      <c r="B165" s="60" t="s">
        <v>54</v>
      </c>
      <c r="C165" s="61" t="s">
        <v>1196</v>
      </c>
      <c r="D165" s="62" t="s">
        <v>1171</v>
      </c>
      <c r="E165" s="63">
        <v>450.27</v>
      </c>
      <c r="F165" s="65"/>
      <c r="H165" s="53"/>
    </row>
    <row r="166" spans="1:8">
      <c r="A166" s="59">
        <v>43627</v>
      </c>
      <c r="B166" s="60" t="s">
        <v>54</v>
      </c>
      <c r="C166" s="61" t="s">
        <v>1282</v>
      </c>
      <c r="D166" s="62" t="s">
        <v>1171</v>
      </c>
      <c r="E166" s="63">
        <v>1318.74</v>
      </c>
      <c r="F166" s="65"/>
      <c r="H166" s="53"/>
    </row>
    <row r="167" spans="1:8">
      <c r="A167" s="59">
        <v>43628</v>
      </c>
      <c r="B167" s="60" t="s">
        <v>54</v>
      </c>
      <c r="C167" s="61" t="s">
        <v>1283</v>
      </c>
      <c r="D167" s="62" t="s">
        <v>1171</v>
      </c>
      <c r="E167" s="63">
        <v>791.81</v>
      </c>
      <c r="F167" s="65"/>
      <c r="H167" s="53"/>
    </row>
    <row r="168" spans="1:8">
      <c r="A168" s="59">
        <v>43629</v>
      </c>
      <c r="B168" s="60" t="s">
        <v>54</v>
      </c>
      <c r="C168" s="61" t="s">
        <v>1284</v>
      </c>
      <c r="D168" s="62" t="s">
        <v>1171</v>
      </c>
      <c r="E168" s="63">
        <v>1430.48</v>
      </c>
      <c r="F168" s="65"/>
      <c r="H168" s="53"/>
    </row>
    <row r="169" spans="1:8">
      <c r="A169" s="59">
        <v>43630</v>
      </c>
      <c r="B169" s="60" t="s">
        <v>54</v>
      </c>
      <c r="C169" s="61" t="s">
        <v>1196</v>
      </c>
      <c r="D169" s="62" t="s">
        <v>1171</v>
      </c>
      <c r="E169" s="63">
        <v>1038.81</v>
      </c>
      <c r="F169" s="65"/>
      <c r="H169" s="53"/>
    </row>
    <row r="170" spans="1:8">
      <c r="A170" s="59">
        <v>43630</v>
      </c>
      <c r="B170" s="60" t="s">
        <v>54</v>
      </c>
      <c r="C170" s="61" t="s">
        <v>1285</v>
      </c>
      <c r="D170" s="62" t="s">
        <v>1171</v>
      </c>
      <c r="E170" s="63">
        <v>1553.37</v>
      </c>
      <c r="F170" s="65"/>
      <c r="H170" s="53"/>
    </row>
    <row r="171" spans="1:8">
      <c r="A171" s="59">
        <v>43633</v>
      </c>
      <c r="B171" s="60" t="s">
        <v>54</v>
      </c>
      <c r="C171" s="61" t="s">
        <v>1286</v>
      </c>
      <c r="D171" s="62" t="s">
        <v>1171</v>
      </c>
      <c r="E171" s="63">
        <v>5340.28</v>
      </c>
      <c r="F171" s="65"/>
      <c r="H171" s="53"/>
    </row>
    <row r="172" spans="1:8">
      <c r="A172" s="59">
        <v>43633</v>
      </c>
      <c r="B172" s="60" t="s">
        <v>54</v>
      </c>
      <c r="C172" s="61" t="s">
        <v>1196</v>
      </c>
      <c r="D172" s="62" t="s">
        <v>1171</v>
      </c>
      <c r="E172" s="63">
        <v>667.33</v>
      </c>
      <c r="F172" s="65"/>
      <c r="H172" s="53"/>
    </row>
    <row r="173" spans="1:8">
      <c r="A173" s="59">
        <v>43634</v>
      </c>
      <c r="B173" s="60" t="s">
        <v>54</v>
      </c>
      <c r="C173" s="61" t="s">
        <v>1287</v>
      </c>
      <c r="D173" s="62" t="s">
        <v>1171</v>
      </c>
      <c r="E173" s="63">
        <v>1334.57</v>
      </c>
      <c r="F173" s="65"/>
      <c r="H173" s="53"/>
    </row>
    <row r="174" spans="1:8">
      <c r="A174" s="59">
        <v>43635</v>
      </c>
      <c r="B174" s="60" t="s">
        <v>54</v>
      </c>
      <c r="C174" s="61" t="s">
        <v>1288</v>
      </c>
      <c r="D174" s="62" t="s">
        <v>1171</v>
      </c>
      <c r="E174" s="63">
        <v>1545.54</v>
      </c>
      <c r="F174" s="65"/>
      <c r="H174" s="53"/>
    </row>
    <row r="175" spans="1:8">
      <c r="A175" s="59">
        <v>43636</v>
      </c>
      <c r="B175" s="60" t="s">
        <v>54</v>
      </c>
      <c r="C175" s="61" t="s">
        <v>1196</v>
      </c>
      <c r="D175" s="62" t="s">
        <v>1171</v>
      </c>
      <c r="E175" s="63">
        <v>1071.74</v>
      </c>
      <c r="F175" s="65"/>
      <c r="H175" s="53"/>
    </row>
    <row r="176" spans="1:8">
      <c r="A176" s="59">
        <v>43636</v>
      </c>
      <c r="B176" s="60" t="s">
        <v>54</v>
      </c>
      <c r="C176" s="61" t="s">
        <v>1289</v>
      </c>
      <c r="D176" s="62" t="s">
        <v>1171</v>
      </c>
      <c r="E176" s="63">
        <v>679.32</v>
      </c>
      <c r="F176" s="65"/>
      <c r="H176" s="53"/>
    </row>
    <row r="177" spans="1:8">
      <c r="A177" s="59">
        <v>43636</v>
      </c>
      <c r="B177" s="60" t="s">
        <v>54</v>
      </c>
      <c r="C177" s="61" t="s">
        <v>1164</v>
      </c>
      <c r="D177" s="62" t="s">
        <v>1164</v>
      </c>
      <c r="E177" s="63">
        <v>19.51</v>
      </c>
      <c r="F177" s="65"/>
      <c r="H177" s="53"/>
    </row>
    <row r="178" spans="1:8">
      <c r="A178" s="59">
        <v>43637</v>
      </c>
      <c r="B178" s="60" t="s">
        <v>54</v>
      </c>
      <c r="C178" s="61" t="s">
        <v>1290</v>
      </c>
      <c r="D178" s="62" t="s">
        <v>1171</v>
      </c>
      <c r="E178" s="63">
        <v>1745.72</v>
      </c>
      <c r="F178" s="65"/>
      <c r="H178" s="53"/>
    </row>
    <row r="179" spans="1:8">
      <c r="A179" s="59">
        <v>43639</v>
      </c>
      <c r="B179" s="60" t="s">
        <v>54</v>
      </c>
      <c r="C179" s="61" t="s">
        <v>1196</v>
      </c>
      <c r="D179" s="62" t="s">
        <v>1171</v>
      </c>
      <c r="E179" s="63">
        <v>1359.97</v>
      </c>
      <c r="F179" s="65"/>
      <c r="H179" s="53"/>
    </row>
    <row r="180" spans="1:8">
      <c r="A180" s="59">
        <v>43640</v>
      </c>
      <c r="B180" s="60" t="s">
        <v>54</v>
      </c>
      <c r="C180" s="61" t="s">
        <v>1291</v>
      </c>
      <c r="D180" s="62" t="s">
        <v>1171</v>
      </c>
      <c r="E180" s="63">
        <v>4646.14</v>
      </c>
      <c r="F180" s="65"/>
      <c r="H180" s="53"/>
    </row>
    <row r="181" spans="1:8">
      <c r="A181" s="59">
        <v>43641</v>
      </c>
      <c r="B181" s="60" t="s">
        <v>54</v>
      </c>
      <c r="C181" s="61" t="s">
        <v>1292</v>
      </c>
      <c r="D181" s="62" t="s">
        <v>1171</v>
      </c>
      <c r="E181" s="63">
        <v>898.28</v>
      </c>
      <c r="F181" s="65"/>
      <c r="H181" s="53"/>
    </row>
    <row r="182" spans="1:8">
      <c r="A182" s="59">
        <v>43642</v>
      </c>
      <c r="B182" s="60" t="s">
        <v>54</v>
      </c>
      <c r="C182" s="61" t="s">
        <v>1196</v>
      </c>
      <c r="D182" s="62" t="s">
        <v>1171</v>
      </c>
      <c r="E182" s="63">
        <v>848.81</v>
      </c>
      <c r="F182" s="65"/>
      <c r="H182" s="53"/>
    </row>
    <row r="183" spans="1:8">
      <c r="A183" s="59">
        <v>43642</v>
      </c>
      <c r="B183" s="60" t="s">
        <v>54</v>
      </c>
      <c r="C183" s="61" t="s">
        <v>1293</v>
      </c>
      <c r="D183" s="62" t="s">
        <v>1171</v>
      </c>
      <c r="E183" s="63">
        <v>955.59</v>
      </c>
      <c r="F183" s="65"/>
      <c r="H183" s="53"/>
    </row>
    <row r="184" spans="1:8">
      <c r="A184" s="59">
        <v>43643</v>
      </c>
      <c r="B184" s="60" t="s">
        <v>54</v>
      </c>
      <c r="C184" s="61" t="s">
        <v>1294</v>
      </c>
      <c r="D184" s="62" t="s">
        <v>1171</v>
      </c>
      <c r="E184" s="63">
        <v>2173.08</v>
      </c>
      <c r="F184" s="65"/>
      <c r="H184" s="53"/>
    </row>
    <row r="185" spans="1:8">
      <c r="A185" s="59">
        <v>43644</v>
      </c>
      <c r="B185" s="60" t="s">
        <v>54</v>
      </c>
      <c r="C185" s="61" t="s">
        <v>1295</v>
      </c>
      <c r="D185" s="62" t="s">
        <v>1171</v>
      </c>
      <c r="E185" s="63">
        <v>1264.63</v>
      </c>
      <c r="F185" s="65"/>
      <c r="H185" s="53"/>
    </row>
    <row r="186" spans="1:8">
      <c r="A186" s="59">
        <v>43645</v>
      </c>
      <c r="B186" s="60" t="s">
        <v>54</v>
      </c>
      <c r="C186" s="61" t="s">
        <v>1196</v>
      </c>
      <c r="D186" s="62" t="s">
        <v>1171</v>
      </c>
      <c r="E186" s="63">
        <v>1683.73</v>
      </c>
      <c r="F186" s="65"/>
      <c r="H186" s="53"/>
    </row>
    <row r="187" spans="1:8">
      <c r="A187" s="59">
        <v>43647</v>
      </c>
      <c r="B187" s="60" t="s">
        <v>54</v>
      </c>
      <c r="C187" s="61" t="s">
        <v>1296</v>
      </c>
      <c r="D187" s="62" t="s">
        <v>1171</v>
      </c>
      <c r="E187" s="63">
        <v>5300.4</v>
      </c>
      <c r="F187" s="65"/>
      <c r="H187" s="53"/>
    </row>
    <row r="188" spans="1:8">
      <c r="A188" s="59">
        <v>43648</v>
      </c>
      <c r="B188" s="60" t="s">
        <v>54</v>
      </c>
      <c r="C188" s="61" t="s">
        <v>1196</v>
      </c>
      <c r="D188" s="62" t="s">
        <v>1171</v>
      </c>
      <c r="E188" s="63">
        <v>363.98</v>
      </c>
      <c r="F188" s="65"/>
      <c r="H188" s="53"/>
    </row>
    <row r="189" spans="1:8">
      <c r="A189" s="59">
        <v>43648</v>
      </c>
      <c r="B189" s="60" t="s">
        <v>54</v>
      </c>
      <c r="C189" s="61" t="s">
        <v>1297</v>
      </c>
      <c r="D189" s="62" t="s">
        <v>1171</v>
      </c>
      <c r="E189" s="63">
        <v>623.15</v>
      </c>
      <c r="F189" s="65"/>
      <c r="H189" s="53"/>
    </row>
    <row r="190" spans="1:8">
      <c r="A190" s="59">
        <v>43648</v>
      </c>
      <c r="B190" s="60" t="s">
        <v>54</v>
      </c>
      <c r="C190" s="61" t="s">
        <v>1298</v>
      </c>
      <c r="D190" s="62" t="s">
        <v>1171</v>
      </c>
      <c r="E190" s="63">
        <v>2262</v>
      </c>
      <c r="F190" s="65"/>
      <c r="H190" s="53"/>
    </row>
    <row r="191" spans="1:8">
      <c r="A191" s="59">
        <v>43649</v>
      </c>
      <c r="B191" s="60" t="s">
        <v>54</v>
      </c>
      <c r="C191" s="61" t="s">
        <v>1299</v>
      </c>
      <c r="D191" s="62" t="s">
        <v>1171</v>
      </c>
      <c r="E191" s="63">
        <v>846.51</v>
      </c>
      <c r="F191" s="65"/>
      <c r="H191" s="53"/>
    </row>
    <row r="192" spans="1:8">
      <c r="A192" s="59">
        <v>43650</v>
      </c>
      <c r="B192" s="60" t="s">
        <v>54</v>
      </c>
      <c r="C192" s="61" t="s">
        <v>1300</v>
      </c>
      <c r="D192" s="62" t="s">
        <v>1171</v>
      </c>
      <c r="E192" s="63">
        <v>1083.17</v>
      </c>
      <c r="F192" s="65"/>
      <c r="H192" s="53"/>
    </row>
    <row r="193" spans="1:8">
      <c r="A193" s="59">
        <v>43651</v>
      </c>
      <c r="B193" s="60" t="s">
        <v>54</v>
      </c>
      <c r="C193" s="61" t="s">
        <v>1205</v>
      </c>
      <c r="D193" s="62" t="s">
        <v>1171</v>
      </c>
      <c r="E193" s="63">
        <v>1477.06</v>
      </c>
      <c r="F193" s="65"/>
      <c r="H193" s="53"/>
    </row>
    <row r="194" spans="1:8">
      <c r="A194" s="59">
        <v>43651</v>
      </c>
      <c r="B194" s="60" t="s">
        <v>54</v>
      </c>
      <c r="C194" s="61" t="s">
        <v>1301</v>
      </c>
      <c r="D194" s="62" t="s">
        <v>1171</v>
      </c>
      <c r="E194" s="63">
        <v>825.13</v>
      </c>
      <c r="F194" s="65"/>
      <c r="H194" s="53"/>
    </row>
    <row r="195" spans="1:8">
      <c r="A195" s="59">
        <v>43654</v>
      </c>
      <c r="B195" s="60" t="s">
        <v>54</v>
      </c>
      <c r="C195" s="61" t="s">
        <v>1196</v>
      </c>
      <c r="D195" s="62" t="s">
        <v>1171</v>
      </c>
      <c r="E195" s="63">
        <v>677.77</v>
      </c>
      <c r="F195" s="65"/>
      <c r="H195" s="53"/>
    </row>
    <row r="196" spans="1:8">
      <c r="A196" s="59">
        <v>43654</v>
      </c>
      <c r="B196" s="60" t="s">
        <v>54</v>
      </c>
      <c r="C196" s="61" t="s">
        <v>1302</v>
      </c>
      <c r="D196" s="62" t="s">
        <v>1171</v>
      </c>
      <c r="E196" s="63">
        <v>5473.28</v>
      </c>
      <c r="F196" s="65"/>
      <c r="H196" s="53"/>
    </row>
    <row r="197" spans="1:8">
      <c r="A197" s="59">
        <v>43655</v>
      </c>
      <c r="B197" s="60" t="s">
        <v>54</v>
      </c>
      <c r="C197" s="71">
        <v>43654</v>
      </c>
      <c r="D197" s="62" t="s">
        <v>1171</v>
      </c>
      <c r="E197" s="63">
        <v>1358.75</v>
      </c>
      <c r="F197" s="65"/>
      <c r="H197" s="53"/>
    </row>
    <row r="198" spans="1:8">
      <c r="A198" s="59">
        <v>43656</v>
      </c>
      <c r="B198" s="60" t="s">
        <v>54</v>
      </c>
      <c r="C198" s="71">
        <v>43655</v>
      </c>
      <c r="D198" s="62" t="s">
        <v>1171</v>
      </c>
      <c r="E198" s="63">
        <v>1257.69</v>
      </c>
      <c r="F198" s="65"/>
      <c r="H198" s="53"/>
    </row>
    <row r="199" spans="1:8">
      <c r="A199" s="59">
        <v>43657</v>
      </c>
      <c r="B199" s="60" t="s">
        <v>54</v>
      </c>
      <c r="C199" s="61" t="s">
        <v>1196</v>
      </c>
      <c r="D199" s="62" t="s">
        <v>1171</v>
      </c>
      <c r="E199" s="63">
        <v>1018.99</v>
      </c>
      <c r="F199" s="65"/>
      <c r="H199" s="53"/>
    </row>
    <row r="200" spans="1:8">
      <c r="A200" s="59">
        <v>43657</v>
      </c>
      <c r="B200" s="60" t="s">
        <v>54</v>
      </c>
      <c r="C200" s="71">
        <v>43656</v>
      </c>
      <c r="D200" s="62" t="s">
        <v>1171</v>
      </c>
      <c r="E200" s="63">
        <v>1174.06</v>
      </c>
      <c r="F200" s="65"/>
      <c r="H200" s="53"/>
    </row>
    <row r="201" spans="1:8">
      <c r="A201" s="59">
        <v>43658</v>
      </c>
      <c r="B201" s="60" t="s">
        <v>54</v>
      </c>
      <c r="C201" s="71">
        <v>43657</v>
      </c>
      <c r="D201" s="62" t="s">
        <v>1171</v>
      </c>
      <c r="E201" s="63">
        <v>1203.66</v>
      </c>
      <c r="F201" s="65"/>
      <c r="H201" s="53"/>
    </row>
    <row r="202" spans="1:8">
      <c r="A202" s="59">
        <v>43660</v>
      </c>
      <c r="B202" s="60" t="s">
        <v>54</v>
      </c>
      <c r="C202" s="61" t="s">
        <v>1196</v>
      </c>
      <c r="D202" s="62" t="s">
        <v>1171</v>
      </c>
      <c r="E202" s="63">
        <v>861.35</v>
      </c>
      <c r="F202" s="65"/>
      <c r="H202" s="53"/>
    </row>
    <row r="203" spans="1:8">
      <c r="A203" s="59">
        <v>43661</v>
      </c>
      <c r="B203" s="60" t="s">
        <v>54</v>
      </c>
      <c r="C203" s="61" t="s">
        <v>1303</v>
      </c>
      <c r="D203" s="62" t="s">
        <v>1171</v>
      </c>
      <c r="E203" s="63">
        <v>4731.92</v>
      </c>
      <c r="F203" s="65"/>
      <c r="H203" s="53"/>
    </row>
    <row r="204" spans="1:8">
      <c r="A204" s="59">
        <v>43662</v>
      </c>
      <c r="B204" s="60" t="s">
        <v>54</v>
      </c>
      <c r="C204" s="71">
        <v>43661</v>
      </c>
      <c r="D204" s="62" t="s">
        <v>1171</v>
      </c>
      <c r="E204" s="63">
        <v>1320.15</v>
      </c>
      <c r="F204" s="65"/>
      <c r="H204" s="53"/>
    </row>
    <row r="205" spans="1:8">
      <c r="A205" s="59">
        <v>43663</v>
      </c>
      <c r="B205" s="60" t="s">
        <v>54</v>
      </c>
      <c r="C205" s="61" t="s">
        <v>1196</v>
      </c>
      <c r="D205" s="62" t="s">
        <v>1171</v>
      </c>
      <c r="E205" s="63">
        <v>1102.3</v>
      </c>
      <c r="F205" s="65"/>
      <c r="H205" s="53"/>
    </row>
    <row r="206" spans="1:8">
      <c r="A206" s="59">
        <v>43663</v>
      </c>
      <c r="B206" s="60" t="s">
        <v>54</v>
      </c>
      <c r="C206" s="71">
        <v>43662</v>
      </c>
      <c r="D206" s="62" t="s">
        <v>1171</v>
      </c>
      <c r="E206" s="63">
        <v>1089.08</v>
      </c>
      <c r="F206" s="65"/>
      <c r="H206" s="53"/>
    </row>
    <row r="207" spans="1:8">
      <c r="A207" s="59">
        <v>43664</v>
      </c>
      <c r="B207" s="60" t="s">
        <v>54</v>
      </c>
      <c r="C207" s="71">
        <v>43663</v>
      </c>
      <c r="D207" s="62" t="s">
        <v>1171</v>
      </c>
      <c r="E207" s="63">
        <v>661.57</v>
      </c>
      <c r="F207" s="65"/>
      <c r="H207" s="53"/>
    </row>
    <row r="208" spans="1:8">
      <c r="A208" s="59">
        <v>43665</v>
      </c>
      <c r="B208" s="60" t="s">
        <v>54</v>
      </c>
      <c r="C208" s="71">
        <v>43664</v>
      </c>
      <c r="D208" s="62" t="s">
        <v>1171</v>
      </c>
      <c r="E208" s="63">
        <v>1392.04</v>
      </c>
      <c r="F208" s="65"/>
      <c r="H208" s="53"/>
    </row>
    <row r="209" spans="1:8">
      <c r="A209" s="59">
        <v>43666</v>
      </c>
      <c r="B209" s="60" t="s">
        <v>54</v>
      </c>
      <c r="C209" s="61" t="s">
        <v>1196</v>
      </c>
      <c r="D209" s="62" t="s">
        <v>1171</v>
      </c>
      <c r="E209" s="63">
        <v>1003.68</v>
      </c>
      <c r="F209" s="65"/>
      <c r="H209" s="53"/>
    </row>
    <row r="210" spans="1:8">
      <c r="A210" s="59">
        <v>43668</v>
      </c>
      <c r="B210" s="60" t="s">
        <v>54</v>
      </c>
      <c r="C210" s="61" t="s">
        <v>1304</v>
      </c>
      <c r="D210" s="62" t="s">
        <v>1171</v>
      </c>
      <c r="E210" s="63">
        <v>8674.03</v>
      </c>
      <c r="F210" s="65"/>
      <c r="H210" s="53"/>
    </row>
    <row r="211" spans="1:8">
      <c r="A211" s="59">
        <v>43669</v>
      </c>
      <c r="B211" s="60" t="s">
        <v>54</v>
      </c>
      <c r="C211" s="71">
        <v>43668</v>
      </c>
      <c r="D211" s="62" t="s">
        <v>1171</v>
      </c>
      <c r="E211" s="63">
        <v>1628.88</v>
      </c>
      <c r="F211" s="65"/>
      <c r="H211" s="53"/>
    </row>
    <row r="212" spans="1:8">
      <c r="A212" s="59">
        <v>43669</v>
      </c>
      <c r="B212" s="60" t="s">
        <v>54</v>
      </c>
      <c r="C212" s="61" t="s">
        <v>1196</v>
      </c>
      <c r="D212" s="62" t="s">
        <v>1171</v>
      </c>
      <c r="E212" s="63">
        <v>689.15</v>
      </c>
      <c r="F212" s="65"/>
      <c r="H212" s="53"/>
    </row>
    <row r="213" spans="1:8">
      <c r="A213" s="59">
        <v>43670</v>
      </c>
      <c r="B213" s="60" t="s">
        <v>54</v>
      </c>
      <c r="C213" s="71">
        <v>43669</v>
      </c>
      <c r="D213" s="62" t="s">
        <v>1171</v>
      </c>
      <c r="E213" s="63">
        <v>1188.34</v>
      </c>
      <c r="F213" s="65"/>
      <c r="H213" s="53"/>
    </row>
    <row r="214" spans="1:8">
      <c r="A214" s="59">
        <v>43671</v>
      </c>
      <c r="B214" s="60" t="s">
        <v>54</v>
      </c>
      <c r="C214" s="71">
        <v>43670</v>
      </c>
      <c r="D214" s="62" t="s">
        <v>1171</v>
      </c>
      <c r="E214" s="63">
        <v>1190.2</v>
      </c>
      <c r="F214" s="65"/>
      <c r="H214" s="53"/>
    </row>
    <row r="215" spans="1:8">
      <c r="A215" s="59">
        <v>43672</v>
      </c>
      <c r="B215" s="60" t="s">
        <v>54</v>
      </c>
      <c r="C215" s="61" t="s">
        <v>1196</v>
      </c>
      <c r="D215" s="62" t="s">
        <v>1171</v>
      </c>
      <c r="E215" s="63">
        <v>1112.06</v>
      </c>
      <c r="F215" s="65"/>
      <c r="H215" s="53"/>
    </row>
    <row r="216" spans="1:8">
      <c r="A216" s="59">
        <v>43672</v>
      </c>
      <c r="B216" s="60" t="s">
        <v>54</v>
      </c>
      <c r="C216" s="71">
        <v>43671</v>
      </c>
      <c r="D216" s="62" t="s">
        <v>1171</v>
      </c>
      <c r="E216" s="63">
        <v>1180.65</v>
      </c>
      <c r="F216" s="65"/>
      <c r="H216" s="53"/>
    </row>
    <row r="217" spans="1:8">
      <c r="A217" s="59">
        <v>43675</v>
      </c>
      <c r="B217" s="60" t="s">
        <v>54</v>
      </c>
      <c r="C217" s="61" t="s">
        <v>1196</v>
      </c>
      <c r="D217" s="62" t="s">
        <v>1171</v>
      </c>
      <c r="E217" s="63">
        <v>674.97</v>
      </c>
      <c r="F217" s="65"/>
      <c r="H217" s="53"/>
    </row>
    <row r="218" spans="1:8">
      <c r="A218" s="59">
        <v>43675</v>
      </c>
      <c r="B218" s="60" t="s">
        <v>54</v>
      </c>
      <c r="C218" s="61" t="s">
        <v>1305</v>
      </c>
      <c r="D218" s="62" t="s">
        <v>1171</v>
      </c>
      <c r="E218" s="63">
        <v>5471.07</v>
      </c>
      <c r="F218" s="65"/>
      <c r="H218" s="53"/>
    </row>
    <row r="219" spans="1:8">
      <c r="A219" s="59">
        <v>43676</v>
      </c>
      <c r="B219" s="60" t="s">
        <v>54</v>
      </c>
      <c r="C219" s="71">
        <v>43675</v>
      </c>
      <c r="D219" s="62" t="s">
        <v>1171</v>
      </c>
      <c r="E219" s="63">
        <v>1091.54</v>
      </c>
      <c r="F219" s="65"/>
      <c r="H219" s="53"/>
    </row>
    <row r="220" spans="1:8">
      <c r="A220" s="59">
        <v>43677</v>
      </c>
      <c r="B220" s="60" t="s">
        <v>54</v>
      </c>
      <c r="C220" s="71">
        <v>43676</v>
      </c>
      <c r="D220" s="62" t="s">
        <v>1171</v>
      </c>
      <c r="E220" s="63">
        <v>726.63</v>
      </c>
      <c r="F220" s="65"/>
      <c r="H220" s="53"/>
    </row>
    <row r="221" spans="1:8">
      <c r="A221" s="59">
        <v>43678</v>
      </c>
      <c r="B221" s="60" t="s">
        <v>54</v>
      </c>
      <c r="C221" s="61" t="s">
        <v>1196</v>
      </c>
      <c r="D221" s="62" t="s">
        <v>1171</v>
      </c>
      <c r="E221" s="63">
        <v>1821.21</v>
      </c>
      <c r="F221" s="65"/>
      <c r="H221" s="53"/>
    </row>
    <row r="222" spans="1:8">
      <c r="A222" s="59">
        <v>43678</v>
      </c>
      <c r="B222" s="60" t="s">
        <v>54</v>
      </c>
      <c r="C222" s="71">
        <v>43677</v>
      </c>
      <c r="D222" s="62" t="s">
        <v>1171</v>
      </c>
      <c r="E222" s="63">
        <v>1296.59</v>
      </c>
      <c r="F222" s="65"/>
      <c r="H222" s="53"/>
    </row>
    <row r="223" spans="1:8">
      <c r="A223" s="59">
        <v>43678</v>
      </c>
      <c r="B223" s="60" t="s">
        <v>54</v>
      </c>
      <c r="C223" s="61" t="s">
        <v>1306</v>
      </c>
      <c r="D223" s="62" t="s">
        <v>1171</v>
      </c>
      <c r="E223" s="63">
        <v>975</v>
      </c>
      <c r="F223" s="65"/>
      <c r="H223" s="53"/>
    </row>
    <row r="224" spans="1:8">
      <c r="A224" s="59">
        <v>43679</v>
      </c>
      <c r="B224" s="60" t="s">
        <v>54</v>
      </c>
      <c r="C224" s="71">
        <v>43678</v>
      </c>
      <c r="D224" s="62" t="s">
        <v>1171</v>
      </c>
      <c r="E224" s="63">
        <v>659.25</v>
      </c>
      <c r="F224" s="65"/>
      <c r="H224" s="53"/>
    </row>
    <row r="225" spans="1:8">
      <c r="A225" s="59">
        <v>43679</v>
      </c>
      <c r="B225" s="60" t="s">
        <v>54</v>
      </c>
      <c r="C225" s="61" t="s">
        <v>1307</v>
      </c>
      <c r="D225" s="62" t="s">
        <v>1171</v>
      </c>
      <c r="E225" s="63">
        <v>11200</v>
      </c>
      <c r="F225" s="65"/>
      <c r="H225" s="53"/>
    </row>
    <row r="226" spans="1:8">
      <c r="A226" s="59">
        <v>43681</v>
      </c>
      <c r="B226" s="60" t="s">
        <v>54</v>
      </c>
      <c r="C226" s="61" t="s">
        <v>1196</v>
      </c>
      <c r="D226" s="62" t="s">
        <v>1171</v>
      </c>
      <c r="E226" s="63">
        <v>1217.33</v>
      </c>
      <c r="F226" s="65"/>
      <c r="H226" s="53"/>
    </row>
    <row r="227" spans="1:8">
      <c r="A227" s="59">
        <v>43682</v>
      </c>
      <c r="B227" s="60" t="s">
        <v>54</v>
      </c>
      <c r="C227" s="61" t="s">
        <v>1308</v>
      </c>
      <c r="D227" s="62" t="s">
        <v>1171</v>
      </c>
      <c r="E227" s="63">
        <v>5045.31</v>
      </c>
      <c r="H227" s="53"/>
    </row>
    <row r="228" spans="1:8">
      <c r="A228" s="59">
        <v>43683</v>
      </c>
      <c r="B228" s="60" t="s">
        <v>54</v>
      </c>
      <c r="C228" s="71">
        <v>43682</v>
      </c>
      <c r="D228" s="62" t="s">
        <v>1171</v>
      </c>
      <c r="E228" s="63">
        <v>1317.25</v>
      </c>
      <c r="F228" s="65"/>
      <c r="H228" s="53"/>
    </row>
    <row r="229" spans="1:8">
      <c r="A229" s="59">
        <v>43684</v>
      </c>
      <c r="B229" s="60" t="s">
        <v>54</v>
      </c>
      <c r="C229" s="61" t="s">
        <v>1196</v>
      </c>
      <c r="D229" s="62" t="s">
        <v>1171</v>
      </c>
      <c r="E229" s="63">
        <v>876.35</v>
      </c>
      <c r="F229" s="65"/>
      <c r="H229" s="53"/>
    </row>
    <row r="230" spans="1:8">
      <c r="A230" s="59">
        <v>43684</v>
      </c>
      <c r="B230" s="60" t="s">
        <v>54</v>
      </c>
      <c r="C230" s="71">
        <v>43683</v>
      </c>
      <c r="D230" s="62" t="s">
        <v>1171</v>
      </c>
      <c r="E230" s="63">
        <v>1317.75</v>
      </c>
      <c r="F230" s="65"/>
      <c r="H230" s="53"/>
    </row>
    <row r="231" spans="1:8">
      <c r="A231" s="59">
        <v>43685</v>
      </c>
      <c r="B231" s="60" t="s">
        <v>54</v>
      </c>
      <c r="C231" s="71">
        <v>43684</v>
      </c>
      <c r="D231" s="62" t="s">
        <v>1171</v>
      </c>
      <c r="E231" s="63">
        <v>2848.91</v>
      </c>
      <c r="F231" s="65"/>
      <c r="H231" s="53"/>
    </row>
    <row r="232" spans="1:8">
      <c r="A232" s="59">
        <v>43686</v>
      </c>
      <c r="B232" s="60" t="s">
        <v>54</v>
      </c>
      <c r="C232" s="71">
        <v>43685</v>
      </c>
      <c r="D232" s="62" t="s">
        <v>1171</v>
      </c>
      <c r="E232" s="63">
        <v>1233.86</v>
      </c>
      <c r="F232" s="65"/>
      <c r="H232" s="53"/>
    </row>
    <row r="233" spans="1:8">
      <c r="A233" s="59">
        <v>43687</v>
      </c>
      <c r="B233" s="60" t="s">
        <v>54</v>
      </c>
      <c r="C233" s="61" t="s">
        <v>1196</v>
      </c>
      <c r="D233" s="62" t="s">
        <v>1171</v>
      </c>
      <c r="E233" s="63">
        <v>1345.17</v>
      </c>
      <c r="F233" s="65"/>
      <c r="H233" s="53"/>
    </row>
    <row r="234" spans="1:8">
      <c r="A234" s="59">
        <v>43689</v>
      </c>
      <c r="B234" s="60" t="s">
        <v>54</v>
      </c>
      <c r="C234" s="61" t="s">
        <v>1309</v>
      </c>
      <c r="D234" s="62" t="s">
        <v>1171</v>
      </c>
      <c r="E234" s="63">
        <v>5097.11</v>
      </c>
      <c r="F234" s="65"/>
      <c r="H234" s="53"/>
    </row>
    <row r="235" spans="1:8">
      <c r="A235" s="59">
        <v>43690</v>
      </c>
      <c r="B235" s="60" t="s">
        <v>54</v>
      </c>
      <c r="C235" s="61" t="s">
        <v>1196</v>
      </c>
      <c r="D235" s="62" t="s">
        <v>1171</v>
      </c>
      <c r="E235" s="63">
        <v>634.34</v>
      </c>
      <c r="F235" s="65"/>
      <c r="H235" s="53"/>
    </row>
    <row r="236" spans="1:8">
      <c r="A236" s="59">
        <v>43690</v>
      </c>
      <c r="B236" s="60" t="s">
        <v>54</v>
      </c>
      <c r="C236" s="71">
        <v>43689</v>
      </c>
      <c r="D236" s="62" t="s">
        <v>1171</v>
      </c>
      <c r="E236" s="63">
        <v>1648.86</v>
      </c>
      <c r="F236" s="65"/>
      <c r="H236" s="53"/>
    </row>
    <row r="237" spans="1:8">
      <c r="A237" s="59">
        <v>43691</v>
      </c>
      <c r="B237" s="60" t="s">
        <v>54</v>
      </c>
      <c r="C237" s="71">
        <v>43690</v>
      </c>
      <c r="D237" s="62" t="s">
        <v>1171</v>
      </c>
      <c r="E237" s="63">
        <v>1301.99</v>
      </c>
      <c r="F237" s="65"/>
      <c r="H237" s="53"/>
    </row>
    <row r="238" spans="1:8">
      <c r="A238" s="59">
        <v>43692</v>
      </c>
      <c r="B238" s="60" t="s">
        <v>54</v>
      </c>
      <c r="C238" s="71">
        <v>43691</v>
      </c>
      <c r="D238" s="62" t="s">
        <v>1171</v>
      </c>
      <c r="E238" s="63">
        <v>1710.38</v>
      </c>
      <c r="F238" s="65"/>
      <c r="H238" s="53"/>
    </row>
    <row r="239" spans="1:8">
      <c r="A239" s="59">
        <v>43693</v>
      </c>
      <c r="B239" s="60" t="s">
        <v>54</v>
      </c>
      <c r="C239" s="71">
        <v>43692</v>
      </c>
      <c r="D239" s="62" t="s">
        <v>1171</v>
      </c>
      <c r="E239" s="63">
        <v>1901.59</v>
      </c>
      <c r="F239" s="65"/>
      <c r="H239" s="53"/>
    </row>
    <row r="240" spans="1:8">
      <c r="A240" s="59">
        <v>43693</v>
      </c>
      <c r="B240" s="60" t="s">
        <v>54</v>
      </c>
      <c r="C240" s="71" t="s">
        <v>1196</v>
      </c>
      <c r="D240" s="62" t="s">
        <v>1171</v>
      </c>
      <c r="E240" s="63">
        <v>1129.4</v>
      </c>
      <c r="F240" s="65"/>
      <c r="H240" s="53"/>
    </row>
    <row r="241" spans="1:8">
      <c r="A241" s="59">
        <v>43696</v>
      </c>
      <c r="B241" s="60" t="s">
        <v>54</v>
      </c>
      <c r="C241" s="61" t="s">
        <v>1196</v>
      </c>
      <c r="D241" s="62" t="s">
        <v>1171</v>
      </c>
      <c r="E241" s="63">
        <v>746.22</v>
      </c>
      <c r="F241" s="65"/>
      <c r="H241" s="53"/>
    </row>
    <row r="242" spans="1:8">
      <c r="A242" s="59">
        <v>43696</v>
      </c>
      <c r="B242" s="60" t="s">
        <v>54</v>
      </c>
      <c r="C242" s="61" t="s">
        <v>1310</v>
      </c>
      <c r="D242" s="62" t="s">
        <v>1171</v>
      </c>
      <c r="E242" s="63">
        <v>7039.65</v>
      </c>
      <c r="F242" s="65"/>
      <c r="H242" s="53"/>
    </row>
    <row r="243" spans="1:8">
      <c r="A243" s="59">
        <v>43697</v>
      </c>
      <c r="B243" s="60" t="s">
        <v>54</v>
      </c>
      <c r="C243" s="71">
        <v>43696</v>
      </c>
      <c r="D243" s="62" t="s">
        <v>1171</v>
      </c>
      <c r="E243" s="63">
        <v>1033.62</v>
      </c>
      <c r="F243" s="65"/>
      <c r="H243" s="53"/>
    </row>
    <row r="244" spans="1:8">
      <c r="A244" s="59">
        <v>43698</v>
      </c>
      <c r="B244" s="60" t="s">
        <v>54</v>
      </c>
      <c r="C244" s="71">
        <v>43697</v>
      </c>
      <c r="D244" s="62" t="s">
        <v>1171</v>
      </c>
      <c r="E244" s="63">
        <v>1629.82</v>
      </c>
      <c r="F244" s="65"/>
      <c r="H244" s="53"/>
    </row>
    <row r="245" spans="1:8">
      <c r="A245" s="59">
        <v>43699</v>
      </c>
      <c r="B245" s="60" t="s">
        <v>54</v>
      </c>
      <c r="C245" s="61" t="s">
        <v>1196</v>
      </c>
      <c r="D245" s="62" t="s">
        <v>1171</v>
      </c>
      <c r="E245" s="63">
        <v>1329.54</v>
      </c>
      <c r="F245" s="65"/>
      <c r="H245" s="53"/>
    </row>
    <row r="246" spans="1:8">
      <c r="A246" s="59">
        <v>43699</v>
      </c>
      <c r="B246" s="60" t="s">
        <v>54</v>
      </c>
      <c r="C246" s="71">
        <v>43698</v>
      </c>
      <c r="D246" s="62" t="s">
        <v>1171</v>
      </c>
      <c r="E246" s="63">
        <v>1381.58</v>
      </c>
      <c r="F246" s="65"/>
      <c r="H246" s="53"/>
    </row>
    <row r="247" spans="1:8">
      <c r="A247" s="59">
        <v>43700</v>
      </c>
      <c r="B247" s="60" t="s">
        <v>54</v>
      </c>
      <c r="C247" s="71">
        <v>43699</v>
      </c>
      <c r="D247" s="62" t="s">
        <v>1171</v>
      </c>
      <c r="E247" s="63">
        <v>1880.54</v>
      </c>
      <c r="F247" s="65"/>
      <c r="H247" s="53"/>
    </row>
    <row r="248" spans="1:8">
      <c r="A248" s="59">
        <v>43702</v>
      </c>
      <c r="B248" s="60" t="s">
        <v>54</v>
      </c>
      <c r="C248" s="61" t="s">
        <v>1196</v>
      </c>
      <c r="D248" s="62" t="s">
        <v>1171</v>
      </c>
      <c r="E248" s="63">
        <v>915.24</v>
      </c>
      <c r="F248" s="65"/>
      <c r="H248" s="53"/>
    </row>
    <row r="249" spans="1:8">
      <c r="A249" s="59">
        <v>43703</v>
      </c>
      <c r="B249" s="60" t="s">
        <v>54</v>
      </c>
      <c r="C249" s="61" t="s">
        <v>1311</v>
      </c>
      <c r="D249" s="62" t="s">
        <v>1171</v>
      </c>
      <c r="E249" s="63">
        <v>5648.59</v>
      </c>
      <c r="F249" s="65"/>
      <c r="H249" s="53"/>
    </row>
    <row r="250" spans="1:8">
      <c r="A250" s="59">
        <v>43704</v>
      </c>
      <c r="B250" s="60" t="s">
        <v>54</v>
      </c>
      <c r="C250" s="71">
        <v>43703</v>
      </c>
      <c r="D250" s="62" t="s">
        <v>1171</v>
      </c>
      <c r="E250" s="63">
        <v>1773.18</v>
      </c>
      <c r="F250" s="65"/>
      <c r="H250" s="53"/>
    </row>
    <row r="251" spans="1:8">
      <c r="A251" s="59">
        <v>43705</v>
      </c>
      <c r="B251" s="60" t="s">
        <v>54</v>
      </c>
      <c r="C251" s="61" t="s">
        <v>1196</v>
      </c>
      <c r="D251" s="62" t="s">
        <v>1171</v>
      </c>
      <c r="E251" s="63">
        <v>1416.87</v>
      </c>
      <c r="F251" s="65"/>
      <c r="H251" s="53"/>
    </row>
    <row r="252" spans="1:8">
      <c r="A252" s="59">
        <v>43705</v>
      </c>
      <c r="B252" s="60" t="s">
        <v>54</v>
      </c>
      <c r="C252" s="71">
        <v>43704</v>
      </c>
      <c r="D252" s="62" t="s">
        <v>1171</v>
      </c>
      <c r="E252" s="63">
        <v>2136.06</v>
      </c>
      <c r="F252" s="65"/>
      <c r="H252" s="53"/>
    </row>
    <row r="253" spans="1:8">
      <c r="A253" s="59">
        <v>43706</v>
      </c>
      <c r="B253" s="60" t="s">
        <v>54</v>
      </c>
      <c r="C253" s="71">
        <v>43705</v>
      </c>
      <c r="D253" s="62" t="s">
        <v>1171</v>
      </c>
      <c r="E253" s="63">
        <v>1039.86</v>
      </c>
      <c r="F253" s="65"/>
      <c r="H253" s="53"/>
    </row>
    <row r="254" spans="1:8">
      <c r="A254" s="59">
        <v>43707</v>
      </c>
      <c r="B254" s="60" t="s">
        <v>54</v>
      </c>
      <c r="C254" s="71">
        <v>43706</v>
      </c>
      <c r="D254" s="62" t="s">
        <v>1171</v>
      </c>
      <c r="E254" s="63">
        <v>1768.46</v>
      </c>
      <c r="F254" s="65"/>
      <c r="H254" s="53"/>
    </row>
    <row r="255" spans="1:8">
      <c r="A255" s="59">
        <v>43708</v>
      </c>
      <c r="B255" s="60" t="s">
        <v>54</v>
      </c>
      <c r="C255" s="61" t="s">
        <v>1196</v>
      </c>
      <c r="D255" s="62" t="s">
        <v>1171</v>
      </c>
      <c r="E255" s="63">
        <v>1483.92</v>
      </c>
      <c r="F255" s="65"/>
      <c r="H255" s="53"/>
    </row>
    <row r="256" spans="1:8">
      <c r="A256" s="59">
        <v>43710</v>
      </c>
      <c r="B256" s="60" t="s">
        <v>54</v>
      </c>
      <c r="C256" s="61" t="s">
        <v>1312</v>
      </c>
      <c r="D256" s="62" t="s">
        <v>1171</v>
      </c>
      <c r="E256" s="63">
        <v>6403.85</v>
      </c>
      <c r="F256" s="65"/>
      <c r="H256" s="53"/>
    </row>
    <row r="257" spans="1:8">
      <c r="A257" s="59">
        <v>43711</v>
      </c>
      <c r="B257" s="60" t="s">
        <v>54</v>
      </c>
      <c r="C257" s="61" t="s">
        <v>1196</v>
      </c>
      <c r="D257" s="62" t="s">
        <v>1171</v>
      </c>
      <c r="E257" s="63">
        <v>680.65</v>
      </c>
      <c r="F257" s="65"/>
      <c r="H257" s="53"/>
    </row>
    <row r="258" spans="1:8">
      <c r="A258" s="59">
        <v>43711</v>
      </c>
      <c r="B258" s="60" t="s">
        <v>54</v>
      </c>
      <c r="C258" s="71">
        <v>43710</v>
      </c>
      <c r="D258" s="62" t="s">
        <v>1171</v>
      </c>
      <c r="E258" s="63">
        <v>2657.35</v>
      </c>
      <c r="F258" s="65"/>
      <c r="H258" s="53"/>
    </row>
    <row r="259" spans="1:8">
      <c r="A259" s="59">
        <v>43712</v>
      </c>
      <c r="B259" s="60" t="s">
        <v>54</v>
      </c>
      <c r="C259" s="71">
        <v>43711</v>
      </c>
      <c r="D259" s="62" t="s">
        <v>1171</v>
      </c>
      <c r="E259" s="63">
        <v>1045.76</v>
      </c>
      <c r="F259" s="65"/>
      <c r="H259" s="53"/>
    </row>
    <row r="260" spans="1:8">
      <c r="A260" s="59">
        <v>43713</v>
      </c>
      <c r="B260" s="60" t="s">
        <v>54</v>
      </c>
      <c r="C260" s="71">
        <v>43712</v>
      </c>
      <c r="D260" s="62" t="s">
        <v>1171</v>
      </c>
      <c r="E260" s="63">
        <v>1013.32</v>
      </c>
      <c r="F260" s="65"/>
      <c r="H260" s="53"/>
    </row>
    <row r="261" spans="1:8">
      <c r="A261" s="59">
        <v>43714</v>
      </c>
      <c r="B261" s="60" t="s">
        <v>54</v>
      </c>
      <c r="C261" s="71" t="s">
        <v>1196</v>
      </c>
      <c r="D261" s="62" t="s">
        <v>1171</v>
      </c>
      <c r="E261" s="63">
        <v>1138.71</v>
      </c>
      <c r="F261" s="65"/>
      <c r="H261" s="53"/>
    </row>
    <row r="262" spans="1:8">
      <c r="A262" s="59">
        <v>43714</v>
      </c>
      <c r="B262" s="60" t="s">
        <v>54</v>
      </c>
      <c r="C262" s="71">
        <v>43713</v>
      </c>
      <c r="D262" s="62" t="s">
        <v>1171</v>
      </c>
      <c r="E262" s="63">
        <v>1301.65</v>
      </c>
      <c r="F262" s="65"/>
      <c r="H262" s="53"/>
    </row>
    <row r="263" spans="1:8">
      <c r="A263" s="59">
        <v>43717</v>
      </c>
      <c r="B263" s="60" t="s">
        <v>54</v>
      </c>
      <c r="C263" s="61" t="s">
        <v>1196</v>
      </c>
      <c r="D263" s="62" t="s">
        <v>1171</v>
      </c>
      <c r="E263" s="63">
        <v>1148.14</v>
      </c>
      <c r="F263" s="65"/>
      <c r="H263" s="53"/>
    </row>
    <row r="264" spans="1:8">
      <c r="A264" s="59">
        <v>43717</v>
      </c>
      <c r="B264" s="60" t="s">
        <v>54</v>
      </c>
      <c r="C264" s="61" t="s">
        <v>1313</v>
      </c>
      <c r="D264" s="62" t="s">
        <v>1171</v>
      </c>
      <c r="E264" s="63">
        <v>5517.37</v>
      </c>
      <c r="F264" s="65"/>
      <c r="H264" s="53"/>
    </row>
    <row r="265" spans="1:8">
      <c r="A265" s="59">
        <v>43718</v>
      </c>
      <c r="B265" s="60" t="s">
        <v>54</v>
      </c>
      <c r="C265" s="71">
        <v>43717</v>
      </c>
      <c r="D265" s="62" t="s">
        <v>1171</v>
      </c>
      <c r="E265" s="63">
        <v>1236.94</v>
      </c>
      <c r="F265" s="65"/>
      <c r="H265" s="53"/>
    </row>
    <row r="266" spans="1:8">
      <c r="A266" s="59">
        <v>43719</v>
      </c>
      <c r="B266" s="60" t="s">
        <v>54</v>
      </c>
      <c r="C266" s="71">
        <v>43718</v>
      </c>
      <c r="D266" s="62" t="s">
        <v>1171</v>
      </c>
      <c r="E266" s="63">
        <v>909.43</v>
      </c>
      <c r="F266" s="65"/>
      <c r="H266" s="53"/>
    </row>
    <row r="267" spans="1:8">
      <c r="A267" s="59">
        <v>43720</v>
      </c>
      <c r="B267" s="60" t="s">
        <v>54</v>
      </c>
      <c r="C267" s="61" t="s">
        <v>1196</v>
      </c>
      <c r="D267" s="62" t="s">
        <v>1171</v>
      </c>
      <c r="E267" s="63">
        <v>1464.82</v>
      </c>
      <c r="F267" s="65"/>
      <c r="H267" s="53"/>
    </row>
    <row r="268" spans="1:8">
      <c r="A268" s="59">
        <v>43720</v>
      </c>
      <c r="B268" s="60" t="s">
        <v>54</v>
      </c>
      <c r="C268" s="71">
        <v>43719</v>
      </c>
      <c r="D268" s="62" t="s">
        <v>1171</v>
      </c>
      <c r="E268" s="63">
        <v>2984.88</v>
      </c>
      <c r="F268" s="65"/>
      <c r="H268" s="53"/>
    </row>
    <row r="269" spans="1:8">
      <c r="A269" s="59">
        <v>43723</v>
      </c>
      <c r="B269" s="60" t="s">
        <v>54</v>
      </c>
      <c r="C269" s="61" t="s">
        <v>1196</v>
      </c>
      <c r="D269" s="62" t="s">
        <v>1171</v>
      </c>
      <c r="E269" s="63">
        <v>1275.51</v>
      </c>
      <c r="F269" s="65"/>
      <c r="H269" s="53"/>
    </row>
    <row r="270" spans="1:8">
      <c r="A270" s="59">
        <v>43724</v>
      </c>
      <c r="B270" s="60" t="s">
        <v>54</v>
      </c>
      <c r="C270" s="61" t="s">
        <v>1314</v>
      </c>
      <c r="D270" s="62" t="s">
        <v>1171</v>
      </c>
      <c r="E270" s="63">
        <v>9628.58</v>
      </c>
      <c r="F270" s="65"/>
      <c r="H270" s="53"/>
    </row>
    <row r="271" spans="1:8">
      <c r="A271" s="59">
        <v>43725</v>
      </c>
      <c r="B271" s="60" t="s">
        <v>54</v>
      </c>
      <c r="C271" s="71">
        <v>43724</v>
      </c>
      <c r="D271" s="62" t="s">
        <v>1171</v>
      </c>
      <c r="E271" s="63">
        <v>962.26</v>
      </c>
      <c r="F271" s="65"/>
      <c r="H271" s="53"/>
    </row>
    <row r="272" spans="1:8">
      <c r="A272" s="59">
        <v>43726</v>
      </c>
      <c r="B272" s="60" t="s">
        <v>54</v>
      </c>
      <c r="C272" s="71" t="s">
        <v>1196</v>
      </c>
      <c r="D272" s="62" t="s">
        <v>1171</v>
      </c>
      <c r="E272" s="63">
        <v>1023.89</v>
      </c>
      <c r="F272" s="65"/>
      <c r="H272" s="53"/>
    </row>
    <row r="273" spans="1:8">
      <c r="A273" s="59">
        <v>43726</v>
      </c>
      <c r="B273" s="60" t="s">
        <v>54</v>
      </c>
      <c r="C273" s="71">
        <v>43725</v>
      </c>
      <c r="D273" s="62" t="s">
        <v>1171</v>
      </c>
      <c r="E273" s="63">
        <v>1388.1</v>
      </c>
      <c r="F273" s="65"/>
      <c r="H273" s="53"/>
    </row>
    <row r="274" spans="1:8">
      <c r="A274" s="59">
        <v>43727</v>
      </c>
      <c r="B274" s="60" t="s">
        <v>54</v>
      </c>
      <c r="C274" s="71">
        <v>43726</v>
      </c>
      <c r="D274" s="62" t="s">
        <v>1171</v>
      </c>
      <c r="E274" s="63">
        <v>1797.27</v>
      </c>
      <c r="F274" s="65"/>
      <c r="H274" s="53"/>
    </row>
    <row r="275" spans="1:8">
      <c r="A275" s="59">
        <v>43728</v>
      </c>
      <c r="B275" s="60" t="s">
        <v>54</v>
      </c>
      <c r="C275" s="71">
        <v>43727</v>
      </c>
      <c r="D275" s="62" t="s">
        <v>1171</v>
      </c>
      <c r="E275" s="63">
        <v>1723.5</v>
      </c>
      <c r="F275" s="65"/>
      <c r="H275" s="53"/>
    </row>
    <row r="276" spans="1:8">
      <c r="A276" s="59">
        <v>43729</v>
      </c>
      <c r="B276" s="60" t="s">
        <v>54</v>
      </c>
      <c r="C276" s="61" t="s">
        <v>1164</v>
      </c>
      <c r="D276" s="62" t="s">
        <v>1164</v>
      </c>
      <c r="E276" s="63">
        <v>21.31</v>
      </c>
      <c r="F276" s="65"/>
      <c r="H276" s="53"/>
    </row>
    <row r="277" spans="1:8">
      <c r="A277" s="59">
        <v>43729</v>
      </c>
      <c r="B277" s="60" t="s">
        <v>54</v>
      </c>
      <c r="C277" s="61" t="s">
        <v>1196</v>
      </c>
      <c r="D277" s="62" t="s">
        <v>1171</v>
      </c>
      <c r="E277" s="63">
        <v>967</v>
      </c>
      <c r="F277" s="65"/>
      <c r="H277" s="53"/>
    </row>
    <row r="278" spans="1:8">
      <c r="A278" s="59">
        <v>43731</v>
      </c>
      <c r="B278" s="60" t="s">
        <v>54</v>
      </c>
      <c r="C278" s="61" t="s">
        <v>1315</v>
      </c>
      <c r="D278" s="62" t="s">
        <v>1171</v>
      </c>
      <c r="E278" s="63">
        <v>9008.02</v>
      </c>
      <c r="F278" s="65"/>
      <c r="H278" s="53"/>
    </row>
    <row r="279" spans="1:8">
      <c r="A279" s="59">
        <v>43732</v>
      </c>
      <c r="B279" s="60" t="s">
        <v>54</v>
      </c>
      <c r="C279" s="61" t="s">
        <v>1196</v>
      </c>
      <c r="D279" s="62" t="s">
        <v>1171</v>
      </c>
      <c r="E279" s="63">
        <v>849.73</v>
      </c>
      <c r="F279" s="65"/>
      <c r="H279" s="53"/>
    </row>
    <row r="280" spans="1:8">
      <c r="A280" s="59">
        <v>43732</v>
      </c>
      <c r="B280" s="60" t="s">
        <v>54</v>
      </c>
      <c r="C280" s="61" t="s">
        <v>1316</v>
      </c>
      <c r="D280" s="62" t="s">
        <v>1171</v>
      </c>
      <c r="E280" s="63">
        <v>0.1</v>
      </c>
      <c r="F280" s="65"/>
      <c r="H280" s="53"/>
    </row>
    <row r="281" spans="1:8">
      <c r="A281" s="59">
        <v>43732</v>
      </c>
      <c r="B281" s="60" t="s">
        <v>54</v>
      </c>
      <c r="C281" s="71">
        <v>43731</v>
      </c>
      <c r="D281" s="62" t="s">
        <v>1171</v>
      </c>
      <c r="E281" s="63">
        <v>1309.48</v>
      </c>
      <c r="F281" s="65"/>
      <c r="H281" s="53"/>
    </row>
    <row r="282" spans="1:8">
      <c r="A282" s="59">
        <v>43733</v>
      </c>
      <c r="B282" s="60" t="s">
        <v>54</v>
      </c>
      <c r="C282" s="61" t="s">
        <v>1316</v>
      </c>
      <c r="D282" s="62" t="s">
        <v>1171</v>
      </c>
      <c r="E282" s="63">
        <v>0.1</v>
      </c>
      <c r="F282" s="65"/>
      <c r="H282" s="53"/>
    </row>
    <row r="283" spans="1:8">
      <c r="A283" s="59">
        <v>43733</v>
      </c>
      <c r="B283" s="60" t="s">
        <v>54</v>
      </c>
      <c r="C283" s="71">
        <v>43732</v>
      </c>
      <c r="D283" s="62" t="s">
        <v>1171</v>
      </c>
      <c r="E283" s="63">
        <v>1413.17</v>
      </c>
      <c r="F283" s="65"/>
      <c r="H283" s="53"/>
    </row>
    <row r="284" spans="1:8">
      <c r="A284" s="59">
        <v>43734</v>
      </c>
      <c r="B284" s="60" t="s">
        <v>54</v>
      </c>
      <c r="C284" s="71">
        <v>43733</v>
      </c>
      <c r="D284" s="62" t="s">
        <v>1171</v>
      </c>
      <c r="E284" s="63">
        <v>1142.3</v>
      </c>
      <c r="F284" s="65"/>
      <c r="H284" s="53"/>
    </row>
    <row r="285" spans="1:8">
      <c r="A285" s="59">
        <v>43735</v>
      </c>
      <c r="B285" s="60" t="s">
        <v>54</v>
      </c>
      <c r="C285" s="61" t="s">
        <v>1196</v>
      </c>
      <c r="D285" s="62" t="s">
        <v>1171</v>
      </c>
      <c r="E285" s="63">
        <v>1594.99</v>
      </c>
      <c r="F285" s="65"/>
      <c r="H285" s="53"/>
    </row>
    <row r="286" spans="1:8">
      <c r="A286" s="59">
        <v>43735</v>
      </c>
      <c r="B286" s="60" t="s">
        <v>54</v>
      </c>
      <c r="C286" s="71">
        <v>43734</v>
      </c>
      <c r="D286" s="62" t="s">
        <v>1171</v>
      </c>
      <c r="E286" s="63">
        <v>1593.52</v>
      </c>
      <c r="F286" s="65"/>
      <c r="H286" s="53"/>
    </row>
    <row r="287" spans="1:8">
      <c r="A287" s="59">
        <v>43737</v>
      </c>
      <c r="B287" s="60" t="s">
        <v>54</v>
      </c>
      <c r="C287" s="71" t="s">
        <v>1317</v>
      </c>
      <c r="D287" s="62" t="s">
        <v>1171</v>
      </c>
      <c r="E287" s="63">
        <v>1416.91</v>
      </c>
      <c r="F287" s="65"/>
      <c r="H287" s="53"/>
    </row>
    <row r="288" spans="1:8">
      <c r="A288" s="59">
        <v>43737</v>
      </c>
      <c r="B288" s="60" t="s">
        <v>54</v>
      </c>
      <c r="C288" s="61" t="s">
        <v>1318</v>
      </c>
      <c r="D288" s="62" t="s">
        <v>1171</v>
      </c>
      <c r="E288" s="63">
        <v>3489.44</v>
      </c>
      <c r="F288" s="65"/>
      <c r="H288" s="53"/>
    </row>
    <row r="289" spans="1:8">
      <c r="A289" s="59">
        <v>43738</v>
      </c>
      <c r="B289" s="60" t="s">
        <v>54</v>
      </c>
      <c r="C289" s="61" t="s">
        <v>1196</v>
      </c>
      <c r="D289" s="62" t="s">
        <v>1171</v>
      </c>
      <c r="E289" s="63">
        <v>1278.17</v>
      </c>
      <c r="F289" s="65"/>
      <c r="H289" s="53"/>
    </row>
    <row r="290" spans="1:8">
      <c r="A290" s="59">
        <v>43738</v>
      </c>
      <c r="B290" s="60" t="s">
        <v>54</v>
      </c>
      <c r="C290" s="71" t="s">
        <v>1319</v>
      </c>
      <c r="D290" s="62" t="s">
        <v>1171</v>
      </c>
      <c r="E290" s="63">
        <v>1189.15</v>
      </c>
      <c r="F290" s="65"/>
      <c r="H290" s="53"/>
    </row>
    <row r="291" spans="1:8">
      <c r="A291" s="59">
        <v>43738</v>
      </c>
      <c r="B291" s="60" t="s">
        <v>54</v>
      </c>
      <c r="C291" s="71">
        <v>43737</v>
      </c>
      <c r="D291" s="62" t="s">
        <v>1171</v>
      </c>
      <c r="E291" s="63">
        <v>824.38</v>
      </c>
      <c r="F291" s="65"/>
      <c r="H291" s="53"/>
    </row>
    <row r="292" spans="1:8">
      <c r="A292" s="59">
        <v>43739</v>
      </c>
      <c r="B292" s="60" t="s">
        <v>54</v>
      </c>
      <c r="C292" s="71">
        <v>43738</v>
      </c>
      <c r="D292" s="62" t="s">
        <v>1171</v>
      </c>
      <c r="E292" s="63">
        <v>2725.12</v>
      </c>
      <c r="F292" s="65"/>
      <c r="H292" s="53"/>
    </row>
    <row r="293" spans="1:8">
      <c r="A293" s="59">
        <v>43740</v>
      </c>
      <c r="B293" s="60" t="s">
        <v>54</v>
      </c>
      <c r="C293" s="71">
        <v>43739</v>
      </c>
      <c r="D293" s="62" t="s">
        <v>1171</v>
      </c>
      <c r="E293" s="63">
        <v>2760.58</v>
      </c>
      <c r="F293" s="65"/>
      <c r="H293" s="53"/>
    </row>
    <row r="294" spans="1:8">
      <c r="A294" s="59">
        <v>43741</v>
      </c>
      <c r="B294" s="60" t="s">
        <v>54</v>
      </c>
      <c r="C294" s="61" t="s">
        <v>1196</v>
      </c>
      <c r="D294" s="62" t="s">
        <v>1171</v>
      </c>
      <c r="E294" s="63">
        <v>908.8</v>
      </c>
      <c r="F294" s="65"/>
      <c r="H294" s="53"/>
    </row>
    <row r="295" spans="1:8">
      <c r="A295" s="59">
        <v>43741</v>
      </c>
      <c r="B295" s="60" t="s">
        <v>54</v>
      </c>
      <c r="C295" s="71">
        <v>43740</v>
      </c>
      <c r="D295" s="62" t="s">
        <v>1171</v>
      </c>
      <c r="E295" s="63">
        <v>3639.76</v>
      </c>
      <c r="F295" s="65"/>
      <c r="H295" s="53"/>
    </row>
    <row r="296" spans="1:8">
      <c r="A296" s="59">
        <v>43742</v>
      </c>
      <c r="B296" s="60" t="s">
        <v>54</v>
      </c>
      <c r="C296" s="71">
        <v>43741</v>
      </c>
      <c r="D296" s="62" t="s">
        <v>1171</v>
      </c>
      <c r="E296" s="63">
        <v>3892.13</v>
      </c>
      <c r="F296" s="65"/>
      <c r="H296" s="53"/>
    </row>
    <row r="297" spans="1:8">
      <c r="A297" s="59">
        <v>43743</v>
      </c>
      <c r="B297" s="60" t="s">
        <v>54</v>
      </c>
      <c r="C297" s="71">
        <v>43742</v>
      </c>
      <c r="D297" s="62" t="s">
        <v>1171</v>
      </c>
      <c r="E297" s="63">
        <v>4801.3</v>
      </c>
      <c r="F297" s="65"/>
      <c r="H297" s="53"/>
    </row>
    <row r="298" spans="1:8">
      <c r="A298" s="59">
        <v>43744</v>
      </c>
      <c r="B298" s="60" t="s">
        <v>54</v>
      </c>
      <c r="C298" s="71" t="s">
        <v>1196</v>
      </c>
      <c r="D298" s="62" t="s">
        <v>1171</v>
      </c>
      <c r="E298" s="63">
        <v>721.29</v>
      </c>
      <c r="F298" s="65"/>
      <c r="H298" s="53"/>
    </row>
    <row r="299" spans="1:8">
      <c r="A299" s="59">
        <v>43744</v>
      </c>
      <c r="B299" s="60" t="s">
        <v>54</v>
      </c>
      <c r="C299" s="71">
        <v>43743</v>
      </c>
      <c r="D299" s="62" t="s">
        <v>1171</v>
      </c>
      <c r="E299" s="63">
        <v>3416.42</v>
      </c>
      <c r="F299" s="65"/>
      <c r="H299" s="53"/>
    </row>
    <row r="300" spans="1:8">
      <c r="A300" s="59">
        <v>43745</v>
      </c>
      <c r="B300" s="60" t="s">
        <v>54</v>
      </c>
      <c r="C300" s="71">
        <v>43744</v>
      </c>
      <c r="D300" s="62" t="s">
        <v>1171</v>
      </c>
      <c r="E300" s="63">
        <v>4792.02</v>
      </c>
      <c r="F300" s="65"/>
      <c r="H300" s="53"/>
    </row>
    <row r="301" spans="1:8">
      <c r="A301" s="59">
        <v>43746</v>
      </c>
      <c r="B301" s="60" t="s">
        <v>54</v>
      </c>
      <c r="C301" s="71" t="s">
        <v>1256</v>
      </c>
      <c r="D301" s="62" t="s">
        <v>1171</v>
      </c>
      <c r="E301" s="63">
        <v>198</v>
      </c>
      <c r="F301" s="65"/>
      <c r="H301" s="53"/>
    </row>
    <row r="302" spans="1:8">
      <c r="A302" s="59">
        <v>43746</v>
      </c>
      <c r="B302" s="60" t="s">
        <v>54</v>
      </c>
      <c r="C302" s="71">
        <v>43745</v>
      </c>
      <c r="D302" s="62" t="s">
        <v>1171</v>
      </c>
      <c r="E302" s="63">
        <v>2934.76</v>
      </c>
      <c r="F302" s="65"/>
      <c r="H302" s="53"/>
    </row>
    <row r="303" spans="1:8">
      <c r="A303" s="59">
        <v>43746</v>
      </c>
      <c r="B303" s="60" t="s">
        <v>54</v>
      </c>
      <c r="C303" s="71" t="s">
        <v>1320</v>
      </c>
      <c r="D303" s="62" t="s">
        <v>1171</v>
      </c>
      <c r="E303" s="63">
        <v>626.1</v>
      </c>
      <c r="F303" s="65"/>
      <c r="H303" s="53"/>
    </row>
    <row r="304" spans="1:8">
      <c r="A304" s="59">
        <v>43747</v>
      </c>
      <c r="B304" s="60" t="s">
        <v>54</v>
      </c>
      <c r="C304" s="71" t="s">
        <v>1196</v>
      </c>
      <c r="D304" s="62" t="s">
        <v>1171</v>
      </c>
      <c r="E304" s="63">
        <v>927.44</v>
      </c>
      <c r="F304" s="65"/>
      <c r="H304" s="53"/>
    </row>
    <row r="305" spans="1:8">
      <c r="A305" s="59">
        <v>43747</v>
      </c>
      <c r="B305" s="60" t="s">
        <v>54</v>
      </c>
      <c r="C305" s="71">
        <v>43746</v>
      </c>
      <c r="D305" s="62" t="s">
        <v>1171</v>
      </c>
      <c r="E305" s="63">
        <v>1516.65</v>
      </c>
      <c r="F305" s="65"/>
      <c r="H305" s="53"/>
    </row>
    <row r="306" spans="1:8">
      <c r="A306" s="59">
        <v>43748</v>
      </c>
      <c r="B306" s="60" t="s">
        <v>54</v>
      </c>
      <c r="C306" s="71">
        <v>43747</v>
      </c>
      <c r="D306" s="62" t="s">
        <v>1171</v>
      </c>
      <c r="E306" s="63">
        <v>2225.04</v>
      </c>
      <c r="F306" s="65"/>
      <c r="H306" s="53"/>
    </row>
    <row r="307" spans="1:8">
      <c r="A307" s="59">
        <v>43749</v>
      </c>
      <c r="B307" s="60" t="s">
        <v>54</v>
      </c>
      <c r="C307" s="71">
        <v>43748</v>
      </c>
      <c r="D307" s="62" t="s">
        <v>1171</v>
      </c>
      <c r="E307" s="63">
        <v>1386.79</v>
      </c>
      <c r="F307" s="65"/>
      <c r="H307" s="53"/>
    </row>
    <row r="308" spans="1:8">
      <c r="A308" s="59">
        <v>43749</v>
      </c>
      <c r="B308" s="60" t="s">
        <v>54</v>
      </c>
      <c r="C308" s="71" t="s">
        <v>1321</v>
      </c>
      <c r="D308" s="62" t="s">
        <v>1171</v>
      </c>
      <c r="E308" s="63">
        <v>117.55</v>
      </c>
      <c r="F308" s="65"/>
      <c r="H308" s="53"/>
    </row>
    <row r="309" spans="1:8">
      <c r="A309" s="59">
        <v>43750</v>
      </c>
      <c r="B309" s="60" t="s">
        <v>54</v>
      </c>
      <c r="C309" s="71" t="s">
        <v>1196</v>
      </c>
      <c r="D309" s="62" t="s">
        <v>1171</v>
      </c>
      <c r="E309" s="63">
        <v>1349.42</v>
      </c>
      <c r="F309" s="65"/>
      <c r="H309" s="53"/>
    </row>
    <row r="310" spans="1:8">
      <c r="A310" s="59">
        <v>43750</v>
      </c>
      <c r="B310" s="60" t="s">
        <v>54</v>
      </c>
      <c r="C310" s="71">
        <v>43749</v>
      </c>
      <c r="D310" s="62" t="s">
        <v>1171</v>
      </c>
      <c r="E310" s="63">
        <v>1495.7</v>
      </c>
      <c r="F310" s="65"/>
      <c r="H310" s="53"/>
    </row>
    <row r="311" spans="1:8">
      <c r="A311" s="59">
        <v>43751</v>
      </c>
      <c r="B311" s="60" t="s">
        <v>54</v>
      </c>
      <c r="C311" s="71">
        <v>43750</v>
      </c>
      <c r="D311" s="62" t="s">
        <v>1171</v>
      </c>
      <c r="E311" s="63">
        <v>2800.49</v>
      </c>
      <c r="F311" s="65"/>
      <c r="H311" s="53"/>
    </row>
    <row r="312" spans="1:8">
      <c r="A312" s="59">
        <v>43752</v>
      </c>
      <c r="B312" s="60" t="s">
        <v>54</v>
      </c>
      <c r="C312" s="71">
        <v>43751</v>
      </c>
      <c r="D312" s="62" t="s">
        <v>1171</v>
      </c>
      <c r="E312" s="63">
        <v>3460.78</v>
      </c>
      <c r="F312" s="65"/>
      <c r="H312" s="53"/>
    </row>
    <row r="313" spans="1:8">
      <c r="A313" s="59">
        <v>43752</v>
      </c>
      <c r="B313" s="60" t="s">
        <v>54</v>
      </c>
      <c r="C313" s="71" t="s">
        <v>1321</v>
      </c>
      <c r="D313" s="62" t="s">
        <v>1171</v>
      </c>
      <c r="E313" s="63">
        <v>103.61</v>
      </c>
      <c r="F313" s="65"/>
      <c r="H313" s="53"/>
    </row>
    <row r="314" spans="1:8">
      <c r="A314" s="59">
        <v>43753</v>
      </c>
      <c r="B314" s="60" t="s">
        <v>54</v>
      </c>
      <c r="C314" s="71" t="s">
        <v>1196</v>
      </c>
      <c r="D314" s="62" t="s">
        <v>1171</v>
      </c>
      <c r="E314" s="63">
        <v>1316.18</v>
      </c>
      <c r="F314" s="65"/>
      <c r="H314" s="53"/>
    </row>
    <row r="315" spans="1:8">
      <c r="A315" s="59">
        <v>43753</v>
      </c>
      <c r="B315" s="60" t="s">
        <v>54</v>
      </c>
      <c r="C315" s="71">
        <v>43752</v>
      </c>
      <c r="D315" s="62" t="s">
        <v>1171</v>
      </c>
      <c r="E315" s="63">
        <v>1702.63</v>
      </c>
      <c r="F315" s="65"/>
      <c r="H315" s="53"/>
    </row>
    <row r="316" spans="1:8">
      <c r="A316" s="59">
        <v>43754</v>
      </c>
      <c r="B316" s="60" t="s">
        <v>54</v>
      </c>
      <c r="C316" s="71">
        <v>43753</v>
      </c>
      <c r="D316" s="62" t="s">
        <v>1171</v>
      </c>
      <c r="E316" s="63">
        <v>1573.95</v>
      </c>
      <c r="F316" s="65"/>
      <c r="H316" s="53"/>
    </row>
    <row r="317" spans="1:8">
      <c r="A317" s="59">
        <v>43755</v>
      </c>
      <c r="B317" s="60" t="s">
        <v>54</v>
      </c>
      <c r="C317" s="71">
        <v>43754</v>
      </c>
      <c r="D317" s="62" t="s">
        <v>1171</v>
      </c>
      <c r="E317" s="63">
        <v>2469.77</v>
      </c>
      <c r="F317" s="65"/>
      <c r="H317" s="53"/>
    </row>
    <row r="318" spans="1:8">
      <c r="A318" s="59">
        <v>43756</v>
      </c>
      <c r="B318" s="60" t="s">
        <v>54</v>
      </c>
      <c r="C318" s="61" t="s">
        <v>1196</v>
      </c>
      <c r="D318" s="62" t="s">
        <v>1171</v>
      </c>
      <c r="E318" s="63">
        <v>1250.3</v>
      </c>
      <c r="F318" s="65"/>
      <c r="H318" s="53"/>
    </row>
    <row r="319" spans="1:8">
      <c r="A319" s="59">
        <v>43756</v>
      </c>
      <c r="B319" s="60" t="s">
        <v>54</v>
      </c>
      <c r="C319" s="71">
        <v>43755</v>
      </c>
      <c r="D319" s="62" t="s">
        <v>1171</v>
      </c>
      <c r="E319" s="63">
        <v>1913.45</v>
      </c>
      <c r="F319" s="65"/>
      <c r="H319" s="53"/>
    </row>
    <row r="320" spans="1:8">
      <c r="A320" s="59">
        <v>43757</v>
      </c>
      <c r="B320" s="60" t="s">
        <v>54</v>
      </c>
      <c r="C320" s="71">
        <v>43756</v>
      </c>
      <c r="D320" s="62" t="s">
        <v>1171</v>
      </c>
      <c r="E320" s="63">
        <v>2883.66</v>
      </c>
      <c r="F320" s="65"/>
      <c r="H320" s="53"/>
    </row>
    <row r="321" spans="1:8">
      <c r="A321" s="59">
        <v>43758</v>
      </c>
      <c r="B321" s="60" t="s">
        <v>54</v>
      </c>
      <c r="C321" s="71">
        <v>43757</v>
      </c>
      <c r="D321" s="62" t="s">
        <v>1171</v>
      </c>
      <c r="E321" s="63">
        <v>3715.05</v>
      </c>
      <c r="F321" s="65"/>
      <c r="H321" s="53"/>
    </row>
    <row r="322" spans="1:8">
      <c r="A322" s="59">
        <v>43759</v>
      </c>
      <c r="B322" s="60" t="s">
        <v>54</v>
      </c>
      <c r="C322" s="61" t="s">
        <v>1196</v>
      </c>
      <c r="D322" s="62" t="s">
        <v>1171</v>
      </c>
      <c r="E322" s="63">
        <v>830.88</v>
      </c>
      <c r="F322" s="65"/>
      <c r="H322" s="53"/>
    </row>
    <row r="323" spans="1:8">
      <c r="A323" s="59">
        <v>43759</v>
      </c>
      <c r="B323" s="60" t="s">
        <v>54</v>
      </c>
      <c r="C323" s="71">
        <v>43758</v>
      </c>
      <c r="D323" s="62" t="s">
        <v>1171</v>
      </c>
      <c r="E323" s="63">
        <v>3336.34</v>
      </c>
      <c r="F323" s="65"/>
      <c r="H323" s="53"/>
    </row>
    <row r="324" spans="1:8">
      <c r="A324" s="59">
        <v>43759</v>
      </c>
      <c r="B324" s="60" t="s">
        <v>54</v>
      </c>
      <c r="C324" s="61" t="s">
        <v>1321</v>
      </c>
      <c r="D324" s="62" t="s">
        <v>1171</v>
      </c>
      <c r="E324" s="63">
        <v>47.67</v>
      </c>
      <c r="F324" s="65"/>
      <c r="H324" s="53"/>
    </row>
    <row r="325" spans="1:8">
      <c r="A325" s="59">
        <v>43760</v>
      </c>
      <c r="B325" s="60" t="s">
        <v>54</v>
      </c>
      <c r="C325" s="71">
        <v>43759</v>
      </c>
      <c r="D325" s="62" t="s">
        <v>1171</v>
      </c>
      <c r="E325" s="63">
        <v>1418.06</v>
      </c>
      <c r="F325" s="65"/>
      <c r="H325" s="53"/>
    </row>
    <row r="326" spans="1:8">
      <c r="A326" s="59">
        <v>43760</v>
      </c>
      <c r="B326" s="60" t="s">
        <v>54</v>
      </c>
      <c r="C326" s="61" t="s">
        <v>1322</v>
      </c>
      <c r="D326" s="62" t="s">
        <v>1171</v>
      </c>
      <c r="E326" s="63">
        <v>238.82</v>
      </c>
      <c r="F326" s="65"/>
      <c r="H326" s="53"/>
    </row>
    <row r="327" spans="1:8">
      <c r="A327" s="59">
        <v>43761</v>
      </c>
      <c r="B327" s="60" t="s">
        <v>54</v>
      </c>
      <c r="C327" s="71">
        <v>43760</v>
      </c>
      <c r="D327" s="62" t="s">
        <v>1171</v>
      </c>
      <c r="E327" s="63">
        <v>1405.42</v>
      </c>
      <c r="F327" s="65"/>
      <c r="H327" s="53"/>
    </row>
    <row r="328" spans="1:8">
      <c r="A328" s="59">
        <v>43762</v>
      </c>
      <c r="B328" s="60" t="s">
        <v>54</v>
      </c>
      <c r="C328" s="61" t="s">
        <v>1196</v>
      </c>
      <c r="D328" s="62" t="s">
        <v>1171</v>
      </c>
      <c r="E328" s="63">
        <v>1273.51</v>
      </c>
      <c r="F328" s="65"/>
      <c r="H328" s="53"/>
    </row>
    <row r="329" spans="1:8">
      <c r="A329" s="59">
        <v>43762</v>
      </c>
      <c r="B329" s="60" t="s">
        <v>54</v>
      </c>
      <c r="C329" s="71">
        <v>43761</v>
      </c>
      <c r="D329" s="62" t="s">
        <v>1171</v>
      </c>
      <c r="E329" s="63">
        <v>1461.34</v>
      </c>
      <c r="F329" s="65"/>
      <c r="H329" s="53"/>
    </row>
    <row r="330" spans="1:8">
      <c r="A330" s="59">
        <v>43762</v>
      </c>
      <c r="B330" s="60" t="s">
        <v>54</v>
      </c>
      <c r="C330" s="61" t="s">
        <v>1321</v>
      </c>
      <c r="D330" s="62" t="s">
        <v>1171</v>
      </c>
      <c r="E330" s="63">
        <v>58.48</v>
      </c>
      <c r="F330" s="65"/>
      <c r="H330" s="53"/>
    </row>
    <row r="331" spans="1:8">
      <c r="A331" s="59">
        <v>43763</v>
      </c>
      <c r="B331" s="60" t="s">
        <v>54</v>
      </c>
      <c r="C331" s="71">
        <v>43762</v>
      </c>
      <c r="D331" s="62" t="s">
        <v>1171</v>
      </c>
      <c r="E331" s="63">
        <v>1525.72</v>
      </c>
      <c r="F331" s="65"/>
      <c r="H331" s="53"/>
    </row>
    <row r="332" spans="1:8">
      <c r="A332" s="59">
        <v>43764</v>
      </c>
      <c r="B332" s="60" t="s">
        <v>54</v>
      </c>
      <c r="C332" s="71">
        <v>43763</v>
      </c>
      <c r="D332" s="62" t="s">
        <v>1171</v>
      </c>
      <c r="E332" s="63">
        <v>1383.35</v>
      </c>
      <c r="F332" s="65"/>
      <c r="H332" s="53"/>
    </row>
    <row r="333" spans="1:8">
      <c r="A333" s="59">
        <v>43765</v>
      </c>
      <c r="B333" s="60" t="s">
        <v>54</v>
      </c>
      <c r="C333" s="71" t="s">
        <v>1196</v>
      </c>
      <c r="D333" s="62" t="s">
        <v>1171</v>
      </c>
      <c r="E333" s="63">
        <v>1100.66</v>
      </c>
      <c r="F333" s="65"/>
      <c r="H333" s="53"/>
    </row>
    <row r="334" spans="1:8">
      <c r="A334" s="59">
        <v>43765</v>
      </c>
      <c r="B334" s="60" t="s">
        <v>54</v>
      </c>
      <c r="C334" s="71">
        <v>43764</v>
      </c>
      <c r="D334" s="62" t="s">
        <v>1171</v>
      </c>
      <c r="E334" s="63">
        <v>4508.71</v>
      </c>
      <c r="F334" s="65"/>
      <c r="H334" s="53"/>
    </row>
    <row r="335" spans="1:8">
      <c r="A335" s="59">
        <v>43766</v>
      </c>
      <c r="B335" s="60" t="s">
        <v>54</v>
      </c>
      <c r="C335" s="71">
        <v>43765</v>
      </c>
      <c r="D335" s="62" t="s">
        <v>1171</v>
      </c>
      <c r="E335" s="63">
        <v>4087.38</v>
      </c>
      <c r="F335" s="65"/>
      <c r="H335" s="53"/>
    </row>
    <row r="336" spans="1:8">
      <c r="A336" s="59">
        <v>43766</v>
      </c>
      <c r="B336" s="60" t="s">
        <v>54</v>
      </c>
      <c r="C336" s="61" t="s">
        <v>1321</v>
      </c>
      <c r="D336" s="62" t="s">
        <v>1171</v>
      </c>
      <c r="E336" s="63">
        <v>345.24</v>
      </c>
      <c r="F336" s="65"/>
      <c r="H336" s="53"/>
    </row>
    <row r="337" spans="1:8">
      <c r="A337" s="59">
        <v>43767</v>
      </c>
      <c r="B337" s="60" t="s">
        <v>54</v>
      </c>
      <c r="C337" s="71">
        <v>43766</v>
      </c>
      <c r="D337" s="62" t="s">
        <v>1171</v>
      </c>
      <c r="E337" s="63">
        <v>1640.97</v>
      </c>
      <c r="F337" s="65"/>
      <c r="H337" s="53"/>
    </row>
    <row r="338" spans="1:8">
      <c r="A338" s="59">
        <v>43768</v>
      </c>
      <c r="B338" s="60" t="s">
        <v>54</v>
      </c>
      <c r="C338" s="71" t="s">
        <v>1196</v>
      </c>
      <c r="D338" s="62" t="s">
        <v>1171</v>
      </c>
      <c r="E338" s="63">
        <v>1302.39</v>
      </c>
      <c r="F338" s="65"/>
      <c r="H338" s="53"/>
    </row>
    <row r="339" spans="1:8">
      <c r="A339" s="59">
        <v>43768</v>
      </c>
      <c r="B339" s="60" t="s">
        <v>54</v>
      </c>
      <c r="C339" s="71">
        <v>43767</v>
      </c>
      <c r="D339" s="62" t="s">
        <v>1171</v>
      </c>
      <c r="E339" s="63">
        <v>1965.61</v>
      </c>
      <c r="F339" s="65"/>
      <c r="H339" s="53"/>
    </row>
    <row r="340" spans="1:8">
      <c r="A340" s="59">
        <v>43769</v>
      </c>
      <c r="B340" s="60" t="s">
        <v>54</v>
      </c>
      <c r="C340" s="71">
        <v>43768</v>
      </c>
      <c r="D340" s="62" t="s">
        <v>1171</v>
      </c>
      <c r="E340" s="63">
        <v>1751.03</v>
      </c>
      <c r="F340" s="65"/>
      <c r="H340" s="53"/>
    </row>
    <row r="341" spans="1:8">
      <c r="A341" s="59">
        <v>43770</v>
      </c>
      <c r="B341" s="60" t="s">
        <v>54</v>
      </c>
      <c r="C341" s="71">
        <v>43769</v>
      </c>
      <c r="D341" s="62" t="s">
        <v>1171</v>
      </c>
      <c r="E341" s="63">
        <v>1337.79</v>
      </c>
      <c r="F341" s="65"/>
      <c r="H341" s="53"/>
    </row>
    <row r="342" spans="1:8">
      <c r="A342" s="59">
        <v>43771</v>
      </c>
      <c r="B342" s="60" t="s">
        <v>54</v>
      </c>
      <c r="C342" s="71" t="s">
        <v>1196</v>
      </c>
      <c r="D342" s="62" t="s">
        <v>1171</v>
      </c>
      <c r="E342" s="63">
        <v>1001.79</v>
      </c>
      <c r="F342" s="65"/>
      <c r="H342" s="53"/>
    </row>
    <row r="343" spans="1:8">
      <c r="A343" s="59">
        <v>43771</v>
      </c>
      <c r="B343" s="60" t="s">
        <v>54</v>
      </c>
      <c r="C343" s="71">
        <v>43770</v>
      </c>
      <c r="D343" s="62" t="s">
        <v>1171</v>
      </c>
      <c r="E343" s="63">
        <v>2328.58</v>
      </c>
      <c r="F343" s="65"/>
      <c r="H343" s="53"/>
    </row>
    <row r="344" spans="1:8">
      <c r="A344" s="59">
        <v>43771</v>
      </c>
      <c r="B344" s="60" t="s">
        <v>54</v>
      </c>
      <c r="C344" s="71" t="s">
        <v>1256</v>
      </c>
      <c r="D344" s="62" t="s">
        <v>1171</v>
      </c>
      <c r="E344" s="63">
        <v>987</v>
      </c>
      <c r="F344" s="65"/>
      <c r="H344" s="53"/>
    </row>
    <row r="345" spans="1:8">
      <c r="A345" s="59">
        <v>43772</v>
      </c>
      <c r="B345" s="60" t="s">
        <v>54</v>
      </c>
      <c r="C345" s="71">
        <v>43771</v>
      </c>
      <c r="D345" s="62" t="s">
        <v>1171</v>
      </c>
      <c r="E345" s="63">
        <v>3421.53</v>
      </c>
      <c r="F345" s="65"/>
      <c r="H345" s="53"/>
    </row>
    <row r="346" spans="1:8">
      <c r="A346" s="59">
        <v>43773</v>
      </c>
      <c r="B346" s="60" t="s">
        <v>54</v>
      </c>
      <c r="C346" s="71">
        <v>43772</v>
      </c>
      <c r="D346" s="62" t="s">
        <v>1171</v>
      </c>
      <c r="E346" s="63">
        <v>3417.74</v>
      </c>
      <c r="F346" s="65"/>
      <c r="H346" s="53"/>
    </row>
    <row r="347" spans="1:8">
      <c r="A347" s="59">
        <v>43773</v>
      </c>
      <c r="B347" s="60" t="s">
        <v>54</v>
      </c>
      <c r="C347" s="71" t="s">
        <v>1323</v>
      </c>
      <c r="D347" s="62" t="s">
        <v>1171</v>
      </c>
      <c r="E347" s="63">
        <v>125.87</v>
      </c>
      <c r="F347" s="65"/>
      <c r="H347" s="53"/>
    </row>
    <row r="348" spans="1:8">
      <c r="A348" s="59">
        <v>43774</v>
      </c>
      <c r="B348" s="60" t="s">
        <v>54</v>
      </c>
      <c r="C348" s="71" t="s">
        <v>1196</v>
      </c>
      <c r="D348" s="62" t="s">
        <v>1171</v>
      </c>
      <c r="E348" s="63">
        <v>916.66</v>
      </c>
      <c r="F348" s="65"/>
      <c r="H348" s="53"/>
    </row>
    <row r="349" spans="1:8">
      <c r="A349" s="59">
        <v>43774</v>
      </c>
      <c r="B349" s="60" t="s">
        <v>54</v>
      </c>
      <c r="C349" s="71">
        <v>43773</v>
      </c>
      <c r="D349" s="62" t="s">
        <v>1171</v>
      </c>
      <c r="E349" s="63">
        <v>1633.26</v>
      </c>
      <c r="F349" s="65"/>
      <c r="H349" s="53"/>
    </row>
    <row r="350" spans="1:8">
      <c r="A350" s="59">
        <v>43774</v>
      </c>
      <c r="B350" s="60" t="s">
        <v>54</v>
      </c>
      <c r="C350" s="71" t="s">
        <v>1323</v>
      </c>
      <c r="D350" s="62" t="s">
        <v>1171</v>
      </c>
      <c r="E350" s="63">
        <v>296.86</v>
      </c>
      <c r="F350" s="65"/>
      <c r="H350" s="53"/>
    </row>
    <row r="351" spans="1:8">
      <c r="A351" s="59">
        <v>43775</v>
      </c>
      <c r="B351" s="60" t="s">
        <v>54</v>
      </c>
      <c r="C351" s="71">
        <v>43774</v>
      </c>
      <c r="D351" s="62" t="s">
        <v>1171</v>
      </c>
      <c r="E351" s="63">
        <v>1824.81</v>
      </c>
      <c r="F351" s="65"/>
      <c r="H351" s="53"/>
    </row>
    <row r="352" spans="1:8">
      <c r="A352" s="59">
        <v>43776</v>
      </c>
      <c r="B352" s="60" t="s">
        <v>54</v>
      </c>
      <c r="C352" s="71">
        <v>43775</v>
      </c>
      <c r="D352" s="62" t="s">
        <v>1171</v>
      </c>
      <c r="E352" s="63">
        <v>1803.23</v>
      </c>
      <c r="F352" s="65"/>
      <c r="H352" s="53"/>
    </row>
    <row r="353" spans="1:8">
      <c r="A353" s="59">
        <v>43777</v>
      </c>
      <c r="B353" s="60" t="s">
        <v>54</v>
      </c>
      <c r="C353" s="71" t="s">
        <v>1196</v>
      </c>
      <c r="D353" s="62" t="s">
        <v>1171</v>
      </c>
      <c r="E353" s="63">
        <v>915.55</v>
      </c>
      <c r="F353" s="65"/>
      <c r="H353" s="53"/>
    </row>
    <row r="354" spans="1:8">
      <c r="A354" s="59">
        <v>43777</v>
      </c>
      <c r="B354" s="60" t="s">
        <v>54</v>
      </c>
      <c r="C354" s="71">
        <v>43776</v>
      </c>
      <c r="D354" s="62" t="s">
        <v>1171</v>
      </c>
      <c r="E354" s="63">
        <v>1112.42</v>
      </c>
      <c r="F354" s="65"/>
      <c r="H354" s="53"/>
    </row>
    <row r="355" spans="1:8">
      <c r="A355" s="59">
        <v>43778</v>
      </c>
      <c r="B355" s="60" t="s">
        <v>54</v>
      </c>
      <c r="C355" s="71">
        <v>43777</v>
      </c>
      <c r="D355" s="62" t="s">
        <v>1171</v>
      </c>
      <c r="E355" s="63">
        <v>1640.28</v>
      </c>
      <c r="F355" s="65"/>
      <c r="H355" s="53"/>
    </row>
    <row r="356" spans="1:8">
      <c r="A356" s="59">
        <v>43779</v>
      </c>
      <c r="B356" s="60" t="s">
        <v>54</v>
      </c>
      <c r="C356" s="71">
        <v>43778</v>
      </c>
      <c r="D356" s="62" t="s">
        <v>1171</v>
      </c>
      <c r="E356" s="63">
        <v>3737.23</v>
      </c>
      <c r="F356" s="65"/>
      <c r="H356" s="53"/>
    </row>
    <row r="357" spans="1:8">
      <c r="A357" s="59">
        <v>43780</v>
      </c>
      <c r="B357" s="60" t="s">
        <v>54</v>
      </c>
      <c r="C357" s="71" t="s">
        <v>1196</v>
      </c>
      <c r="D357" s="62" t="s">
        <v>1171</v>
      </c>
      <c r="E357" s="63">
        <v>672.94</v>
      </c>
      <c r="F357" s="65"/>
      <c r="H357" s="53"/>
    </row>
    <row r="358" spans="1:8">
      <c r="A358" s="59">
        <v>43780</v>
      </c>
      <c r="B358" s="60" t="s">
        <v>54</v>
      </c>
      <c r="C358" s="71">
        <v>43779</v>
      </c>
      <c r="D358" s="62" t="s">
        <v>1171</v>
      </c>
      <c r="E358" s="63">
        <v>2625.31</v>
      </c>
      <c r="F358" s="65"/>
      <c r="H358" s="53"/>
    </row>
    <row r="359" spans="1:8">
      <c r="A359" s="59">
        <v>43780</v>
      </c>
      <c r="B359" s="60" t="s">
        <v>54</v>
      </c>
      <c r="C359" s="71" t="s">
        <v>1323</v>
      </c>
      <c r="D359" s="62" t="s">
        <v>1171</v>
      </c>
      <c r="E359" s="63">
        <v>440.31</v>
      </c>
      <c r="F359" s="65"/>
      <c r="H359" s="53"/>
    </row>
    <row r="360" spans="1:8">
      <c r="A360" s="59">
        <v>43781</v>
      </c>
      <c r="B360" s="60" t="s">
        <v>54</v>
      </c>
      <c r="C360" s="71">
        <v>43780</v>
      </c>
      <c r="D360" s="62" t="s">
        <v>1171</v>
      </c>
      <c r="E360" s="63">
        <v>2253.17</v>
      </c>
      <c r="F360" s="65"/>
      <c r="H360" s="53"/>
    </row>
    <row r="361" spans="1:8">
      <c r="A361" s="59">
        <v>43782</v>
      </c>
      <c r="B361" s="60" t="s">
        <v>54</v>
      </c>
      <c r="C361" s="71">
        <v>43781</v>
      </c>
      <c r="D361" s="62" t="s">
        <v>1171</v>
      </c>
      <c r="E361" s="63">
        <v>1662.91</v>
      </c>
      <c r="F361" s="65"/>
      <c r="H361" s="53"/>
    </row>
    <row r="362" spans="1:8">
      <c r="A362" s="59">
        <v>43782</v>
      </c>
      <c r="B362" s="60" t="s">
        <v>54</v>
      </c>
      <c r="C362" s="71" t="s">
        <v>1323</v>
      </c>
      <c r="D362" s="62" t="s">
        <v>1171</v>
      </c>
      <c r="E362" s="63">
        <v>47.42</v>
      </c>
      <c r="F362" s="65"/>
      <c r="H362" s="53"/>
    </row>
    <row r="363" spans="1:8">
      <c r="A363" s="59">
        <v>43783</v>
      </c>
      <c r="B363" s="60" t="s">
        <v>54</v>
      </c>
      <c r="C363" s="71" t="s">
        <v>1196</v>
      </c>
      <c r="D363" s="62" t="s">
        <v>1171</v>
      </c>
      <c r="E363" s="63">
        <v>1461.79</v>
      </c>
      <c r="F363" s="65"/>
      <c r="H363" s="53"/>
    </row>
    <row r="364" spans="1:8">
      <c r="A364" s="59">
        <v>43783</v>
      </c>
      <c r="B364" s="60" t="s">
        <v>54</v>
      </c>
      <c r="C364" s="71">
        <v>43782</v>
      </c>
      <c r="D364" s="62" t="s">
        <v>1171</v>
      </c>
      <c r="E364" s="63">
        <v>2217.02</v>
      </c>
      <c r="F364" s="65"/>
      <c r="H364" s="53"/>
    </row>
    <row r="365" spans="1:8">
      <c r="A365" s="59">
        <v>43784</v>
      </c>
      <c r="B365" s="60" t="s">
        <v>54</v>
      </c>
      <c r="C365" s="71">
        <v>43783</v>
      </c>
      <c r="D365" s="62" t="s">
        <v>1171</v>
      </c>
      <c r="E365" s="63">
        <v>2258.72</v>
      </c>
      <c r="F365" s="65"/>
      <c r="H365" s="53"/>
    </row>
    <row r="366" spans="1:8">
      <c r="A366" s="59">
        <v>43785</v>
      </c>
      <c r="B366" s="60" t="s">
        <v>54</v>
      </c>
      <c r="C366" s="71">
        <v>43784</v>
      </c>
      <c r="D366" s="62" t="s">
        <v>1171</v>
      </c>
      <c r="E366" s="63">
        <v>1957.3</v>
      </c>
      <c r="F366" s="65"/>
      <c r="H366" s="53"/>
    </row>
    <row r="367" spans="1:8">
      <c r="A367" s="59">
        <v>43786</v>
      </c>
      <c r="B367" s="60" t="s">
        <v>54</v>
      </c>
      <c r="C367" s="71" t="s">
        <v>1196</v>
      </c>
      <c r="D367" s="62" t="s">
        <v>1171</v>
      </c>
      <c r="E367" s="63">
        <v>1221.37</v>
      </c>
      <c r="F367" s="65"/>
      <c r="H367" s="53"/>
    </row>
    <row r="368" spans="1:8">
      <c r="A368" s="59">
        <v>43786</v>
      </c>
      <c r="B368" s="60" t="s">
        <v>54</v>
      </c>
      <c r="C368" s="71">
        <v>43785</v>
      </c>
      <c r="D368" s="62" t="s">
        <v>1171</v>
      </c>
      <c r="E368" s="63">
        <v>2822.38</v>
      </c>
      <c r="F368" s="65"/>
      <c r="H368" s="53"/>
    </row>
    <row r="369" spans="1:8">
      <c r="A369" s="59">
        <v>43786</v>
      </c>
      <c r="B369" s="60" t="s">
        <v>54</v>
      </c>
      <c r="C369" s="71" t="s">
        <v>1256</v>
      </c>
      <c r="D369" s="62" t="s">
        <v>1171</v>
      </c>
      <c r="E369" s="63">
        <v>1199</v>
      </c>
      <c r="F369" s="65"/>
      <c r="H369" s="53"/>
    </row>
    <row r="370" spans="1:8">
      <c r="A370" s="59">
        <v>43787</v>
      </c>
      <c r="B370" s="60" t="s">
        <v>54</v>
      </c>
      <c r="C370" s="71">
        <v>43786</v>
      </c>
      <c r="D370" s="62" t="s">
        <v>1171</v>
      </c>
      <c r="E370" s="63">
        <v>2959.2</v>
      </c>
      <c r="F370" s="65"/>
      <c r="H370" s="53"/>
    </row>
    <row r="371" spans="1:8">
      <c r="A371" s="59">
        <v>43787</v>
      </c>
      <c r="B371" s="60" t="s">
        <v>54</v>
      </c>
      <c r="C371" s="61" t="s">
        <v>1323</v>
      </c>
      <c r="D371" s="62" t="s">
        <v>1171</v>
      </c>
      <c r="E371" s="63">
        <v>48.9</v>
      </c>
      <c r="F371" s="65"/>
      <c r="H371" s="53"/>
    </row>
    <row r="372" spans="1:8">
      <c r="A372" s="59">
        <v>43788</v>
      </c>
      <c r="B372" s="60" t="s">
        <v>54</v>
      </c>
      <c r="C372" s="71">
        <v>43787</v>
      </c>
      <c r="D372" s="62" t="s">
        <v>1171</v>
      </c>
      <c r="E372" s="63">
        <v>3060.86</v>
      </c>
      <c r="F372" s="65"/>
      <c r="H372" s="53"/>
    </row>
    <row r="373" spans="1:8">
      <c r="A373" s="59">
        <v>43788</v>
      </c>
      <c r="B373" s="60" t="s">
        <v>54</v>
      </c>
      <c r="C373" s="61" t="s">
        <v>1323</v>
      </c>
      <c r="D373" s="62" t="s">
        <v>1171</v>
      </c>
      <c r="E373" s="63">
        <v>347.67</v>
      </c>
      <c r="F373" s="65"/>
      <c r="H373" s="53"/>
    </row>
    <row r="374" spans="1:8">
      <c r="A374" s="59">
        <v>43789</v>
      </c>
      <c r="B374" s="60" t="s">
        <v>54</v>
      </c>
      <c r="C374" s="61" t="s">
        <v>1196</v>
      </c>
      <c r="D374" s="62" t="s">
        <v>1171</v>
      </c>
      <c r="E374" s="63">
        <v>627.3</v>
      </c>
      <c r="F374" s="65"/>
      <c r="H374" s="53"/>
    </row>
    <row r="375" spans="1:8">
      <c r="A375" s="59">
        <v>43789</v>
      </c>
      <c r="B375" s="60" t="s">
        <v>54</v>
      </c>
      <c r="C375" s="71">
        <v>43788</v>
      </c>
      <c r="D375" s="62" t="s">
        <v>1171</v>
      </c>
      <c r="E375" s="63">
        <v>1667.06</v>
      </c>
      <c r="F375" s="65"/>
      <c r="H375" s="53"/>
    </row>
    <row r="376" spans="1:8">
      <c r="A376" s="59">
        <v>43790</v>
      </c>
      <c r="B376" s="60" t="s">
        <v>54</v>
      </c>
      <c r="C376" s="71">
        <v>43789</v>
      </c>
      <c r="D376" s="62" t="s">
        <v>1171</v>
      </c>
      <c r="E376" s="63">
        <v>1229.82</v>
      </c>
      <c r="F376" s="65"/>
      <c r="H376" s="53"/>
    </row>
    <row r="377" spans="1:8">
      <c r="A377" s="59">
        <v>43791</v>
      </c>
      <c r="B377" s="60" t="s">
        <v>54</v>
      </c>
      <c r="C377" s="61" t="s">
        <v>1323</v>
      </c>
      <c r="D377" s="62" t="s">
        <v>1171</v>
      </c>
      <c r="E377" s="63">
        <v>9.96</v>
      </c>
      <c r="F377" s="65"/>
      <c r="H377" s="53"/>
    </row>
    <row r="378" spans="1:8">
      <c r="A378" s="59">
        <v>43791</v>
      </c>
      <c r="B378" s="60" t="s">
        <v>54</v>
      </c>
      <c r="C378" s="71">
        <v>43790</v>
      </c>
      <c r="D378" s="62" t="s">
        <v>1171</v>
      </c>
      <c r="E378" s="63">
        <v>1684.37</v>
      </c>
      <c r="F378" s="65"/>
      <c r="H378" s="53"/>
    </row>
    <row r="379" spans="1:8">
      <c r="A379" s="59">
        <v>43792</v>
      </c>
      <c r="B379" s="60" t="s">
        <v>54</v>
      </c>
      <c r="C379" s="71">
        <v>43791</v>
      </c>
      <c r="D379" s="62" t="s">
        <v>1171</v>
      </c>
      <c r="E379" s="63">
        <v>1934.91</v>
      </c>
      <c r="F379" s="65"/>
      <c r="H379" s="53"/>
    </row>
    <row r="380" spans="1:8">
      <c r="A380" s="59">
        <v>43792</v>
      </c>
      <c r="B380" s="60" t="s">
        <v>54</v>
      </c>
      <c r="C380" s="71" t="s">
        <v>1196</v>
      </c>
      <c r="D380" s="62" t="s">
        <v>1171</v>
      </c>
      <c r="E380" s="63">
        <v>1212.87</v>
      </c>
      <c r="F380" s="65"/>
      <c r="H380" s="53"/>
    </row>
    <row r="381" spans="1:8">
      <c r="A381" s="59">
        <v>43793</v>
      </c>
      <c r="B381" s="60" t="s">
        <v>54</v>
      </c>
      <c r="C381" s="71">
        <v>43792</v>
      </c>
      <c r="D381" s="62" t="s">
        <v>1171</v>
      </c>
      <c r="E381" s="63">
        <v>3721.69</v>
      </c>
      <c r="F381" s="65"/>
      <c r="H381" s="53"/>
    </row>
    <row r="382" spans="1:8">
      <c r="A382" s="59">
        <v>43824</v>
      </c>
      <c r="B382" s="60" t="s">
        <v>54</v>
      </c>
      <c r="C382" s="71">
        <v>43793</v>
      </c>
      <c r="D382" s="62" t="s">
        <v>1171</v>
      </c>
      <c r="E382" s="63">
        <v>3612.92</v>
      </c>
      <c r="F382" s="65"/>
      <c r="H382" s="53"/>
    </row>
    <row r="383" spans="1:8">
      <c r="A383" s="59">
        <v>43824</v>
      </c>
      <c r="B383" s="60" t="s">
        <v>54</v>
      </c>
      <c r="C383" s="61" t="s">
        <v>1323</v>
      </c>
      <c r="D383" s="62" t="s">
        <v>1171</v>
      </c>
      <c r="E383" s="63">
        <v>147.23</v>
      </c>
      <c r="F383" s="65"/>
      <c r="H383" s="53"/>
    </row>
    <row r="384" spans="1:8">
      <c r="A384" s="59">
        <v>43795</v>
      </c>
      <c r="B384" s="60" t="s">
        <v>54</v>
      </c>
      <c r="C384" s="71">
        <v>43794</v>
      </c>
      <c r="D384" s="62" t="s">
        <v>1171</v>
      </c>
      <c r="E384" s="63">
        <v>1974.75</v>
      </c>
      <c r="F384" s="65"/>
      <c r="H384" s="53"/>
    </row>
    <row r="385" spans="1:8">
      <c r="A385" s="59">
        <v>43795</v>
      </c>
      <c r="B385" s="60" t="s">
        <v>54</v>
      </c>
      <c r="C385" s="61" t="s">
        <v>1196</v>
      </c>
      <c r="D385" s="62" t="s">
        <v>1171</v>
      </c>
      <c r="E385" s="63">
        <v>821.27</v>
      </c>
      <c r="F385" s="65"/>
      <c r="H385" s="53"/>
    </row>
    <row r="386" spans="1:8">
      <c r="A386" s="59">
        <v>43796</v>
      </c>
      <c r="B386" s="60" t="s">
        <v>54</v>
      </c>
      <c r="C386" s="71">
        <v>43795</v>
      </c>
      <c r="D386" s="62" t="s">
        <v>1171</v>
      </c>
      <c r="E386" s="63">
        <v>1532.15</v>
      </c>
      <c r="F386" s="65"/>
      <c r="H386" s="53"/>
    </row>
    <row r="387" spans="1:8">
      <c r="A387" s="59">
        <v>43797</v>
      </c>
      <c r="B387" s="60" t="s">
        <v>54</v>
      </c>
      <c r="C387" s="71">
        <v>43796</v>
      </c>
      <c r="D387" s="62" t="s">
        <v>1171</v>
      </c>
      <c r="E387" s="63">
        <v>1760.01</v>
      </c>
      <c r="F387" s="65"/>
      <c r="H387" s="53"/>
    </row>
    <row r="388" spans="1:8">
      <c r="A388" s="59">
        <v>43798</v>
      </c>
      <c r="B388" s="60" t="s">
        <v>54</v>
      </c>
      <c r="C388" s="61" t="s">
        <v>1196</v>
      </c>
      <c r="D388" s="62" t="s">
        <v>1171</v>
      </c>
      <c r="E388" s="63">
        <v>1445.72</v>
      </c>
      <c r="F388" s="65"/>
      <c r="H388" s="53"/>
    </row>
    <row r="389" spans="1:8">
      <c r="A389" s="59">
        <v>43798</v>
      </c>
      <c r="B389" s="60" t="s">
        <v>54</v>
      </c>
      <c r="C389" s="71">
        <v>43797</v>
      </c>
      <c r="D389" s="62" t="s">
        <v>1171</v>
      </c>
      <c r="E389" s="63">
        <v>1975.51</v>
      </c>
      <c r="F389" s="65"/>
      <c r="H389" s="53"/>
    </row>
    <row r="390" spans="1:8">
      <c r="A390" s="59">
        <v>43799</v>
      </c>
      <c r="B390" s="60" t="s">
        <v>54</v>
      </c>
      <c r="C390" s="71">
        <v>43798</v>
      </c>
      <c r="D390" s="62" t="s">
        <v>1171</v>
      </c>
      <c r="E390" s="63">
        <v>2005.15</v>
      </c>
      <c r="F390" s="65"/>
      <c r="H390" s="53"/>
    </row>
    <row r="391" spans="1:8">
      <c r="A391" s="59"/>
      <c r="B391" s="60" t="s">
        <v>54</v>
      </c>
      <c r="C391" s="61"/>
      <c r="D391" s="62" t="s">
        <v>1171</v>
      </c>
      <c r="E391" s="63"/>
      <c r="F391" s="65"/>
      <c r="H391" s="53"/>
    </row>
    <row r="392" spans="1:8">
      <c r="A392" s="59"/>
      <c r="B392" s="60" t="s">
        <v>54</v>
      </c>
      <c r="C392" s="61"/>
      <c r="D392" s="62" t="s">
        <v>1171</v>
      </c>
      <c r="E392" s="63"/>
      <c r="F392" s="65"/>
      <c r="H392" s="53"/>
    </row>
    <row r="393" spans="1:8">
      <c r="A393" s="59"/>
      <c r="B393" s="60" t="s">
        <v>54</v>
      </c>
      <c r="C393" s="61"/>
      <c r="D393" s="62" t="s">
        <v>1171</v>
      </c>
      <c r="E393" s="63"/>
      <c r="F393" s="65"/>
      <c r="H393" s="53"/>
    </row>
    <row r="394" spans="1:8">
      <c r="A394" s="59"/>
      <c r="B394" s="60" t="s">
        <v>54</v>
      </c>
      <c r="C394" s="61"/>
      <c r="D394" s="62" t="s">
        <v>1171</v>
      </c>
      <c r="E394" s="63"/>
      <c r="F394" s="65"/>
      <c r="H394" s="53"/>
    </row>
    <row r="395" spans="1:8">
      <c r="A395" s="59"/>
      <c r="B395" s="60" t="s">
        <v>54</v>
      </c>
      <c r="C395" s="61"/>
      <c r="D395" s="62" t="s">
        <v>1171</v>
      </c>
      <c r="E395" s="63"/>
      <c r="F395" s="65"/>
      <c r="H395" s="53"/>
    </row>
    <row r="396" spans="1:8">
      <c r="A396" s="59"/>
      <c r="B396" s="60" t="s">
        <v>54</v>
      </c>
      <c r="C396" s="61"/>
      <c r="D396" s="62" t="s">
        <v>1171</v>
      </c>
      <c r="E396" s="63"/>
      <c r="F396" s="65"/>
      <c r="H396" s="53"/>
    </row>
    <row r="397" spans="1:8">
      <c r="A397" s="59"/>
      <c r="B397" s="60" t="s">
        <v>54</v>
      </c>
      <c r="C397" s="61"/>
      <c r="D397" s="62" t="s">
        <v>1171</v>
      </c>
      <c r="E397" s="63"/>
      <c r="F397" s="65"/>
      <c r="H397" s="53"/>
    </row>
    <row r="398" spans="1:8">
      <c r="A398" s="59"/>
      <c r="B398" s="60" t="s">
        <v>54</v>
      </c>
      <c r="C398" s="61"/>
      <c r="D398" s="62" t="s">
        <v>1171</v>
      </c>
      <c r="E398" s="63"/>
      <c r="F398" s="65"/>
      <c r="H398" s="53"/>
    </row>
    <row r="399" spans="1:8">
      <c r="A399" s="59" t="s">
        <v>1324</v>
      </c>
      <c r="B399" s="59"/>
      <c r="C399" s="59"/>
      <c r="D399" s="59"/>
      <c r="E399" s="63">
        <f>SUM(E2:E398)</f>
        <v>1150182.6</v>
      </c>
      <c r="F399" s="72"/>
      <c r="G399" s="72"/>
      <c r="H399" s="53"/>
    </row>
    <row r="400" spans="1:8">
      <c r="A400" s="38"/>
      <c r="B400" s="46"/>
      <c r="C400" s="39"/>
      <c r="D400" s="47"/>
      <c r="E400" s="73" t="s">
        <v>1325</v>
      </c>
      <c r="F400" s="73"/>
      <c r="G400" s="33"/>
      <c r="H400" s="53"/>
    </row>
    <row r="401" spans="1:8">
      <c r="A401" s="38"/>
      <c r="B401" s="46"/>
      <c r="C401" s="39"/>
      <c r="D401" s="47"/>
      <c r="E401" s="56"/>
      <c r="F401" s="52"/>
      <c r="H401" s="53"/>
    </row>
    <row r="402" spans="1:8">
      <c r="A402" s="38"/>
      <c r="B402" s="46"/>
      <c r="C402" s="39"/>
      <c r="D402" s="47"/>
      <c r="E402" s="56"/>
      <c r="F402" s="52"/>
      <c r="H402" s="53"/>
    </row>
    <row r="403" spans="1:8">
      <c r="A403" s="38"/>
      <c r="B403" s="46"/>
      <c r="C403" s="39"/>
      <c r="D403" s="47"/>
      <c r="E403" s="56"/>
      <c r="F403" s="52"/>
      <c r="H403" s="53"/>
    </row>
    <row r="404" spans="1:8">
      <c r="A404" s="38"/>
      <c r="B404" s="46"/>
      <c r="C404" s="39"/>
      <c r="D404" s="47"/>
      <c r="E404" s="56"/>
      <c r="F404" s="52"/>
      <c r="H404" s="53"/>
    </row>
    <row r="405" spans="1:8">
      <c r="A405" s="38"/>
      <c r="B405" s="46"/>
      <c r="C405" s="39"/>
      <c r="D405" s="47"/>
      <c r="E405" s="56"/>
      <c r="F405" s="52"/>
      <c r="H405" s="53"/>
    </row>
    <row r="406" spans="1:8">
      <c r="A406" s="38"/>
      <c r="B406" s="46"/>
      <c r="C406" s="39"/>
      <c r="D406" s="47"/>
      <c r="E406" s="56"/>
      <c r="F406" s="52"/>
      <c r="H406" s="53"/>
    </row>
    <row r="407" spans="1:8">
      <c r="A407" s="38"/>
      <c r="B407" s="46"/>
      <c r="C407" s="39"/>
      <c r="D407" s="47"/>
      <c r="E407" s="56"/>
      <c r="F407" s="52"/>
      <c r="H407" s="53"/>
    </row>
    <row r="408" spans="1:8">
      <c r="A408" s="38"/>
      <c r="B408" s="46"/>
      <c r="C408" s="39"/>
      <c r="D408" s="47"/>
      <c r="E408" s="56"/>
      <c r="F408" s="52"/>
      <c r="H408" s="53"/>
    </row>
    <row r="409" spans="1:8">
      <c r="A409" s="38"/>
      <c r="B409" s="46"/>
      <c r="C409" s="39"/>
      <c r="D409" s="47"/>
      <c r="E409" s="56"/>
      <c r="F409" s="52"/>
      <c r="H409" s="53"/>
    </row>
    <row r="410" spans="1:8">
      <c r="A410" s="38"/>
      <c r="B410" s="46"/>
      <c r="C410" s="39"/>
      <c r="D410" s="47"/>
      <c r="E410" s="56"/>
      <c r="F410" s="52"/>
      <c r="H410" s="53"/>
    </row>
    <row r="411" spans="1:8">
      <c r="A411" s="38"/>
      <c r="B411" s="46"/>
      <c r="C411" s="39"/>
      <c r="D411" s="47"/>
      <c r="E411" s="56"/>
      <c r="F411" s="52"/>
      <c r="H411" s="53"/>
    </row>
    <row r="412" spans="1:8">
      <c r="A412" s="38"/>
      <c r="B412" s="46"/>
      <c r="C412" s="39"/>
      <c r="D412" s="47"/>
      <c r="E412" s="56"/>
      <c r="F412" s="52"/>
      <c r="H412" s="53"/>
    </row>
    <row r="413" spans="1:8">
      <c r="A413" s="38"/>
      <c r="B413" s="46"/>
      <c r="C413" s="39"/>
      <c r="D413" s="47"/>
      <c r="E413" s="56"/>
      <c r="F413" s="52"/>
      <c r="H413" s="53"/>
    </row>
    <row r="414" spans="1:8">
      <c r="A414" s="38"/>
      <c r="B414" s="46"/>
      <c r="C414" s="39"/>
      <c r="D414" s="47"/>
      <c r="E414" s="56"/>
      <c r="F414" s="52"/>
      <c r="H414" s="53"/>
    </row>
    <row r="415" spans="1:8">
      <c r="A415" s="38"/>
      <c r="B415" s="46"/>
      <c r="C415" s="39"/>
      <c r="D415" s="47"/>
      <c r="E415" s="56"/>
      <c r="F415" s="52"/>
      <c r="H415" s="53"/>
    </row>
    <row r="416" spans="1:8">
      <c r="A416" s="38"/>
      <c r="B416" s="46"/>
      <c r="C416" s="39"/>
      <c r="D416" s="47"/>
      <c r="E416" s="56"/>
      <c r="F416" s="52"/>
      <c r="H416" s="53"/>
    </row>
  </sheetData>
  <autoFilter ref="A1:F400">
    <sortState ref="A1:F400">
      <sortCondition ref="A1:A12"/>
    </sortState>
    <extLst/>
  </autoFilter>
  <mergeCells count="1">
    <mergeCell ref="A399:D399"/>
  </mergeCells>
  <dataValidations count="6">
    <dataValidation allowBlank="1" showInputMessage="1" showErrorMessage="1" prompt="在此标题下的此列中输入日期。使用标题筛选器查找特定条目" sqref="A1"/>
    <dataValidation allowBlank="1" showInputMessage="1" showErrorMessage="1" prompt="在此标题下的此列中输入编号" sqref="B1"/>
    <dataValidation allowBlank="1" showInputMessage="1" showErrorMessage="1" prompt="在此标题下的此列中输入说明" sqref="C1"/>
    <dataValidation allowBlank="1" showInputMessage="1" showErrorMessage="1" prompt="在此标题下的此列中选择类别。按 Alt+向下键可出现选项，然后按向下键+Enter 做出选择" sqref="D1"/>
    <dataValidation allowBlank="1" showInputMessage="1" showErrorMessage="1" prompt="在此标题下的此列中输入金额" sqref="E1:F1"/>
    <dataValidation type="list" allowBlank="1" showInputMessage="1" showErrorMessage="1" error="从列表中选择类别。选择“取消”，按 Alt+向下键可显现选项，然后按向下键和 Enter 做出选择" sqref="D2" errorStyle="warning">
      <formula1>类别</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114"/>
  <sheetViews>
    <sheetView zoomScale="90" zoomScaleNormal="90" workbookViewId="0">
      <selection activeCell="G49" sqref="G49"/>
    </sheetView>
  </sheetViews>
  <sheetFormatPr defaultColWidth="11" defaultRowHeight="16.5"/>
  <cols>
    <col min="1" max="1" width="21.3307692307692" customWidth="1"/>
    <col min="2" max="2" width="10.8307692307692" customWidth="1"/>
    <col min="3" max="3" width="45" customWidth="1"/>
    <col min="5" max="5" width="21.3307692307692" customWidth="1"/>
    <col min="6" max="6" width="13.1692307692308" customWidth="1"/>
    <col min="7" max="7" width="14.6692307692308" customWidth="1"/>
    <col min="8" max="8" width="13.8307692307692" customWidth="1"/>
    <col min="9" max="9" width="13.1692307692308" customWidth="1"/>
  </cols>
  <sheetData>
    <row r="1" s="43" customFormat="1" ht="30" customHeight="1" spans="1:9">
      <c r="A1" s="44" t="s">
        <v>2</v>
      </c>
      <c r="B1" s="44" t="s">
        <v>15</v>
      </c>
      <c r="C1" s="44" t="s">
        <v>16</v>
      </c>
      <c r="D1" s="44" t="s">
        <v>17</v>
      </c>
      <c r="E1" s="44" t="s">
        <v>1326</v>
      </c>
      <c r="F1" s="45" t="s">
        <v>1327</v>
      </c>
      <c r="G1" s="44" t="s">
        <v>1328</v>
      </c>
      <c r="H1" s="45" t="s">
        <v>1329</v>
      </c>
      <c r="I1" s="44" t="s">
        <v>19</v>
      </c>
    </row>
    <row r="2" spans="1:11">
      <c r="A2" s="38">
        <v>43363</v>
      </c>
      <c r="B2" s="46" t="s">
        <v>13</v>
      </c>
      <c r="C2" s="39" t="s">
        <v>1160</v>
      </c>
      <c r="D2" s="47" t="s">
        <v>1161</v>
      </c>
      <c r="E2" s="40">
        <v>60000</v>
      </c>
      <c r="F2" s="40"/>
      <c r="G2" s="40"/>
      <c r="H2" s="40"/>
      <c r="I2" s="52"/>
      <c r="K2" s="53"/>
    </row>
    <row r="3" spans="1:11">
      <c r="A3" s="38">
        <v>43363</v>
      </c>
      <c r="B3" s="46" t="s">
        <v>13</v>
      </c>
      <c r="C3" s="39" t="s">
        <v>1162</v>
      </c>
      <c r="D3" s="47" t="s">
        <v>1161</v>
      </c>
      <c r="E3" s="40">
        <v>20000</v>
      </c>
      <c r="F3" s="40"/>
      <c r="G3" s="40"/>
      <c r="H3" s="40"/>
      <c r="I3" s="52"/>
      <c r="K3" s="53"/>
    </row>
    <row r="4" hidden="1" spans="1:11">
      <c r="A4" s="38">
        <v>43363</v>
      </c>
      <c r="B4" s="46" t="s">
        <v>13</v>
      </c>
      <c r="C4" s="39" t="s">
        <v>1164</v>
      </c>
      <c r="D4" s="48" t="s">
        <v>1164</v>
      </c>
      <c r="E4" s="40">
        <v>0.67</v>
      </c>
      <c r="F4" s="40"/>
      <c r="G4" s="40"/>
      <c r="H4" s="40"/>
      <c r="I4" s="52"/>
      <c r="K4" s="53"/>
    </row>
    <row r="5" spans="1:11">
      <c r="A5" s="38">
        <v>43364</v>
      </c>
      <c r="B5" s="46" t="s">
        <v>13</v>
      </c>
      <c r="C5" s="39" t="s">
        <v>1163</v>
      </c>
      <c r="D5" s="47" t="s">
        <v>1161</v>
      </c>
      <c r="E5" s="40">
        <v>20000</v>
      </c>
      <c r="F5" s="40"/>
      <c r="G5" s="40"/>
      <c r="H5" s="40"/>
      <c r="I5" s="52"/>
      <c r="K5" s="53"/>
    </row>
    <row r="6" hidden="1" spans="1:11">
      <c r="A6" s="38">
        <v>43368</v>
      </c>
      <c r="B6" s="46" t="s">
        <v>13</v>
      </c>
      <c r="C6" s="39" t="s">
        <v>1330</v>
      </c>
      <c r="D6" s="47" t="s">
        <v>1180</v>
      </c>
      <c r="E6" s="40">
        <v>0.03</v>
      </c>
      <c r="F6" s="40"/>
      <c r="G6" s="40"/>
      <c r="H6" s="40"/>
      <c r="I6" s="52"/>
      <c r="K6" s="53"/>
    </row>
    <row r="7" spans="1:11">
      <c r="A7" s="38">
        <v>43370</v>
      </c>
      <c r="B7" s="46" t="s">
        <v>13</v>
      </c>
      <c r="C7" s="39" t="s">
        <v>1331</v>
      </c>
      <c r="D7" s="47" t="s">
        <v>1161</v>
      </c>
      <c r="E7" s="40"/>
      <c r="F7" s="40">
        <v>70000</v>
      </c>
      <c r="G7" s="40"/>
      <c r="H7" s="40"/>
      <c r="I7" s="52"/>
      <c r="K7" s="53"/>
    </row>
    <row r="8" hidden="1" spans="1:11">
      <c r="A8" s="38">
        <v>43370</v>
      </c>
      <c r="B8" s="46" t="s">
        <v>13</v>
      </c>
      <c r="C8" s="39" t="s">
        <v>1332</v>
      </c>
      <c r="D8" s="47" t="s">
        <v>1329</v>
      </c>
      <c r="E8" s="40"/>
      <c r="F8" s="40"/>
      <c r="G8" s="40"/>
      <c r="H8" s="40">
        <v>-63000</v>
      </c>
      <c r="I8" s="38" t="s">
        <v>56</v>
      </c>
      <c r="K8" s="53"/>
    </row>
    <row r="9" hidden="1" spans="1:11">
      <c r="A9" s="38">
        <v>43370</v>
      </c>
      <c r="B9" s="46" t="s">
        <v>13</v>
      </c>
      <c r="C9" s="39" t="s">
        <v>1333</v>
      </c>
      <c r="D9" s="47" t="s">
        <v>1329</v>
      </c>
      <c r="E9" s="40"/>
      <c r="F9" s="40"/>
      <c r="G9" s="40"/>
      <c r="H9" s="40">
        <v>-16</v>
      </c>
      <c r="I9" s="38" t="s">
        <v>56</v>
      </c>
      <c r="K9" s="53"/>
    </row>
    <row r="10" hidden="1" spans="1:11">
      <c r="A10" s="38">
        <v>43371</v>
      </c>
      <c r="B10" s="46" t="s">
        <v>13</v>
      </c>
      <c r="C10" s="39" t="s">
        <v>1334</v>
      </c>
      <c r="D10" s="47" t="s">
        <v>1334</v>
      </c>
      <c r="E10" s="40"/>
      <c r="F10" s="40"/>
      <c r="G10" s="40">
        <v>-100000</v>
      </c>
      <c r="H10" s="49"/>
      <c r="I10" s="52"/>
      <c r="K10" s="53"/>
    </row>
    <row r="11" hidden="1" spans="1:11">
      <c r="A11" s="38">
        <v>43381</v>
      </c>
      <c r="B11" s="46" t="s">
        <v>13</v>
      </c>
      <c r="C11" s="39" t="s">
        <v>1335</v>
      </c>
      <c r="D11" s="47" t="s">
        <v>1329</v>
      </c>
      <c r="E11" s="40"/>
      <c r="F11" s="40"/>
      <c r="G11" s="40"/>
      <c r="H11" s="40">
        <v>-1500</v>
      </c>
      <c r="I11" s="38" t="s">
        <v>56</v>
      </c>
      <c r="K11" s="53"/>
    </row>
    <row r="12" hidden="1" spans="1:11">
      <c r="A12" s="38">
        <v>43381</v>
      </c>
      <c r="B12" s="46" t="s">
        <v>13</v>
      </c>
      <c r="C12" s="39" t="s">
        <v>1336</v>
      </c>
      <c r="D12" s="47" t="s">
        <v>1329</v>
      </c>
      <c r="E12" s="40"/>
      <c r="F12" s="40"/>
      <c r="G12" s="40"/>
      <c r="H12" s="40">
        <v>-1200</v>
      </c>
      <c r="I12" s="38" t="s">
        <v>56</v>
      </c>
      <c r="K12" s="53"/>
    </row>
    <row r="13" hidden="1" spans="1:11">
      <c r="A13" s="38">
        <v>43381</v>
      </c>
      <c r="B13" s="46" t="s">
        <v>13</v>
      </c>
      <c r="C13" s="39" t="s">
        <v>1337</v>
      </c>
      <c r="D13" s="47" t="s">
        <v>1329</v>
      </c>
      <c r="E13" s="40"/>
      <c r="F13" s="40"/>
      <c r="G13" s="40"/>
      <c r="H13" s="40">
        <v>-8</v>
      </c>
      <c r="I13" s="38" t="s">
        <v>56</v>
      </c>
      <c r="K13" s="53"/>
    </row>
    <row r="14" hidden="1" spans="1:11">
      <c r="A14" s="38">
        <v>43381</v>
      </c>
      <c r="B14" s="46" t="s">
        <v>13</v>
      </c>
      <c r="C14" s="39" t="s">
        <v>1338</v>
      </c>
      <c r="D14" s="47" t="s">
        <v>1339</v>
      </c>
      <c r="E14" s="40">
        <v>98.63</v>
      </c>
      <c r="F14" s="40"/>
      <c r="G14" s="40"/>
      <c r="H14" s="40"/>
      <c r="I14" s="52"/>
      <c r="K14" s="53"/>
    </row>
    <row r="15" hidden="1" spans="1:11">
      <c r="A15" s="38">
        <v>43385</v>
      </c>
      <c r="B15" s="46" t="s">
        <v>13</v>
      </c>
      <c r="C15" s="39" t="s">
        <v>1338</v>
      </c>
      <c r="D15" s="47" t="s">
        <v>1339</v>
      </c>
      <c r="E15" s="40">
        <v>39.45</v>
      </c>
      <c r="F15" s="40"/>
      <c r="G15" s="40"/>
      <c r="H15" s="40"/>
      <c r="I15" s="52"/>
      <c r="K15" s="53"/>
    </row>
    <row r="16" hidden="1" spans="1:11">
      <c r="A16" s="38">
        <v>43385</v>
      </c>
      <c r="B16" s="46" t="s">
        <v>13</v>
      </c>
      <c r="C16" s="39" t="s">
        <v>1340</v>
      </c>
      <c r="D16" s="47" t="s">
        <v>1334</v>
      </c>
      <c r="E16" s="49"/>
      <c r="F16" s="40">
        <v>100000</v>
      </c>
      <c r="G16" s="40"/>
      <c r="H16" s="40"/>
      <c r="I16" s="52"/>
      <c r="K16" s="53"/>
    </row>
    <row r="17" spans="1:11">
      <c r="A17" s="38">
        <v>43387</v>
      </c>
      <c r="B17" s="46" t="s">
        <v>13</v>
      </c>
      <c r="C17" s="39" t="s">
        <v>1160</v>
      </c>
      <c r="D17" s="47" t="s">
        <v>1161</v>
      </c>
      <c r="E17" s="40">
        <v>50000</v>
      </c>
      <c r="F17" s="40"/>
      <c r="G17" s="40"/>
      <c r="H17" s="40"/>
      <c r="I17" s="52"/>
      <c r="K17" s="53"/>
    </row>
    <row r="18" spans="1:11">
      <c r="A18" s="38">
        <v>43388</v>
      </c>
      <c r="B18" s="46" t="s">
        <v>13</v>
      </c>
      <c r="C18" s="39" t="s">
        <v>1160</v>
      </c>
      <c r="D18" s="47" t="s">
        <v>1161</v>
      </c>
      <c r="E18" s="40">
        <v>10000</v>
      </c>
      <c r="F18" s="40"/>
      <c r="G18" s="40"/>
      <c r="H18" s="40"/>
      <c r="I18" s="52"/>
      <c r="K18" s="53"/>
    </row>
    <row r="19" spans="1:11">
      <c r="A19" s="38">
        <v>43388</v>
      </c>
      <c r="B19" s="46" t="s">
        <v>13</v>
      </c>
      <c r="C19" s="39" t="s">
        <v>1162</v>
      </c>
      <c r="D19" s="47" t="s">
        <v>1161</v>
      </c>
      <c r="E19" s="40">
        <v>20000</v>
      </c>
      <c r="F19" s="40"/>
      <c r="G19" s="40"/>
      <c r="H19" s="40"/>
      <c r="I19" s="52"/>
      <c r="K19" s="53"/>
    </row>
    <row r="20" spans="1:11">
      <c r="A20" s="38">
        <v>43388</v>
      </c>
      <c r="B20" s="46" t="s">
        <v>13</v>
      </c>
      <c r="C20" s="39" t="s">
        <v>1163</v>
      </c>
      <c r="D20" s="47" t="s">
        <v>1161</v>
      </c>
      <c r="E20" s="40">
        <v>20000</v>
      </c>
      <c r="F20" s="40"/>
      <c r="G20" s="40"/>
      <c r="H20" s="40"/>
      <c r="I20" s="52"/>
      <c r="K20" s="53"/>
    </row>
    <row r="21" hidden="1" spans="1:11">
      <c r="A21" s="38">
        <v>43388</v>
      </c>
      <c r="B21" s="46" t="s">
        <v>13</v>
      </c>
      <c r="C21" s="39" t="s">
        <v>1341</v>
      </c>
      <c r="D21" s="47" t="s">
        <v>1329</v>
      </c>
      <c r="E21" s="40"/>
      <c r="F21" s="40"/>
      <c r="G21" s="40"/>
      <c r="H21" s="40">
        <v>-10</v>
      </c>
      <c r="I21" s="52" t="s">
        <v>56</v>
      </c>
      <c r="K21" s="53"/>
    </row>
    <row r="22" hidden="1" spans="1:11">
      <c r="A22" s="38">
        <v>43388</v>
      </c>
      <c r="B22" s="46" t="s">
        <v>13</v>
      </c>
      <c r="C22" s="39" t="s">
        <v>1342</v>
      </c>
      <c r="D22" s="47" t="s">
        <v>1343</v>
      </c>
      <c r="E22" s="40"/>
      <c r="F22" s="40"/>
      <c r="G22" s="40">
        <v>-70000</v>
      </c>
      <c r="H22" s="49"/>
      <c r="I22" s="52" t="s">
        <v>56</v>
      </c>
      <c r="K22" s="53"/>
    </row>
    <row r="23" hidden="1" spans="1:11">
      <c r="A23" s="38">
        <v>43388</v>
      </c>
      <c r="B23" s="46" t="s">
        <v>13</v>
      </c>
      <c r="C23" s="39" t="s">
        <v>1344</v>
      </c>
      <c r="D23" s="47" t="s">
        <v>1329</v>
      </c>
      <c r="E23" s="40"/>
      <c r="F23" s="40"/>
      <c r="G23" s="40"/>
      <c r="H23" s="40">
        <v>-75000</v>
      </c>
      <c r="I23" s="52" t="s">
        <v>56</v>
      </c>
      <c r="K23" s="53"/>
    </row>
    <row r="24" hidden="1" spans="1:11">
      <c r="A24" s="38">
        <v>43388</v>
      </c>
      <c r="B24" s="46" t="s">
        <v>13</v>
      </c>
      <c r="C24" s="39" t="s">
        <v>1341</v>
      </c>
      <c r="D24" s="47" t="s">
        <v>1329</v>
      </c>
      <c r="E24" s="40"/>
      <c r="F24" s="40"/>
      <c r="G24" s="40"/>
      <c r="H24" s="40">
        <v>-10</v>
      </c>
      <c r="I24" s="52" t="s">
        <v>56</v>
      </c>
      <c r="K24" s="53"/>
    </row>
    <row r="25" hidden="1" spans="1:11">
      <c r="A25" s="38">
        <v>43389</v>
      </c>
      <c r="B25" s="46" t="s">
        <v>13</v>
      </c>
      <c r="C25" s="39" t="s">
        <v>1345</v>
      </c>
      <c r="D25" s="47" t="s">
        <v>1329</v>
      </c>
      <c r="E25" s="40"/>
      <c r="F25" s="40"/>
      <c r="G25" s="40"/>
      <c r="H25" s="40">
        <v>-3</v>
      </c>
      <c r="I25" s="52"/>
      <c r="K25" s="53"/>
    </row>
    <row r="26" hidden="1" spans="1:11">
      <c r="A26" s="38">
        <v>43389</v>
      </c>
      <c r="B26" s="46" t="s">
        <v>13</v>
      </c>
      <c r="C26" s="39" t="s">
        <v>1346</v>
      </c>
      <c r="D26" s="47" t="s">
        <v>1329</v>
      </c>
      <c r="E26" s="40"/>
      <c r="F26" s="40"/>
      <c r="G26" s="40"/>
      <c r="H26" s="40">
        <v>-1.2</v>
      </c>
      <c r="I26" s="52"/>
      <c r="K26" s="53"/>
    </row>
    <row r="27" hidden="1" spans="1:11">
      <c r="A27" s="38">
        <v>43389</v>
      </c>
      <c r="B27" s="46" t="s">
        <v>13</v>
      </c>
      <c r="C27" s="39" t="s">
        <v>1347</v>
      </c>
      <c r="D27" s="47" t="s">
        <v>13</v>
      </c>
      <c r="E27" s="40"/>
      <c r="F27" s="40"/>
      <c r="G27" s="40"/>
      <c r="H27" s="40">
        <v>-30000</v>
      </c>
      <c r="I27" s="52"/>
      <c r="K27" s="53"/>
    </row>
    <row r="28" hidden="1" spans="1:11">
      <c r="A28" s="38">
        <v>43392</v>
      </c>
      <c r="B28" s="46" t="s">
        <v>13</v>
      </c>
      <c r="C28" s="39" t="s">
        <v>1348</v>
      </c>
      <c r="D28" s="47" t="s">
        <v>1329</v>
      </c>
      <c r="E28" s="40"/>
      <c r="F28" s="40"/>
      <c r="G28" s="40"/>
      <c r="H28" s="40">
        <v>-1883.78</v>
      </c>
      <c r="I28" s="52" t="s">
        <v>56</v>
      </c>
      <c r="K28" s="53"/>
    </row>
    <row r="29" hidden="1" spans="1:11">
      <c r="A29" s="38">
        <v>43392</v>
      </c>
      <c r="B29" s="46" t="s">
        <v>13</v>
      </c>
      <c r="C29" s="39" t="s">
        <v>1341</v>
      </c>
      <c r="D29" s="47" t="s">
        <v>1329</v>
      </c>
      <c r="E29" s="40"/>
      <c r="F29" s="40"/>
      <c r="G29" s="40"/>
      <c r="H29" s="40">
        <v>-4</v>
      </c>
      <c r="I29" s="52"/>
      <c r="K29" s="53"/>
    </row>
    <row r="30" hidden="1" spans="1:11">
      <c r="A30" s="38">
        <v>43393</v>
      </c>
      <c r="B30" s="46" t="s">
        <v>13</v>
      </c>
      <c r="C30" s="39" t="s">
        <v>1349</v>
      </c>
      <c r="D30" s="47" t="s">
        <v>1329</v>
      </c>
      <c r="E30" s="40"/>
      <c r="F30" s="40"/>
      <c r="G30" s="40"/>
      <c r="H30" s="40">
        <v>-10</v>
      </c>
      <c r="I30" s="52"/>
      <c r="K30" s="53"/>
    </row>
    <row r="31" hidden="1" spans="1:11">
      <c r="A31" s="38">
        <v>43413</v>
      </c>
      <c r="B31" s="46" t="s">
        <v>13</v>
      </c>
      <c r="C31" s="39" t="s">
        <v>1350</v>
      </c>
      <c r="D31" s="47" t="s">
        <v>1329</v>
      </c>
      <c r="E31" s="40"/>
      <c r="F31" s="40"/>
      <c r="G31" s="40"/>
      <c r="H31" s="40">
        <v>-1883.78</v>
      </c>
      <c r="I31" s="52" t="s">
        <v>56</v>
      </c>
      <c r="K31" s="53"/>
    </row>
    <row r="32" hidden="1" spans="1:11">
      <c r="A32" s="41">
        <v>43424</v>
      </c>
      <c r="B32" s="50" t="s">
        <v>13</v>
      </c>
      <c r="C32" s="36" t="s">
        <v>1351</v>
      </c>
      <c r="D32" s="51" t="s">
        <v>1329</v>
      </c>
      <c r="E32" s="40"/>
      <c r="F32" s="40"/>
      <c r="G32" s="40"/>
      <c r="H32" s="40">
        <v>-10</v>
      </c>
      <c r="I32" s="52"/>
      <c r="K32" s="53"/>
    </row>
    <row r="33" spans="1:11">
      <c r="A33" s="41">
        <v>43424</v>
      </c>
      <c r="B33" s="50" t="s">
        <v>13</v>
      </c>
      <c r="C33" s="36" t="s">
        <v>1160</v>
      </c>
      <c r="D33" s="51" t="s">
        <v>1161</v>
      </c>
      <c r="E33" s="40">
        <v>50000</v>
      </c>
      <c r="F33" s="40"/>
      <c r="G33" s="40"/>
      <c r="H33" s="40"/>
      <c r="I33" s="52"/>
      <c r="K33" s="53"/>
    </row>
    <row r="34" hidden="1" spans="1:11">
      <c r="A34" s="41">
        <v>43424</v>
      </c>
      <c r="B34" s="50" t="s">
        <v>13</v>
      </c>
      <c r="C34" s="36" t="s">
        <v>1352</v>
      </c>
      <c r="D34" s="51" t="s">
        <v>1329</v>
      </c>
      <c r="E34" s="40"/>
      <c r="F34" s="40"/>
      <c r="G34" s="40"/>
      <c r="H34" s="40">
        <v>-10000</v>
      </c>
      <c r="I34" s="52"/>
      <c r="K34" s="53"/>
    </row>
    <row r="35" hidden="1" spans="1:11">
      <c r="A35" s="41">
        <v>43424</v>
      </c>
      <c r="B35" s="50" t="s">
        <v>13</v>
      </c>
      <c r="C35" s="36" t="s">
        <v>1353</v>
      </c>
      <c r="D35" s="51" t="s">
        <v>1329</v>
      </c>
      <c r="E35" s="40"/>
      <c r="F35" s="40"/>
      <c r="G35" s="40"/>
      <c r="H35" s="40">
        <v>-4</v>
      </c>
      <c r="I35" s="52"/>
      <c r="K35" s="53"/>
    </row>
    <row r="36" hidden="1" spans="1:11">
      <c r="A36" s="41">
        <v>43424</v>
      </c>
      <c r="B36" s="50" t="s">
        <v>13</v>
      </c>
      <c r="C36" s="36" t="s">
        <v>1354</v>
      </c>
      <c r="D36" s="51" t="s">
        <v>1329</v>
      </c>
      <c r="E36" s="40"/>
      <c r="F36" s="40"/>
      <c r="G36" s="40">
        <v>-50000</v>
      </c>
      <c r="H36" s="40"/>
      <c r="I36" s="52" t="s">
        <v>56</v>
      </c>
      <c r="K36" s="53"/>
    </row>
    <row r="37" hidden="1" spans="1:11">
      <c r="A37" s="41">
        <v>43424</v>
      </c>
      <c r="B37" s="50" t="s">
        <v>13</v>
      </c>
      <c r="C37" s="36" t="s">
        <v>1353</v>
      </c>
      <c r="D37" s="51" t="s">
        <v>1329</v>
      </c>
      <c r="E37" s="40"/>
      <c r="F37" s="40"/>
      <c r="G37" s="40"/>
      <c r="H37" s="40">
        <v>-8</v>
      </c>
      <c r="I37" s="52"/>
      <c r="K37" s="53"/>
    </row>
    <row r="38" spans="1:11">
      <c r="A38" s="41">
        <v>43425</v>
      </c>
      <c r="B38" s="50" t="s">
        <v>13</v>
      </c>
      <c r="C38" s="36" t="s">
        <v>1162</v>
      </c>
      <c r="D38" s="51" t="s">
        <v>1161</v>
      </c>
      <c r="E38" s="40">
        <v>5000</v>
      </c>
      <c r="F38" s="40"/>
      <c r="G38" s="40"/>
      <c r="H38" s="40"/>
      <c r="I38" s="52"/>
      <c r="K38" s="53"/>
    </row>
    <row r="39" hidden="1" spans="1:11">
      <c r="A39" s="41">
        <v>43431</v>
      </c>
      <c r="B39" s="50" t="s">
        <v>13</v>
      </c>
      <c r="C39" s="36" t="s">
        <v>1355</v>
      </c>
      <c r="D39" s="51" t="s">
        <v>1180</v>
      </c>
      <c r="E39" s="40">
        <v>0.01</v>
      </c>
      <c r="F39" s="40"/>
      <c r="G39" s="40"/>
      <c r="H39" s="40"/>
      <c r="I39" s="52"/>
      <c r="K39" s="53"/>
    </row>
    <row r="40" hidden="1" spans="1:11">
      <c r="A40" s="41">
        <v>43446</v>
      </c>
      <c r="B40" s="50" t="s">
        <v>13</v>
      </c>
      <c r="C40" s="36" t="s">
        <v>1356</v>
      </c>
      <c r="D40" s="51" t="s">
        <v>1329</v>
      </c>
      <c r="E40" s="40"/>
      <c r="F40" s="40"/>
      <c r="G40" s="40"/>
      <c r="H40" s="40">
        <v>-1883.78</v>
      </c>
      <c r="I40" s="52" t="s">
        <v>56</v>
      </c>
      <c r="K40" s="53"/>
    </row>
    <row r="41" hidden="1" spans="1:11">
      <c r="A41" s="41">
        <v>43454</v>
      </c>
      <c r="B41" s="50" t="s">
        <v>13</v>
      </c>
      <c r="C41" s="36" t="s">
        <v>1349</v>
      </c>
      <c r="D41" s="51" t="s">
        <v>1329</v>
      </c>
      <c r="E41" s="40"/>
      <c r="F41" s="40"/>
      <c r="G41" s="40"/>
      <c r="H41" s="40">
        <v>-10</v>
      </c>
      <c r="I41" s="52"/>
      <c r="K41" s="53"/>
    </row>
    <row r="42" hidden="1" spans="1:11">
      <c r="A42" s="41">
        <v>43455</v>
      </c>
      <c r="B42" s="50" t="s">
        <v>13</v>
      </c>
      <c r="C42" s="36" t="s">
        <v>1164</v>
      </c>
      <c r="D42" s="51" t="s">
        <v>1164</v>
      </c>
      <c r="E42" s="40">
        <v>23.17</v>
      </c>
      <c r="F42" s="40"/>
      <c r="G42" s="40"/>
      <c r="H42" s="40"/>
      <c r="I42" s="52"/>
      <c r="K42" s="53"/>
    </row>
    <row r="43" spans="1:11">
      <c r="A43" s="41">
        <v>43460</v>
      </c>
      <c r="B43" s="50" t="s">
        <v>13</v>
      </c>
      <c r="C43" s="36" t="s">
        <v>1163</v>
      </c>
      <c r="D43" s="51" t="s">
        <v>1161</v>
      </c>
      <c r="E43" s="40">
        <v>20000</v>
      </c>
      <c r="F43" s="40"/>
      <c r="G43" s="40"/>
      <c r="H43" s="40"/>
      <c r="I43" s="52"/>
      <c r="K43" s="53"/>
    </row>
    <row r="44" hidden="1" spans="1:11">
      <c r="A44" s="41">
        <v>43460</v>
      </c>
      <c r="B44" s="50" t="s">
        <v>13</v>
      </c>
      <c r="C44" s="36" t="s">
        <v>1345</v>
      </c>
      <c r="D44" s="51" t="s">
        <v>1329</v>
      </c>
      <c r="E44" s="40"/>
      <c r="F44" s="40"/>
      <c r="G44" s="40"/>
      <c r="H44" s="40">
        <v>-5</v>
      </c>
      <c r="I44" s="52"/>
      <c r="K44" s="53"/>
    </row>
    <row r="45" hidden="1" spans="1:11">
      <c r="A45" s="41">
        <v>43460</v>
      </c>
      <c r="B45" s="50" t="s">
        <v>13</v>
      </c>
      <c r="C45" s="36" t="s">
        <v>1346</v>
      </c>
      <c r="D45" s="51" t="s">
        <v>1329</v>
      </c>
      <c r="E45" s="40"/>
      <c r="F45" s="40"/>
      <c r="G45" s="40"/>
      <c r="H45" s="40">
        <v>-2</v>
      </c>
      <c r="I45" s="52"/>
      <c r="K45" s="53"/>
    </row>
    <row r="46" hidden="1" spans="1:11">
      <c r="A46" s="41">
        <v>43460</v>
      </c>
      <c r="B46" s="50" t="s">
        <v>13</v>
      </c>
      <c r="C46" s="36" t="s">
        <v>1357</v>
      </c>
      <c r="D46" s="51" t="s">
        <v>1329</v>
      </c>
      <c r="E46" s="40"/>
      <c r="F46" s="40"/>
      <c r="G46" s="40"/>
      <c r="H46" s="40">
        <v>-25000</v>
      </c>
      <c r="I46" s="52"/>
      <c r="K46" s="53"/>
    </row>
    <row r="47" hidden="1" spans="1:11">
      <c r="A47" s="41">
        <v>43476</v>
      </c>
      <c r="B47" s="50" t="s">
        <v>13</v>
      </c>
      <c r="C47" s="36" t="s">
        <v>1358</v>
      </c>
      <c r="D47" s="51" t="s">
        <v>1329</v>
      </c>
      <c r="E47" s="40"/>
      <c r="F47" s="40"/>
      <c r="G47" s="40"/>
      <c r="H47" s="40">
        <v>-1982.56</v>
      </c>
      <c r="I47" s="52" t="s">
        <v>56</v>
      </c>
      <c r="K47" s="53"/>
    </row>
    <row r="48" hidden="1" spans="1:11">
      <c r="A48" s="41">
        <v>43476</v>
      </c>
      <c r="B48" s="50" t="s">
        <v>13</v>
      </c>
      <c r="C48" s="36" t="s">
        <v>1359</v>
      </c>
      <c r="D48" s="51" t="s">
        <v>1329</v>
      </c>
      <c r="E48" s="40"/>
      <c r="F48" s="40"/>
      <c r="G48" s="40"/>
      <c r="H48" s="40">
        <v>-68.8</v>
      </c>
      <c r="I48" s="52"/>
      <c r="K48" s="53"/>
    </row>
    <row r="49" spans="1:11">
      <c r="A49" s="41">
        <v>43479</v>
      </c>
      <c r="B49" s="50" t="s">
        <v>13</v>
      </c>
      <c r="C49" s="36" t="s">
        <v>1163</v>
      </c>
      <c r="D49" s="51" t="s">
        <v>1161</v>
      </c>
      <c r="E49" s="40">
        <v>6000</v>
      </c>
      <c r="F49" s="40"/>
      <c r="G49" s="40"/>
      <c r="H49" s="40"/>
      <c r="I49" s="52"/>
      <c r="K49" s="53"/>
    </row>
    <row r="50" spans="1:11">
      <c r="A50" s="41">
        <v>43480</v>
      </c>
      <c r="B50" s="50" t="s">
        <v>13</v>
      </c>
      <c r="C50" s="36" t="s">
        <v>1160</v>
      </c>
      <c r="D50" s="51" t="s">
        <v>1161</v>
      </c>
      <c r="E50" s="40">
        <v>19500</v>
      </c>
      <c r="F50" s="40"/>
      <c r="G50" s="40"/>
      <c r="H50" s="40"/>
      <c r="I50" s="52"/>
      <c r="K50" s="53"/>
    </row>
    <row r="51" spans="1:11">
      <c r="A51" s="41">
        <v>43480</v>
      </c>
      <c r="B51" s="50" t="s">
        <v>13</v>
      </c>
      <c r="C51" s="36" t="s">
        <v>1162</v>
      </c>
      <c r="D51" s="51" t="s">
        <v>1161</v>
      </c>
      <c r="E51" s="40">
        <v>4500</v>
      </c>
      <c r="F51" s="40"/>
      <c r="G51" s="40"/>
      <c r="H51" s="40"/>
      <c r="I51" s="52"/>
      <c r="K51" s="53"/>
    </row>
    <row r="52" hidden="1" spans="1:11">
      <c r="A52" s="41">
        <v>43480</v>
      </c>
      <c r="B52" s="50" t="s">
        <v>13</v>
      </c>
      <c r="C52" s="36" t="s">
        <v>1357</v>
      </c>
      <c r="D52" s="51" t="s">
        <v>1329</v>
      </c>
      <c r="E52" s="40"/>
      <c r="F52" s="40"/>
      <c r="G52" s="40"/>
      <c r="H52" s="40">
        <v>-30000</v>
      </c>
      <c r="I52" s="54"/>
      <c r="K52" s="53"/>
    </row>
    <row r="53" hidden="1" spans="1:11">
      <c r="A53" s="41">
        <v>43485</v>
      </c>
      <c r="B53" s="50" t="s">
        <v>13</v>
      </c>
      <c r="C53" s="36" t="s">
        <v>1351</v>
      </c>
      <c r="D53" s="51" t="s">
        <v>1329</v>
      </c>
      <c r="E53" s="40"/>
      <c r="F53" s="40"/>
      <c r="G53" s="40"/>
      <c r="H53" s="40">
        <v>-10</v>
      </c>
      <c r="I53" s="52"/>
      <c r="K53" s="53"/>
    </row>
    <row r="54" hidden="1" spans="1:11">
      <c r="A54" s="41">
        <v>43494</v>
      </c>
      <c r="B54" s="50" t="s">
        <v>13</v>
      </c>
      <c r="C54" s="36" t="s">
        <v>1360</v>
      </c>
      <c r="D54" s="51" t="s">
        <v>1329</v>
      </c>
      <c r="E54" s="40"/>
      <c r="F54" s="40"/>
      <c r="G54" s="40"/>
      <c r="H54" s="40">
        <v>-88.18</v>
      </c>
      <c r="I54" s="52"/>
      <c r="K54" s="53"/>
    </row>
    <row r="55" hidden="1" spans="1:11">
      <c r="A55" s="41">
        <v>43494</v>
      </c>
      <c r="B55" s="50" t="s">
        <v>13</v>
      </c>
      <c r="C55" s="36" t="s">
        <v>1359</v>
      </c>
      <c r="D55" s="51" t="s">
        <v>1329</v>
      </c>
      <c r="E55" s="40"/>
      <c r="F55" s="40"/>
      <c r="G55" s="40"/>
      <c r="H55" s="40">
        <v>-6.17</v>
      </c>
      <c r="I55" s="52"/>
      <c r="K55" s="53"/>
    </row>
    <row r="56" hidden="1" spans="1:11">
      <c r="A56" s="41">
        <v>43516</v>
      </c>
      <c r="B56" s="50" t="s">
        <v>13</v>
      </c>
      <c r="C56" s="36" t="s">
        <v>1351</v>
      </c>
      <c r="D56" s="51" t="s">
        <v>1329</v>
      </c>
      <c r="E56" s="40"/>
      <c r="F56" s="40"/>
      <c r="G56" s="40"/>
      <c r="H56" s="40">
        <v>-10</v>
      </c>
      <c r="I56" s="52"/>
      <c r="K56" s="53"/>
    </row>
    <row r="57" hidden="1" spans="1:11">
      <c r="A57" s="41">
        <v>43516</v>
      </c>
      <c r="B57" s="50" t="s">
        <v>13</v>
      </c>
      <c r="C57" s="36" t="s">
        <v>1361</v>
      </c>
      <c r="D57" s="51" t="s">
        <v>1329</v>
      </c>
      <c r="E57" s="40"/>
      <c r="F57" s="40"/>
      <c r="G57" s="40"/>
      <c r="H57" s="40">
        <v>-1888.52</v>
      </c>
      <c r="I57" s="52"/>
      <c r="K57" s="53"/>
    </row>
    <row r="58" hidden="1" spans="1:11">
      <c r="A58" s="41">
        <v>43516</v>
      </c>
      <c r="B58" s="50" t="s">
        <v>13</v>
      </c>
      <c r="C58" s="36" t="s">
        <v>1362</v>
      </c>
      <c r="D58" s="51" t="s">
        <v>1329</v>
      </c>
      <c r="E58" s="40"/>
      <c r="F58" s="40"/>
      <c r="G58" s="40"/>
      <c r="H58" s="40">
        <v>-3000</v>
      </c>
      <c r="I58" s="52" t="s">
        <v>56</v>
      </c>
      <c r="K58" s="53"/>
    </row>
    <row r="59" hidden="1" spans="1:11">
      <c r="A59" s="41">
        <v>43516</v>
      </c>
      <c r="B59" s="50" t="s">
        <v>13</v>
      </c>
      <c r="C59" s="36" t="s">
        <v>1341</v>
      </c>
      <c r="D59" s="51" t="s">
        <v>1329</v>
      </c>
      <c r="E59" s="40"/>
      <c r="F59" s="40"/>
      <c r="G59" s="40"/>
      <c r="H59" s="40">
        <v>-4</v>
      </c>
      <c r="I59" s="52" t="s">
        <v>56</v>
      </c>
      <c r="K59" s="53"/>
    </row>
    <row r="60" hidden="1" spans="1:11">
      <c r="A60" s="41">
        <v>43531</v>
      </c>
      <c r="B60" s="50" t="s">
        <v>13</v>
      </c>
      <c r="C60" s="36" t="s">
        <v>1363</v>
      </c>
      <c r="D60" s="51" t="s">
        <v>1329</v>
      </c>
      <c r="E60" s="40"/>
      <c r="F60" s="40"/>
      <c r="G60" s="40"/>
      <c r="H60" s="40">
        <v>-1888.52</v>
      </c>
      <c r="I60" s="52" t="s">
        <v>56</v>
      </c>
      <c r="K60" s="53"/>
    </row>
    <row r="61" hidden="1" spans="1:11">
      <c r="A61" s="41">
        <v>43544</v>
      </c>
      <c r="B61" s="50" t="s">
        <v>13</v>
      </c>
      <c r="C61" s="36" t="s">
        <v>1351</v>
      </c>
      <c r="D61" s="51" t="s">
        <v>1329</v>
      </c>
      <c r="E61" s="40"/>
      <c r="F61" s="40"/>
      <c r="G61" s="40"/>
      <c r="H61" s="40">
        <v>-10</v>
      </c>
      <c r="I61" s="52"/>
      <c r="K61" s="53"/>
    </row>
    <row r="62" hidden="1" spans="1:11">
      <c r="A62" s="41">
        <v>43545</v>
      </c>
      <c r="B62" s="50" t="s">
        <v>13</v>
      </c>
      <c r="C62" s="36" t="s">
        <v>1164</v>
      </c>
      <c r="D62" s="51" t="s">
        <v>1164</v>
      </c>
      <c r="E62" s="40">
        <v>8.74</v>
      </c>
      <c r="F62" s="40"/>
      <c r="G62" s="40"/>
      <c r="H62" s="40"/>
      <c r="I62" s="52"/>
      <c r="K62" s="53"/>
    </row>
    <row r="63" hidden="1" spans="1:11">
      <c r="A63" s="41">
        <v>43554</v>
      </c>
      <c r="B63" s="50" t="s">
        <v>13</v>
      </c>
      <c r="C63" s="36" t="s">
        <v>1364</v>
      </c>
      <c r="D63" s="51" t="s">
        <v>1180</v>
      </c>
      <c r="E63" s="40">
        <v>3</v>
      </c>
      <c r="F63" s="40"/>
      <c r="G63" s="40"/>
      <c r="H63" s="40"/>
      <c r="I63" s="52"/>
      <c r="K63" s="53"/>
    </row>
    <row r="64" hidden="1" spans="1:11">
      <c r="A64" s="41">
        <v>43559</v>
      </c>
      <c r="B64" s="50" t="s">
        <v>13</v>
      </c>
      <c r="C64" s="36" t="s">
        <v>1365</v>
      </c>
      <c r="D64" s="51" t="s">
        <v>1329</v>
      </c>
      <c r="E64" s="40"/>
      <c r="F64" s="40"/>
      <c r="G64" s="40"/>
      <c r="H64" s="40">
        <v>-1888.5</v>
      </c>
      <c r="I64" s="52"/>
      <c r="K64" s="53"/>
    </row>
    <row r="65" hidden="1" spans="1:11">
      <c r="A65" s="41">
        <v>43575</v>
      </c>
      <c r="B65" s="50" t="s">
        <v>13</v>
      </c>
      <c r="C65" s="36" t="s">
        <v>1351</v>
      </c>
      <c r="D65" s="51" t="s">
        <v>1329</v>
      </c>
      <c r="E65" s="40"/>
      <c r="F65" s="40"/>
      <c r="G65" s="40"/>
      <c r="H65" s="40">
        <v>-10</v>
      </c>
      <c r="I65" s="52"/>
      <c r="K65" s="53"/>
    </row>
    <row r="66" hidden="1" spans="1:11">
      <c r="A66" s="41">
        <v>43594</v>
      </c>
      <c r="B66" s="50" t="s">
        <v>13</v>
      </c>
      <c r="C66" s="36" t="s">
        <v>1366</v>
      </c>
      <c r="D66" s="51" t="s">
        <v>1329</v>
      </c>
      <c r="E66" s="40"/>
      <c r="F66" s="40"/>
      <c r="G66" s="40"/>
      <c r="H66" s="40">
        <v>-2832.78</v>
      </c>
      <c r="I66" s="52"/>
      <c r="K66" s="53"/>
    </row>
    <row r="67" hidden="1" spans="1:11">
      <c r="A67" s="41">
        <v>43599</v>
      </c>
      <c r="B67" s="50" t="s">
        <v>13</v>
      </c>
      <c r="C67" s="36" t="s">
        <v>1367</v>
      </c>
      <c r="D67" s="51" t="s">
        <v>1325</v>
      </c>
      <c r="E67" s="40">
        <v>2074.21</v>
      </c>
      <c r="F67" s="40"/>
      <c r="G67" s="40"/>
      <c r="H67" s="40"/>
      <c r="I67" s="52"/>
      <c r="K67" s="53"/>
    </row>
    <row r="68" hidden="1" spans="1:11">
      <c r="A68" s="41">
        <v>43601</v>
      </c>
      <c r="B68" s="50" t="s">
        <v>13</v>
      </c>
      <c r="C68" s="36" t="s">
        <v>1359</v>
      </c>
      <c r="D68" s="51" t="s">
        <v>1329</v>
      </c>
      <c r="E68" s="40"/>
      <c r="F68" s="40"/>
      <c r="G68" s="40"/>
      <c r="H68" s="40">
        <v>-102.46</v>
      </c>
      <c r="I68" s="52"/>
      <c r="K68" s="53"/>
    </row>
    <row r="69" hidden="1" spans="1:11">
      <c r="A69" s="41">
        <v>43605</v>
      </c>
      <c r="B69" s="50" t="s">
        <v>13</v>
      </c>
      <c r="C69" s="36" t="s">
        <v>1349</v>
      </c>
      <c r="D69" s="51" t="s">
        <v>1329</v>
      </c>
      <c r="E69" s="40"/>
      <c r="F69" s="40"/>
      <c r="G69" s="40"/>
      <c r="H69" s="40">
        <v>-10</v>
      </c>
      <c r="I69" s="52"/>
      <c r="K69" s="53"/>
    </row>
    <row r="70" spans="1:11">
      <c r="A70" s="41">
        <v>43606</v>
      </c>
      <c r="B70" s="50" t="s">
        <v>13</v>
      </c>
      <c r="C70" s="36" t="s">
        <v>1162</v>
      </c>
      <c r="D70" s="51" t="s">
        <v>1161</v>
      </c>
      <c r="E70" s="40">
        <v>1500</v>
      </c>
      <c r="F70" s="40"/>
      <c r="G70" s="40"/>
      <c r="H70" s="40"/>
      <c r="I70" s="52"/>
      <c r="K70" s="53"/>
    </row>
    <row r="71" spans="1:11">
      <c r="A71" s="41">
        <v>43606</v>
      </c>
      <c r="B71" s="50" t="s">
        <v>13</v>
      </c>
      <c r="C71" s="36" t="s">
        <v>1163</v>
      </c>
      <c r="D71" s="51" t="s">
        <v>1161</v>
      </c>
      <c r="E71" s="40">
        <v>2000</v>
      </c>
      <c r="F71" s="40"/>
      <c r="G71" s="40"/>
      <c r="H71" s="40"/>
      <c r="I71" s="52"/>
      <c r="K71" s="53"/>
    </row>
    <row r="72" spans="1:11">
      <c r="A72" s="41">
        <v>43606</v>
      </c>
      <c r="B72" s="50" t="s">
        <v>13</v>
      </c>
      <c r="C72" s="36" t="s">
        <v>1160</v>
      </c>
      <c r="D72" s="51" t="s">
        <v>1161</v>
      </c>
      <c r="E72" s="40">
        <v>6500</v>
      </c>
      <c r="F72" s="40"/>
      <c r="G72" s="40"/>
      <c r="H72" s="40"/>
      <c r="I72" s="52"/>
      <c r="K72" s="53"/>
    </row>
    <row r="73" hidden="1" spans="1:11">
      <c r="A73" s="41">
        <v>43620</v>
      </c>
      <c r="B73" s="50" t="s">
        <v>13</v>
      </c>
      <c r="C73" s="36" t="s">
        <v>1368</v>
      </c>
      <c r="D73" s="51" t="s">
        <v>1368</v>
      </c>
      <c r="E73" s="40">
        <v>34.4</v>
      </c>
      <c r="F73" s="40"/>
      <c r="G73" s="40"/>
      <c r="H73" s="40"/>
      <c r="I73" s="52"/>
      <c r="K73" s="53"/>
    </row>
    <row r="74" hidden="1" spans="1:11">
      <c r="A74" s="41">
        <v>43626</v>
      </c>
      <c r="B74" s="50" t="s">
        <v>13</v>
      </c>
      <c r="C74" s="36" t="s">
        <v>1369</v>
      </c>
      <c r="D74" s="51" t="s">
        <v>1329</v>
      </c>
      <c r="E74" s="40"/>
      <c r="F74" s="40"/>
      <c r="G74" s="40"/>
      <c r="H74" s="40">
        <v>-2821.62</v>
      </c>
      <c r="I74" s="52"/>
      <c r="K74" s="53"/>
    </row>
    <row r="75" hidden="1" spans="1:11">
      <c r="A75" s="41">
        <v>43627</v>
      </c>
      <c r="B75" s="50" t="s">
        <v>13</v>
      </c>
      <c r="C75" s="36" t="s">
        <v>1160</v>
      </c>
      <c r="D75" s="51" t="s">
        <v>1334</v>
      </c>
      <c r="E75" s="40">
        <v>100000</v>
      </c>
      <c r="F75" s="40"/>
      <c r="G75" s="40"/>
      <c r="H75" s="40"/>
      <c r="I75" s="52"/>
      <c r="K75" s="53"/>
    </row>
    <row r="76" hidden="1" spans="1:11">
      <c r="A76" s="41">
        <v>43627</v>
      </c>
      <c r="B76" s="50" t="s">
        <v>13</v>
      </c>
      <c r="C76" s="36" t="s">
        <v>1370</v>
      </c>
      <c r="D76" s="51" t="s">
        <v>1334</v>
      </c>
      <c r="E76" s="40"/>
      <c r="F76" s="40"/>
      <c r="G76" s="40">
        <v>-100000</v>
      </c>
      <c r="H76" s="40"/>
      <c r="I76" s="52"/>
      <c r="K76" s="53"/>
    </row>
    <row r="77" hidden="1" spans="1:11">
      <c r="A77" s="41">
        <v>43628</v>
      </c>
      <c r="B77" s="50" t="s">
        <v>13</v>
      </c>
      <c r="C77" s="36" t="s">
        <v>1338</v>
      </c>
      <c r="D77" s="51" t="s">
        <v>1339</v>
      </c>
      <c r="E77" s="40">
        <v>8.92</v>
      </c>
      <c r="F77" s="40"/>
      <c r="G77" s="40"/>
      <c r="H77" s="40"/>
      <c r="I77" s="52"/>
      <c r="K77" s="53"/>
    </row>
    <row r="78" hidden="1" spans="1:11">
      <c r="A78" s="41">
        <v>43628</v>
      </c>
      <c r="B78" s="50" t="s">
        <v>13</v>
      </c>
      <c r="C78" s="36" t="s">
        <v>1340</v>
      </c>
      <c r="D78" s="51" t="s">
        <v>1334</v>
      </c>
      <c r="E78" s="40">
        <v>100000</v>
      </c>
      <c r="F78" s="40"/>
      <c r="G78" s="40"/>
      <c r="H78" s="40"/>
      <c r="I78" s="52"/>
      <c r="K78" s="53"/>
    </row>
    <row r="79" hidden="1" spans="1:11">
      <c r="A79" s="41">
        <v>43629</v>
      </c>
      <c r="B79" s="50" t="s">
        <v>13</v>
      </c>
      <c r="C79" s="36" t="s">
        <v>1371</v>
      </c>
      <c r="D79" s="51" t="s">
        <v>1329</v>
      </c>
      <c r="E79" s="40"/>
      <c r="F79" s="40"/>
      <c r="G79" s="40"/>
      <c r="H79" s="40">
        <v>-10</v>
      </c>
      <c r="I79" s="52"/>
      <c r="K79" s="53"/>
    </row>
    <row r="80" hidden="1" spans="1:11">
      <c r="A80" s="41">
        <v>43629</v>
      </c>
      <c r="B80" s="50" t="s">
        <v>13</v>
      </c>
      <c r="C80" s="36" t="s">
        <v>1372</v>
      </c>
      <c r="D80" s="51" t="s">
        <v>1343</v>
      </c>
      <c r="E80" s="40"/>
      <c r="F80" s="40"/>
      <c r="G80" s="40">
        <v>-100000</v>
      </c>
      <c r="H80" s="40"/>
      <c r="I80" s="52"/>
      <c r="K80" s="53"/>
    </row>
    <row r="81" hidden="1" spans="1:11">
      <c r="A81" s="41">
        <v>43636</v>
      </c>
      <c r="B81" s="50" t="s">
        <v>13</v>
      </c>
      <c r="C81" s="36" t="s">
        <v>1349</v>
      </c>
      <c r="D81" s="51" t="s">
        <v>1329</v>
      </c>
      <c r="E81" s="40"/>
      <c r="F81" s="40"/>
      <c r="G81" s="40"/>
      <c r="H81" s="40">
        <v>-10</v>
      </c>
      <c r="I81" s="52"/>
      <c r="K81" s="53"/>
    </row>
    <row r="82" hidden="1" spans="1:11">
      <c r="A82" s="41">
        <v>43637</v>
      </c>
      <c r="B82" s="50" t="s">
        <v>13</v>
      </c>
      <c r="C82" s="36" t="s">
        <v>1164</v>
      </c>
      <c r="D82" s="51" t="s">
        <v>1164</v>
      </c>
      <c r="E82" s="40">
        <v>5.19</v>
      </c>
      <c r="F82" s="40"/>
      <c r="G82" s="40"/>
      <c r="H82" s="40"/>
      <c r="I82" s="52"/>
      <c r="K82" s="53"/>
    </row>
    <row r="83" hidden="1" spans="1:11">
      <c r="A83" s="41">
        <v>43659</v>
      </c>
      <c r="B83" s="50" t="s">
        <v>13</v>
      </c>
      <c r="C83" s="36" t="s">
        <v>1373</v>
      </c>
      <c r="D83" s="51" t="s">
        <v>1329</v>
      </c>
      <c r="E83" s="40"/>
      <c r="F83" s="40"/>
      <c r="G83" s="40"/>
      <c r="H83" s="40">
        <v>-2987.13</v>
      </c>
      <c r="I83" s="52"/>
      <c r="K83" s="53"/>
    </row>
    <row r="84" hidden="1" spans="1:11">
      <c r="A84" s="41">
        <v>43666</v>
      </c>
      <c r="B84" s="50" t="s">
        <v>13</v>
      </c>
      <c r="C84" s="36" t="s">
        <v>1351</v>
      </c>
      <c r="D84" s="51" t="s">
        <v>1329</v>
      </c>
      <c r="E84" s="40"/>
      <c r="F84" s="40"/>
      <c r="G84" s="40"/>
      <c r="H84" s="40">
        <v>-10</v>
      </c>
      <c r="I84" s="52"/>
      <c r="K84" s="53"/>
    </row>
    <row r="85" hidden="1" spans="1:11">
      <c r="A85" s="41">
        <v>43685</v>
      </c>
      <c r="B85" s="50" t="s">
        <v>13</v>
      </c>
      <c r="C85" s="36" t="s">
        <v>1374</v>
      </c>
      <c r="D85" s="51" t="s">
        <v>1329</v>
      </c>
      <c r="E85" s="40"/>
      <c r="F85" s="40"/>
      <c r="G85" s="40"/>
      <c r="H85" s="40">
        <v>-2987.13</v>
      </c>
      <c r="I85" s="52"/>
      <c r="K85" s="53"/>
    </row>
    <row r="86" hidden="1" spans="1:11">
      <c r="A86" s="41">
        <v>43691</v>
      </c>
      <c r="B86" s="50" t="s">
        <v>13</v>
      </c>
      <c r="C86" s="36" t="s">
        <v>1375</v>
      </c>
      <c r="D86" s="51" t="s">
        <v>1180</v>
      </c>
      <c r="E86" s="40">
        <v>0.01</v>
      </c>
      <c r="F86" s="40"/>
      <c r="G86" s="40"/>
      <c r="H86" s="40"/>
      <c r="I86" s="52"/>
      <c r="K86" s="53"/>
    </row>
    <row r="87" hidden="1" spans="1:11">
      <c r="A87" s="41">
        <v>43693</v>
      </c>
      <c r="B87" s="50" t="s">
        <v>13</v>
      </c>
      <c r="C87" s="36" t="s">
        <v>1180</v>
      </c>
      <c r="D87" s="51" t="s">
        <v>1180</v>
      </c>
      <c r="E87" s="40"/>
      <c r="F87" s="40"/>
      <c r="G87" s="40"/>
      <c r="H87" s="40">
        <v>-0.13</v>
      </c>
      <c r="I87" s="52"/>
      <c r="K87" s="53"/>
    </row>
    <row r="88" hidden="1" spans="1:11">
      <c r="A88" s="41">
        <v>43693</v>
      </c>
      <c r="B88" s="50" t="s">
        <v>13</v>
      </c>
      <c r="C88" s="36" t="s">
        <v>1376</v>
      </c>
      <c r="D88" s="51" t="s">
        <v>1329</v>
      </c>
      <c r="E88" s="40"/>
      <c r="F88" s="40"/>
      <c r="G88" s="40"/>
      <c r="H88" s="40">
        <v>-4</v>
      </c>
      <c r="I88" s="52"/>
      <c r="K88" s="53"/>
    </row>
    <row r="89" hidden="1" spans="1:11">
      <c r="A89" s="41">
        <v>43693</v>
      </c>
      <c r="B89" s="50" t="s">
        <v>13</v>
      </c>
      <c r="C89" s="36" t="s">
        <v>1377</v>
      </c>
      <c r="D89" s="51"/>
      <c r="E89" s="40">
        <v>0.13</v>
      </c>
      <c r="F89" s="40"/>
      <c r="G89" s="40"/>
      <c r="H89" s="40"/>
      <c r="I89" s="52"/>
      <c r="K89" s="53"/>
    </row>
    <row r="90" hidden="1" spans="1:11">
      <c r="A90" s="41">
        <v>43697</v>
      </c>
      <c r="B90" s="50" t="s">
        <v>13</v>
      </c>
      <c r="C90" s="36" t="s">
        <v>1349</v>
      </c>
      <c r="D90" s="51" t="s">
        <v>1329</v>
      </c>
      <c r="E90" s="40"/>
      <c r="F90" s="40"/>
      <c r="G90" s="40"/>
      <c r="H90" s="40">
        <v>-10</v>
      </c>
      <c r="I90" s="52"/>
      <c r="K90" s="53"/>
    </row>
    <row r="91" hidden="1" spans="1:11">
      <c r="A91" s="41"/>
      <c r="B91" s="50"/>
      <c r="C91" s="36"/>
      <c r="D91" s="51"/>
      <c r="E91" s="40"/>
      <c r="F91" s="40"/>
      <c r="G91" s="40"/>
      <c r="H91" s="40"/>
      <c r="I91" s="52"/>
      <c r="K91" s="53"/>
    </row>
    <row r="92" hidden="1" spans="1:11">
      <c r="A92" s="41"/>
      <c r="B92" s="50"/>
      <c r="C92" s="36"/>
      <c r="D92" s="51"/>
      <c r="E92" s="40"/>
      <c r="F92" s="40"/>
      <c r="G92" s="40"/>
      <c r="H92" s="40"/>
      <c r="I92" s="52"/>
      <c r="K92" s="53"/>
    </row>
    <row r="93" hidden="1" spans="1:11">
      <c r="A93" s="41"/>
      <c r="B93" s="50"/>
      <c r="C93" s="36"/>
      <c r="D93" s="51"/>
      <c r="E93" s="40"/>
      <c r="F93" s="40"/>
      <c r="G93" s="40"/>
      <c r="H93" s="40"/>
      <c r="I93" s="52"/>
      <c r="K93" s="53"/>
    </row>
    <row r="94" hidden="1" spans="1:11">
      <c r="A94" s="41"/>
      <c r="B94" s="50"/>
      <c r="C94" s="36"/>
      <c r="D94" s="51"/>
      <c r="E94" s="40"/>
      <c r="F94" s="40"/>
      <c r="G94" s="40"/>
      <c r="H94" s="40"/>
      <c r="I94" s="52"/>
      <c r="K94" s="53"/>
    </row>
    <row r="95" hidden="1" spans="1:11">
      <c r="A95" s="41"/>
      <c r="B95" s="50"/>
      <c r="C95" s="36"/>
      <c r="D95" s="51"/>
      <c r="E95" s="40"/>
      <c r="F95" s="40"/>
      <c r="G95" s="40"/>
      <c r="H95" s="40"/>
      <c r="I95" s="52"/>
      <c r="K95" s="53"/>
    </row>
    <row r="96" hidden="1" spans="1:11">
      <c r="A96" s="41"/>
      <c r="B96" s="50"/>
      <c r="C96" s="36"/>
      <c r="D96" s="51"/>
      <c r="E96" s="40"/>
      <c r="F96" s="40"/>
      <c r="G96" s="40"/>
      <c r="H96" s="40"/>
      <c r="I96" s="52"/>
      <c r="K96" s="53"/>
    </row>
    <row r="97" hidden="1" spans="1:11">
      <c r="A97" s="41" t="s">
        <v>1324</v>
      </c>
      <c r="B97" s="35"/>
      <c r="C97" s="35"/>
      <c r="D97" s="55"/>
      <c r="E97" s="40">
        <f>SUM(E2:E96)</f>
        <v>517296.56</v>
      </c>
      <c r="F97" s="40">
        <f>SUM(F2:F96)</f>
        <v>170000</v>
      </c>
      <c r="G97" s="40">
        <f>SUM(G2:G96)</f>
        <v>-420000</v>
      </c>
      <c r="H97" s="40">
        <f>SUM(H2:H96)</f>
        <v>-264093.04</v>
      </c>
      <c r="I97" s="57">
        <f>SUM(E97:H97)</f>
        <v>3203.52000000008</v>
      </c>
      <c r="K97" s="53"/>
    </row>
    <row r="98" spans="1:11">
      <c r="A98" s="38"/>
      <c r="B98" s="46"/>
      <c r="C98" s="39"/>
      <c r="D98" s="47"/>
      <c r="E98" s="47"/>
      <c r="F98" s="47"/>
      <c r="G98" s="47"/>
      <c r="H98" s="56"/>
      <c r="I98" s="52"/>
      <c r="K98" s="53"/>
    </row>
    <row r="99" spans="1:11">
      <c r="A99" s="38"/>
      <c r="B99" s="46"/>
      <c r="C99" s="39"/>
      <c r="D99" s="47"/>
      <c r="E99" s="47"/>
      <c r="F99" s="47"/>
      <c r="G99" s="47"/>
      <c r="H99" s="56"/>
      <c r="I99" s="52"/>
      <c r="K99" s="53"/>
    </row>
    <row r="100" spans="1:11">
      <c r="A100" s="38"/>
      <c r="B100" s="46"/>
      <c r="C100" s="39"/>
      <c r="D100" s="47"/>
      <c r="E100" s="47"/>
      <c r="F100" s="47"/>
      <c r="G100" s="47"/>
      <c r="H100" s="56"/>
      <c r="I100" s="52"/>
      <c r="K100" s="53"/>
    </row>
    <row r="101" spans="1:11">
      <c r="A101" s="38"/>
      <c r="B101" s="46"/>
      <c r="C101" s="39"/>
      <c r="D101" s="47"/>
      <c r="E101" s="47"/>
      <c r="F101" s="47"/>
      <c r="G101" s="47"/>
      <c r="H101" s="56"/>
      <c r="I101" s="52"/>
      <c r="K101" s="53"/>
    </row>
    <row r="102" spans="1:11">
      <c r="A102" s="38"/>
      <c r="B102" s="46"/>
      <c r="C102" s="39"/>
      <c r="D102" s="47"/>
      <c r="E102" s="47"/>
      <c r="F102" s="47"/>
      <c r="G102" s="47"/>
      <c r="H102" s="56"/>
      <c r="I102" s="52"/>
      <c r="K102" s="53"/>
    </row>
    <row r="103" spans="1:11">
      <c r="A103" s="38"/>
      <c r="B103" s="46"/>
      <c r="C103" s="39"/>
      <c r="D103" s="47"/>
      <c r="E103" s="47"/>
      <c r="F103" s="47"/>
      <c r="G103" s="47"/>
      <c r="H103" s="56"/>
      <c r="I103" s="52"/>
      <c r="K103" s="53"/>
    </row>
    <row r="104" spans="1:11">
      <c r="A104" s="38"/>
      <c r="B104" s="46"/>
      <c r="C104" s="39"/>
      <c r="D104" s="47"/>
      <c r="E104" s="47"/>
      <c r="F104" s="47"/>
      <c r="G104" s="47"/>
      <c r="H104" s="56"/>
      <c r="I104" s="52"/>
      <c r="K104" s="53"/>
    </row>
    <row r="105" spans="1:11">
      <c r="A105" s="38"/>
      <c r="B105" s="46"/>
      <c r="C105" s="39"/>
      <c r="D105" s="47"/>
      <c r="E105" s="47"/>
      <c r="F105" s="47"/>
      <c r="G105" s="47"/>
      <c r="H105" s="56"/>
      <c r="I105" s="52"/>
      <c r="K105" s="53"/>
    </row>
    <row r="106" spans="1:11">
      <c r="A106" s="38"/>
      <c r="B106" s="46"/>
      <c r="C106" s="39"/>
      <c r="D106" s="47"/>
      <c r="E106" s="47"/>
      <c r="F106" s="47"/>
      <c r="G106" s="47"/>
      <c r="H106" s="56"/>
      <c r="I106" s="52"/>
      <c r="K106" s="53"/>
    </row>
    <row r="107" spans="1:11">
      <c r="A107" s="38"/>
      <c r="B107" s="46"/>
      <c r="C107" s="39"/>
      <c r="D107" s="47"/>
      <c r="E107" s="47"/>
      <c r="F107" s="47"/>
      <c r="G107" s="47"/>
      <c r="H107" s="56"/>
      <c r="I107" s="52"/>
      <c r="K107" s="53"/>
    </row>
    <row r="108" spans="1:11">
      <c r="A108" s="38"/>
      <c r="B108" s="46"/>
      <c r="C108" s="39"/>
      <c r="D108" s="47"/>
      <c r="E108" s="47"/>
      <c r="F108" s="47"/>
      <c r="G108" s="47"/>
      <c r="H108" s="56"/>
      <c r="I108" s="52"/>
      <c r="K108" s="53"/>
    </row>
    <row r="109" spans="1:11">
      <c r="A109" s="38"/>
      <c r="B109" s="46"/>
      <c r="C109" s="39"/>
      <c r="D109" s="47"/>
      <c r="E109" s="47"/>
      <c r="F109" s="47"/>
      <c r="G109" s="47"/>
      <c r="H109" s="56"/>
      <c r="I109" s="52"/>
      <c r="K109" s="53"/>
    </row>
    <row r="110" spans="1:11">
      <c r="A110" s="38"/>
      <c r="B110" s="46"/>
      <c r="C110" s="39"/>
      <c r="D110" s="47"/>
      <c r="E110" s="47"/>
      <c r="F110" s="47"/>
      <c r="G110" s="47"/>
      <c r="H110" s="56"/>
      <c r="I110" s="52"/>
      <c r="K110" s="53"/>
    </row>
    <row r="111" spans="1:11">
      <c r="A111" s="38"/>
      <c r="B111" s="46"/>
      <c r="C111" s="39"/>
      <c r="D111" s="47"/>
      <c r="E111" s="47"/>
      <c r="F111" s="47"/>
      <c r="G111" s="47"/>
      <c r="H111" s="56"/>
      <c r="I111" s="52"/>
      <c r="K111" s="53"/>
    </row>
    <row r="112" spans="1:11">
      <c r="A112" s="38"/>
      <c r="B112" s="46"/>
      <c r="C112" s="39"/>
      <c r="D112" s="47"/>
      <c r="E112" s="47"/>
      <c r="F112" s="47"/>
      <c r="G112" s="47"/>
      <c r="H112" s="56"/>
      <c r="I112" s="52"/>
      <c r="K112" s="53"/>
    </row>
    <row r="113" spans="1:11">
      <c r="A113" s="38"/>
      <c r="B113" s="46"/>
      <c r="C113" s="39"/>
      <c r="D113" s="47"/>
      <c r="E113" s="47"/>
      <c r="F113" s="47"/>
      <c r="G113" s="47"/>
      <c r="H113" s="56"/>
      <c r="I113" s="52"/>
      <c r="K113" s="53"/>
    </row>
    <row r="114" spans="1:11">
      <c r="A114" s="38"/>
      <c r="B114" s="46"/>
      <c r="C114" s="39"/>
      <c r="D114" s="47"/>
      <c r="E114" s="47"/>
      <c r="F114" s="47"/>
      <c r="G114" s="47"/>
      <c r="H114" s="56"/>
      <c r="I114" s="52"/>
      <c r="K114" s="53"/>
    </row>
  </sheetData>
  <autoFilter ref="A1:I97">
    <filterColumn colId="3">
      <customFilters>
        <customFilter operator="equal" val="投资款"/>
      </customFilters>
    </filterColumn>
    <extLst/>
  </autoFilter>
  <mergeCells count="1">
    <mergeCell ref="A97:D97"/>
  </mergeCells>
  <dataValidations count="6">
    <dataValidation allowBlank="1" showInputMessage="1" showErrorMessage="1" prompt="在此标题下的此列中输入日期。使用标题筛选器查找特定条目" sqref="A1"/>
    <dataValidation allowBlank="1" showInputMessage="1" showErrorMessage="1" prompt="在此标题下的此列中输入编号" sqref="B1"/>
    <dataValidation allowBlank="1" showInputMessage="1" showErrorMessage="1" prompt="在此标题下的此列中输入说明" sqref="C1"/>
    <dataValidation allowBlank="1" showInputMessage="1" showErrorMessage="1" prompt="在此标题下的此列中选择类别。按 Alt+向下键可出现选项，然后按向下键+Enter 做出选择" sqref="D1:G1"/>
    <dataValidation allowBlank="1" showInputMessage="1" showErrorMessage="1" prompt="在此标题下的此列中输入金额" sqref="H1:I1"/>
    <dataValidation type="list" allowBlank="1" showInputMessage="1" showErrorMessage="1" error="从列表中选择类别。选择“取消”，按 Alt+向下键可显现选项，然后按向下键和 Enter 做出选择" sqref="D2:G2 E9:G9 E12:G12 D12:D13 D10:G11" errorStyle="warning">
      <formula1>类别</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topLeftCell="A10" workbookViewId="0">
      <selection activeCell="E22" sqref="E22"/>
    </sheetView>
  </sheetViews>
  <sheetFormatPr defaultColWidth="8.93846153846154" defaultRowHeight="16.5" outlineLevelCol="7"/>
  <cols>
    <col min="1" max="1" width="21.6846153846154" customWidth="1"/>
    <col min="2" max="2" width="6.32307692307692" customWidth="1"/>
    <col min="4" max="4" width="24.1384615384615" customWidth="1"/>
    <col min="5" max="5" width="17.8846153846154" customWidth="1"/>
  </cols>
  <sheetData>
    <row r="1" spans="1:4">
      <c r="A1" t="s">
        <v>1378</v>
      </c>
      <c r="B1" t="s">
        <v>1379</v>
      </c>
      <c r="C1" t="s">
        <v>1380</v>
      </c>
      <c r="D1" t="s">
        <v>18</v>
      </c>
    </row>
    <row r="2" spans="1:4">
      <c r="A2" s="35">
        <v>43318</v>
      </c>
      <c r="B2" s="35" t="s">
        <v>1158</v>
      </c>
      <c r="C2" s="36" t="s">
        <v>1160</v>
      </c>
      <c r="D2" s="37">
        <v>60000</v>
      </c>
    </row>
    <row r="3" spans="1:4">
      <c r="A3" s="35">
        <v>43318</v>
      </c>
      <c r="B3" s="35" t="s">
        <v>1158</v>
      </c>
      <c r="C3" s="36" t="s">
        <v>1162</v>
      </c>
      <c r="D3" s="37">
        <v>20000</v>
      </c>
    </row>
    <row r="4" spans="1:4">
      <c r="A4" s="35">
        <v>43319</v>
      </c>
      <c r="B4" s="35" t="s">
        <v>1158</v>
      </c>
      <c r="C4" s="36" t="s">
        <v>1163</v>
      </c>
      <c r="D4" s="37">
        <v>20000</v>
      </c>
    </row>
    <row r="5" spans="1:4">
      <c r="A5" s="35">
        <v>43341</v>
      </c>
      <c r="B5" s="35" t="s">
        <v>1158</v>
      </c>
      <c r="C5" s="36" t="s">
        <v>1163</v>
      </c>
      <c r="D5" s="37">
        <v>40000</v>
      </c>
    </row>
    <row r="6" spans="1:4">
      <c r="A6" s="35">
        <v>43342</v>
      </c>
      <c r="B6" s="35" t="s">
        <v>1158</v>
      </c>
      <c r="C6" s="36" t="s">
        <v>1160</v>
      </c>
      <c r="D6" s="37">
        <v>120000</v>
      </c>
    </row>
    <row r="7" spans="1:4">
      <c r="A7" s="35">
        <v>43342</v>
      </c>
      <c r="B7" s="35" t="s">
        <v>1158</v>
      </c>
      <c r="C7" s="36" t="s">
        <v>1162</v>
      </c>
      <c r="D7" s="37">
        <v>40000</v>
      </c>
    </row>
    <row r="8" spans="1:4">
      <c r="A8" s="38">
        <v>43363</v>
      </c>
      <c r="B8" s="38" t="s">
        <v>1159</v>
      </c>
      <c r="C8" s="39" t="s">
        <v>1160</v>
      </c>
      <c r="D8" s="40">
        <v>60000</v>
      </c>
    </row>
    <row r="9" spans="1:4">
      <c r="A9" s="38">
        <v>43363</v>
      </c>
      <c r="B9" s="38" t="s">
        <v>1159</v>
      </c>
      <c r="C9" s="39" t="s">
        <v>1162</v>
      </c>
      <c r="D9" s="40">
        <v>20000</v>
      </c>
    </row>
    <row r="10" spans="1:4">
      <c r="A10" s="38">
        <v>43364</v>
      </c>
      <c r="B10" s="38" t="s">
        <v>1159</v>
      </c>
      <c r="C10" s="39" t="s">
        <v>1163</v>
      </c>
      <c r="D10" s="40">
        <v>20000</v>
      </c>
    </row>
    <row r="11" spans="1:4">
      <c r="A11" s="38">
        <v>43387</v>
      </c>
      <c r="B11" s="38" t="s">
        <v>1159</v>
      </c>
      <c r="C11" s="39" t="s">
        <v>1160</v>
      </c>
      <c r="D11" s="40">
        <v>50000</v>
      </c>
    </row>
    <row r="12" spans="1:4">
      <c r="A12" s="38">
        <v>43388</v>
      </c>
      <c r="B12" s="38" t="s">
        <v>1159</v>
      </c>
      <c r="C12" s="39" t="s">
        <v>1160</v>
      </c>
      <c r="D12" s="40">
        <v>10000</v>
      </c>
    </row>
    <row r="13" spans="1:4">
      <c r="A13" s="38">
        <v>43388</v>
      </c>
      <c r="B13" s="38" t="s">
        <v>1159</v>
      </c>
      <c r="C13" s="39" t="s">
        <v>1162</v>
      </c>
      <c r="D13" s="40">
        <v>20000</v>
      </c>
    </row>
    <row r="14" spans="1:5">
      <c r="A14" s="38">
        <v>43388</v>
      </c>
      <c r="B14" s="38" t="s">
        <v>1159</v>
      </c>
      <c r="C14" s="39" t="s">
        <v>1163</v>
      </c>
      <c r="D14" s="40">
        <v>20000</v>
      </c>
      <c r="E14" t="s">
        <v>1381</v>
      </c>
    </row>
    <row r="15" spans="1:5">
      <c r="A15" s="35">
        <v>43404</v>
      </c>
      <c r="B15" s="35" t="s">
        <v>1158</v>
      </c>
      <c r="C15" s="36" t="s">
        <v>1163</v>
      </c>
      <c r="D15" s="37">
        <v>20000</v>
      </c>
      <c r="E15" t="s">
        <v>1382</v>
      </c>
    </row>
    <row r="16" spans="1:4">
      <c r="A16" s="41"/>
      <c r="B16" s="35"/>
      <c r="C16" s="36"/>
      <c r="D16" s="40"/>
    </row>
    <row r="17" spans="1:4">
      <c r="A17" s="41">
        <v>43424</v>
      </c>
      <c r="B17" s="35" t="s">
        <v>1159</v>
      </c>
      <c r="C17" s="36" t="s">
        <v>1160</v>
      </c>
      <c r="D17" s="40">
        <v>50000</v>
      </c>
    </row>
    <row r="18" spans="1:4">
      <c r="A18" s="35">
        <v>43425</v>
      </c>
      <c r="B18" s="35" t="s">
        <v>1158</v>
      </c>
      <c r="C18" s="36" t="s">
        <v>1160</v>
      </c>
      <c r="D18" s="37">
        <v>50000</v>
      </c>
    </row>
    <row r="19" spans="1:4">
      <c r="A19" s="41">
        <v>43425</v>
      </c>
      <c r="B19" s="35" t="s">
        <v>1159</v>
      </c>
      <c r="C19" s="36" t="s">
        <v>1162</v>
      </c>
      <c r="D19" s="40">
        <v>5000</v>
      </c>
    </row>
    <row r="20" spans="1:4">
      <c r="A20" s="35">
        <v>43441</v>
      </c>
      <c r="B20" s="35" t="s">
        <v>1158</v>
      </c>
      <c r="C20" s="36" t="s">
        <v>1160</v>
      </c>
      <c r="D20" s="37">
        <v>40000</v>
      </c>
    </row>
    <row r="21" spans="1:4">
      <c r="A21" s="41">
        <v>43460</v>
      </c>
      <c r="B21" s="35" t="s">
        <v>1159</v>
      </c>
      <c r="C21" s="36" t="s">
        <v>1163</v>
      </c>
      <c r="D21" s="40">
        <v>20000</v>
      </c>
    </row>
    <row r="22" spans="1:4">
      <c r="A22" s="41">
        <v>43479</v>
      </c>
      <c r="B22" s="35" t="s">
        <v>1159</v>
      </c>
      <c r="C22" s="36" t="s">
        <v>1163</v>
      </c>
      <c r="D22" s="40">
        <v>6000</v>
      </c>
    </row>
    <row r="23" spans="1:4">
      <c r="A23" s="41">
        <v>43480</v>
      </c>
      <c r="B23" s="35" t="s">
        <v>1159</v>
      </c>
      <c r="C23" s="36" t="s">
        <v>1160</v>
      </c>
      <c r="D23" s="40">
        <v>19500</v>
      </c>
    </row>
    <row r="24" spans="1:4">
      <c r="A24" s="41">
        <v>43480</v>
      </c>
      <c r="B24" s="35" t="s">
        <v>1159</v>
      </c>
      <c r="C24" s="36" t="s">
        <v>1162</v>
      </c>
      <c r="D24" s="40">
        <v>4500</v>
      </c>
    </row>
    <row r="25" spans="1:4">
      <c r="A25" s="41">
        <v>43606</v>
      </c>
      <c r="B25" s="35" t="s">
        <v>1159</v>
      </c>
      <c r="C25" s="36" t="s">
        <v>1162</v>
      </c>
      <c r="D25" s="40">
        <v>1500</v>
      </c>
    </row>
    <row r="26" spans="1:4">
      <c r="A26" s="41">
        <v>43606</v>
      </c>
      <c r="B26" s="35" t="s">
        <v>1159</v>
      </c>
      <c r="C26" s="36" t="s">
        <v>1163</v>
      </c>
      <c r="D26" s="40">
        <v>2000</v>
      </c>
    </row>
    <row r="27" spans="1:4">
      <c r="A27" s="41">
        <v>43606</v>
      </c>
      <c r="B27" s="35" t="s">
        <v>1159</v>
      </c>
      <c r="C27" s="36" t="s">
        <v>1160</v>
      </c>
      <c r="D27" s="40">
        <v>6500</v>
      </c>
    </row>
    <row r="28" spans="4:4">
      <c r="D28">
        <f>SUM(D2:D27)</f>
        <v>725000</v>
      </c>
    </row>
    <row r="29" spans="6:8">
      <c r="F29">
        <v>74</v>
      </c>
      <c r="G29" s="42">
        <v>0.65</v>
      </c>
      <c r="H29">
        <f>F29*G29</f>
        <v>48.1</v>
      </c>
    </row>
    <row r="30" spans="6:8">
      <c r="F30">
        <v>74</v>
      </c>
      <c r="G30" s="42">
        <v>0.2</v>
      </c>
      <c r="H30">
        <f>F30*G30</f>
        <v>14.8</v>
      </c>
    </row>
    <row r="31" spans="6:8">
      <c r="F31">
        <v>74</v>
      </c>
      <c r="G31" s="42">
        <v>0.15</v>
      </c>
      <c r="H31">
        <f>F31*G31</f>
        <v>11.1</v>
      </c>
    </row>
  </sheetData>
  <autoFilter ref="A1:D28">
    <extLst/>
  </autoFilter>
  <dataValidations count="1">
    <dataValidation type="list" allowBlank="1" showInputMessage="1" showErrorMessage="1" error="从列表中选择类别。选择“取消”，按 Alt+向下键可显现选项，然后按向下键和 Enter 做出选择" sqref="D8" errorStyle="warning">
      <formula1>类别</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sheetPr>
  <dimension ref="A1:Y59"/>
  <sheetViews>
    <sheetView workbookViewId="0">
      <pane xSplit="1" ySplit="25" topLeftCell="K32" activePane="bottomRight" state="frozen"/>
      <selection/>
      <selection pane="topRight"/>
      <selection pane="bottomLeft"/>
      <selection pane="bottomRight" activeCell="Q50" sqref="Q50"/>
    </sheetView>
  </sheetViews>
  <sheetFormatPr defaultColWidth="11" defaultRowHeight="16.5"/>
  <cols>
    <col min="1" max="1" width="7.93846153846154" customWidth="1"/>
    <col min="2" max="2" width="11.7615384615385" customWidth="1"/>
    <col min="3" max="3" width="9.64615384615385" customWidth="1"/>
    <col min="4" max="5" width="9.56153846153846" customWidth="1"/>
    <col min="6" max="6" width="7.93846153846154" customWidth="1"/>
    <col min="7" max="7" width="6.32307692307692" customWidth="1"/>
    <col min="8" max="8" width="13.6692307692308" customWidth="1"/>
    <col min="9" max="9" width="11.3230769230769" customWidth="1"/>
    <col min="10" max="10" width="7.93846153846154" customWidth="1"/>
    <col min="11" max="11" width="10.6461538461538" customWidth="1"/>
    <col min="12" max="12" width="7.59230769230769" customWidth="1"/>
    <col min="13" max="13" width="10.7384615384615" customWidth="1"/>
    <col min="14" max="14" width="8.35384615384615" customWidth="1"/>
    <col min="15" max="15" width="12.3538461538462" customWidth="1"/>
    <col min="16" max="16" width="8.35384615384615" customWidth="1"/>
    <col min="17" max="17" width="20.9461538461538" customWidth="1"/>
    <col min="18" max="18" width="6.41538461538462" customWidth="1"/>
    <col min="19" max="21" width="9.41538461538462" customWidth="1"/>
    <col min="22" max="22" width="8.41538461538462" customWidth="1"/>
    <col min="23" max="23" width="4.11538461538461" customWidth="1"/>
    <col min="24" max="25" width="7.35384615384615" customWidth="1"/>
  </cols>
  <sheetData>
    <row r="1" ht="33" hidden="1" spans="1:25">
      <c r="A1" s="1" t="s">
        <v>1380</v>
      </c>
      <c r="B1" s="2" t="s">
        <v>1383</v>
      </c>
      <c r="C1" s="2" t="s">
        <v>1384</v>
      </c>
      <c r="D1" s="2" t="s">
        <v>1385</v>
      </c>
      <c r="E1" s="2" t="s">
        <v>1386</v>
      </c>
      <c r="F1" s="2" t="s">
        <v>1387</v>
      </c>
      <c r="G1" s="2" t="s">
        <v>1388</v>
      </c>
      <c r="H1" s="3" t="s">
        <v>1389</v>
      </c>
      <c r="I1" s="3" t="s">
        <v>1390</v>
      </c>
      <c r="J1" s="3" t="s">
        <v>1391</v>
      </c>
      <c r="K1" s="3" t="s">
        <v>1392</v>
      </c>
      <c r="L1" s="2" t="s">
        <v>1393</v>
      </c>
      <c r="M1" s="3" t="s">
        <v>1394</v>
      </c>
      <c r="N1" s="2" t="s">
        <v>1395</v>
      </c>
      <c r="O1" s="2" t="s">
        <v>19</v>
      </c>
      <c r="P1" s="2"/>
      <c r="Q1" s="33"/>
      <c r="R1" s="33"/>
      <c r="S1" s="33"/>
      <c r="T1" s="33"/>
      <c r="U1" s="33"/>
      <c r="V1" s="33"/>
      <c r="W1" s="33"/>
      <c r="X1" s="33"/>
      <c r="Y1" s="33"/>
    </row>
    <row r="2" hidden="1" spans="1:25">
      <c r="A2" s="4" t="s">
        <v>1162</v>
      </c>
      <c r="B2" s="4" t="s">
        <v>1396</v>
      </c>
      <c r="C2" s="4">
        <v>1800</v>
      </c>
      <c r="D2" s="5">
        <v>8</v>
      </c>
      <c r="E2" s="4">
        <v>25</v>
      </c>
      <c r="F2" s="5">
        <v>8</v>
      </c>
      <c r="G2" s="4">
        <v>15</v>
      </c>
      <c r="H2" s="4">
        <f>G2*F2</f>
        <v>120</v>
      </c>
      <c r="I2" s="4"/>
      <c r="J2" s="4"/>
      <c r="K2" s="4">
        <v>0</v>
      </c>
      <c r="L2" s="4">
        <f t="shared" ref="L2:L9" si="0">C2*D2/E2+H2+K2</f>
        <v>696</v>
      </c>
      <c r="M2" s="4">
        <v>938.79</v>
      </c>
      <c r="N2" s="25">
        <f>L2-M2*D2/E2</f>
        <v>395.5872</v>
      </c>
      <c r="O2" s="4"/>
      <c r="P2" s="4"/>
      <c r="Q2" s="33"/>
      <c r="R2" s="33"/>
      <c r="S2" s="33"/>
      <c r="T2" s="33"/>
      <c r="U2" s="33"/>
      <c r="V2" s="33"/>
      <c r="W2" s="33"/>
      <c r="X2" s="33"/>
      <c r="Y2" s="33"/>
    </row>
    <row r="3" hidden="1" spans="1:25">
      <c r="A3" s="4" t="s">
        <v>1162</v>
      </c>
      <c r="B3" s="4" t="s">
        <v>1397</v>
      </c>
      <c r="C3" s="4">
        <v>2500</v>
      </c>
      <c r="D3" s="5">
        <v>15</v>
      </c>
      <c r="E3" s="4">
        <v>25</v>
      </c>
      <c r="F3" s="5">
        <v>15</v>
      </c>
      <c r="G3" s="4">
        <v>15</v>
      </c>
      <c r="H3" s="4">
        <f t="shared" ref="H3:H24" si="1">G3*F3</f>
        <v>225</v>
      </c>
      <c r="I3" s="4"/>
      <c r="J3" s="4"/>
      <c r="K3" s="4">
        <v>0</v>
      </c>
      <c r="L3" s="4">
        <f t="shared" si="0"/>
        <v>1725</v>
      </c>
      <c r="M3" s="4">
        <v>938.79</v>
      </c>
      <c r="N3" s="25">
        <f t="shared" ref="N3:N9" si="2">L3-M3*D3/E3</f>
        <v>1161.726</v>
      </c>
      <c r="O3" s="4">
        <f>ROUND(N2+N3,2)</f>
        <v>1557.31</v>
      </c>
      <c r="P3" s="4" t="s">
        <v>1398</v>
      </c>
      <c r="Q3" s="33"/>
      <c r="R3" s="33"/>
      <c r="S3" s="33"/>
      <c r="T3" s="33"/>
      <c r="U3" s="33"/>
      <c r="V3" s="33"/>
      <c r="W3" s="33"/>
      <c r="X3" s="33"/>
      <c r="Y3" s="33"/>
    </row>
    <row r="4" hidden="1" spans="1:25">
      <c r="A4" s="6" t="s">
        <v>1160</v>
      </c>
      <c r="B4" s="6" t="s">
        <v>1396</v>
      </c>
      <c r="C4" s="6">
        <v>0</v>
      </c>
      <c r="D4" s="7">
        <v>8</v>
      </c>
      <c r="E4" s="6">
        <v>25</v>
      </c>
      <c r="F4" s="7">
        <v>8</v>
      </c>
      <c r="G4" s="6">
        <v>15</v>
      </c>
      <c r="H4" s="6">
        <f t="shared" si="1"/>
        <v>120</v>
      </c>
      <c r="I4" s="6"/>
      <c r="J4" s="6"/>
      <c r="K4" s="6">
        <v>0</v>
      </c>
      <c r="L4" s="6">
        <f t="shared" si="0"/>
        <v>120</v>
      </c>
      <c r="M4" s="6">
        <v>938.79</v>
      </c>
      <c r="N4" s="26">
        <f t="shared" si="2"/>
        <v>-180.4128</v>
      </c>
      <c r="O4" s="6"/>
      <c r="P4" s="6"/>
      <c r="Q4" s="33"/>
      <c r="R4" s="33"/>
      <c r="S4" s="33"/>
      <c r="T4" s="33"/>
      <c r="U4" s="33"/>
      <c r="V4" s="33"/>
      <c r="W4" s="33"/>
      <c r="X4" s="33"/>
      <c r="Y4" s="33"/>
    </row>
    <row r="5" hidden="1" spans="1:25">
      <c r="A5" s="6" t="s">
        <v>1160</v>
      </c>
      <c r="B5" s="6" t="s">
        <v>1397</v>
      </c>
      <c r="C5" s="6">
        <v>2500</v>
      </c>
      <c r="D5" s="7">
        <v>17</v>
      </c>
      <c r="E5" s="6">
        <v>25</v>
      </c>
      <c r="F5" s="7">
        <v>17</v>
      </c>
      <c r="G5" s="6">
        <v>15</v>
      </c>
      <c r="H5" s="6">
        <f t="shared" si="1"/>
        <v>255</v>
      </c>
      <c r="I5" s="6"/>
      <c r="J5" s="6"/>
      <c r="K5" s="6">
        <v>0</v>
      </c>
      <c r="L5" s="6">
        <f t="shared" si="0"/>
        <v>1955</v>
      </c>
      <c r="M5" s="6">
        <v>938.79</v>
      </c>
      <c r="N5" s="26">
        <f t="shared" si="2"/>
        <v>1316.6228</v>
      </c>
      <c r="O5" s="6">
        <f>ROUND(N4+N5,2)</f>
        <v>1136.21</v>
      </c>
      <c r="P5" s="6" t="s">
        <v>1398</v>
      </c>
      <c r="Q5" s="33"/>
      <c r="R5" s="33"/>
      <c r="S5" s="33"/>
      <c r="T5" s="33"/>
      <c r="U5" s="33"/>
      <c r="V5" s="33"/>
      <c r="W5" s="33"/>
      <c r="X5" s="33"/>
      <c r="Y5" s="33"/>
    </row>
    <row r="6" hidden="1" spans="1:25">
      <c r="A6" s="8" t="s">
        <v>1399</v>
      </c>
      <c r="B6" s="8" t="s">
        <v>1400</v>
      </c>
      <c r="C6" s="8">
        <v>2500</v>
      </c>
      <c r="D6" s="5">
        <v>25</v>
      </c>
      <c r="E6" s="8">
        <v>25</v>
      </c>
      <c r="F6" s="5">
        <v>25</v>
      </c>
      <c r="G6" s="8">
        <v>15</v>
      </c>
      <c r="H6" s="4">
        <f t="shared" si="1"/>
        <v>375</v>
      </c>
      <c r="I6" s="4"/>
      <c r="J6" s="4"/>
      <c r="K6" s="8">
        <v>0</v>
      </c>
      <c r="L6" s="4">
        <f t="shared" si="0"/>
        <v>2875</v>
      </c>
      <c r="M6" s="8">
        <v>938.79</v>
      </c>
      <c r="N6" s="27">
        <f t="shared" si="2"/>
        <v>1936.21</v>
      </c>
      <c r="O6" s="8"/>
      <c r="P6" s="8"/>
      <c r="Q6" s="33"/>
      <c r="R6" s="33"/>
      <c r="S6" s="33"/>
      <c r="T6" s="33"/>
      <c r="U6" s="33"/>
      <c r="V6" s="33"/>
      <c r="W6" s="33"/>
      <c r="X6" s="33"/>
      <c r="Y6" s="33"/>
    </row>
    <row r="7" hidden="1" spans="1:25">
      <c r="A7" s="6" t="s">
        <v>1160</v>
      </c>
      <c r="B7" s="6" t="s">
        <v>1401</v>
      </c>
      <c r="C7" s="6">
        <v>2500</v>
      </c>
      <c r="D7" s="7">
        <v>25</v>
      </c>
      <c r="E7" s="6">
        <v>25</v>
      </c>
      <c r="F7" s="7">
        <v>25</v>
      </c>
      <c r="G7" s="6">
        <v>15</v>
      </c>
      <c r="H7" s="6">
        <f t="shared" si="1"/>
        <v>375</v>
      </c>
      <c r="I7" s="6"/>
      <c r="J7" s="6"/>
      <c r="K7" s="6">
        <v>0</v>
      </c>
      <c r="L7" s="6">
        <f t="shared" si="0"/>
        <v>2875</v>
      </c>
      <c r="M7" s="6">
        <v>938.79</v>
      </c>
      <c r="N7" s="26">
        <f t="shared" si="2"/>
        <v>1936.21</v>
      </c>
      <c r="O7" s="6"/>
      <c r="P7" s="6"/>
      <c r="Q7" s="33"/>
      <c r="R7" s="33"/>
      <c r="S7" s="33"/>
      <c r="T7" s="33"/>
      <c r="U7" s="33"/>
      <c r="V7" s="33"/>
      <c r="W7" s="33"/>
      <c r="X7" s="33"/>
      <c r="Y7" s="33"/>
    </row>
    <row r="8" ht="33" hidden="1" spans="1:25">
      <c r="A8" s="8" t="s">
        <v>1399</v>
      </c>
      <c r="B8" s="8" t="s">
        <v>1402</v>
      </c>
      <c r="C8" s="8">
        <v>2500</v>
      </c>
      <c r="D8" s="5">
        <v>25</v>
      </c>
      <c r="E8" s="8">
        <v>25</v>
      </c>
      <c r="F8" s="5">
        <v>25</v>
      </c>
      <c r="G8" s="8">
        <v>15</v>
      </c>
      <c r="H8" s="4">
        <f t="shared" si="1"/>
        <v>375</v>
      </c>
      <c r="I8" s="4"/>
      <c r="J8" s="4"/>
      <c r="K8" s="8">
        <v>800</v>
      </c>
      <c r="L8" s="4">
        <f t="shared" si="0"/>
        <v>3675</v>
      </c>
      <c r="M8" s="8">
        <v>941.89</v>
      </c>
      <c r="N8" s="27">
        <f t="shared" si="2"/>
        <v>2733.11</v>
      </c>
      <c r="O8" s="8" t="s">
        <v>1403</v>
      </c>
      <c r="P8" s="8"/>
      <c r="Q8" s="33"/>
      <c r="R8" s="33"/>
      <c r="S8" s="33"/>
      <c r="T8" s="33"/>
      <c r="U8" s="33"/>
      <c r="V8" s="33"/>
      <c r="W8" s="33"/>
      <c r="X8" s="33"/>
      <c r="Y8" s="33"/>
    </row>
    <row r="9" ht="33" hidden="1" spans="1:25">
      <c r="A9" s="6" t="s">
        <v>1160</v>
      </c>
      <c r="B9" s="6" t="s">
        <v>1402</v>
      </c>
      <c r="C9" s="6">
        <v>2500</v>
      </c>
      <c r="D9" s="7">
        <v>25</v>
      </c>
      <c r="E9" s="6">
        <v>25</v>
      </c>
      <c r="F9" s="7">
        <v>25</v>
      </c>
      <c r="G9" s="6">
        <v>15</v>
      </c>
      <c r="H9" s="6">
        <f t="shared" si="1"/>
        <v>375</v>
      </c>
      <c r="I9" s="6"/>
      <c r="J9" s="6"/>
      <c r="K9" s="6">
        <v>800</v>
      </c>
      <c r="L9" s="6">
        <f t="shared" si="0"/>
        <v>3675</v>
      </c>
      <c r="M9" s="6">
        <v>941.89</v>
      </c>
      <c r="N9" s="26">
        <f t="shared" si="2"/>
        <v>2733.11</v>
      </c>
      <c r="O9" s="6" t="s">
        <v>1403</v>
      </c>
      <c r="P9" s="6"/>
      <c r="Q9" s="33"/>
      <c r="R9" s="33"/>
      <c r="S9" s="33"/>
      <c r="T9" s="33"/>
      <c r="U9" s="33"/>
      <c r="V9" s="33"/>
      <c r="W9" s="33"/>
      <c r="X9" s="33"/>
      <c r="Y9" s="33"/>
    </row>
    <row r="10" hidden="1" spans="1:25">
      <c r="A10" s="9" t="s">
        <v>1163</v>
      </c>
      <c r="B10" s="9" t="s">
        <v>1402</v>
      </c>
      <c r="C10" s="9">
        <v>0</v>
      </c>
      <c r="D10" s="10">
        <v>0</v>
      </c>
      <c r="E10" s="9">
        <v>0</v>
      </c>
      <c r="F10" s="10">
        <v>0</v>
      </c>
      <c r="G10" s="9">
        <v>0</v>
      </c>
      <c r="H10" s="9">
        <f t="shared" si="1"/>
        <v>0</v>
      </c>
      <c r="I10" s="9"/>
      <c r="J10" s="9"/>
      <c r="K10" s="9">
        <v>800</v>
      </c>
      <c r="L10" s="9">
        <v>800</v>
      </c>
      <c r="M10" s="9">
        <v>0</v>
      </c>
      <c r="N10" s="28">
        <v>800</v>
      </c>
      <c r="O10" s="9"/>
      <c r="P10" s="9"/>
      <c r="Q10" s="33"/>
      <c r="R10" s="33"/>
      <c r="S10" s="33"/>
      <c r="T10" s="33"/>
      <c r="U10" s="33"/>
      <c r="V10" s="33"/>
      <c r="W10" s="33"/>
      <c r="X10" s="33"/>
      <c r="Y10" s="33"/>
    </row>
    <row r="11" hidden="1" spans="1:25">
      <c r="A11" s="8" t="s">
        <v>1399</v>
      </c>
      <c r="B11" s="8" t="s">
        <v>1404</v>
      </c>
      <c r="C11" s="8">
        <v>2500</v>
      </c>
      <c r="D11" s="5">
        <v>25</v>
      </c>
      <c r="E11" s="8">
        <v>25</v>
      </c>
      <c r="F11" s="5">
        <v>25</v>
      </c>
      <c r="G11" s="8">
        <v>15</v>
      </c>
      <c r="H11" s="4">
        <f t="shared" si="1"/>
        <v>375</v>
      </c>
      <c r="I11" s="4"/>
      <c r="J11" s="4"/>
      <c r="K11" s="8">
        <v>0</v>
      </c>
      <c r="L11" s="4">
        <f t="shared" ref="L11:L22" si="3">C11*D11/E11+H11+K11</f>
        <v>2875</v>
      </c>
      <c r="M11" s="8">
        <v>941.89</v>
      </c>
      <c r="N11" s="27">
        <f t="shared" ref="N11:N24" si="4">L11-M11*D11/E11</f>
        <v>1933.11</v>
      </c>
      <c r="O11" s="8"/>
      <c r="P11" s="8"/>
      <c r="Q11" s="33"/>
      <c r="R11" s="33"/>
      <c r="S11" s="33"/>
      <c r="T11" s="33"/>
      <c r="U11" s="33"/>
      <c r="V11" s="33"/>
      <c r="W11" s="33"/>
      <c r="X11" s="33"/>
      <c r="Y11" s="33"/>
    </row>
    <row r="12" hidden="1" spans="1:25">
      <c r="A12" s="6" t="s">
        <v>1160</v>
      </c>
      <c r="B12" s="6" t="s">
        <v>1404</v>
      </c>
      <c r="C12" s="6">
        <v>2500</v>
      </c>
      <c r="D12" s="7">
        <v>25</v>
      </c>
      <c r="E12" s="6">
        <v>25</v>
      </c>
      <c r="F12" s="7">
        <v>25</v>
      </c>
      <c r="G12" s="6">
        <v>15</v>
      </c>
      <c r="H12" s="6">
        <f t="shared" si="1"/>
        <v>375</v>
      </c>
      <c r="I12" s="6"/>
      <c r="J12" s="6"/>
      <c r="K12" s="6">
        <v>0</v>
      </c>
      <c r="L12" s="6">
        <f t="shared" si="3"/>
        <v>2875</v>
      </c>
      <c r="M12" s="6">
        <v>941.89</v>
      </c>
      <c r="N12" s="26">
        <f t="shared" si="4"/>
        <v>1933.11</v>
      </c>
      <c r="O12" s="6"/>
      <c r="P12" s="6"/>
      <c r="Q12" s="33"/>
      <c r="R12" s="33"/>
      <c r="S12" s="33"/>
      <c r="T12" s="33"/>
      <c r="U12" s="33"/>
      <c r="V12" s="33"/>
      <c r="W12" s="33"/>
      <c r="X12" s="33"/>
      <c r="Y12" s="33"/>
    </row>
    <row r="13" ht="21" hidden="1" customHeight="1" spans="1:25">
      <c r="A13" s="8" t="s">
        <v>1399</v>
      </c>
      <c r="B13" s="8" t="s">
        <v>1405</v>
      </c>
      <c r="C13" s="8">
        <v>2500</v>
      </c>
      <c r="D13" s="5">
        <v>5</v>
      </c>
      <c r="E13" s="8">
        <v>26</v>
      </c>
      <c r="F13" s="5">
        <v>5</v>
      </c>
      <c r="G13" s="8">
        <v>15</v>
      </c>
      <c r="H13" s="4">
        <f t="shared" si="1"/>
        <v>75</v>
      </c>
      <c r="I13" s="4"/>
      <c r="J13" s="4"/>
      <c r="K13" s="8">
        <v>0</v>
      </c>
      <c r="L13" s="4">
        <f t="shared" si="3"/>
        <v>555.769230769231</v>
      </c>
      <c r="M13" s="8">
        <v>941.89</v>
      </c>
      <c r="N13" s="27">
        <f t="shared" si="4"/>
        <v>374.636538461538</v>
      </c>
      <c r="O13" s="8"/>
      <c r="P13" s="8"/>
      <c r="Q13" s="33"/>
      <c r="R13" s="33"/>
      <c r="S13" s="33"/>
      <c r="T13" s="33"/>
      <c r="U13" s="33"/>
      <c r="V13" s="33"/>
      <c r="W13" s="33"/>
      <c r="X13" s="33"/>
      <c r="Y13" s="33"/>
    </row>
    <row r="14" ht="19" hidden="1" customHeight="1" spans="1:25">
      <c r="A14" s="8" t="s">
        <v>1399</v>
      </c>
      <c r="B14" s="8" t="s">
        <v>1406</v>
      </c>
      <c r="C14" s="8">
        <v>3500</v>
      </c>
      <c r="D14" s="5">
        <v>21</v>
      </c>
      <c r="E14" s="8">
        <v>26</v>
      </c>
      <c r="F14" s="5">
        <v>21</v>
      </c>
      <c r="G14" s="8">
        <v>50</v>
      </c>
      <c r="H14" s="4">
        <f t="shared" si="1"/>
        <v>1050</v>
      </c>
      <c r="I14" s="4"/>
      <c r="J14" s="4"/>
      <c r="K14" s="8">
        <v>0</v>
      </c>
      <c r="L14" s="4">
        <f t="shared" si="3"/>
        <v>3876.92307692308</v>
      </c>
      <c r="M14" s="8">
        <v>941.89</v>
      </c>
      <c r="N14" s="27">
        <f t="shared" si="4"/>
        <v>3116.16576923077</v>
      </c>
      <c r="O14" s="4">
        <f t="shared" ref="O14:O18" si="5">ROUND(N13+N14,2)</f>
        <v>3490.8</v>
      </c>
      <c r="P14" s="8" t="s">
        <v>1407</v>
      </c>
      <c r="Q14" s="33"/>
      <c r="R14" s="33"/>
      <c r="S14" s="33"/>
      <c r="T14" s="33"/>
      <c r="U14" s="33"/>
      <c r="V14" s="33"/>
      <c r="W14" s="33"/>
      <c r="X14" s="33"/>
      <c r="Y14" s="33"/>
    </row>
    <row r="15" hidden="1" spans="1:25">
      <c r="A15" s="6" t="s">
        <v>1160</v>
      </c>
      <c r="B15" s="6" t="s">
        <v>1405</v>
      </c>
      <c r="C15" s="6">
        <v>2500</v>
      </c>
      <c r="D15" s="7">
        <v>5</v>
      </c>
      <c r="E15" s="6">
        <v>26</v>
      </c>
      <c r="F15" s="7">
        <v>5</v>
      </c>
      <c r="G15" s="6">
        <v>15</v>
      </c>
      <c r="H15" s="6">
        <f t="shared" si="1"/>
        <v>75</v>
      </c>
      <c r="I15" s="6"/>
      <c r="J15" s="6"/>
      <c r="K15" s="6">
        <v>0</v>
      </c>
      <c r="L15" s="6">
        <f t="shared" si="3"/>
        <v>555.769230769231</v>
      </c>
      <c r="M15" s="6">
        <v>941.89</v>
      </c>
      <c r="N15" s="26">
        <f t="shared" si="4"/>
        <v>374.636538461538</v>
      </c>
      <c r="O15" s="6"/>
      <c r="P15" s="6"/>
      <c r="Q15" s="33"/>
      <c r="R15" s="33"/>
      <c r="S15" s="33"/>
      <c r="T15" s="33"/>
      <c r="U15" s="33"/>
      <c r="V15" s="33"/>
      <c r="W15" s="33"/>
      <c r="X15" s="33"/>
      <c r="Y15" s="33"/>
    </row>
    <row r="16" hidden="1" spans="1:25">
      <c r="A16" s="6" t="s">
        <v>1160</v>
      </c>
      <c r="B16" s="6" t="s">
        <v>1406</v>
      </c>
      <c r="C16" s="6">
        <v>3500</v>
      </c>
      <c r="D16" s="7">
        <v>21</v>
      </c>
      <c r="E16" s="6">
        <v>26</v>
      </c>
      <c r="F16" s="7">
        <v>21</v>
      </c>
      <c r="G16" s="6">
        <v>50</v>
      </c>
      <c r="H16" s="6">
        <f t="shared" si="1"/>
        <v>1050</v>
      </c>
      <c r="I16" s="6"/>
      <c r="J16" s="6"/>
      <c r="K16" s="6">
        <v>0</v>
      </c>
      <c r="L16" s="6">
        <f t="shared" si="3"/>
        <v>3876.92307692308</v>
      </c>
      <c r="M16" s="6">
        <v>941.89</v>
      </c>
      <c r="N16" s="26">
        <f t="shared" si="4"/>
        <v>3116.16576923077</v>
      </c>
      <c r="O16" s="6">
        <f t="shared" si="5"/>
        <v>3490.8</v>
      </c>
      <c r="P16" s="6" t="s">
        <v>1407</v>
      </c>
      <c r="Q16" s="33"/>
      <c r="R16" s="33"/>
      <c r="S16" s="33"/>
      <c r="T16" s="33"/>
      <c r="U16" s="33"/>
      <c r="V16" s="33"/>
      <c r="W16" s="33"/>
      <c r="X16" s="33"/>
      <c r="Y16" s="33"/>
    </row>
    <row r="17" ht="19" hidden="1" customHeight="1" spans="1:25">
      <c r="A17" s="8" t="s">
        <v>1399</v>
      </c>
      <c r="B17" s="11">
        <v>43466</v>
      </c>
      <c r="C17" s="8">
        <v>3500</v>
      </c>
      <c r="D17" s="5">
        <v>26</v>
      </c>
      <c r="E17" s="8">
        <v>26</v>
      </c>
      <c r="F17" s="5">
        <v>26</v>
      </c>
      <c r="G17" s="8">
        <v>15</v>
      </c>
      <c r="H17" s="4">
        <f t="shared" si="1"/>
        <v>390</v>
      </c>
      <c r="I17" s="4"/>
      <c r="J17" s="4"/>
      <c r="K17" s="8">
        <v>0</v>
      </c>
      <c r="L17" s="4">
        <f t="shared" si="3"/>
        <v>3890</v>
      </c>
      <c r="M17" s="8">
        <v>989.42</v>
      </c>
      <c r="N17" s="27">
        <f t="shared" si="4"/>
        <v>2900.58</v>
      </c>
      <c r="O17" s="4"/>
      <c r="P17" s="8"/>
      <c r="Q17" s="33"/>
      <c r="R17" s="33"/>
      <c r="S17" s="33"/>
      <c r="T17" s="33"/>
      <c r="U17" s="33"/>
      <c r="V17" s="33"/>
      <c r="W17" s="33"/>
      <c r="X17" s="33"/>
      <c r="Y17" s="33"/>
    </row>
    <row r="18" hidden="1" spans="1:25">
      <c r="A18" s="6" t="s">
        <v>1160</v>
      </c>
      <c r="B18" s="12">
        <v>43466</v>
      </c>
      <c r="C18" s="6">
        <v>3500</v>
      </c>
      <c r="D18" s="7">
        <v>26</v>
      </c>
      <c r="E18" s="6">
        <v>26</v>
      </c>
      <c r="F18" s="7">
        <v>26</v>
      </c>
      <c r="G18" s="6">
        <v>15</v>
      </c>
      <c r="H18" s="6">
        <f t="shared" si="1"/>
        <v>390</v>
      </c>
      <c r="I18" s="6"/>
      <c r="J18" s="6"/>
      <c r="K18" s="6">
        <v>0</v>
      </c>
      <c r="L18" s="6">
        <f t="shared" si="3"/>
        <v>3890</v>
      </c>
      <c r="M18" s="6">
        <v>989.42</v>
      </c>
      <c r="N18" s="26">
        <f t="shared" si="4"/>
        <v>2900.58</v>
      </c>
      <c r="O18" s="6"/>
      <c r="P18" s="6"/>
      <c r="Q18" s="33"/>
      <c r="R18" s="33"/>
      <c r="S18" s="33"/>
      <c r="T18" s="33"/>
      <c r="U18" s="33"/>
      <c r="V18" s="33"/>
      <c r="W18" s="33"/>
      <c r="X18" s="33"/>
      <c r="Y18" s="33"/>
    </row>
    <row r="19" ht="19" hidden="1" customHeight="1" spans="1:25">
      <c r="A19" s="8" t="s">
        <v>1399</v>
      </c>
      <c r="B19" s="11">
        <v>43497</v>
      </c>
      <c r="C19" s="8">
        <v>3500</v>
      </c>
      <c r="D19" s="5">
        <v>24</v>
      </c>
      <c r="E19" s="8">
        <v>24</v>
      </c>
      <c r="F19" s="5">
        <v>24</v>
      </c>
      <c r="G19" s="8">
        <v>12</v>
      </c>
      <c r="H19" s="4">
        <f t="shared" si="1"/>
        <v>288</v>
      </c>
      <c r="I19" s="4"/>
      <c r="J19" s="4"/>
      <c r="K19" s="8">
        <v>0</v>
      </c>
      <c r="L19" s="4">
        <f t="shared" si="3"/>
        <v>3788</v>
      </c>
      <c r="M19" s="8">
        <v>944.26</v>
      </c>
      <c r="N19" s="27">
        <f t="shared" si="4"/>
        <v>2843.74</v>
      </c>
      <c r="O19" s="4"/>
      <c r="P19" s="8"/>
      <c r="Q19" s="33"/>
      <c r="R19" s="33"/>
      <c r="S19" s="33"/>
      <c r="T19" s="33"/>
      <c r="U19" s="33"/>
      <c r="V19" s="33"/>
      <c r="W19" s="33"/>
      <c r="X19" s="33"/>
      <c r="Y19" s="33"/>
    </row>
    <row r="20" hidden="1" spans="1:25">
      <c r="A20" s="6" t="s">
        <v>1160</v>
      </c>
      <c r="B20" s="12">
        <v>43497</v>
      </c>
      <c r="C20" s="6">
        <v>3500</v>
      </c>
      <c r="D20" s="7">
        <v>24</v>
      </c>
      <c r="E20" s="6">
        <v>24</v>
      </c>
      <c r="F20" s="7">
        <v>24</v>
      </c>
      <c r="G20" s="6">
        <v>12</v>
      </c>
      <c r="H20" s="6">
        <f t="shared" si="1"/>
        <v>288</v>
      </c>
      <c r="I20" s="6"/>
      <c r="J20" s="6"/>
      <c r="K20" s="6">
        <v>0</v>
      </c>
      <c r="L20" s="6">
        <f t="shared" si="3"/>
        <v>3788</v>
      </c>
      <c r="M20" s="6">
        <v>944.26</v>
      </c>
      <c r="N20" s="26">
        <f t="shared" si="4"/>
        <v>2843.74</v>
      </c>
      <c r="O20" s="6"/>
      <c r="P20" s="6"/>
      <c r="Q20" s="33"/>
      <c r="R20" s="33"/>
      <c r="S20" s="33"/>
      <c r="T20" s="33"/>
      <c r="U20" s="33"/>
      <c r="V20" s="33"/>
      <c r="W20" s="33"/>
      <c r="X20" s="33"/>
      <c r="Y20" s="33"/>
    </row>
    <row r="21" hidden="1" spans="1:25">
      <c r="A21" s="8" t="s">
        <v>1399</v>
      </c>
      <c r="B21" s="11">
        <v>43525</v>
      </c>
      <c r="C21" s="8">
        <v>3500</v>
      </c>
      <c r="D21" s="5">
        <v>21</v>
      </c>
      <c r="E21" s="8">
        <v>26</v>
      </c>
      <c r="F21" s="5">
        <v>16</v>
      </c>
      <c r="G21" s="8">
        <v>12</v>
      </c>
      <c r="H21" s="4">
        <f t="shared" si="1"/>
        <v>192</v>
      </c>
      <c r="I21" s="4"/>
      <c r="J21" s="4"/>
      <c r="K21" s="8">
        <v>0</v>
      </c>
      <c r="L21" s="8">
        <f t="shared" ref="L21:L24" si="6">C21*D21/E21+H21+J21+K21</f>
        <v>3018.92307692308</v>
      </c>
      <c r="M21" s="8">
        <v>944.26</v>
      </c>
      <c r="N21" s="27">
        <f t="shared" si="4"/>
        <v>2256.25153846154</v>
      </c>
      <c r="O21" s="4" t="s">
        <v>1408</v>
      </c>
      <c r="P21" s="8"/>
      <c r="Q21" s="33"/>
      <c r="R21" s="33"/>
      <c r="S21" s="33"/>
      <c r="T21" s="33"/>
      <c r="U21" s="33"/>
      <c r="V21" s="33"/>
      <c r="W21" s="33"/>
      <c r="X21" s="33"/>
      <c r="Y21" s="33"/>
    </row>
    <row r="22" hidden="1" spans="1:25">
      <c r="A22" s="6" t="s">
        <v>1160</v>
      </c>
      <c r="B22" s="12">
        <v>43525</v>
      </c>
      <c r="C22" s="6">
        <v>3500</v>
      </c>
      <c r="D22" s="7">
        <v>26</v>
      </c>
      <c r="E22" s="6">
        <v>26</v>
      </c>
      <c r="F22" s="7">
        <v>27</v>
      </c>
      <c r="G22" s="6">
        <v>12</v>
      </c>
      <c r="H22" s="6">
        <f t="shared" si="1"/>
        <v>324</v>
      </c>
      <c r="I22" s="6">
        <v>16</v>
      </c>
      <c r="J22" s="6">
        <f t="shared" ref="J22:J59" si="7">C22/E22/8*I22</f>
        <v>269.230769230769</v>
      </c>
      <c r="K22" s="6">
        <v>0</v>
      </c>
      <c r="L22" s="6">
        <f t="shared" si="6"/>
        <v>4093.23076923077</v>
      </c>
      <c r="M22" s="6">
        <v>944.26</v>
      </c>
      <c r="N22" s="26">
        <f t="shared" si="4"/>
        <v>3148.97076923077</v>
      </c>
      <c r="O22" s="6" t="s">
        <v>1409</v>
      </c>
      <c r="P22" s="6"/>
      <c r="Q22" s="33"/>
      <c r="R22" s="33"/>
      <c r="S22" s="33"/>
      <c r="T22" s="33"/>
      <c r="U22" s="33"/>
      <c r="V22" s="33"/>
      <c r="W22" s="33"/>
      <c r="X22" s="33"/>
      <c r="Y22" s="33"/>
    </row>
    <row r="23" hidden="1" spans="1:25">
      <c r="A23" s="8" t="s">
        <v>1399</v>
      </c>
      <c r="B23" s="11">
        <v>43556</v>
      </c>
      <c r="C23" s="8">
        <v>944.26</v>
      </c>
      <c r="D23" s="5">
        <v>26</v>
      </c>
      <c r="E23" s="8">
        <v>26</v>
      </c>
      <c r="F23" s="5">
        <v>0</v>
      </c>
      <c r="G23" s="8">
        <v>12</v>
      </c>
      <c r="H23" s="4">
        <f t="shared" si="1"/>
        <v>0</v>
      </c>
      <c r="I23" s="4"/>
      <c r="J23" s="4"/>
      <c r="K23" s="8">
        <v>0</v>
      </c>
      <c r="L23" s="8">
        <f t="shared" si="6"/>
        <v>944.26</v>
      </c>
      <c r="M23" s="8">
        <v>944.26</v>
      </c>
      <c r="N23" s="27">
        <f t="shared" si="4"/>
        <v>0</v>
      </c>
      <c r="O23" s="4"/>
      <c r="P23" s="8"/>
      <c r="Q23" s="33"/>
      <c r="R23" s="33"/>
      <c r="S23" s="33"/>
      <c r="T23" s="33"/>
      <c r="U23" s="33"/>
      <c r="V23" s="33"/>
      <c r="W23" s="33"/>
      <c r="X23" s="33"/>
      <c r="Y23" s="33"/>
    </row>
    <row r="24" hidden="1" spans="1:25">
      <c r="A24" s="6" t="s">
        <v>1160</v>
      </c>
      <c r="B24" s="12">
        <v>43556</v>
      </c>
      <c r="C24" s="6">
        <v>3500</v>
      </c>
      <c r="D24" s="7">
        <v>26</v>
      </c>
      <c r="E24" s="6">
        <v>26</v>
      </c>
      <c r="F24" s="7">
        <v>27</v>
      </c>
      <c r="G24" s="6">
        <v>12</v>
      </c>
      <c r="H24" s="6">
        <f t="shared" si="1"/>
        <v>324</v>
      </c>
      <c r="I24" s="6">
        <v>28</v>
      </c>
      <c r="J24" s="6">
        <f t="shared" si="7"/>
        <v>471.153846153846</v>
      </c>
      <c r="K24" s="6">
        <v>0</v>
      </c>
      <c r="L24" s="6">
        <f t="shared" si="6"/>
        <v>4295.15384615385</v>
      </c>
      <c r="M24" s="6">
        <v>944.26</v>
      </c>
      <c r="N24" s="26">
        <f t="shared" si="4"/>
        <v>3350.89384615385</v>
      </c>
      <c r="O24" s="6"/>
      <c r="P24" s="6"/>
      <c r="Q24" s="33"/>
      <c r="R24" s="33"/>
      <c r="S24" s="33"/>
      <c r="T24" s="33"/>
      <c r="U24" s="33"/>
      <c r="V24" s="33"/>
      <c r="W24" s="33"/>
      <c r="X24" s="33"/>
      <c r="Y24" s="33"/>
    </row>
    <row r="25" ht="33" spans="1:25">
      <c r="A25" s="1" t="s">
        <v>1380</v>
      </c>
      <c r="B25" s="2" t="s">
        <v>1383</v>
      </c>
      <c r="C25" s="2" t="s">
        <v>1384</v>
      </c>
      <c r="D25" s="2" t="s">
        <v>1385</v>
      </c>
      <c r="E25" s="2" t="s">
        <v>1386</v>
      </c>
      <c r="F25" s="2" t="s">
        <v>1387</v>
      </c>
      <c r="G25" s="2" t="s">
        <v>1388</v>
      </c>
      <c r="H25" s="3" t="s">
        <v>1389</v>
      </c>
      <c r="I25" s="3" t="s">
        <v>1390</v>
      </c>
      <c r="J25" s="3" t="s">
        <v>1391</v>
      </c>
      <c r="K25" s="3" t="s">
        <v>1410</v>
      </c>
      <c r="L25" s="3" t="s">
        <v>1392</v>
      </c>
      <c r="M25" s="2" t="s">
        <v>1393</v>
      </c>
      <c r="N25" s="2" t="s">
        <v>1411</v>
      </c>
      <c r="O25" s="3" t="s">
        <v>1394</v>
      </c>
      <c r="P25" s="2" t="s">
        <v>1395</v>
      </c>
      <c r="Q25" s="2" t="s">
        <v>19</v>
      </c>
      <c r="R25" s="2"/>
      <c r="S25" s="34" t="s">
        <v>1412</v>
      </c>
      <c r="T25" s="34" t="s">
        <v>1413</v>
      </c>
      <c r="U25" s="34" t="s">
        <v>1414</v>
      </c>
      <c r="V25" s="34" t="s">
        <v>1415</v>
      </c>
      <c r="W25" s="34" t="s">
        <v>1416</v>
      </c>
      <c r="X25" s="34" t="s">
        <v>1417</v>
      </c>
      <c r="Y25" s="34" t="s">
        <v>1418</v>
      </c>
    </row>
    <row r="26" spans="1:25">
      <c r="A26" s="13" t="s">
        <v>1419</v>
      </c>
      <c r="B26" s="14">
        <v>43617</v>
      </c>
      <c r="C26" s="13">
        <v>1500</v>
      </c>
      <c r="D26" s="13">
        <v>25</v>
      </c>
      <c r="E26" s="13">
        <v>25</v>
      </c>
      <c r="F26" s="13">
        <v>4</v>
      </c>
      <c r="G26" s="13">
        <v>12</v>
      </c>
      <c r="H26" s="15">
        <f t="shared" ref="H26:H59" si="8">G26*F26</f>
        <v>48</v>
      </c>
      <c r="I26" s="13">
        <v>0</v>
      </c>
      <c r="J26" s="15">
        <f t="shared" si="7"/>
        <v>0</v>
      </c>
      <c r="K26" s="15">
        <f t="shared" ref="K26:K59" si="9">X26+W26</f>
        <v>1398</v>
      </c>
      <c r="L26" s="13">
        <v>0</v>
      </c>
      <c r="M26" s="15">
        <f t="shared" ref="M26:M59" si="10">C26*D26/E26+H26+J26+K26+L26</f>
        <v>2946</v>
      </c>
      <c r="N26" s="13">
        <v>321.2</v>
      </c>
      <c r="O26" s="13">
        <v>944.26</v>
      </c>
      <c r="P26" s="29">
        <f>M26-N26+R26</f>
        <v>2945.8</v>
      </c>
      <c r="Q26" s="13" t="s">
        <v>1420</v>
      </c>
      <c r="R26" s="13">
        <v>321</v>
      </c>
      <c r="S26" s="34">
        <v>45635.33</v>
      </c>
      <c r="T26" s="34">
        <v>9337.25</v>
      </c>
      <c r="U26" s="34">
        <f t="shared" ref="U26:U31" si="11">S26+T26</f>
        <v>54972.58</v>
      </c>
      <c r="V26" s="34">
        <f t="shared" ref="V26:V28" si="12">2041.93+359.6+498+132</f>
        <v>3031.53</v>
      </c>
      <c r="W26" s="34">
        <v>15</v>
      </c>
      <c r="X26" s="34">
        <v>1383</v>
      </c>
      <c r="Y26" s="34">
        <f t="shared" ref="Y26:Y31" si="13">W26+X26</f>
        <v>1398</v>
      </c>
    </row>
    <row r="27" spans="1:25">
      <c r="A27" s="13" t="s">
        <v>1162</v>
      </c>
      <c r="B27" s="14">
        <v>43618</v>
      </c>
      <c r="C27" s="13">
        <v>1800</v>
      </c>
      <c r="D27" s="13">
        <v>21</v>
      </c>
      <c r="E27" s="13">
        <v>25</v>
      </c>
      <c r="F27" s="13">
        <v>2</v>
      </c>
      <c r="G27" s="13">
        <v>12</v>
      </c>
      <c r="H27" s="15">
        <f t="shared" si="8"/>
        <v>24</v>
      </c>
      <c r="I27" s="13">
        <v>0</v>
      </c>
      <c r="J27" s="15">
        <f t="shared" si="7"/>
        <v>0</v>
      </c>
      <c r="K27" s="15">
        <f t="shared" si="9"/>
        <v>2104</v>
      </c>
      <c r="L27" s="13">
        <v>0</v>
      </c>
      <c r="M27" s="15">
        <f t="shared" si="10"/>
        <v>3640</v>
      </c>
      <c r="N27" s="13">
        <v>321.2</v>
      </c>
      <c r="O27" s="13">
        <v>944.26</v>
      </c>
      <c r="P27" s="29">
        <f t="shared" ref="P27:P31" si="14">M27-N27</f>
        <v>3318.8</v>
      </c>
      <c r="Q27" s="13"/>
      <c r="R27" s="13"/>
      <c r="S27" s="34">
        <v>45635.33</v>
      </c>
      <c r="T27" s="34">
        <v>9337.25</v>
      </c>
      <c r="U27" s="34">
        <f t="shared" si="11"/>
        <v>54972.58</v>
      </c>
      <c r="V27" s="34">
        <f t="shared" si="12"/>
        <v>3031.53</v>
      </c>
      <c r="W27" s="34">
        <v>30</v>
      </c>
      <c r="X27" s="34">
        <v>2074</v>
      </c>
      <c r="Y27" s="34">
        <f t="shared" si="13"/>
        <v>2104</v>
      </c>
    </row>
    <row r="28" spans="1:25">
      <c r="A28" s="13" t="s">
        <v>1160</v>
      </c>
      <c r="B28" s="14">
        <v>43619</v>
      </c>
      <c r="C28" s="13">
        <v>1800</v>
      </c>
      <c r="D28" s="13">
        <v>25</v>
      </c>
      <c r="E28" s="13">
        <v>25</v>
      </c>
      <c r="F28" s="13">
        <v>3</v>
      </c>
      <c r="G28" s="13">
        <v>12</v>
      </c>
      <c r="H28" s="15">
        <f t="shared" si="8"/>
        <v>36</v>
      </c>
      <c r="I28" s="13">
        <v>0</v>
      </c>
      <c r="J28" s="15">
        <f t="shared" si="7"/>
        <v>0</v>
      </c>
      <c r="K28" s="15">
        <f t="shared" si="9"/>
        <v>2519</v>
      </c>
      <c r="L28" s="13">
        <v>0</v>
      </c>
      <c r="M28" s="15">
        <f t="shared" si="10"/>
        <v>4355</v>
      </c>
      <c r="N28" s="13">
        <v>321.2</v>
      </c>
      <c r="O28" s="13">
        <v>944.26</v>
      </c>
      <c r="P28" s="29">
        <f t="shared" si="14"/>
        <v>4033.8</v>
      </c>
      <c r="Q28" s="13"/>
      <c r="R28" s="13"/>
      <c r="S28" s="34">
        <v>45635.33</v>
      </c>
      <c r="T28" s="34">
        <v>9337.25</v>
      </c>
      <c r="U28" s="34">
        <f t="shared" si="11"/>
        <v>54972.58</v>
      </c>
      <c r="V28" s="34">
        <f t="shared" si="12"/>
        <v>3031.53</v>
      </c>
      <c r="W28" s="34">
        <v>30</v>
      </c>
      <c r="X28" s="34">
        <v>2489</v>
      </c>
      <c r="Y28" s="34">
        <f t="shared" si="13"/>
        <v>2519</v>
      </c>
    </row>
    <row r="29" spans="1:25">
      <c r="A29" s="16" t="s">
        <v>1419</v>
      </c>
      <c r="B29" s="17">
        <v>43647</v>
      </c>
      <c r="C29" s="16">
        <v>1500</v>
      </c>
      <c r="D29" s="16">
        <v>26</v>
      </c>
      <c r="E29" s="16">
        <v>26</v>
      </c>
      <c r="F29" s="16">
        <v>0</v>
      </c>
      <c r="G29" s="16">
        <v>0</v>
      </c>
      <c r="H29" s="18">
        <f t="shared" si="8"/>
        <v>0</v>
      </c>
      <c r="I29" s="16">
        <v>0</v>
      </c>
      <c r="J29" s="18">
        <f t="shared" si="7"/>
        <v>0</v>
      </c>
      <c r="K29" s="18">
        <f t="shared" si="9"/>
        <v>1342</v>
      </c>
      <c r="L29" s="16">
        <v>0</v>
      </c>
      <c r="M29" s="18">
        <f t="shared" si="10"/>
        <v>2842</v>
      </c>
      <c r="N29" s="16">
        <v>321.2</v>
      </c>
      <c r="O29" s="16">
        <v>944.26</v>
      </c>
      <c r="P29" s="30">
        <f>M29-N29+R29</f>
        <v>2520.8</v>
      </c>
      <c r="Q29" s="16"/>
      <c r="R29" s="16"/>
      <c r="S29" s="34">
        <v>43139.05</v>
      </c>
      <c r="T29" s="34">
        <v>10559.86</v>
      </c>
      <c r="U29" s="34">
        <f t="shared" si="11"/>
        <v>53698.91</v>
      </c>
      <c r="V29" s="34">
        <f t="shared" ref="V29:V31" si="15">241.2+805.87+385.32+456.2+108</f>
        <v>1996.59</v>
      </c>
      <c r="W29" s="34">
        <v>30</v>
      </c>
      <c r="X29" s="34">
        <v>1312</v>
      </c>
      <c r="Y29" s="34">
        <f t="shared" si="13"/>
        <v>1342</v>
      </c>
    </row>
    <row r="30" spans="1:25">
      <c r="A30" s="16" t="s">
        <v>1162</v>
      </c>
      <c r="B30" s="17">
        <v>43647</v>
      </c>
      <c r="C30" s="16">
        <v>1800</v>
      </c>
      <c r="D30" s="16">
        <v>20</v>
      </c>
      <c r="E30" s="16">
        <v>26</v>
      </c>
      <c r="F30" s="16">
        <v>0</v>
      </c>
      <c r="G30" s="16">
        <v>0</v>
      </c>
      <c r="H30" s="18">
        <f t="shared" si="8"/>
        <v>0</v>
      </c>
      <c r="I30" s="16">
        <v>0</v>
      </c>
      <c r="J30" s="18">
        <f t="shared" si="7"/>
        <v>0</v>
      </c>
      <c r="K30" s="18">
        <f t="shared" si="9"/>
        <v>1973</v>
      </c>
      <c r="L30" s="16">
        <v>0</v>
      </c>
      <c r="M30" s="18">
        <f t="shared" si="10"/>
        <v>3357.61538461538</v>
      </c>
      <c r="N30" s="16">
        <v>321.2</v>
      </c>
      <c r="O30" s="16">
        <v>944.26</v>
      </c>
      <c r="P30" s="30">
        <f t="shared" si="14"/>
        <v>3036.41538461538</v>
      </c>
      <c r="Q30" s="16"/>
      <c r="R30" s="16"/>
      <c r="S30" s="34">
        <v>43139.05</v>
      </c>
      <c r="T30" s="34">
        <v>10559.86</v>
      </c>
      <c r="U30" s="34">
        <f t="shared" si="11"/>
        <v>53698.91</v>
      </c>
      <c r="V30" s="34">
        <f t="shared" si="15"/>
        <v>1996.59</v>
      </c>
      <c r="W30" s="34">
        <v>5</v>
      </c>
      <c r="X30" s="34">
        <v>1968</v>
      </c>
      <c r="Y30" s="34">
        <f t="shared" si="13"/>
        <v>1973</v>
      </c>
    </row>
    <row r="31" spans="1:25">
      <c r="A31" s="16" t="s">
        <v>1160</v>
      </c>
      <c r="B31" s="17">
        <v>43647</v>
      </c>
      <c r="C31" s="16">
        <v>1800</v>
      </c>
      <c r="D31" s="16">
        <v>22</v>
      </c>
      <c r="E31" s="16">
        <v>26</v>
      </c>
      <c r="F31" s="16">
        <v>0</v>
      </c>
      <c r="G31" s="16">
        <v>0</v>
      </c>
      <c r="H31" s="18">
        <f t="shared" si="8"/>
        <v>0</v>
      </c>
      <c r="I31" s="16">
        <v>0</v>
      </c>
      <c r="J31" s="18">
        <f t="shared" si="7"/>
        <v>0</v>
      </c>
      <c r="K31" s="18">
        <f t="shared" si="9"/>
        <v>2401</v>
      </c>
      <c r="L31" s="16">
        <v>0</v>
      </c>
      <c r="M31" s="18">
        <f t="shared" si="10"/>
        <v>3924.07692307692</v>
      </c>
      <c r="N31" s="16">
        <v>321.2</v>
      </c>
      <c r="O31" s="16">
        <v>944.26</v>
      </c>
      <c r="P31" s="30">
        <f t="shared" si="14"/>
        <v>3602.87692307692</v>
      </c>
      <c r="Q31" s="16"/>
      <c r="R31" s="16"/>
      <c r="S31" s="34">
        <v>43139.05</v>
      </c>
      <c r="T31" s="34">
        <v>10559.86</v>
      </c>
      <c r="U31" s="34">
        <f t="shared" si="11"/>
        <v>53698.91</v>
      </c>
      <c r="V31" s="34">
        <f t="shared" si="15"/>
        <v>1996.59</v>
      </c>
      <c r="W31" s="34">
        <v>40</v>
      </c>
      <c r="X31" s="34">
        <v>2361</v>
      </c>
      <c r="Y31" s="34">
        <f t="shared" si="13"/>
        <v>2401</v>
      </c>
    </row>
    <row r="32" spans="1:25">
      <c r="A32" s="16" t="s">
        <v>1421</v>
      </c>
      <c r="B32" s="17">
        <v>43647</v>
      </c>
      <c r="C32" s="16">
        <v>1800</v>
      </c>
      <c r="D32" s="16">
        <v>26</v>
      </c>
      <c r="E32" s="16">
        <v>26</v>
      </c>
      <c r="F32" s="16">
        <v>0</v>
      </c>
      <c r="G32" s="16">
        <v>0</v>
      </c>
      <c r="H32" s="18">
        <f t="shared" si="8"/>
        <v>0</v>
      </c>
      <c r="I32" s="16">
        <v>5</v>
      </c>
      <c r="J32" s="18">
        <f t="shared" si="7"/>
        <v>43.2692307692308</v>
      </c>
      <c r="K32" s="18">
        <f t="shared" si="9"/>
        <v>0</v>
      </c>
      <c r="L32" s="16">
        <v>0</v>
      </c>
      <c r="M32" s="18">
        <f t="shared" si="10"/>
        <v>1843.26923076923</v>
      </c>
      <c r="N32" s="16">
        <v>0</v>
      </c>
      <c r="O32" s="16">
        <v>0</v>
      </c>
      <c r="P32" s="30">
        <f>M32-N32-R32</f>
        <v>1376.76923076923</v>
      </c>
      <c r="Q32" s="16" t="s">
        <v>1422</v>
      </c>
      <c r="R32" s="16">
        <f>2799/6</f>
        <v>466.5</v>
      </c>
      <c r="S32" s="34"/>
      <c r="T32" s="34"/>
      <c r="U32" s="34"/>
      <c r="V32" s="34"/>
      <c r="W32" s="34"/>
      <c r="X32" s="34"/>
      <c r="Y32" s="34"/>
    </row>
    <row r="33" spans="1:25">
      <c r="A33" s="19" t="s">
        <v>1419</v>
      </c>
      <c r="B33" s="20">
        <v>43678</v>
      </c>
      <c r="C33" s="19">
        <v>1500</v>
      </c>
      <c r="D33" s="19">
        <v>24</v>
      </c>
      <c r="E33" s="19">
        <v>26</v>
      </c>
      <c r="F33" s="19">
        <v>6</v>
      </c>
      <c r="G33" s="19">
        <v>12</v>
      </c>
      <c r="H33" s="21">
        <f t="shared" si="8"/>
        <v>72</v>
      </c>
      <c r="I33" s="19">
        <v>0</v>
      </c>
      <c r="J33" s="21">
        <f t="shared" si="7"/>
        <v>0</v>
      </c>
      <c r="K33" s="21">
        <f t="shared" si="9"/>
        <v>1669</v>
      </c>
      <c r="L33" s="19">
        <v>0</v>
      </c>
      <c r="M33" s="21">
        <f t="shared" si="10"/>
        <v>3125.61538461538</v>
      </c>
      <c r="N33" s="19">
        <v>321.2</v>
      </c>
      <c r="O33" s="19">
        <v>944.26</v>
      </c>
      <c r="P33" s="31">
        <f t="shared" ref="P33:P35" si="16">M33-N33</f>
        <v>2804.41538461538</v>
      </c>
      <c r="Q33" s="19"/>
      <c r="R33" s="19"/>
      <c r="S33" s="34">
        <v>49029.79</v>
      </c>
      <c r="T33" s="34">
        <v>11315.45</v>
      </c>
      <c r="U33" s="34">
        <f t="shared" ref="U33:U35" si="17">S33+T33</f>
        <v>60345.24</v>
      </c>
      <c r="V33" s="34">
        <f t="shared" ref="V33:V35" si="18">218.9+1019.14+805.8+2669.9+44</f>
        <v>4757.74</v>
      </c>
      <c r="W33" s="34">
        <v>15</v>
      </c>
      <c r="X33" s="34">
        <v>1654</v>
      </c>
      <c r="Y33" s="34">
        <f t="shared" ref="Y33:Y35" si="19">W33+X33</f>
        <v>1669</v>
      </c>
    </row>
    <row r="34" spans="1:25">
      <c r="A34" s="19" t="s">
        <v>1162</v>
      </c>
      <c r="B34" s="20">
        <v>43678</v>
      </c>
      <c r="C34" s="19">
        <v>1800</v>
      </c>
      <c r="D34" s="19">
        <v>21</v>
      </c>
      <c r="E34" s="19">
        <v>26</v>
      </c>
      <c r="F34" s="19">
        <v>10</v>
      </c>
      <c r="G34" s="19">
        <v>12</v>
      </c>
      <c r="H34" s="21">
        <f t="shared" si="8"/>
        <v>120</v>
      </c>
      <c r="I34" s="19">
        <v>0</v>
      </c>
      <c r="J34" s="21">
        <f t="shared" si="7"/>
        <v>0</v>
      </c>
      <c r="K34" s="21">
        <f t="shared" si="9"/>
        <v>2506</v>
      </c>
      <c r="L34" s="19">
        <v>0</v>
      </c>
      <c r="M34" s="21">
        <f t="shared" si="10"/>
        <v>4079.84615384615</v>
      </c>
      <c r="N34" s="19">
        <v>321.2</v>
      </c>
      <c r="O34" s="19">
        <v>944.26</v>
      </c>
      <c r="P34" s="31">
        <f t="shared" si="16"/>
        <v>3758.64615384615</v>
      </c>
      <c r="Q34" s="19"/>
      <c r="R34" s="19"/>
      <c r="S34" s="34">
        <v>49029.79</v>
      </c>
      <c r="T34" s="34">
        <v>11315.45</v>
      </c>
      <c r="U34" s="34">
        <f t="shared" si="17"/>
        <v>60345.24</v>
      </c>
      <c r="V34" s="34">
        <f t="shared" si="18"/>
        <v>4757.74</v>
      </c>
      <c r="W34" s="34">
        <v>25</v>
      </c>
      <c r="X34" s="34">
        <v>2481</v>
      </c>
      <c r="Y34" s="34">
        <f t="shared" si="19"/>
        <v>2506</v>
      </c>
    </row>
    <row r="35" spans="1:25">
      <c r="A35" s="19" t="s">
        <v>1160</v>
      </c>
      <c r="B35" s="20">
        <v>43678</v>
      </c>
      <c r="C35" s="19">
        <v>1800</v>
      </c>
      <c r="D35" s="19">
        <v>17</v>
      </c>
      <c r="E35" s="19">
        <v>26</v>
      </c>
      <c r="F35" s="19">
        <v>4</v>
      </c>
      <c r="G35" s="19">
        <v>12</v>
      </c>
      <c r="H35" s="21">
        <f t="shared" si="8"/>
        <v>48</v>
      </c>
      <c r="I35" s="19">
        <v>0</v>
      </c>
      <c r="J35" s="21">
        <f t="shared" si="7"/>
        <v>0</v>
      </c>
      <c r="K35" s="21">
        <f t="shared" si="9"/>
        <v>2982</v>
      </c>
      <c r="L35" s="19">
        <v>0</v>
      </c>
      <c r="M35" s="21">
        <f t="shared" si="10"/>
        <v>4206.92307692308</v>
      </c>
      <c r="N35" s="19">
        <v>321.2</v>
      </c>
      <c r="O35" s="19">
        <v>944.26</v>
      </c>
      <c r="P35" s="31">
        <f t="shared" si="16"/>
        <v>3885.72307692308</v>
      </c>
      <c r="Q35" s="19"/>
      <c r="R35" s="19"/>
      <c r="S35" s="34">
        <v>49029.79</v>
      </c>
      <c r="T35" s="34">
        <v>11315.45</v>
      </c>
      <c r="U35" s="34">
        <f t="shared" si="17"/>
        <v>60345.24</v>
      </c>
      <c r="V35" s="34">
        <f t="shared" si="18"/>
        <v>4757.74</v>
      </c>
      <c r="W35" s="34">
        <v>5</v>
      </c>
      <c r="X35" s="34">
        <v>2977</v>
      </c>
      <c r="Y35" s="34">
        <f t="shared" si="19"/>
        <v>2982</v>
      </c>
    </row>
    <row r="36" spans="1:25">
      <c r="A36" s="19" t="s">
        <v>1421</v>
      </c>
      <c r="B36" s="20">
        <v>43678</v>
      </c>
      <c r="C36" s="19">
        <v>2300</v>
      </c>
      <c r="D36" s="19">
        <v>23</v>
      </c>
      <c r="E36" s="19">
        <v>26</v>
      </c>
      <c r="F36" s="19">
        <v>7</v>
      </c>
      <c r="G36" s="19">
        <v>12</v>
      </c>
      <c r="H36" s="21">
        <f t="shared" si="8"/>
        <v>84</v>
      </c>
      <c r="I36" s="19">
        <v>0</v>
      </c>
      <c r="J36" s="21">
        <f t="shared" si="7"/>
        <v>0</v>
      </c>
      <c r="K36" s="21">
        <f t="shared" si="9"/>
        <v>0</v>
      </c>
      <c r="L36" s="19">
        <v>0</v>
      </c>
      <c r="M36" s="21">
        <f t="shared" si="10"/>
        <v>2118.61538461538</v>
      </c>
      <c r="N36" s="19">
        <v>0</v>
      </c>
      <c r="O36" s="19">
        <v>0</v>
      </c>
      <c r="P36" s="31">
        <f>M36-N36-R36</f>
        <v>1652.11538461538</v>
      </c>
      <c r="Q36" s="19" t="s">
        <v>1422</v>
      </c>
      <c r="R36" s="19">
        <f>2799/6</f>
        <v>466.5</v>
      </c>
      <c r="S36" s="34"/>
      <c r="T36" s="34"/>
      <c r="U36" s="34"/>
      <c r="V36" s="34"/>
      <c r="W36" s="34"/>
      <c r="X36" s="34"/>
      <c r="Y36" s="34"/>
    </row>
    <row r="37" spans="1:25">
      <c r="A37" s="19" t="s">
        <v>1423</v>
      </c>
      <c r="B37" s="20">
        <v>43678</v>
      </c>
      <c r="C37" s="19">
        <v>1800</v>
      </c>
      <c r="D37" s="19">
        <v>16</v>
      </c>
      <c r="E37" s="19">
        <v>26</v>
      </c>
      <c r="F37" s="19">
        <v>5</v>
      </c>
      <c r="G37" s="19">
        <v>12</v>
      </c>
      <c r="H37" s="21">
        <f t="shared" si="8"/>
        <v>60</v>
      </c>
      <c r="I37" s="19">
        <v>0</v>
      </c>
      <c r="J37" s="21">
        <f t="shared" si="7"/>
        <v>0</v>
      </c>
      <c r="K37" s="21">
        <f t="shared" si="9"/>
        <v>15</v>
      </c>
      <c r="L37" s="19">
        <v>0</v>
      </c>
      <c r="M37" s="21">
        <f t="shared" si="10"/>
        <v>1182.69230769231</v>
      </c>
      <c r="N37" s="19">
        <v>0</v>
      </c>
      <c r="O37" s="19">
        <v>0</v>
      </c>
      <c r="P37" s="31">
        <f t="shared" ref="P37:P41" si="20">M37-N37</f>
        <v>1182.69230769231</v>
      </c>
      <c r="Q37" s="19"/>
      <c r="R37" s="19"/>
      <c r="S37" s="34"/>
      <c r="T37" s="34"/>
      <c r="U37" s="34"/>
      <c r="V37" s="34"/>
      <c r="W37" s="34">
        <v>15</v>
      </c>
      <c r="X37" s="34"/>
      <c r="Y37" s="34"/>
    </row>
    <row r="38" spans="1:25">
      <c r="A38" s="19" t="s">
        <v>1424</v>
      </c>
      <c r="B38" s="20">
        <v>43678</v>
      </c>
      <c r="C38" s="19">
        <v>1800</v>
      </c>
      <c r="D38" s="19">
        <v>6</v>
      </c>
      <c r="E38" s="19">
        <v>26</v>
      </c>
      <c r="F38" s="19">
        <v>0</v>
      </c>
      <c r="G38" s="19">
        <v>12</v>
      </c>
      <c r="H38" s="21">
        <f t="shared" si="8"/>
        <v>0</v>
      </c>
      <c r="I38" s="19">
        <v>0</v>
      </c>
      <c r="J38" s="21">
        <f t="shared" si="7"/>
        <v>0</v>
      </c>
      <c r="K38" s="21">
        <f t="shared" si="9"/>
        <v>0</v>
      </c>
      <c r="L38" s="19">
        <v>0</v>
      </c>
      <c r="M38" s="21">
        <f t="shared" si="10"/>
        <v>415.384615384615</v>
      </c>
      <c r="N38" s="19">
        <v>0</v>
      </c>
      <c r="O38" s="19">
        <v>0</v>
      </c>
      <c r="P38" s="31">
        <f t="shared" si="20"/>
        <v>415.384615384615</v>
      </c>
      <c r="Q38" s="19"/>
      <c r="R38" s="19"/>
      <c r="S38" s="34"/>
      <c r="T38" s="34"/>
      <c r="U38" s="34"/>
      <c r="V38" s="34"/>
      <c r="W38" s="34"/>
      <c r="X38" s="34"/>
      <c r="Y38" s="34"/>
    </row>
    <row r="39" spans="1:25">
      <c r="A39" s="16" t="s">
        <v>1419</v>
      </c>
      <c r="B39" s="17">
        <v>43709</v>
      </c>
      <c r="C39" s="16">
        <v>1500</v>
      </c>
      <c r="D39" s="16">
        <v>25</v>
      </c>
      <c r="E39" s="16">
        <v>25</v>
      </c>
      <c r="F39" s="16">
        <v>0</v>
      </c>
      <c r="G39" s="16">
        <v>12</v>
      </c>
      <c r="H39" s="18">
        <f t="shared" si="8"/>
        <v>0</v>
      </c>
      <c r="I39" s="16">
        <v>0</v>
      </c>
      <c r="J39" s="18">
        <f t="shared" si="7"/>
        <v>0</v>
      </c>
      <c r="K39" s="18">
        <f t="shared" si="9"/>
        <v>1780</v>
      </c>
      <c r="L39" s="16">
        <v>0</v>
      </c>
      <c r="M39" s="18">
        <f t="shared" si="10"/>
        <v>3280</v>
      </c>
      <c r="N39" s="16">
        <v>321.2</v>
      </c>
      <c r="O39" s="16">
        <v>944.26</v>
      </c>
      <c r="P39" s="30">
        <f t="shared" si="20"/>
        <v>2958.8</v>
      </c>
      <c r="Q39" s="16"/>
      <c r="R39" s="16"/>
      <c r="S39" s="34">
        <v>59066.46</v>
      </c>
      <c r="T39" s="34">
        <v>11705.7</v>
      </c>
      <c r="U39" s="34">
        <f t="shared" ref="U39:U59" si="21">S39+T39</f>
        <v>70772.16</v>
      </c>
      <c r="V39" s="34">
        <v>1503.77</v>
      </c>
      <c r="W39" s="34">
        <v>5</v>
      </c>
      <c r="X39" s="34">
        <v>1775</v>
      </c>
      <c r="Y39" s="34">
        <f t="shared" ref="Y39:Y59" si="22">W39+X39</f>
        <v>1780</v>
      </c>
    </row>
    <row r="40" spans="1:25">
      <c r="A40" s="16" t="s">
        <v>1162</v>
      </c>
      <c r="B40" s="17">
        <v>43709</v>
      </c>
      <c r="C40" s="16">
        <v>1800</v>
      </c>
      <c r="D40" s="16">
        <v>25</v>
      </c>
      <c r="E40" s="16">
        <v>25</v>
      </c>
      <c r="F40" s="16">
        <v>0</v>
      </c>
      <c r="G40" s="16">
        <v>12</v>
      </c>
      <c r="H40" s="18">
        <f t="shared" si="8"/>
        <v>0</v>
      </c>
      <c r="I40" s="16">
        <v>0</v>
      </c>
      <c r="J40" s="18">
        <f t="shared" si="7"/>
        <v>0</v>
      </c>
      <c r="K40" s="18">
        <f t="shared" si="9"/>
        <v>2682</v>
      </c>
      <c r="L40" s="16">
        <v>0</v>
      </c>
      <c r="M40" s="18">
        <f t="shared" si="10"/>
        <v>4482</v>
      </c>
      <c r="N40" s="16">
        <v>321.2</v>
      </c>
      <c r="O40" s="16">
        <v>944.26</v>
      </c>
      <c r="P40" s="30">
        <f t="shared" si="20"/>
        <v>4160.8</v>
      </c>
      <c r="Q40" s="16"/>
      <c r="R40" s="16"/>
      <c r="S40" s="34">
        <v>59066.46</v>
      </c>
      <c r="T40" s="34">
        <v>11705.7</v>
      </c>
      <c r="U40" s="34">
        <f t="shared" si="21"/>
        <v>70772.16</v>
      </c>
      <c r="V40" s="34">
        <v>1503.77</v>
      </c>
      <c r="W40" s="34">
        <v>20</v>
      </c>
      <c r="X40" s="34">
        <v>2662</v>
      </c>
      <c r="Y40" s="34">
        <f t="shared" si="22"/>
        <v>2682</v>
      </c>
    </row>
    <row r="41" spans="1:25">
      <c r="A41" s="16" t="s">
        <v>1160</v>
      </c>
      <c r="B41" s="17">
        <v>43709</v>
      </c>
      <c r="C41" s="16">
        <v>1800</v>
      </c>
      <c r="D41" s="16">
        <v>25</v>
      </c>
      <c r="E41" s="16">
        <v>25</v>
      </c>
      <c r="F41" s="16">
        <v>0</v>
      </c>
      <c r="G41" s="16">
        <v>12</v>
      </c>
      <c r="H41" s="18">
        <f t="shared" si="8"/>
        <v>0</v>
      </c>
      <c r="I41" s="16">
        <v>0</v>
      </c>
      <c r="J41" s="18">
        <f t="shared" si="7"/>
        <v>0</v>
      </c>
      <c r="K41" s="18">
        <f t="shared" si="9"/>
        <v>3194</v>
      </c>
      <c r="L41" s="16">
        <v>0</v>
      </c>
      <c r="M41" s="18">
        <f t="shared" si="10"/>
        <v>4994</v>
      </c>
      <c r="N41" s="16">
        <v>321.2</v>
      </c>
      <c r="O41" s="16">
        <v>944.26</v>
      </c>
      <c r="P41" s="30">
        <f t="shared" si="20"/>
        <v>4672.8</v>
      </c>
      <c r="Q41" s="16"/>
      <c r="R41" s="16"/>
      <c r="S41" s="34">
        <v>59066.46</v>
      </c>
      <c r="T41" s="34">
        <v>11705.7</v>
      </c>
      <c r="U41" s="34">
        <f t="shared" si="21"/>
        <v>70772.16</v>
      </c>
      <c r="V41" s="34">
        <v>1503.77</v>
      </c>
      <c r="W41" s="34">
        <v>0</v>
      </c>
      <c r="X41" s="34">
        <v>3194</v>
      </c>
      <c r="Y41" s="34">
        <f t="shared" si="22"/>
        <v>3194</v>
      </c>
    </row>
    <row r="42" spans="1:25">
      <c r="A42" s="16" t="s">
        <v>1421</v>
      </c>
      <c r="B42" s="17">
        <v>43709</v>
      </c>
      <c r="C42" s="16">
        <v>2300</v>
      </c>
      <c r="D42" s="16">
        <v>26.5</v>
      </c>
      <c r="E42" s="16">
        <v>25</v>
      </c>
      <c r="F42" s="16">
        <v>0</v>
      </c>
      <c r="G42" s="16">
        <v>12</v>
      </c>
      <c r="H42" s="18">
        <f t="shared" si="8"/>
        <v>0</v>
      </c>
      <c r="I42" s="16">
        <v>0</v>
      </c>
      <c r="J42" s="18">
        <f t="shared" si="7"/>
        <v>0</v>
      </c>
      <c r="K42" s="18">
        <f t="shared" si="9"/>
        <v>1420</v>
      </c>
      <c r="L42" s="16">
        <v>0</v>
      </c>
      <c r="M42" s="18">
        <f t="shared" si="10"/>
        <v>3858</v>
      </c>
      <c r="N42" s="16">
        <v>0</v>
      </c>
      <c r="O42" s="16">
        <v>0</v>
      </c>
      <c r="P42" s="30">
        <f>M42-N42-R42</f>
        <v>3391.5</v>
      </c>
      <c r="Q42" s="16" t="s">
        <v>1422</v>
      </c>
      <c r="R42" s="16">
        <f>2799/6</f>
        <v>466.5</v>
      </c>
      <c r="S42" s="34">
        <v>59066.46</v>
      </c>
      <c r="T42" s="34">
        <v>11705.7</v>
      </c>
      <c r="U42" s="34">
        <f t="shared" si="21"/>
        <v>70772.16</v>
      </c>
      <c r="V42" s="34">
        <v>1503.77</v>
      </c>
      <c r="W42" s="34">
        <v>0</v>
      </c>
      <c r="X42" s="34">
        <v>1420</v>
      </c>
      <c r="Y42" s="34">
        <f t="shared" si="22"/>
        <v>1420</v>
      </c>
    </row>
    <row r="43" spans="1:25">
      <c r="A43" s="16" t="s">
        <v>1423</v>
      </c>
      <c r="B43" s="17">
        <v>43709</v>
      </c>
      <c r="C43" s="16">
        <v>2300</v>
      </c>
      <c r="D43" s="16">
        <v>25</v>
      </c>
      <c r="E43" s="16">
        <v>25</v>
      </c>
      <c r="F43" s="16">
        <v>0</v>
      </c>
      <c r="G43" s="16">
        <v>12</v>
      </c>
      <c r="H43" s="18">
        <f t="shared" si="8"/>
        <v>0</v>
      </c>
      <c r="I43" s="16">
        <v>0</v>
      </c>
      <c r="J43" s="18">
        <f t="shared" si="7"/>
        <v>0</v>
      </c>
      <c r="K43" s="18">
        <f t="shared" si="9"/>
        <v>10</v>
      </c>
      <c r="L43" s="16">
        <v>0</v>
      </c>
      <c r="M43" s="18">
        <f t="shared" si="10"/>
        <v>2310</v>
      </c>
      <c r="N43" s="16">
        <v>0</v>
      </c>
      <c r="O43" s="16">
        <v>0</v>
      </c>
      <c r="P43" s="30">
        <f>M43-N43</f>
        <v>2310</v>
      </c>
      <c r="Q43" s="16"/>
      <c r="R43" s="16"/>
      <c r="S43" s="34">
        <v>59066.46</v>
      </c>
      <c r="T43" s="34">
        <v>11705.7</v>
      </c>
      <c r="U43" s="34">
        <f t="shared" si="21"/>
        <v>70772.16</v>
      </c>
      <c r="V43" s="34">
        <v>1503.77</v>
      </c>
      <c r="W43" s="34">
        <v>10</v>
      </c>
      <c r="X43" s="34">
        <v>0</v>
      </c>
      <c r="Y43" s="34">
        <f t="shared" si="22"/>
        <v>10</v>
      </c>
    </row>
    <row r="44" spans="1:25">
      <c r="A44" s="16" t="s">
        <v>1425</v>
      </c>
      <c r="B44" s="17">
        <v>43709</v>
      </c>
      <c r="C44" s="16">
        <v>3800</v>
      </c>
      <c r="D44" s="16">
        <v>25</v>
      </c>
      <c r="E44" s="16">
        <v>25</v>
      </c>
      <c r="F44" s="16">
        <v>0</v>
      </c>
      <c r="G44" s="16">
        <v>12</v>
      </c>
      <c r="H44" s="18">
        <f t="shared" si="8"/>
        <v>0</v>
      </c>
      <c r="I44" s="16">
        <v>0</v>
      </c>
      <c r="J44" s="18">
        <f t="shared" si="7"/>
        <v>0</v>
      </c>
      <c r="K44" s="18">
        <f t="shared" si="9"/>
        <v>0</v>
      </c>
      <c r="L44" s="16">
        <v>0</v>
      </c>
      <c r="M44" s="18">
        <f t="shared" si="10"/>
        <v>3800</v>
      </c>
      <c r="N44" s="16">
        <v>0</v>
      </c>
      <c r="O44" s="16">
        <v>0</v>
      </c>
      <c r="P44" s="30">
        <f>M44-N44</f>
        <v>3800</v>
      </c>
      <c r="Q44" s="16"/>
      <c r="R44" s="16"/>
      <c r="S44" s="34">
        <v>59066.46</v>
      </c>
      <c r="T44" s="34">
        <v>11705.7</v>
      </c>
      <c r="U44" s="34">
        <f t="shared" si="21"/>
        <v>70772.16</v>
      </c>
      <c r="V44" s="34">
        <v>1503.77</v>
      </c>
      <c r="W44" s="34">
        <v>0</v>
      </c>
      <c r="X44" s="34">
        <v>0</v>
      </c>
      <c r="Y44" s="34">
        <f t="shared" si="22"/>
        <v>0</v>
      </c>
    </row>
    <row r="45" spans="1:25">
      <c r="A45" s="16" t="s">
        <v>1424</v>
      </c>
      <c r="B45" s="17">
        <v>43709</v>
      </c>
      <c r="C45" s="16">
        <v>1800</v>
      </c>
      <c r="D45" s="16">
        <v>6.5</v>
      </c>
      <c r="E45" s="16">
        <v>25</v>
      </c>
      <c r="F45" s="16">
        <v>0</v>
      </c>
      <c r="G45" s="16">
        <v>12</v>
      </c>
      <c r="H45" s="18">
        <f t="shared" si="8"/>
        <v>0</v>
      </c>
      <c r="I45" s="16">
        <v>0</v>
      </c>
      <c r="J45" s="18">
        <f t="shared" si="7"/>
        <v>0</v>
      </c>
      <c r="K45" s="18">
        <f t="shared" si="9"/>
        <v>0</v>
      </c>
      <c r="L45" s="16">
        <v>0</v>
      </c>
      <c r="M45" s="18">
        <f t="shared" si="10"/>
        <v>468</v>
      </c>
      <c r="N45" s="16">
        <v>0</v>
      </c>
      <c r="O45" s="16">
        <v>0</v>
      </c>
      <c r="P45" s="30">
        <f>M45-N45</f>
        <v>468</v>
      </c>
      <c r="Q45" s="16"/>
      <c r="R45" s="16"/>
      <c r="S45" s="34">
        <v>59066.46</v>
      </c>
      <c r="T45" s="34">
        <v>11705.7</v>
      </c>
      <c r="U45" s="34">
        <f t="shared" si="21"/>
        <v>70772.16</v>
      </c>
      <c r="V45" s="34">
        <v>1503.77</v>
      </c>
      <c r="W45" s="34">
        <v>0</v>
      </c>
      <c r="X45" s="34">
        <v>0</v>
      </c>
      <c r="Y45" s="34">
        <f t="shared" si="22"/>
        <v>0</v>
      </c>
    </row>
    <row r="46" spans="1:25">
      <c r="A46" s="19" t="s">
        <v>1160</v>
      </c>
      <c r="B46" s="20">
        <v>43739</v>
      </c>
      <c r="C46" s="19">
        <v>1800</v>
      </c>
      <c r="D46" s="19">
        <v>26</v>
      </c>
      <c r="E46" s="19">
        <v>26</v>
      </c>
      <c r="F46" s="19">
        <v>0</v>
      </c>
      <c r="G46" s="19">
        <v>12</v>
      </c>
      <c r="H46" s="21">
        <f t="shared" si="8"/>
        <v>0</v>
      </c>
      <c r="I46" s="19">
        <v>0</v>
      </c>
      <c r="J46" s="21">
        <f t="shared" si="7"/>
        <v>0</v>
      </c>
      <c r="K46" s="21">
        <f t="shared" si="9"/>
        <v>5370</v>
      </c>
      <c r="L46" s="19">
        <v>0</v>
      </c>
      <c r="M46" s="21">
        <f t="shared" si="10"/>
        <v>7170</v>
      </c>
      <c r="N46" s="19">
        <v>344.28</v>
      </c>
      <c r="O46" s="19">
        <v>993.23</v>
      </c>
      <c r="P46" s="31">
        <f>M46-N46-R46</f>
        <v>6756.48</v>
      </c>
      <c r="Q46" s="19" t="s">
        <v>1426</v>
      </c>
      <c r="R46" s="19">
        <f>23.08*3</f>
        <v>69.24</v>
      </c>
      <c r="S46" s="19">
        <v>80000</v>
      </c>
      <c r="T46" s="19">
        <v>11000</v>
      </c>
      <c r="U46" s="19">
        <f t="shared" si="21"/>
        <v>91000</v>
      </c>
      <c r="V46" s="19">
        <v>574</v>
      </c>
      <c r="W46" s="19">
        <v>5</v>
      </c>
      <c r="X46" s="19">
        <v>5365</v>
      </c>
      <c r="Y46" s="19">
        <f t="shared" si="22"/>
        <v>5370</v>
      </c>
    </row>
    <row r="47" spans="1:25">
      <c r="A47" s="19" t="s">
        <v>1162</v>
      </c>
      <c r="B47" s="20">
        <v>43739</v>
      </c>
      <c r="C47" s="19">
        <v>1800</v>
      </c>
      <c r="D47" s="19">
        <v>26</v>
      </c>
      <c r="E47" s="19">
        <v>26</v>
      </c>
      <c r="F47" s="19">
        <v>0</v>
      </c>
      <c r="G47" s="19">
        <v>12</v>
      </c>
      <c r="H47" s="21">
        <f t="shared" si="8"/>
        <v>0</v>
      </c>
      <c r="I47" s="19">
        <v>0</v>
      </c>
      <c r="J47" s="21">
        <f t="shared" si="7"/>
        <v>0</v>
      </c>
      <c r="K47" s="21">
        <f t="shared" si="9"/>
        <v>0</v>
      </c>
      <c r="L47" s="19">
        <v>0</v>
      </c>
      <c r="M47" s="21">
        <f t="shared" si="10"/>
        <v>1800</v>
      </c>
      <c r="N47" s="19">
        <v>344.28</v>
      </c>
      <c r="O47" s="19">
        <v>993.23</v>
      </c>
      <c r="P47" s="31">
        <f>M47-N47-R47</f>
        <v>1386.48</v>
      </c>
      <c r="Q47" s="19" t="s">
        <v>1426</v>
      </c>
      <c r="R47" s="19">
        <f>23.08*3</f>
        <v>69.24</v>
      </c>
      <c r="S47" s="19">
        <v>80000</v>
      </c>
      <c r="T47" s="19">
        <v>11000</v>
      </c>
      <c r="U47" s="19">
        <f t="shared" si="21"/>
        <v>91000</v>
      </c>
      <c r="V47" s="19">
        <v>574</v>
      </c>
      <c r="W47" s="19">
        <v>0</v>
      </c>
      <c r="X47" s="19">
        <v>0</v>
      </c>
      <c r="Y47" s="19">
        <f t="shared" si="22"/>
        <v>0</v>
      </c>
    </row>
    <row r="48" spans="1:25">
      <c r="A48" s="19" t="s">
        <v>1419</v>
      </c>
      <c r="B48" s="20">
        <v>43739</v>
      </c>
      <c r="C48" s="19">
        <v>1500</v>
      </c>
      <c r="D48" s="19">
        <v>32</v>
      </c>
      <c r="E48" s="19">
        <v>26</v>
      </c>
      <c r="F48" s="19">
        <v>0</v>
      </c>
      <c r="G48" s="19">
        <v>12</v>
      </c>
      <c r="H48" s="21">
        <f t="shared" si="8"/>
        <v>0</v>
      </c>
      <c r="I48" s="19">
        <v>0</v>
      </c>
      <c r="J48" s="21">
        <f t="shared" si="7"/>
        <v>0</v>
      </c>
      <c r="K48" s="21">
        <f t="shared" si="9"/>
        <v>1898</v>
      </c>
      <c r="L48" s="19">
        <v>0</v>
      </c>
      <c r="M48" s="21">
        <f t="shared" si="10"/>
        <v>3744.15384615385</v>
      </c>
      <c r="N48" s="19">
        <v>344.28</v>
      </c>
      <c r="O48" s="19">
        <v>993.23</v>
      </c>
      <c r="P48" s="31">
        <f>M48-N48-R48</f>
        <v>3330.63384615385</v>
      </c>
      <c r="Q48" s="19" t="s">
        <v>1426</v>
      </c>
      <c r="R48" s="19">
        <f>23.08*3</f>
        <v>69.24</v>
      </c>
      <c r="S48" s="19">
        <v>80000</v>
      </c>
      <c r="T48" s="19">
        <v>11000</v>
      </c>
      <c r="U48" s="19">
        <f t="shared" si="21"/>
        <v>91000</v>
      </c>
      <c r="V48" s="19">
        <v>574</v>
      </c>
      <c r="W48" s="19">
        <v>20</v>
      </c>
      <c r="X48" s="19">
        <v>1878</v>
      </c>
      <c r="Y48" s="19">
        <f t="shared" si="22"/>
        <v>1898</v>
      </c>
    </row>
    <row r="49" spans="1:25">
      <c r="A49" s="19" t="s">
        <v>1421</v>
      </c>
      <c r="B49" s="20">
        <v>43739</v>
      </c>
      <c r="C49" s="19">
        <v>2300</v>
      </c>
      <c r="D49" s="19">
        <v>32</v>
      </c>
      <c r="E49" s="19">
        <v>26</v>
      </c>
      <c r="F49" s="19">
        <v>0</v>
      </c>
      <c r="G49" s="19">
        <v>12</v>
      </c>
      <c r="H49" s="21">
        <f t="shared" si="8"/>
        <v>0</v>
      </c>
      <c r="I49" s="19">
        <v>0</v>
      </c>
      <c r="J49" s="21">
        <f t="shared" si="7"/>
        <v>0</v>
      </c>
      <c r="K49" s="21">
        <f t="shared" si="9"/>
        <v>2146</v>
      </c>
      <c r="L49" s="19">
        <v>0</v>
      </c>
      <c r="M49" s="21">
        <f t="shared" si="10"/>
        <v>4976.76923076923</v>
      </c>
      <c r="N49" s="19">
        <v>344.28</v>
      </c>
      <c r="O49" s="19">
        <v>993.23</v>
      </c>
      <c r="P49" s="31">
        <f>M49-N49-R49</f>
        <v>4165.98923076923</v>
      </c>
      <c r="Q49" s="19" t="s">
        <v>1422</v>
      </c>
      <c r="R49" s="19">
        <f>2799/6</f>
        <v>466.5</v>
      </c>
      <c r="S49" s="19">
        <v>80000</v>
      </c>
      <c r="T49" s="19">
        <v>11000</v>
      </c>
      <c r="U49" s="19">
        <f t="shared" si="21"/>
        <v>91000</v>
      </c>
      <c r="V49" s="19">
        <v>574</v>
      </c>
      <c r="W49" s="19">
        <v>0</v>
      </c>
      <c r="X49" s="19">
        <v>2146</v>
      </c>
      <c r="Y49" s="19">
        <f t="shared" si="22"/>
        <v>2146</v>
      </c>
    </row>
    <row r="50" spans="1:25">
      <c r="A50" s="19" t="s">
        <v>1423</v>
      </c>
      <c r="B50" s="20">
        <v>43739</v>
      </c>
      <c r="C50" s="19">
        <v>1500</v>
      </c>
      <c r="D50" s="19">
        <v>32</v>
      </c>
      <c r="E50" s="19">
        <v>26</v>
      </c>
      <c r="F50" s="19">
        <v>0</v>
      </c>
      <c r="G50" s="19">
        <v>12</v>
      </c>
      <c r="H50" s="21">
        <f t="shared" si="8"/>
        <v>0</v>
      </c>
      <c r="I50" s="19">
        <v>0</v>
      </c>
      <c r="J50" s="21">
        <f t="shared" si="7"/>
        <v>0</v>
      </c>
      <c r="K50" s="21">
        <f t="shared" si="9"/>
        <v>1610</v>
      </c>
      <c r="L50" s="19">
        <v>0</v>
      </c>
      <c r="M50" s="21">
        <f t="shared" si="10"/>
        <v>3456.15384615385</v>
      </c>
      <c r="N50" s="19">
        <v>344.28</v>
      </c>
      <c r="O50" s="19">
        <v>993.23</v>
      </c>
      <c r="P50" s="31">
        <f t="shared" ref="P50:P55" si="23">M50-N50</f>
        <v>3111.87384615385</v>
      </c>
      <c r="Q50" s="19"/>
      <c r="R50" s="19"/>
      <c r="S50" s="19">
        <v>80000</v>
      </c>
      <c r="T50" s="19">
        <v>11000</v>
      </c>
      <c r="U50" s="19">
        <f t="shared" si="21"/>
        <v>91000</v>
      </c>
      <c r="V50" s="19">
        <v>574</v>
      </c>
      <c r="W50" s="19">
        <v>0</v>
      </c>
      <c r="X50" s="19">
        <v>1610</v>
      </c>
      <c r="Y50" s="19">
        <f t="shared" si="22"/>
        <v>1610</v>
      </c>
    </row>
    <row r="51" spans="1:25">
      <c r="A51" s="19" t="s">
        <v>1425</v>
      </c>
      <c r="B51" s="20">
        <v>43739</v>
      </c>
      <c r="C51" s="19">
        <v>3800</v>
      </c>
      <c r="D51" s="19">
        <v>32</v>
      </c>
      <c r="E51" s="19">
        <v>26</v>
      </c>
      <c r="F51" s="19">
        <v>0</v>
      </c>
      <c r="G51" s="19">
        <v>12</v>
      </c>
      <c r="H51" s="21">
        <f t="shared" si="8"/>
        <v>0</v>
      </c>
      <c r="I51" s="19">
        <v>0</v>
      </c>
      <c r="J51" s="21">
        <f t="shared" si="7"/>
        <v>0</v>
      </c>
      <c r="K51" s="21">
        <f t="shared" si="9"/>
        <v>0</v>
      </c>
      <c r="L51" s="19">
        <v>0</v>
      </c>
      <c r="M51" s="21">
        <f t="shared" si="10"/>
        <v>4676.92307692308</v>
      </c>
      <c r="N51" s="19">
        <v>0</v>
      </c>
      <c r="O51" s="19">
        <v>0</v>
      </c>
      <c r="P51" s="31">
        <f t="shared" si="23"/>
        <v>4676.92307692308</v>
      </c>
      <c r="Q51" s="19"/>
      <c r="R51" s="19"/>
      <c r="S51" s="19">
        <v>80000</v>
      </c>
      <c r="T51" s="19">
        <v>11000</v>
      </c>
      <c r="U51" s="19">
        <f t="shared" si="21"/>
        <v>91000</v>
      </c>
      <c r="V51" s="19">
        <v>574</v>
      </c>
      <c r="W51" s="19">
        <v>0</v>
      </c>
      <c r="X51" s="19">
        <v>0</v>
      </c>
      <c r="Y51" s="19">
        <f t="shared" si="22"/>
        <v>0</v>
      </c>
    </row>
    <row r="52" spans="1:25">
      <c r="A52" s="19" t="s">
        <v>1427</v>
      </c>
      <c r="B52" s="20">
        <v>43739</v>
      </c>
      <c r="C52" s="19">
        <v>3800</v>
      </c>
      <c r="D52" s="19">
        <v>20</v>
      </c>
      <c r="E52" s="19">
        <v>26</v>
      </c>
      <c r="F52" s="19">
        <v>0</v>
      </c>
      <c r="G52" s="19">
        <v>12</v>
      </c>
      <c r="H52" s="21">
        <f t="shared" si="8"/>
        <v>0</v>
      </c>
      <c r="I52" s="19">
        <v>0</v>
      </c>
      <c r="J52" s="21">
        <f t="shared" si="7"/>
        <v>0</v>
      </c>
      <c r="K52" s="21">
        <f t="shared" si="9"/>
        <v>0</v>
      </c>
      <c r="L52" s="19">
        <v>0</v>
      </c>
      <c r="M52" s="21">
        <f t="shared" si="10"/>
        <v>2923.07692307692</v>
      </c>
      <c r="N52" s="19">
        <v>0</v>
      </c>
      <c r="O52" s="19">
        <v>0</v>
      </c>
      <c r="P52" s="31">
        <f t="shared" si="23"/>
        <v>2923.07692307692</v>
      </c>
      <c r="Q52" s="19"/>
      <c r="R52" s="19"/>
      <c r="S52" s="19">
        <v>80000</v>
      </c>
      <c r="T52" s="19">
        <v>11000</v>
      </c>
      <c r="U52" s="19">
        <f t="shared" si="21"/>
        <v>91000</v>
      </c>
      <c r="V52" s="19">
        <v>574</v>
      </c>
      <c r="W52" s="19">
        <v>0</v>
      </c>
      <c r="X52" s="19">
        <v>0</v>
      </c>
      <c r="Y52" s="19">
        <f t="shared" si="22"/>
        <v>0</v>
      </c>
    </row>
    <row r="53" spans="1:25">
      <c r="A53" s="22" t="s">
        <v>1160</v>
      </c>
      <c r="B53" s="23">
        <v>43770</v>
      </c>
      <c r="C53" s="22">
        <v>1800</v>
      </c>
      <c r="D53" s="22">
        <v>26</v>
      </c>
      <c r="E53" s="22">
        <v>26</v>
      </c>
      <c r="F53" s="22">
        <v>0</v>
      </c>
      <c r="G53" s="22">
        <v>12</v>
      </c>
      <c r="H53" s="24">
        <f t="shared" si="8"/>
        <v>0</v>
      </c>
      <c r="I53" s="22">
        <v>0</v>
      </c>
      <c r="J53" s="24">
        <f t="shared" si="7"/>
        <v>0</v>
      </c>
      <c r="K53" s="24">
        <f t="shared" si="9"/>
        <v>4313</v>
      </c>
      <c r="L53" s="22">
        <v>0</v>
      </c>
      <c r="M53" s="24">
        <f t="shared" si="10"/>
        <v>6113</v>
      </c>
      <c r="N53" s="22">
        <v>344.28</v>
      </c>
      <c r="O53" s="22">
        <v>993.23</v>
      </c>
      <c r="P53" s="32">
        <f t="shared" si="23"/>
        <v>5768.72</v>
      </c>
      <c r="Q53" s="22"/>
      <c r="R53" s="22"/>
      <c r="S53" s="22">
        <v>67611</v>
      </c>
      <c r="T53" s="22">
        <v>9900</v>
      </c>
      <c r="U53" s="22">
        <f t="shared" si="21"/>
        <v>77511</v>
      </c>
      <c r="V53" s="22"/>
      <c r="W53" s="22">
        <v>0</v>
      </c>
      <c r="X53" s="22">
        <v>4313</v>
      </c>
      <c r="Y53" s="22">
        <f t="shared" si="22"/>
        <v>4313</v>
      </c>
    </row>
    <row r="54" spans="1:25">
      <c r="A54" s="22" t="s">
        <v>1162</v>
      </c>
      <c r="B54" s="23">
        <v>43770</v>
      </c>
      <c r="C54" s="22">
        <v>1800</v>
      </c>
      <c r="D54" s="22">
        <v>26</v>
      </c>
      <c r="E54" s="22">
        <v>26</v>
      </c>
      <c r="F54" s="22">
        <v>0</v>
      </c>
      <c r="G54" s="22">
        <v>12</v>
      </c>
      <c r="H54" s="24">
        <f t="shared" si="8"/>
        <v>0</v>
      </c>
      <c r="I54" s="22">
        <v>0</v>
      </c>
      <c r="J54" s="24">
        <f t="shared" si="7"/>
        <v>0</v>
      </c>
      <c r="K54" s="24">
        <f t="shared" si="9"/>
        <v>0</v>
      </c>
      <c r="L54" s="22">
        <v>0</v>
      </c>
      <c r="M54" s="24">
        <f t="shared" si="10"/>
        <v>1800</v>
      </c>
      <c r="N54" s="22">
        <v>344.28</v>
      </c>
      <c r="O54" s="22">
        <v>993.23</v>
      </c>
      <c r="P54" s="32">
        <f t="shared" si="23"/>
        <v>1455.72</v>
      </c>
      <c r="Q54" s="22"/>
      <c r="R54" s="22"/>
      <c r="S54" s="22">
        <v>67611</v>
      </c>
      <c r="T54" s="22">
        <v>9900</v>
      </c>
      <c r="U54" s="22">
        <f t="shared" si="21"/>
        <v>77511</v>
      </c>
      <c r="V54" s="22"/>
      <c r="W54" s="22">
        <v>0</v>
      </c>
      <c r="X54" s="22">
        <v>0</v>
      </c>
      <c r="Y54" s="22">
        <f t="shared" si="22"/>
        <v>0</v>
      </c>
    </row>
    <row r="55" spans="1:25">
      <c r="A55" s="22" t="s">
        <v>1419</v>
      </c>
      <c r="B55" s="23">
        <v>43770</v>
      </c>
      <c r="C55" s="22">
        <v>1500</v>
      </c>
      <c r="D55" s="22">
        <v>26</v>
      </c>
      <c r="E55" s="22">
        <v>26</v>
      </c>
      <c r="F55" s="22">
        <v>0</v>
      </c>
      <c r="G55" s="22">
        <v>12</v>
      </c>
      <c r="H55" s="24">
        <f t="shared" si="8"/>
        <v>0</v>
      </c>
      <c r="I55" s="22">
        <v>0</v>
      </c>
      <c r="J55" s="24">
        <f t="shared" si="7"/>
        <v>0</v>
      </c>
      <c r="K55" s="24">
        <f t="shared" si="9"/>
        <v>1530</v>
      </c>
      <c r="L55" s="22">
        <v>0</v>
      </c>
      <c r="M55" s="24">
        <f t="shared" si="10"/>
        <v>3030</v>
      </c>
      <c r="N55" s="22">
        <v>344.28</v>
      </c>
      <c r="O55" s="22">
        <v>993.23</v>
      </c>
      <c r="P55" s="32">
        <f t="shared" si="23"/>
        <v>2685.72</v>
      </c>
      <c r="Q55" s="22"/>
      <c r="R55" s="22"/>
      <c r="S55" s="22">
        <v>67611</v>
      </c>
      <c r="T55" s="22">
        <v>9900</v>
      </c>
      <c r="U55" s="22">
        <f t="shared" si="21"/>
        <v>77511</v>
      </c>
      <c r="V55" s="22"/>
      <c r="W55" s="22">
        <v>20</v>
      </c>
      <c r="X55" s="22">
        <v>1510</v>
      </c>
      <c r="Y55" s="22">
        <f t="shared" si="22"/>
        <v>1530</v>
      </c>
    </row>
    <row r="56" spans="1:25">
      <c r="A56" s="22" t="s">
        <v>1421</v>
      </c>
      <c r="B56" s="23">
        <v>43770</v>
      </c>
      <c r="C56" s="22">
        <v>2300</v>
      </c>
      <c r="D56" s="22">
        <v>26</v>
      </c>
      <c r="E56" s="22">
        <v>26</v>
      </c>
      <c r="F56" s="22">
        <v>0</v>
      </c>
      <c r="G56" s="22">
        <v>12</v>
      </c>
      <c r="H56" s="24">
        <f t="shared" si="8"/>
        <v>0</v>
      </c>
      <c r="I56" s="22">
        <v>0</v>
      </c>
      <c r="J56" s="24">
        <f t="shared" si="7"/>
        <v>0</v>
      </c>
      <c r="K56" s="24">
        <f t="shared" si="9"/>
        <v>1725</v>
      </c>
      <c r="L56" s="22">
        <v>0</v>
      </c>
      <c r="M56" s="24">
        <f t="shared" si="10"/>
        <v>4025</v>
      </c>
      <c r="N56" s="22">
        <v>344.28</v>
      </c>
      <c r="O56" s="22">
        <v>993.23</v>
      </c>
      <c r="P56" s="32">
        <f>M56-N56-R56</f>
        <v>3214.22</v>
      </c>
      <c r="Q56" s="22" t="s">
        <v>1422</v>
      </c>
      <c r="R56" s="22">
        <f>2799/6</f>
        <v>466.5</v>
      </c>
      <c r="S56" s="22">
        <v>67611</v>
      </c>
      <c r="T56" s="22">
        <v>9900</v>
      </c>
      <c r="U56" s="22">
        <f t="shared" si="21"/>
        <v>77511</v>
      </c>
      <c r="V56" s="22"/>
      <c r="W56" s="22">
        <v>0</v>
      </c>
      <c r="X56" s="22">
        <v>1725</v>
      </c>
      <c r="Y56" s="22">
        <f t="shared" si="22"/>
        <v>1725</v>
      </c>
    </row>
    <row r="57" spans="1:25">
      <c r="A57" s="22" t="s">
        <v>1423</v>
      </c>
      <c r="B57" s="23">
        <v>43770</v>
      </c>
      <c r="C57" s="22">
        <v>1500</v>
      </c>
      <c r="D57" s="22">
        <v>26</v>
      </c>
      <c r="E57" s="22">
        <v>26</v>
      </c>
      <c r="F57" s="22">
        <v>0</v>
      </c>
      <c r="G57" s="22">
        <v>12</v>
      </c>
      <c r="H57" s="24">
        <f t="shared" si="8"/>
        <v>0</v>
      </c>
      <c r="I57" s="22">
        <v>0</v>
      </c>
      <c r="J57" s="24">
        <f t="shared" si="7"/>
        <v>0</v>
      </c>
      <c r="K57" s="24">
        <f t="shared" si="9"/>
        <v>1314</v>
      </c>
      <c r="L57" s="22">
        <v>0</v>
      </c>
      <c r="M57" s="24">
        <f t="shared" si="10"/>
        <v>2814</v>
      </c>
      <c r="N57" s="22">
        <v>344.28</v>
      </c>
      <c r="O57" s="22">
        <v>993.23</v>
      </c>
      <c r="P57" s="32">
        <f t="shared" ref="P57:P59" si="24">M57-N57</f>
        <v>2469.72</v>
      </c>
      <c r="Q57" s="22"/>
      <c r="R57" s="22"/>
      <c r="S57" s="22">
        <v>67611</v>
      </c>
      <c r="T57" s="22">
        <v>9900</v>
      </c>
      <c r="U57" s="22">
        <f t="shared" si="21"/>
        <v>77511</v>
      </c>
      <c r="V57" s="22"/>
      <c r="W57" s="22">
        <v>20</v>
      </c>
      <c r="X57" s="22">
        <v>1294</v>
      </c>
      <c r="Y57" s="22">
        <f t="shared" si="22"/>
        <v>1314</v>
      </c>
    </row>
    <row r="58" spans="1:25">
      <c r="A58" s="22" t="s">
        <v>1425</v>
      </c>
      <c r="B58" s="23">
        <v>43770</v>
      </c>
      <c r="C58" s="22">
        <v>3800</v>
      </c>
      <c r="D58" s="22">
        <v>25</v>
      </c>
      <c r="E58" s="22">
        <v>26</v>
      </c>
      <c r="F58" s="22">
        <v>0</v>
      </c>
      <c r="G58" s="22">
        <v>12</v>
      </c>
      <c r="H58" s="24">
        <f t="shared" si="8"/>
        <v>0</v>
      </c>
      <c r="I58" s="22">
        <v>0</v>
      </c>
      <c r="J58" s="24">
        <f t="shared" si="7"/>
        <v>0</v>
      </c>
      <c r="K58" s="24">
        <f t="shared" si="9"/>
        <v>1078</v>
      </c>
      <c r="L58" s="22">
        <v>0</v>
      </c>
      <c r="M58" s="24">
        <f t="shared" si="10"/>
        <v>4731.84615384615</v>
      </c>
      <c r="N58" s="22">
        <v>0</v>
      </c>
      <c r="O58" s="22">
        <v>0</v>
      </c>
      <c r="P58" s="32">
        <f t="shared" si="24"/>
        <v>4731.84615384615</v>
      </c>
      <c r="Q58" s="22"/>
      <c r="R58" s="22"/>
      <c r="S58" s="22">
        <v>67611</v>
      </c>
      <c r="T58" s="22">
        <v>9900</v>
      </c>
      <c r="U58" s="22">
        <f t="shared" si="21"/>
        <v>77511</v>
      </c>
      <c r="V58" s="22"/>
      <c r="W58" s="22">
        <v>0</v>
      </c>
      <c r="X58" s="22">
        <v>1078</v>
      </c>
      <c r="Y58" s="22">
        <f t="shared" si="22"/>
        <v>1078</v>
      </c>
    </row>
    <row r="59" spans="1:25">
      <c r="A59" s="22" t="s">
        <v>1427</v>
      </c>
      <c r="B59" s="23">
        <v>43770</v>
      </c>
      <c r="C59" s="22">
        <v>3800</v>
      </c>
      <c r="D59" s="22">
        <v>26</v>
      </c>
      <c r="E59" s="22">
        <v>26</v>
      </c>
      <c r="F59" s="22">
        <v>0</v>
      </c>
      <c r="G59" s="22">
        <v>12</v>
      </c>
      <c r="H59" s="24">
        <f t="shared" si="8"/>
        <v>0</v>
      </c>
      <c r="I59" s="22">
        <v>0</v>
      </c>
      <c r="J59" s="24">
        <f t="shared" si="7"/>
        <v>0</v>
      </c>
      <c r="K59" s="24">
        <f t="shared" si="9"/>
        <v>0</v>
      </c>
      <c r="L59" s="22">
        <v>0</v>
      </c>
      <c r="M59" s="24">
        <f t="shared" si="10"/>
        <v>3800</v>
      </c>
      <c r="N59" s="22">
        <v>0</v>
      </c>
      <c r="O59" s="22">
        <v>0</v>
      </c>
      <c r="P59" s="32">
        <f t="shared" si="24"/>
        <v>3800</v>
      </c>
      <c r="Q59" s="22"/>
      <c r="R59" s="22"/>
      <c r="S59" s="22">
        <v>67611</v>
      </c>
      <c r="T59" s="22">
        <v>9900</v>
      </c>
      <c r="U59" s="22">
        <f t="shared" si="21"/>
        <v>77511</v>
      </c>
      <c r="V59" s="22"/>
      <c r="W59" s="22">
        <v>0</v>
      </c>
      <c r="X59" s="22">
        <v>0</v>
      </c>
      <c r="Y59" s="22">
        <f t="shared" si="22"/>
        <v>0</v>
      </c>
    </row>
  </sheetData>
  <mergeCells count="2">
    <mergeCell ref="O1:P1"/>
    <mergeCell ref="Q25:R25"/>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付款汇总表</vt:lpstr>
      <vt:lpstr>付款日记帐</vt:lpstr>
      <vt:lpstr>私户收入</vt:lpstr>
      <vt:lpstr>公户收支</vt:lpstr>
      <vt:lpstr>投资款</vt:lpstr>
      <vt:lpstr>工资</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sonia</cp:lastModifiedBy>
  <dcterms:created xsi:type="dcterms:W3CDTF">2018-06-21T06:24:00Z</dcterms:created>
  <dcterms:modified xsi:type="dcterms:W3CDTF">2020-02-12T08:50:50Z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