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ollinator paper 9-23-2013\"/>
    </mc:Choice>
  </mc:AlternateContent>
  <bookViews>
    <workbookView xWindow="0" yWindow="0" windowWidth="25596" windowHeight="15540" tabRatio="500" firstSheet="6" activeTab="6"/>
  </bookViews>
  <sheets>
    <sheet name="CSBA Almonds" sheetId="3" r:id="rId1"/>
    <sheet name="Sheet8" sheetId="12" r:id="rId2"/>
    <sheet name="Pollinator Article Data" sheetId="1" r:id="rId3"/>
    <sheet name="Codebook" sheetId="2" r:id="rId4"/>
    <sheet name="Summary Stats" sheetId="5" r:id="rId5"/>
    <sheet name="Sheet3" sheetId="6" r:id="rId6"/>
    <sheet name="BIP rent graph" sheetId="7" r:id="rId7"/>
    <sheet name="Colony Grade" sheetId="8" r:id="rId8"/>
    <sheet name="Colonies Placed" sheetId="9" r:id="rId9"/>
    <sheet name="Colonied Short" sheetId="4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2" i="7"/>
  <c r="G3" i="8"/>
  <c r="G4" i="8"/>
  <c r="G5" i="8"/>
  <c r="G2" i="8"/>
  <c r="F3" i="8"/>
  <c r="F4" i="8"/>
  <c r="F5" i="8"/>
  <c r="F2" i="8"/>
  <c r="D8" i="7"/>
  <c r="D9" i="7"/>
  <c r="D10" i="7"/>
  <c r="D7" i="7"/>
  <c r="C8" i="7"/>
  <c r="C9" i="7"/>
  <c r="C10" i="7"/>
  <c r="C7" i="7"/>
  <c r="B20" i="6"/>
  <c r="B19" i="6"/>
  <c r="F18" i="3"/>
  <c r="P18" i="3"/>
  <c r="B18" i="6"/>
  <c r="F17" i="3"/>
  <c r="P17" i="3"/>
  <c r="B17" i="6"/>
  <c r="F16" i="3"/>
  <c r="P16" i="3"/>
  <c r="B16" i="6"/>
  <c r="F15" i="3"/>
  <c r="P15" i="3"/>
  <c r="B15" i="6"/>
  <c r="F14" i="3"/>
  <c r="P14" i="3"/>
  <c r="B14" i="6"/>
  <c r="B13" i="6"/>
  <c r="B12" i="6"/>
  <c r="P11" i="3"/>
  <c r="B11" i="6"/>
  <c r="B10" i="6"/>
  <c r="B9" i="6"/>
  <c r="B8" i="6"/>
  <c r="B7" i="6"/>
  <c r="B6" i="6"/>
  <c r="B5" i="6"/>
  <c r="B4" i="6"/>
  <c r="B3" i="6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F11" i="3"/>
  <c r="O14" i="3"/>
  <c r="O15" i="3"/>
  <c r="O16" i="3"/>
  <c r="N14" i="3"/>
  <c r="N15" i="3"/>
  <c r="N16" i="3"/>
  <c r="O17" i="3"/>
  <c r="N17" i="3"/>
  <c r="N18" i="3"/>
  <c r="G18" i="3"/>
  <c r="G14" i="3"/>
  <c r="G15" i="3"/>
  <c r="G16" i="3"/>
  <c r="G17" i="3"/>
  <c r="F2" i="3"/>
  <c r="G2" i="3"/>
</calcChain>
</file>

<file path=xl/sharedStrings.xml><?xml version="1.0" encoding="utf-8"?>
<sst xmlns="http://schemas.openxmlformats.org/spreadsheetml/2006/main" count="93" uniqueCount="68">
  <si>
    <t>Year</t>
  </si>
  <si>
    <t>AverageGradeAlmonds</t>
  </si>
  <si>
    <t>WinterLossPollinators</t>
  </si>
  <si>
    <t>AlmondAcreage</t>
  </si>
  <si>
    <t>Weighted Average Almond Pollination rental fee charged</t>
  </si>
  <si>
    <t>Low end of weighted average pollination rental fee confindence interval</t>
  </si>
  <si>
    <t>High end of weighted average pollination rental fee confindence interval</t>
  </si>
  <si>
    <t>Weighted average grade of colonies placed for broker survey</t>
  </si>
  <si>
    <t>Bearing almond acreage</t>
  </si>
  <si>
    <t>http://www.almondboard.com/AboutTheAlmondBoard/Documents/201305almpd.pdf</t>
  </si>
  <si>
    <t>PollinationRentAlmondsBIP</t>
  </si>
  <si>
    <t>WinterLossTotal</t>
  </si>
  <si>
    <t>AlmondRentCSBABroker</t>
  </si>
  <si>
    <t>NumRentalsTot</t>
  </si>
  <si>
    <t>HighTot</t>
  </si>
  <si>
    <t>LowTot</t>
  </si>
  <si>
    <t>AverageTot</t>
  </si>
  <si>
    <t>NumRentalOwn</t>
  </si>
  <si>
    <t>NumRentalBroker</t>
  </si>
  <si>
    <t>NumBeekBroker</t>
  </si>
  <si>
    <t>NumBeekOwn</t>
  </si>
  <si>
    <t>NumBeekeepTot</t>
  </si>
  <si>
    <t>HighOwn</t>
  </si>
  <si>
    <t>LowOwn</t>
  </si>
  <si>
    <t>AverageOwn</t>
  </si>
  <si>
    <t>HighBroker</t>
  </si>
  <si>
    <t>LowBroker</t>
  </si>
  <si>
    <t>AverageBroker</t>
  </si>
  <si>
    <t>PollinationRentAlmondsConfLow</t>
  </si>
  <si>
    <t>PollinationRentAlmondsConfHigh</t>
  </si>
  <si>
    <t>WinterLossTotalLow</t>
  </si>
  <si>
    <t>WinterLossTotalHigh</t>
  </si>
  <si>
    <t>AverageGradeAlmondsConfLow</t>
  </si>
  <si>
    <t>AverageGradeAlmondsConfHigh</t>
  </si>
  <si>
    <t>California State Beekeepers Association almond rental price estimate</t>
  </si>
  <si>
    <t>low end of weighted average grade confidence interval</t>
  </si>
  <si>
    <t>High end of weighted average grade confidence interval</t>
  </si>
  <si>
    <t>Represents the total winter loss from the BIP Winter abstract</t>
  </si>
  <si>
    <t>http://beeinformed.org/2013/05/winter-loss-survey-2012-2013/</t>
  </si>
  <si>
    <t>Correlation</t>
  </si>
  <si>
    <t>BIP Rental Price</t>
  </si>
  <si>
    <t>CSBA Rental Price</t>
  </si>
  <si>
    <t>Winter Loss Rate</t>
  </si>
  <si>
    <t>Almond Acreage</t>
  </si>
  <si>
    <t>CSBA Rent</t>
  </si>
  <si>
    <t>BIP Rent</t>
  </si>
  <si>
    <t>BIP Rent Confidence Interval</t>
  </si>
  <si>
    <t>(140.07-169.12)</t>
  </si>
  <si>
    <t>(146.54-161.78)</t>
  </si>
  <si>
    <t>(144.38-161.22)</t>
  </si>
  <si>
    <t>(128.44-147.11)</t>
  </si>
  <si>
    <t>Average Grade</t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</si>
  <si>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-10.1)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</si>
  <si>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9.3</t>
    </r>
    <r>
      <rPr>
        <sz val="12"/>
        <color theme="1"/>
        <rFont val="Calibri"/>
        <family val="2"/>
        <scheme val="minor"/>
      </rPr>
      <t>-11.5)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</si>
  <si>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9.</t>
    </r>
    <r>
      <rPr>
        <sz val="12"/>
        <color theme="1"/>
        <rFont val="Calibri"/>
        <family val="2"/>
        <scheme val="minor"/>
      </rPr>
      <t>6-10.5)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</si>
  <si>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8.7</t>
    </r>
    <r>
      <rPr>
        <sz val="12"/>
        <color theme="1"/>
        <rFont val="Calibri"/>
        <family val="2"/>
        <scheme val="minor"/>
      </rPr>
      <t>-10.7)</t>
    </r>
  </si>
  <si>
    <t>Grade Confidence Interval</t>
  </si>
  <si>
    <t>low</t>
  </si>
  <si>
    <t>high</t>
  </si>
  <si>
    <t>Average Colony Grade</t>
  </si>
  <si>
    <t>Cololnies Placed</t>
  </si>
  <si>
    <t>Colonies Short</t>
  </si>
  <si>
    <t>Price</t>
  </si>
  <si>
    <t>colony grade</t>
  </si>
  <si>
    <t>Frame weighted average</t>
  </si>
  <si>
    <t>Frame weighted vs. traditional average</t>
  </si>
  <si>
    <t>Average Rent</t>
  </si>
  <si>
    <t>Frame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</si>
</sst>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Tahom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3" fontId="4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8" fontId="7" fillId="0" borderId="0" xfId="0" applyNumberFormat="1" applyFont="1" applyBorder="1" applyAlignment="1">
      <alignment horizontal="right" vertical="center" wrapText="1"/>
    </xf>
    <xf numFmtId="0" fontId="8" fillId="0" borderId="0" xfId="0" applyFont="1"/>
    <xf numFmtId="164" fontId="0" fillId="0" borderId="0" xfId="0" applyNumberFormat="1"/>
    <xf numFmtId="44" fontId="0" fillId="0" borderId="0" xfId="0" applyNumberFormat="1"/>
    <xf numFmtId="165" fontId="0" fillId="0" borderId="0" xfId="39" applyNumberFormat="1" applyFont="1"/>
    <xf numFmtId="166" fontId="3" fillId="0" borderId="0" xfId="0" applyNumberFormat="1" applyFont="1" applyBorder="1" applyAlignment="1">
      <alignment vertical="center" wrapText="1"/>
    </xf>
    <xf numFmtId="1" fontId="0" fillId="0" borderId="0" xfId="39" applyNumberFormat="1" applyFont="1"/>
    <xf numFmtId="1" fontId="4" fillId="0" borderId="0" xfId="39" applyNumberFormat="1" applyFont="1" applyBorder="1" applyAlignment="1">
      <alignment horizontal="right" vertical="center" wrapText="1"/>
    </xf>
    <xf numFmtId="0" fontId="0" fillId="0" borderId="1" xfId="0" applyBorder="1"/>
    <xf numFmtId="8" fontId="7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44" fontId="0" fillId="0" borderId="1" xfId="0" applyNumberFormat="1" applyBorder="1"/>
    <xf numFmtId="165" fontId="4" fillId="0" borderId="1" xfId="39" applyNumberFormat="1" applyFont="1" applyBorder="1" applyAlignment="1">
      <alignment horizontal="right" vertical="center" wrapText="1"/>
    </xf>
    <xf numFmtId="0" fontId="0" fillId="0" borderId="3" xfId="0" applyBorder="1"/>
    <xf numFmtId="8" fontId="7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66" fontId="0" fillId="0" borderId="3" xfId="0" applyNumberFormat="1" applyFont="1" applyBorder="1" applyAlignment="1">
      <alignment vertical="center" wrapText="1"/>
    </xf>
    <xf numFmtId="164" fontId="0" fillId="0" borderId="3" xfId="0" applyNumberFormat="1" applyBorder="1"/>
    <xf numFmtId="165" fontId="0" fillId="0" borderId="3" xfId="39" applyNumberFormat="1" applyFont="1" applyBorder="1"/>
    <xf numFmtId="0" fontId="9" fillId="0" borderId="2" xfId="0" applyFont="1" applyBorder="1" applyAlignment="1">
      <alignment vertical="top" wrapText="1"/>
    </xf>
    <xf numFmtId="8" fontId="0" fillId="0" borderId="0" xfId="0" applyNumberFormat="1"/>
    <xf numFmtId="166" fontId="0" fillId="0" borderId="0" xfId="0" applyNumberFormat="1"/>
    <xf numFmtId="3" fontId="1" fillId="0" borderId="4" xfId="0" applyNumberFormat="1" applyFont="1" applyBorder="1" applyAlignment="1">
      <alignment vertical="center" wrapText="1"/>
    </xf>
    <xf numFmtId="165" fontId="4" fillId="0" borderId="0" xfId="39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</cellXfs>
  <cellStyles count="118">
    <cellStyle name="Comma" xfId="3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Colony Rental Price and Almond Bearing Acres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graph'!$B$1</c:f>
              <c:strCache>
                <c:ptCount val="1"/>
                <c:pt idx="0">
                  <c:v>BIP Rent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'BIP rent graph'!$D$7:$D$10</c:f>
                <c:numCache>
                  <c:formatCode>General</c:formatCode>
                  <c:ptCount val="4"/>
                  <c:pt idx="0">
                    <c:v>9.3400000000000034</c:v>
                  </c:pt>
                  <c:pt idx="1">
                    <c:v>8.4199999999999875</c:v>
                  </c:pt>
                  <c:pt idx="2">
                    <c:v>7.6200000000000045</c:v>
                  </c:pt>
                  <c:pt idx="3">
                    <c:v>14.52000000000001</c:v>
                  </c:pt>
                </c:numCache>
              </c:numRef>
            </c:plus>
            <c:minus>
              <c:numRef>
                <c:f>'BIP rent graph'!$D$7:$D$10</c:f>
                <c:numCache>
                  <c:formatCode>General</c:formatCode>
                  <c:ptCount val="4"/>
                  <c:pt idx="0">
                    <c:v>9.3400000000000034</c:v>
                  </c:pt>
                  <c:pt idx="1">
                    <c:v>8.4199999999999875</c:v>
                  </c:pt>
                  <c:pt idx="2">
                    <c:v>7.6200000000000045</c:v>
                  </c:pt>
                  <c:pt idx="3">
                    <c:v>14.52000000000001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'BIP rent graph'!$A$2:$A$5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graph'!$B$2:$B$5</c:f>
              <c:numCache>
                <c:formatCode>"$"#,##0.00_);[Red]\("$"#,##0.00\)</c:formatCode>
                <c:ptCount val="4"/>
                <c:pt idx="0">
                  <c:v>137.77000000000001</c:v>
                </c:pt>
                <c:pt idx="1">
                  <c:v>152.80000000000001</c:v>
                </c:pt>
                <c:pt idx="2">
                  <c:v>154.16</c:v>
                </c:pt>
                <c:pt idx="3">
                  <c:v>154.6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63616880"/>
        <c:axId val="-1263614704"/>
      </c:barChart>
      <c:lineChart>
        <c:grouping val="standard"/>
        <c:varyColors val="0"/>
        <c:ser>
          <c:idx val="1"/>
          <c:order val="1"/>
          <c:tx>
            <c:strRef>
              <c:f>'BIP rent graph'!$E$2:$E$5</c:f>
              <c:strCach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'BIP rent graph'!$A$2:$A$5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graph'!$E$2:$E$5</c:f>
              <c:numCache>
                <c:formatCode>0</c:formatCod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9647072"/>
        <c:axId val="-1259651968"/>
      </c:lineChart>
      <c:catAx>
        <c:axId val="-12636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14704"/>
        <c:crosses val="autoZero"/>
        <c:auto val="1"/>
        <c:lblAlgn val="ctr"/>
        <c:lblOffset val="100"/>
        <c:noMultiLvlLbl val="0"/>
      </c:catAx>
      <c:valAx>
        <c:axId val="-1263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616880"/>
        <c:crosses val="autoZero"/>
        <c:crossBetween val="between"/>
      </c:valAx>
      <c:valAx>
        <c:axId val="-12596519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647072"/>
        <c:crosses val="max"/>
        <c:crossBetween val="between"/>
      </c:valAx>
      <c:catAx>
        <c:axId val="-12596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59651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rent vs. Frame Weighted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graph'!$B$16</c:f>
              <c:strCache>
                <c:ptCount val="1"/>
                <c:pt idx="0">
                  <c:v>Average 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graph'!$B$17:$B$20</c:f>
              <c:numCache>
                <c:formatCode>"$"#,##0.00_);[Red]\("$"#,##0.00\)</c:formatCode>
                <c:ptCount val="4"/>
                <c:pt idx="0">
                  <c:v>137.77000000000001</c:v>
                </c:pt>
                <c:pt idx="1">
                  <c:v>152.80000000000001</c:v>
                </c:pt>
                <c:pt idx="2">
                  <c:v>154.16</c:v>
                </c:pt>
                <c:pt idx="3">
                  <c:v>154.6</c:v>
                </c:pt>
              </c:numCache>
            </c:numRef>
          </c:val>
        </c:ser>
        <c:ser>
          <c:idx val="1"/>
          <c:order val="1"/>
          <c:tx>
            <c:strRef>
              <c:f>'BIP rent graph'!$C$16</c:f>
              <c:strCache>
                <c:ptCount val="1"/>
                <c:pt idx="0">
                  <c:v>Frame Weighted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graph'!$C$17:$C$20</c:f>
              <c:numCache>
                <c:formatCode>"$"#,##0.00_);[Red]\("$"#,##0.00\)</c:formatCode>
                <c:ptCount val="4"/>
                <c:pt idx="0">
                  <c:v>142.03092783505159</c:v>
                </c:pt>
                <c:pt idx="1">
                  <c:v>151.28712871287129</c:v>
                </c:pt>
                <c:pt idx="2">
                  <c:v>145.43396226415095</c:v>
                </c:pt>
                <c:pt idx="3">
                  <c:v>166.23655913978493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127104"/>
        <c:axId val="-1086124928"/>
      </c:barChart>
      <c:catAx>
        <c:axId val="-10861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124928"/>
        <c:crosses val="autoZero"/>
        <c:auto val="1"/>
        <c:lblAlgn val="ctr"/>
        <c:lblOffset val="100"/>
        <c:noMultiLvlLbl val="0"/>
      </c:catAx>
      <c:valAx>
        <c:axId val="-1086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1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'Colony Grade'!$C$1</c:f>
              <c:strCache>
                <c:ptCount val="1"/>
                <c:pt idx="0">
                  <c:v>Average Colony Grade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333333333333307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6666666666666666E-2"/>
                  <c:y val="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6666666666666666E-2"/>
                  <c:y val="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1111111111111012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'Colony Grade'!$F$2:$F$5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0.5</c:v>
                  </c:pt>
                  <c:pt idx="2">
                    <c:v>1.2999999999999989</c:v>
                  </c:pt>
                  <c:pt idx="3">
                    <c:v>1.2000000000000011</c:v>
                  </c:pt>
                </c:numCache>
              </c:numRef>
            </c:plus>
            <c:minus>
              <c:numRef>
                <c:f>'Colony Grade'!$F$2:$F$5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0.5</c:v>
                  </c:pt>
                  <c:pt idx="2">
                    <c:v>1.2999999999999989</c:v>
                  </c:pt>
                  <c:pt idx="3">
                    <c:v>1.2000000000000011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'Colony Grade'!$B$2:$B$5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'Colony Grade'!$C$2:$C$5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10.1</c:v>
                </c:pt>
                <c:pt idx="2">
                  <c:v>10.6</c:v>
                </c:pt>
                <c:pt idx="3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813088"/>
        <c:axId val="-1136809824"/>
      </c:barChart>
      <c:catAx>
        <c:axId val="-11368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809824"/>
        <c:crosses val="autoZero"/>
        <c:auto val="1"/>
        <c:lblAlgn val="ctr"/>
        <c:lblOffset val="100"/>
        <c:noMultiLvlLbl val="0"/>
      </c:catAx>
      <c:valAx>
        <c:axId val="-11368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8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Colonies</a:t>
            </a:r>
            <a:r>
              <a:rPr lang="en-US" baseline="0"/>
              <a:t> Placed by Subsample of Brokers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'Colonies Placed'!$B$1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7777777777778798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'Colonies Placed'!$A$2:$A$5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'Colonies Placed'!$B$2:$B$5</c:f>
              <c:numCache>
                <c:formatCode>#,##0</c:formatCode>
                <c:ptCount val="4"/>
                <c:pt idx="0">
                  <c:v>239234</c:v>
                </c:pt>
                <c:pt idx="1">
                  <c:v>267049</c:v>
                </c:pt>
                <c:pt idx="2">
                  <c:v>261872</c:v>
                </c:pt>
                <c:pt idx="3">
                  <c:v>262161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59651424"/>
        <c:axId val="-1259648704"/>
      </c:barChart>
      <c:lineChart>
        <c:grouping val="standard"/>
        <c:varyColors val="0"/>
        <c:ser>
          <c:idx val="1"/>
          <c:order val="1"/>
          <c:tx>
            <c:strRef>
              <c:f>'Colonies Placed'!$C$1</c:f>
              <c:strCache>
                <c:ptCount val="1"/>
                <c:pt idx="0">
                  <c:v>Almond Acreage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'Colonies Placed'!$A$2:$A$5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'Colonies Placed'!$C$2:$C$5</c:f>
              <c:numCache>
                <c:formatCode>_(* #,##0_);_(* \(#,##0\);_(* "-"??_);_(@_)</c:formatCod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6806560"/>
        <c:axId val="-1136807648"/>
      </c:lineChart>
      <c:catAx>
        <c:axId val="-12596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648704"/>
        <c:crosses val="autoZero"/>
        <c:auto val="1"/>
        <c:lblAlgn val="ctr"/>
        <c:lblOffset val="100"/>
        <c:noMultiLvlLbl val="0"/>
      </c:catAx>
      <c:valAx>
        <c:axId val="-12596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651424"/>
        <c:crosses val="autoZero"/>
        <c:crossBetween val="between"/>
      </c:valAx>
      <c:valAx>
        <c:axId val="-113680764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806560"/>
        <c:crosses val="max"/>
        <c:crossBetween val="between"/>
      </c:valAx>
      <c:catAx>
        <c:axId val="-113680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680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Colonies the Brokers were</a:t>
            </a:r>
            <a:r>
              <a:rPr lang="en-US"/>
              <a:t> Short</a:t>
            </a:r>
          </a:p>
        </c:rich>
      </c:tx>
      <c:layout>
        <c:manualLayout>
          <c:xMode val="edge"/>
          <c:yMode val="edge"/>
          <c:x val="0.173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132064"/>
        <c:axId val="-1136812000"/>
      </c:barChart>
      <c:catAx>
        <c:axId val="-13681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812000"/>
        <c:crosses val="autoZero"/>
        <c:auto val="1"/>
        <c:lblAlgn val="ctr"/>
        <c:lblOffset val="100"/>
        <c:noMultiLvlLbl val="0"/>
      </c:catAx>
      <c:valAx>
        <c:axId val="-11368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1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Colonies Demand</a:t>
            </a:r>
            <a:r>
              <a:rPr lang="en-US" baseline="0"/>
              <a:t> from Bee Brokers</a:t>
            </a:r>
            <a:endParaRPr lang="en-US"/>
          </a:p>
        </c:rich>
      </c:tx>
      <c:layout>
        <c:manualLayout>
          <c:xMode val="edge"/>
          <c:yMode val="edge"/>
          <c:x val="0.4289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ser>
          <c:idx val="1"/>
          <c:order val="1"/>
          <c:tx>
            <c:strRef>
              <c:f>'Colonied Short'!$C$1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Short'!$C$2:$C$5</c:f>
              <c:numCache>
                <c:formatCode>#,##0</c:formatCode>
                <c:ptCount val="4"/>
                <c:pt idx="0">
                  <c:v>239234</c:v>
                </c:pt>
                <c:pt idx="1">
                  <c:v>267049</c:v>
                </c:pt>
                <c:pt idx="2">
                  <c:v>261872</c:v>
                </c:pt>
                <c:pt idx="3">
                  <c:v>262161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5107568"/>
        <c:axId val="-1125107024"/>
      </c:barChart>
      <c:catAx>
        <c:axId val="-1125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107024"/>
        <c:crosses val="autoZero"/>
        <c:auto val="1"/>
        <c:lblAlgn val="ctr"/>
        <c:lblOffset val="100"/>
        <c:noMultiLvlLbl val="0"/>
      </c:catAx>
      <c:valAx>
        <c:axId val="-1125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1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Colonies the Brokers were</a:t>
            </a:r>
            <a:r>
              <a:rPr lang="en-US"/>
              <a:t> Short</a:t>
            </a:r>
          </a:p>
        </c:rich>
      </c:tx>
      <c:layout>
        <c:manualLayout>
          <c:xMode val="edge"/>
          <c:yMode val="edge"/>
          <c:x val="0.173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39396368"/>
        <c:axId val="-1139396912"/>
      </c:barChart>
      <c:lineChart>
        <c:grouping val="standard"/>
        <c:varyColors val="0"/>
        <c:ser>
          <c:idx val="1"/>
          <c:order val="1"/>
          <c:tx>
            <c:strRef>
              <c:f>'Colonied Short'!$E$1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Short'!$E$2:$E$5</c:f>
              <c:numCache>
                <c:formatCode>0.0%</c:formatCode>
                <c:ptCount val="4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6114048"/>
        <c:axId val="-1086115136"/>
      </c:lineChart>
      <c:catAx>
        <c:axId val="-11393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396912"/>
        <c:crosses val="autoZero"/>
        <c:auto val="1"/>
        <c:lblAlgn val="ctr"/>
        <c:lblOffset val="100"/>
        <c:noMultiLvlLbl val="0"/>
      </c:catAx>
      <c:valAx>
        <c:axId val="-1139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396368"/>
        <c:crosses val="autoZero"/>
        <c:crossBetween val="between"/>
      </c:valAx>
      <c:valAx>
        <c:axId val="-10861151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114048"/>
        <c:crosses val="max"/>
        <c:crossBetween val="between"/>
      </c:valAx>
      <c:catAx>
        <c:axId val="-10861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6115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152400</xdr:rowOff>
    </xdr:from>
    <xdr:to>
      <xdr:col>16</xdr:col>
      <xdr:colOff>609600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14</xdr:row>
      <xdr:rowOff>91440</xdr:rowOff>
    </xdr:from>
    <xdr:to>
      <xdr:col>11</xdr:col>
      <xdr:colOff>11430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6</xdr:row>
      <xdr:rowOff>76200</xdr:rowOff>
    </xdr:from>
    <xdr:to>
      <xdr:col>12</xdr:col>
      <xdr:colOff>3810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621030</xdr:colOff>
      <xdr:row>6</xdr:row>
      <xdr:rowOff>45720</xdr:rowOff>
    </xdr:from>
    <xdr:to>
      <xdr:col>11</xdr:col>
      <xdr:colOff>499110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6</xdr:row>
      <xdr:rowOff>175260</xdr:rowOff>
    </xdr:from>
    <xdr:to>
      <xdr:col>6</xdr:col>
      <xdr:colOff>582930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</xdr:row>
      <xdr:rowOff>7620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9</xdr:row>
      <xdr:rowOff>7620</xdr:rowOff>
    </xdr:from>
    <xdr:to>
      <xdr:col>9</xdr:col>
      <xdr:colOff>396240</xdr:colOff>
      <xdr:row>22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pane xSplit="1" topLeftCell="B1" activePane="topRight" state="frozen"/>
      <selection pane="topRight" activeCell="AA10" sqref="AA10"/>
    </sheetView>
  </sheetViews>
  <sheetFormatPr defaultColWidth="11.19921875" defaultRowHeight="15.6" x14ac:dyDescent="0.3"/>
  <cols>
    <col min="2" max="3" width="15" customWidth="1"/>
    <col min="4" max="4" width="17.796875" customWidth="1"/>
    <col min="5" max="5" width="14.5" customWidth="1"/>
    <col min="6" max="6" width="13.296875" customWidth="1"/>
    <col min="7" max="7" width="14" customWidth="1"/>
    <col min="8" max="16" width="10.796875" style="7"/>
  </cols>
  <sheetData>
    <row r="1" spans="1:16" x14ac:dyDescent="0.3">
      <c r="A1" t="s">
        <v>0</v>
      </c>
      <c r="B1" t="s">
        <v>17</v>
      </c>
      <c r="C1" t="s">
        <v>18</v>
      </c>
      <c r="D1" t="s">
        <v>20</v>
      </c>
      <c r="E1" t="s">
        <v>19</v>
      </c>
      <c r="F1" t="s">
        <v>13</v>
      </c>
      <c r="G1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14</v>
      </c>
      <c r="O1" s="7" t="s">
        <v>15</v>
      </c>
      <c r="P1" s="7" t="s">
        <v>16</v>
      </c>
    </row>
    <row r="2" spans="1:16" x14ac:dyDescent="0.3">
      <c r="A2">
        <v>2013</v>
      </c>
      <c r="B2" s="8"/>
      <c r="C2" s="8"/>
      <c r="F2">
        <f>B2+C2</f>
        <v>0</v>
      </c>
      <c r="G2">
        <f>E2+D2</f>
        <v>0</v>
      </c>
    </row>
    <row r="3" spans="1:16" x14ac:dyDescent="0.3">
      <c r="A3">
        <v>2012</v>
      </c>
      <c r="B3" s="8"/>
      <c r="C3" s="8"/>
      <c r="F3">
        <v>145956</v>
      </c>
      <c r="G3">
        <v>39</v>
      </c>
      <c r="N3" s="7">
        <v>184</v>
      </c>
      <c r="O3" s="7">
        <v>134</v>
      </c>
      <c r="P3" s="7">
        <v>153.41999999999999</v>
      </c>
    </row>
    <row r="4" spans="1:16" x14ac:dyDescent="0.3">
      <c r="A4">
        <v>2011</v>
      </c>
      <c r="B4" s="8"/>
      <c r="C4" s="8"/>
      <c r="F4">
        <v>193448</v>
      </c>
      <c r="G4">
        <v>43</v>
      </c>
      <c r="N4" s="7">
        <v>176</v>
      </c>
      <c r="O4" s="7">
        <v>130</v>
      </c>
      <c r="P4" s="7">
        <v>151.56</v>
      </c>
    </row>
    <row r="5" spans="1:16" x14ac:dyDescent="0.3">
      <c r="A5">
        <v>2010</v>
      </c>
      <c r="B5" s="8"/>
      <c r="C5" s="8"/>
      <c r="F5">
        <v>139703</v>
      </c>
      <c r="G5">
        <v>42</v>
      </c>
      <c r="N5" s="7">
        <v>190</v>
      </c>
      <c r="O5" s="7">
        <v>115</v>
      </c>
      <c r="P5" s="7">
        <v>150.79</v>
      </c>
    </row>
    <row r="6" spans="1:16" x14ac:dyDescent="0.3">
      <c r="A6">
        <v>2009</v>
      </c>
      <c r="B6" s="8"/>
      <c r="C6" s="8"/>
      <c r="F6">
        <v>185271</v>
      </c>
      <c r="G6">
        <v>47</v>
      </c>
      <c r="N6" s="7">
        <v>190</v>
      </c>
      <c r="O6" s="7">
        <v>115</v>
      </c>
      <c r="P6" s="7">
        <v>157.03</v>
      </c>
    </row>
    <row r="7" spans="1:16" x14ac:dyDescent="0.3">
      <c r="A7">
        <v>2008</v>
      </c>
      <c r="B7" s="8"/>
      <c r="C7" s="8"/>
      <c r="F7">
        <v>188015</v>
      </c>
      <c r="G7">
        <v>54</v>
      </c>
      <c r="N7" s="7">
        <v>176</v>
      </c>
      <c r="O7" s="7">
        <v>125</v>
      </c>
      <c r="P7" s="7">
        <v>148.5</v>
      </c>
    </row>
    <row r="8" spans="1:16" x14ac:dyDescent="0.3">
      <c r="A8">
        <v>2007</v>
      </c>
      <c r="B8" s="8"/>
      <c r="C8" s="8"/>
      <c r="F8">
        <v>211899</v>
      </c>
      <c r="G8">
        <v>54</v>
      </c>
      <c r="N8" s="7">
        <v>158</v>
      </c>
      <c r="O8" s="7">
        <v>103</v>
      </c>
      <c r="P8" s="7">
        <v>143.35</v>
      </c>
    </row>
    <row r="9" spans="1:16" x14ac:dyDescent="0.3">
      <c r="A9">
        <v>2006</v>
      </c>
      <c r="B9" s="8"/>
      <c r="C9" s="8"/>
      <c r="F9">
        <v>175134</v>
      </c>
      <c r="G9">
        <v>46</v>
      </c>
      <c r="N9" s="7">
        <v>165</v>
      </c>
      <c r="O9" s="7">
        <v>85</v>
      </c>
      <c r="P9" s="7">
        <v>136.08000000000001</v>
      </c>
    </row>
    <row r="10" spans="1:16" x14ac:dyDescent="0.3">
      <c r="A10">
        <v>2005</v>
      </c>
      <c r="B10" s="8"/>
      <c r="C10" s="8"/>
      <c r="F10">
        <v>111312</v>
      </c>
      <c r="G10">
        <v>35</v>
      </c>
      <c r="N10" s="7">
        <v>120</v>
      </c>
      <c r="O10" s="7">
        <v>55</v>
      </c>
      <c r="P10" s="7">
        <v>72.58</v>
      </c>
    </row>
    <row r="11" spans="1:16" x14ac:dyDescent="0.3">
      <c r="A11">
        <v>2004</v>
      </c>
      <c r="B11" s="8"/>
      <c r="C11" s="8"/>
      <c r="F11">
        <f>SUM('Colonied Short'!B11:D11)</f>
        <v>0</v>
      </c>
      <c r="G11">
        <v>47</v>
      </c>
      <c r="N11" s="7">
        <v>61</v>
      </c>
      <c r="O11" s="7">
        <v>45</v>
      </c>
      <c r="P11" s="7">
        <f>'Colonied Short'!H11</f>
        <v>0</v>
      </c>
    </row>
    <row r="12" spans="1:16" x14ac:dyDescent="0.3">
      <c r="A12">
        <v>2003</v>
      </c>
      <c r="B12" s="8"/>
      <c r="C12" s="8"/>
      <c r="F12">
        <v>171259</v>
      </c>
      <c r="G12">
        <v>57</v>
      </c>
      <c r="N12" s="7">
        <v>65</v>
      </c>
      <c r="O12" s="7">
        <v>40</v>
      </c>
      <c r="P12" s="7">
        <v>51.99</v>
      </c>
    </row>
    <row r="13" spans="1:16" x14ac:dyDescent="0.3">
      <c r="A13">
        <v>2002</v>
      </c>
      <c r="B13" s="8"/>
      <c r="C13" s="8"/>
      <c r="F13">
        <v>195068</v>
      </c>
      <c r="G13">
        <v>74</v>
      </c>
      <c r="N13" s="7">
        <v>62</v>
      </c>
      <c r="O13" s="7">
        <v>35</v>
      </c>
      <c r="P13" s="7">
        <v>45.94</v>
      </c>
    </row>
    <row r="14" spans="1:16" x14ac:dyDescent="0.3">
      <c r="A14">
        <v>2001</v>
      </c>
      <c r="B14" s="8">
        <v>106353</v>
      </c>
      <c r="C14" s="8">
        <v>50725</v>
      </c>
      <c r="D14">
        <v>48</v>
      </c>
      <c r="E14">
        <v>24</v>
      </c>
      <c r="F14">
        <f t="shared" ref="F14:F18" si="0">B14+C14</f>
        <v>157078</v>
      </c>
      <c r="G14">
        <f t="shared" ref="G14:G18" si="1">E14+D14</f>
        <v>72</v>
      </c>
      <c r="H14" s="7">
        <v>52</v>
      </c>
      <c r="I14" s="7">
        <v>38</v>
      </c>
      <c r="J14" s="7">
        <v>44.99</v>
      </c>
      <c r="K14" s="7">
        <v>54</v>
      </c>
      <c r="L14" s="7">
        <v>38</v>
      </c>
      <c r="M14" s="7">
        <v>45.04</v>
      </c>
      <c r="N14" s="7">
        <f t="shared" ref="N14:N16" si="2">IF(H14&gt;K14,H14,K14)</f>
        <v>54</v>
      </c>
      <c r="O14" s="7">
        <f t="shared" ref="O14:O16" si="3">IF(I14&lt;L14,I14,L14)</f>
        <v>38</v>
      </c>
      <c r="P14" s="7">
        <f t="shared" ref="P14:P17" si="4">(B14*J14+C14*M14)/F14</f>
        <v>45.006146436802105</v>
      </c>
    </row>
    <row r="15" spans="1:16" x14ac:dyDescent="0.3">
      <c r="A15">
        <v>2000</v>
      </c>
      <c r="B15" s="8">
        <v>112688</v>
      </c>
      <c r="C15" s="8">
        <v>31793</v>
      </c>
      <c r="D15">
        <v>45</v>
      </c>
      <c r="E15">
        <v>18</v>
      </c>
      <c r="F15">
        <f t="shared" si="0"/>
        <v>144481</v>
      </c>
      <c r="G15">
        <f t="shared" si="1"/>
        <v>63</v>
      </c>
      <c r="H15" s="7">
        <v>55</v>
      </c>
      <c r="I15" s="7">
        <v>35</v>
      </c>
      <c r="J15" s="7">
        <v>42.28</v>
      </c>
      <c r="K15" s="7">
        <v>55</v>
      </c>
      <c r="L15" s="7">
        <v>36</v>
      </c>
      <c r="M15" s="7">
        <v>42.67</v>
      </c>
      <c r="N15" s="7">
        <f t="shared" si="2"/>
        <v>55</v>
      </c>
      <c r="O15" s="7">
        <f t="shared" si="3"/>
        <v>35</v>
      </c>
      <c r="P15" s="7">
        <f t="shared" si="4"/>
        <v>42.365819381095086</v>
      </c>
    </row>
    <row r="16" spans="1:16" x14ac:dyDescent="0.3">
      <c r="A16">
        <v>1999</v>
      </c>
      <c r="B16" s="8">
        <v>91761</v>
      </c>
      <c r="C16" s="8">
        <v>27786</v>
      </c>
      <c r="D16">
        <v>54</v>
      </c>
      <c r="E16">
        <v>19</v>
      </c>
      <c r="F16">
        <f t="shared" si="0"/>
        <v>119547</v>
      </c>
      <c r="G16">
        <f t="shared" si="1"/>
        <v>73</v>
      </c>
      <c r="H16" s="7">
        <v>57</v>
      </c>
      <c r="I16" s="7">
        <v>35</v>
      </c>
      <c r="J16" s="7">
        <v>41.56</v>
      </c>
      <c r="K16" s="7">
        <v>48</v>
      </c>
      <c r="L16" s="7">
        <v>38</v>
      </c>
      <c r="M16" s="7">
        <v>41</v>
      </c>
      <c r="N16" s="7">
        <f t="shared" si="2"/>
        <v>57</v>
      </c>
      <c r="O16" s="7">
        <f t="shared" si="3"/>
        <v>35</v>
      </c>
      <c r="P16" s="7">
        <f t="shared" si="4"/>
        <v>41.429840648447893</v>
      </c>
    </row>
    <row r="17" spans="1:16" x14ac:dyDescent="0.3">
      <c r="A17">
        <v>1998</v>
      </c>
      <c r="B17" s="8">
        <v>120845</v>
      </c>
      <c r="C17" s="8">
        <v>25191</v>
      </c>
      <c r="D17">
        <v>64</v>
      </c>
      <c r="E17">
        <v>18</v>
      </c>
      <c r="F17">
        <f t="shared" si="0"/>
        <v>146036</v>
      </c>
      <c r="G17">
        <f t="shared" si="1"/>
        <v>82</v>
      </c>
      <c r="H17" s="7">
        <v>50</v>
      </c>
      <c r="I17" s="7">
        <v>28</v>
      </c>
      <c r="J17" s="7">
        <v>40.25</v>
      </c>
      <c r="K17" s="7">
        <v>50</v>
      </c>
      <c r="L17" s="7">
        <v>35</v>
      </c>
      <c r="M17" s="7">
        <v>40.86</v>
      </c>
      <c r="N17" s="7">
        <f>IF(H17&gt;K17,H17,K17)</f>
        <v>50</v>
      </c>
      <c r="O17" s="7">
        <f>IF(I17&lt;L17,I17,L17)</f>
        <v>28</v>
      </c>
      <c r="P17" s="7">
        <f t="shared" si="4"/>
        <v>40.355224122819031</v>
      </c>
    </row>
    <row r="18" spans="1:16" x14ac:dyDescent="0.3">
      <c r="A18">
        <v>1997</v>
      </c>
      <c r="B18" s="8">
        <v>113092</v>
      </c>
      <c r="C18" s="8">
        <v>17956</v>
      </c>
      <c r="D18">
        <v>63</v>
      </c>
      <c r="E18">
        <v>18</v>
      </c>
      <c r="F18">
        <f t="shared" si="0"/>
        <v>131048</v>
      </c>
      <c r="G18">
        <f t="shared" si="1"/>
        <v>81</v>
      </c>
      <c r="H18" s="7">
        <v>45</v>
      </c>
      <c r="I18" s="7">
        <v>30</v>
      </c>
      <c r="J18" s="7">
        <v>38.520000000000003</v>
      </c>
      <c r="K18" s="7">
        <v>45</v>
      </c>
      <c r="L18" s="7">
        <v>36</v>
      </c>
      <c r="M18" s="7">
        <v>39.06</v>
      </c>
      <c r="N18" s="7">
        <f>IF(H18&gt;K18,H18,K18)</f>
        <v>45</v>
      </c>
      <c r="O18" s="7">
        <v>30</v>
      </c>
      <c r="P18" s="7">
        <f>(B18*J18+C18*M18)/F18</f>
        <v>38.593989988401205</v>
      </c>
    </row>
    <row r="19" spans="1:16" x14ac:dyDescent="0.3">
      <c r="A19">
        <v>1996</v>
      </c>
      <c r="B19" s="8"/>
      <c r="C19" s="8"/>
      <c r="F19">
        <v>165094</v>
      </c>
      <c r="G19">
        <v>73</v>
      </c>
      <c r="N19" s="7">
        <v>48</v>
      </c>
      <c r="O19" s="7">
        <v>30</v>
      </c>
      <c r="P19" s="7">
        <v>36.71</v>
      </c>
    </row>
    <row r="20" spans="1:16" x14ac:dyDescent="0.3">
      <c r="A20">
        <v>1995</v>
      </c>
      <c r="P20" s="7">
        <v>35.409999999999997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23" sqref="I23"/>
    </sheetView>
  </sheetViews>
  <sheetFormatPr defaultColWidth="11.19921875" defaultRowHeight="15.6" x14ac:dyDescent="0.3"/>
  <sheetData>
    <row r="1" spans="1:5" ht="16.2" thickBot="1" x14ac:dyDescent="0.35">
      <c r="B1" t="s">
        <v>61</v>
      </c>
      <c r="C1" t="s">
        <v>60</v>
      </c>
      <c r="D1" t="s">
        <v>62</v>
      </c>
    </row>
    <row r="2" spans="1:5" ht="16.2" thickBot="1" x14ac:dyDescent="0.35">
      <c r="A2" s="30">
        <v>2010</v>
      </c>
      <c r="B2" s="31">
        <v>21880</v>
      </c>
      <c r="C2" s="28">
        <v>239234</v>
      </c>
      <c r="D2" s="13">
        <v>137.77000000000001</v>
      </c>
      <c r="E2" s="16">
        <v>0.34</v>
      </c>
    </row>
    <row r="3" spans="1:5" ht="16.2" thickBot="1" x14ac:dyDescent="0.35">
      <c r="A3" s="32">
        <v>2011</v>
      </c>
      <c r="B3" s="33">
        <v>24647</v>
      </c>
      <c r="C3" s="28">
        <v>267049</v>
      </c>
      <c r="D3" s="13">
        <v>152.80000000000001</v>
      </c>
      <c r="E3" s="16">
        <v>0.3</v>
      </c>
    </row>
    <row r="4" spans="1:5" ht="16.2" thickBot="1" x14ac:dyDescent="0.35">
      <c r="A4" s="32">
        <v>2012</v>
      </c>
      <c r="B4" s="33">
        <v>6360</v>
      </c>
      <c r="C4" s="28">
        <v>261872</v>
      </c>
      <c r="D4" s="13">
        <v>154.16</v>
      </c>
      <c r="E4" s="16">
        <v>0.219</v>
      </c>
    </row>
    <row r="5" spans="1:5" ht="16.2" thickBot="1" x14ac:dyDescent="0.35">
      <c r="A5" s="32">
        <v>2013</v>
      </c>
      <c r="B5" s="33">
        <v>30997</v>
      </c>
      <c r="C5" s="28">
        <v>262161</v>
      </c>
      <c r="D5" s="20">
        <v>154.6</v>
      </c>
      <c r="E5" s="23">
        <v>0.311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F1" workbookViewId="0">
      <selection activeCell="I2" sqref="I2:I5"/>
    </sheetView>
  </sheetViews>
  <sheetFormatPr defaultColWidth="11.19921875" defaultRowHeight="15.6" x14ac:dyDescent="0.3"/>
  <cols>
    <col min="2" max="2" width="17" customWidth="1"/>
    <col min="3" max="3" width="22.796875" customWidth="1"/>
    <col min="4" max="4" width="24.5" customWidth="1"/>
    <col min="5" max="7" width="24.69921875" customWidth="1"/>
    <col min="8" max="8" width="21.296875" customWidth="1"/>
    <col min="9" max="11" width="19.296875" customWidth="1"/>
    <col min="12" max="12" width="19" customWidth="1"/>
    <col min="13" max="13" width="11.5" bestFit="1" customWidth="1"/>
  </cols>
  <sheetData>
    <row r="1" spans="1:14" x14ac:dyDescent="0.3">
      <c r="A1" t="s">
        <v>0</v>
      </c>
      <c r="B1" t="s">
        <v>12</v>
      </c>
      <c r="C1" t="s">
        <v>10</v>
      </c>
      <c r="D1" t="s">
        <v>28</v>
      </c>
      <c r="E1" s="1" t="s">
        <v>29</v>
      </c>
      <c r="F1" t="s">
        <v>1</v>
      </c>
      <c r="G1" t="s">
        <v>32</v>
      </c>
      <c r="H1" t="s">
        <v>33</v>
      </c>
      <c r="I1" t="s">
        <v>11</v>
      </c>
      <c r="J1" t="s">
        <v>30</v>
      </c>
      <c r="K1" t="s">
        <v>31</v>
      </c>
      <c r="L1" t="s">
        <v>2</v>
      </c>
      <c r="M1" t="s">
        <v>3</v>
      </c>
    </row>
    <row r="2" spans="1:14" x14ac:dyDescent="0.3">
      <c r="A2">
        <v>2013</v>
      </c>
      <c r="C2" s="4">
        <v>154.6</v>
      </c>
      <c r="D2" s="4">
        <v>140.0746</v>
      </c>
      <c r="E2" s="4">
        <v>169.12459999999999</v>
      </c>
      <c r="F2" s="3">
        <v>9.3000000000000007</v>
      </c>
      <c r="G2" s="9">
        <v>8.1136140000000001</v>
      </c>
      <c r="H2" s="9">
        <v>10.12875</v>
      </c>
      <c r="I2" s="6">
        <v>0.311</v>
      </c>
      <c r="J2" s="6"/>
      <c r="K2" s="6"/>
      <c r="M2" s="10">
        <v>810000</v>
      </c>
    </row>
    <row r="3" spans="1:14" x14ac:dyDescent="0.3">
      <c r="A3">
        <v>2012</v>
      </c>
      <c r="B3" s="7">
        <f>'CSBA Almonds'!P3+'Pollinator Article Data'!R3</f>
        <v>153.41999999999999</v>
      </c>
      <c r="C3" s="4">
        <v>154.16</v>
      </c>
      <c r="D3" s="4">
        <v>146.54310000000001</v>
      </c>
      <c r="E3" s="4">
        <v>161.7816</v>
      </c>
      <c r="F3" s="3">
        <v>10.6</v>
      </c>
      <c r="G3" s="9">
        <v>9.3365130000000001</v>
      </c>
      <c r="H3" s="9">
        <v>11.4893</v>
      </c>
      <c r="I3" s="6">
        <v>0.219</v>
      </c>
      <c r="J3" s="6"/>
      <c r="K3" s="6"/>
      <c r="M3" s="11">
        <v>790000</v>
      </c>
    </row>
    <row r="4" spans="1:14" x14ac:dyDescent="0.3">
      <c r="A4">
        <v>2011</v>
      </c>
      <c r="B4" s="7">
        <f>'CSBA Almonds'!P4+'Pollinator Article Data'!R4</f>
        <v>151.56</v>
      </c>
      <c r="C4" s="4">
        <v>152.80000000000001</v>
      </c>
      <c r="D4" s="4">
        <v>144.381</v>
      </c>
      <c r="E4" s="4">
        <v>161.2236</v>
      </c>
      <c r="F4" s="3">
        <v>10.1</v>
      </c>
      <c r="G4" s="9">
        <v>9.5835729999999995</v>
      </c>
      <c r="H4" s="9">
        <v>10.548959999999999</v>
      </c>
      <c r="I4" s="6">
        <v>0.3</v>
      </c>
      <c r="J4" s="6"/>
      <c r="K4" s="6"/>
      <c r="M4" s="11">
        <v>760000</v>
      </c>
    </row>
    <row r="5" spans="1:14" x14ac:dyDescent="0.3">
      <c r="A5">
        <v>2010</v>
      </c>
      <c r="B5" s="7">
        <f>'CSBA Almonds'!P5+'Pollinator Article Data'!R5</f>
        <v>150.79</v>
      </c>
      <c r="C5" s="4">
        <v>137.77000000000001</v>
      </c>
      <c r="D5" s="4">
        <v>128.43960000000001</v>
      </c>
      <c r="E5" s="4">
        <v>147.10720000000001</v>
      </c>
      <c r="F5" s="3">
        <v>9.6999999999999993</v>
      </c>
      <c r="G5" s="9">
        <v>8.7062380000000008</v>
      </c>
      <c r="H5" s="9">
        <v>10.7478</v>
      </c>
      <c r="I5" s="6">
        <v>0.34</v>
      </c>
      <c r="J5" s="5"/>
      <c r="K5" s="6"/>
      <c r="M5" s="11">
        <v>740000</v>
      </c>
      <c r="N5" s="2"/>
    </row>
    <row r="6" spans="1:14" x14ac:dyDescent="0.3">
      <c r="A6">
        <v>2009</v>
      </c>
      <c r="B6" s="7">
        <f>'CSBA Almonds'!P6+'Pollinator Article Data'!R6</f>
        <v>157.03</v>
      </c>
      <c r="I6" s="6">
        <v>0.28999999999999998</v>
      </c>
      <c r="J6" s="6"/>
      <c r="K6" s="6"/>
      <c r="M6" s="11">
        <v>720000</v>
      </c>
    </row>
    <row r="7" spans="1:14" x14ac:dyDescent="0.3">
      <c r="A7">
        <v>2008</v>
      </c>
      <c r="B7" s="7">
        <f>'CSBA Almonds'!P7+'Pollinator Article Data'!R7</f>
        <v>148.5</v>
      </c>
      <c r="I7" s="6">
        <v>0.36</v>
      </c>
      <c r="J7" s="6"/>
      <c r="K7" s="6"/>
      <c r="M7" s="11">
        <v>680000</v>
      </c>
    </row>
    <row r="8" spans="1:14" x14ac:dyDescent="0.3">
      <c r="A8">
        <v>2007</v>
      </c>
      <c r="B8" s="7">
        <f>'CSBA Almonds'!P8+'Pollinator Article Data'!R8</f>
        <v>143.35</v>
      </c>
      <c r="I8" s="6">
        <v>0.32</v>
      </c>
      <c r="J8" s="6"/>
      <c r="K8" s="6"/>
      <c r="M8" s="11">
        <v>640000</v>
      </c>
    </row>
    <row r="9" spans="1:14" x14ac:dyDescent="0.3">
      <c r="A9">
        <v>2006</v>
      </c>
      <c r="B9" s="7">
        <f>'CSBA Almonds'!P9+'Pollinator Article Data'!R9</f>
        <v>136.08000000000001</v>
      </c>
      <c r="M9" s="11">
        <v>610000</v>
      </c>
    </row>
    <row r="10" spans="1:14" x14ac:dyDescent="0.3">
      <c r="A10">
        <v>2005</v>
      </c>
      <c r="B10" s="7">
        <f>'CSBA Almonds'!P10+'Pollinator Article Data'!R10</f>
        <v>72.58</v>
      </c>
      <c r="M10" s="11">
        <v>590000</v>
      </c>
    </row>
    <row r="11" spans="1:14" x14ac:dyDescent="0.3">
      <c r="A11">
        <v>2004</v>
      </c>
      <c r="B11" s="7">
        <f>'CSBA Almonds'!P11+'Pollinator Article Data'!R11</f>
        <v>0</v>
      </c>
      <c r="M11" s="11">
        <v>570000</v>
      </c>
    </row>
    <row r="12" spans="1:14" x14ac:dyDescent="0.3">
      <c r="A12">
        <v>2003</v>
      </c>
      <c r="B12" s="7">
        <f>'CSBA Almonds'!P12+'Pollinator Article Data'!R12</f>
        <v>51.99</v>
      </c>
      <c r="M12" s="11">
        <v>550000</v>
      </c>
    </row>
    <row r="13" spans="1:14" x14ac:dyDescent="0.3">
      <c r="A13">
        <v>2002</v>
      </c>
      <c r="B13" s="7">
        <f>'CSBA Almonds'!P13+'Pollinator Article Data'!R13</f>
        <v>45.94</v>
      </c>
      <c r="M13" s="11">
        <v>545000</v>
      </c>
    </row>
    <row r="14" spans="1:14" x14ac:dyDescent="0.3">
      <c r="A14">
        <v>2001</v>
      </c>
      <c r="B14" s="7">
        <f>'CSBA Almonds'!P14+'Pollinator Article Data'!R14</f>
        <v>45.006146436802105</v>
      </c>
      <c r="M14" s="11">
        <v>530000</v>
      </c>
    </row>
    <row r="15" spans="1:14" x14ac:dyDescent="0.3">
      <c r="A15">
        <v>2000</v>
      </c>
      <c r="B15" s="7">
        <f>'CSBA Almonds'!P15+'Pollinator Article Data'!R15</f>
        <v>42.365819381095086</v>
      </c>
      <c r="M15" s="11">
        <v>510000</v>
      </c>
    </row>
    <row r="16" spans="1:14" x14ac:dyDescent="0.3">
      <c r="A16">
        <v>1999</v>
      </c>
      <c r="B16" s="7">
        <f>'CSBA Almonds'!P16+'Pollinator Article Data'!R16</f>
        <v>41.429840648447893</v>
      </c>
      <c r="M16" s="11">
        <v>485000</v>
      </c>
    </row>
    <row r="17" spans="1:13" x14ac:dyDescent="0.3">
      <c r="A17">
        <v>1998</v>
      </c>
      <c r="B17" s="7">
        <f>'CSBA Almonds'!P17+'Pollinator Article Data'!R17</f>
        <v>40.355224122819031</v>
      </c>
      <c r="M17" s="11">
        <v>460000</v>
      </c>
    </row>
    <row r="18" spans="1:13" x14ac:dyDescent="0.3">
      <c r="A18">
        <v>1997</v>
      </c>
      <c r="B18" s="7">
        <f>'CSBA Almonds'!P18+'Pollinator Article Data'!R18</f>
        <v>38.593989988401205</v>
      </c>
      <c r="M18" s="11">
        <v>442000</v>
      </c>
    </row>
    <row r="19" spans="1:13" x14ac:dyDescent="0.3">
      <c r="A19">
        <v>1996</v>
      </c>
      <c r="B19" s="7">
        <f>'CSBA Almonds'!P19+'Pollinator Article Data'!R19</f>
        <v>36.71</v>
      </c>
      <c r="M19" s="11">
        <v>428000</v>
      </c>
    </row>
    <row r="20" spans="1:13" x14ac:dyDescent="0.3">
      <c r="A20">
        <v>1995</v>
      </c>
      <c r="B20" s="7">
        <f>'CSBA Almonds'!P20+'Pollinator Article Data'!R20</f>
        <v>35.409999999999997</v>
      </c>
      <c r="M20" s="11">
        <v>418000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workbookViewId="0">
      <selection activeCell="B3" sqref="B3:I11"/>
    </sheetView>
  </sheetViews>
  <sheetFormatPr defaultColWidth="11.19921875" defaultRowHeight="15.6" x14ac:dyDescent="0.3"/>
  <cols>
    <col min="1" max="1" width="26.69921875" customWidth="1"/>
    <col min="2" max="2" width="28" customWidth="1"/>
    <col min="3" max="3" width="14.5" customWidth="1"/>
  </cols>
  <sheetData>
    <row r="4" spans="2:8" x14ac:dyDescent="0.3">
      <c r="B4" t="s">
        <v>0</v>
      </c>
    </row>
    <row r="5" spans="2:8" x14ac:dyDescent="0.3">
      <c r="B5" t="s">
        <v>12</v>
      </c>
      <c r="C5" t="s">
        <v>34</v>
      </c>
    </row>
    <row r="6" spans="2:8" x14ac:dyDescent="0.3">
      <c r="B6" t="s">
        <v>10</v>
      </c>
      <c r="C6" t="s">
        <v>4</v>
      </c>
    </row>
    <row r="7" spans="2:8" x14ac:dyDescent="0.3">
      <c r="B7" t="s">
        <v>28</v>
      </c>
      <c r="C7" t="s">
        <v>5</v>
      </c>
    </row>
    <row r="8" spans="2:8" x14ac:dyDescent="0.3">
      <c r="B8" s="1" t="s">
        <v>29</v>
      </c>
      <c r="C8" t="s">
        <v>6</v>
      </c>
    </row>
    <row r="9" spans="2:8" x14ac:dyDescent="0.3">
      <c r="B9" t="s">
        <v>1</v>
      </c>
      <c r="C9" t="s">
        <v>7</v>
      </c>
    </row>
    <row r="10" spans="2:8" x14ac:dyDescent="0.3">
      <c r="B10" t="s">
        <v>32</v>
      </c>
      <c r="C10" t="s">
        <v>35</v>
      </c>
    </row>
    <row r="11" spans="2:8" x14ac:dyDescent="0.3">
      <c r="B11" t="s">
        <v>33</v>
      </c>
      <c r="C11" t="s">
        <v>36</v>
      </c>
    </row>
    <row r="12" spans="2:8" x14ac:dyDescent="0.3">
      <c r="B12" t="s">
        <v>11</v>
      </c>
      <c r="C12" t="s">
        <v>37</v>
      </c>
      <c r="H12" t="s">
        <v>38</v>
      </c>
    </row>
    <row r="13" spans="2:8" x14ac:dyDescent="0.3">
      <c r="B13" t="s">
        <v>30</v>
      </c>
    </row>
    <row r="14" spans="2:8" x14ac:dyDescent="0.3">
      <c r="B14" t="s">
        <v>31</v>
      </c>
    </row>
    <row r="15" spans="2:8" x14ac:dyDescent="0.3">
      <c r="B15" t="s">
        <v>2</v>
      </c>
    </row>
    <row r="16" spans="2:8" x14ac:dyDescent="0.3">
      <c r="B16" t="s">
        <v>3</v>
      </c>
      <c r="C16" t="s">
        <v>8</v>
      </c>
      <c r="E16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:E8"/>
    </sheetView>
  </sheetViews>
  <sheetFormatPr defaultColWidth="11.19921875" defaultRowHeight="15.6" x14ac:dyDescent="0.3"/>
  <cols>
    <col min="1" max="1" width="15.296875" customWidth="1"/>
    <col min="2" max="2" width="17.296875" customWidth="1"/>
    <col min="3" max="3" width="17.69921875" customWidth="1"/>
    <col min="4" max="4" width="16.296875" customWidth="1"/>
  </cols>
  <sheetData>
    <row r="3" spans="1:5" x14ac:dyDescent="0.3">
      <c r="A3" t="s">
        <v>39</v>
      </c>
    </row>
    <row r="4" spans="1:5" x14ac:dyDescent="0.3">
      <c r="B4" t="s">
        <v>40</v>
      </c>
      <c r="C4" t="s">
        <v>41</v>
      </c>
      <c r="D4" t="s">
        <v>42</v>
      </c>
      <c r="E4" t="s">
        <v>43</v>
      </c>
    </row>
    <row r="5" spans="1:5" x14ac:dyDescent="0.3">
      <c r="A5" t="s">
        <v>40</v>
      </c>
      <c r="B5">
        <v>1</v>
      </c>
    </row>
    <row r="6" spans="1:5" x14ac:dyDescent="0.3">
      <c r="A6" t="s">
        <v>41</v>
      </c>
      <c r="B6">
        <v>0.77529999999999999</v>
      </c>
      <c r="C6">
        <v>1</v>
      </c>
    </row>
    <row r="7" spans="1:5" x14ac:dyDescent="0.3">
      <c r="A7" t="s">
        <v>42</v>
      </c>
      <c r="B7">
        <v>-0.80089999999999995</v>
      </c>
      <c r="C7">
        <v>-0.99909999999999999</v>
      </c>
      <c r="D7">
        <v>1</v>
      </c>
    </row>
    <row r="8" spans="1:5" x14ac:dyDescent="0.3">
      <c r="A8" t="s">
        <v>43</v>
      </c>
      <c r="B8">
        <v>0.84530000000000005</v>
      </c>
      <c r="C8">
        <v>0.99280000000000002</v>
      </c>
      <c r="D8">
        <v>-0.99690000000000001</v>
      </c>
      <c r="E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G5"/>
    </sheetView>
  </sheetViews>
  <sheetFormatPr defaultColWidth="11.19921875" defaultRowHeight="15.6" x14ac:dyDescent="0.3"/>
  <cols>
    <col min="4" max="4" width="16.796875" customWidth="1"/>
    <col min="5" max="5" width="10.5" customWidth="1"/>
    <col min="6" max="6" width="15.796875" customWidth="1"/>
    <col min="8" max="8" width="11.5" bestFit="1" customWidth="1"/>
  </cols>
  <sheetData>
    <row r="1" spans="1:8" ht="33" customHeight="1" thickBot="1" x14ac:dyDescent="0.35">
      <c r="A1" s="25" t="s">
        <v>0</v>
      </c>
      <c r="B1" s="25" t="s">
        <v>44</v>
      </c>
      <c r="C1" s="25" t="s">
        <v>45</v>
      </c>
      <c r="D1" s="25" t="s">
        <v>46</v>
      </c>
      <c r="E1" s="25" t="s">
        <v>51</v>
      </c>
      <c r="F1" s="25" t="s">
        <v>56</v>
      </c>
      <c r="G1" s="25" t="s">
        <v>11</v>
      </c>
      <c r="H1" s="25" t="s">
        <v>43</v>
      </c>
    </row>
    <row r="2" spans="1:8" x14ac:dyDescent="0.3">
      <c r="A2" s="19">
        <v>2013</v>
      </c>
      <c r="B2" s="19"/>
      <c r="C2" s="20">
        <v>154.6</v>
      </c>
      <c r="D2" s="20" t="s">
        <v>47</v>
      </c>
      <c r="E2" s="21">
        <v>9.3000000000000007</v>
      </c>
      <c r="F2" s="22" t="s">
        <v>52</v>
      </c>
      <c r="G2" s="23">
        <v>0.311</v>
      </c>
      <c r="H2" s="24">
        <v>810000</v>
      </c>
    </row>
    <row r="3" spans="1:8" x14ac:dyDescent="0.3">
      <c r="A3" s="12">
        <v>2012</v>
      </c>
      <c r="B3" s="17">
        <f>'CSBA Almonds'!P3+'Pollinator Article Data'!R3</f>
        <v>153.41999999999999</v>
      </c>
      <c r="C3" s="13">
        <v>154.16</v>
      </c>
      <c r="D3" s="13" t="s">
        <v>48</v>
      </c>
      <c r="E3" s="14">
        <v>10.6</v>
      </c>
      <c r="F3" s="15" t="s">
        <v>53</v>
      </c>
      <c r="G3" s="16">
        <v>0.219</v>
      </c>
      <c r="H3" s="18">
        <v>790000</v>
      </c>
    </row>
    <row r="4" spans="1:8" x14ac:dyDescent="0.3">
      <c r="A4" s="12">
        <v>2011</v>
      </c>
      <c r="B4" s="17">
        <f>'CSBA Almonds'!P4+'Pollinator Article Data'!R4</f>
        <v>151.56</v>
      </c>
      <c r="C4" s="13">
        <v>152.80000000000001</v>
      </c>
      <c r="D4" s="13" t="s">
        <v>49</v>
      </c>
      <c r="E4" s="14">
        <v>10.1</v>
      </c>
      <c r="F4" s="15" t="s">
        <v>54</v>
      </c>
      <c r="G4" s="16">
        <v>0.3</v>
      </c>
      <c r="H4" s="18">
        <v>760000</v>
      </c>
    </row>
    <row r="5" spans="1:8" x14ac:dyDescent="0.3">
      <c r="A5" s="12">
        <v>2010</v>
      </c>
      <c r="B5" s="17">
        <f>'CSBA Almonds'!P5+'Pollinator Article Data'!R5</f>
        <v>150.79</v>
      </c>
      <c r="C5" s="13">
        <v>137.77000000000001</v>
      </c>
      <c r="D5" s="13" t="s">
        <v>50</v>
      </c>
      <c r="E5" s="14">
        <v>9.6999999999999993</v>
      </c>
      <c r="F5" s="15" t="s">
        <v>55</v>
      </c>
      <c r="G5" s="16">
        <v>0.34</v>
      </c>
      <c r="H5" s="18">
        <v>740000</v>
      </c>
    </row>
    <row r="6" spans="1:8" x14ac:dyDescent="0.3">
      <c r="A6" s="12">
        <v>2009</v>
      </c>
      <c r="B6" s="17">
        <f>'CSBA Almonds'!P6+'Pollinator Article Data'!R6</f>
        <v>157.03</v>
      </c>
      <c r="C6" s="12"/>
      <c r="D6" s="12"/>
      <c r="E6" s="12"/>
      <c r="F6" s="12"/>
      <c r="G6" s="16">
        <v>0.28999999999999998</v>
      </c>
      <c r="H6" s="18">
        <v>720000</v>
      </c>
    </row>
    <row r="7" spans="1:8" x14ac:dyDescent="0.3">
      <c r="A7" s="12">
        <v>2008</v>
      </c>
      <c r="B7" s="17">
        <f>'CSBA Almonds'!P7+'Pollinator Article Data'!R7</f>
        <v>148.5</v>
      </c>
      <c r="C7" s="12"/>
      <c r="D7" s="12"/>
      <c r="E7" s="12"/>
      <c r="F7" s="12"/>
      <c r="G7" s="16">
        <v>0.36</v>
      </c>
      <c r="H7" s="18">
        <v>680000</v>
      </c>
    </row>
    <row r="8" spans="1:8" x14ac:dyDescent="0.3">
      <c r="A8" s="12">
        <v>2007</v>
      </c>
      <c r="B8" s="17">
        <f>'CSBA Almonds'!P8+'Pollinator Article Data'!R8</f>
        <v>143.35</v>
      </c>
      <c r="C8" s="12"/>
      <c r="D8" s="12"/>
      <c r="E8" s="12"/>
      <c r="F8" s="12"/>
      <c r="G8" s="16">
        <v>0.32</v>
      </c>
      <c r="H8" s="18">
        <v>640000</v>
      </c>
    </row>
    <row r="9" spans="1:8" x14ac:dyDescent="0.3">
      <c r="A9" s="12">
        <v>2006</v>
      </c>
      <c r="B9" s="17">
        <f>'CSBA Almonds'!P9+'Pollinator Article Data'!R9</f>
        <v>136.08000000000001</v>
      </c>
      <c r="C9" s="12"/>
      <c r="D9" s="12"/>
      <c r="E9" s="12"/>
      <c r="F9" s="12"/>
      <c r="G9" s="12"/>
      <c r="H9" s="18">
        <v>610000</v>
      </c>
    </row>
    <row r="10" spans="1:8" x14ac:dyDescent="0.3">
      <c r="A10" s="12">
        <v>2005</v>
      </c>
      <c r="B10" s="17">
        <f>'CSBA Almonds'!P10+'Pollinator Article Data'!R10</f>
        <v>72.58</v>
      </c>
      <c r="C10" s="12"/>
      <c r="D10" s="12"/>
      <c r="E10" s="12"/>
      <c r="F10" s="12"/>
      <c r="G10" s="12"/>
      <c r="H10" s="18">
        <v>590000</v>
      </c>
    </row>
    <row r="11" spans="1:8" x14ac:dyDescent="0.3">
      <c r="A11" s="12">
        <v>2004</v>
      </c>
      <c r="B11" s="17">
        <f>'CSBA Almonds'!P11+'Pollinator Article Data'!R11</f>
        <v>0</v>
      </c>
      <c r="C11" s="12"/>
      <c r="D11" s="12"/>
      <c r="E11" s="12"/>
      <c r="F11" s="12"/>
      <c r="G11" s="12"/>
      <c r="H11" s="18">
        <v>570000</v>
      </c>
    </row>
    <row r="12" spans="1:8" x14ac:dyDescent="0.3">
      <c r="A12" s="12">
        <v>2003</v>
      </c>
      <c r="B12" s="17">
        <f>'CSBA Almonds'!P12+'Pollinator Article Data'!R12</f>
        <v>51.99</v>
      </c>
      <c r="C12" s="12"/>
      <c r="D12" s="12"/>
      <c r="E12" s="12"/>
      <c r="F12" s="12"/>
      <c r="G12" s="12"/>
      <c r="H12" s="18">
        <v>550000</v>
      </c>
    </row>
    <row r="13" spans="1:8" x14ac:dyDescent="0.3">
      <c r="A13" s="12">
        <v>2002</v>
      </c>
      <c r="B13" s="17">
        <f>'CSBA Almonds'!P13+'Pollinator Article Data'!R13</f>
        <v>45.94</v>
      </c>
      <c r="C13" s="12"/>
      <c r="D13" s="12"/>
      <c r="E13" s="12"/>
      <c r="F13" s="12"/>
      <c r="G13" s="12"/>
      <c r="H13" s="18">
        <v>545000</v>
      </c>
    </row>
    <row r="14" spans="1:8" x14ac:dyDescent="0.3">
      <c r="A14" s="12">
        <v>2001</v>
      </c>
      <c r="B14" s="17">
        <f>'CSBA Almonds'!P14+'Pollinator Article Data'!R14</f>
        <v>45.006146436802105</v>
      </c>
      <c r="C14" s="12"/>
      <c r="D14" s="12"/>
      <c r="E14" s="12"/>
      <c r="F14" s="12"/>
      <c r="G14" s="12"/>
      <c r="H14" s="18">
        <v>530000</v>
      </c>
    </row>
    <row r="15" spans="1:8" x14ac:dyDescent="0.3">
      <c r="A15" s="12">
        <v>2000</v>
      </c>
      <c r="B15" s="17">
        <f>'CSBA Almonds'!P15+'Pollinator Article Data'!R15</f>
        <v>42.365819381095086</v>
      </c>
      <c r="C15" s="12"/>
      <c r="D15" s="12"/>
      <c r="E15" s="12"/>
      <c r="F15" s="12"/>
      <c r="G15" s="12"/>
      <c r="H15" s="18">
        <v>510000</v>
      </c>
    </row>
    <row r="16" spans="1:8" x14ac:dyDescent="0.3">
      <c r="A16" s="12">
        <v>1999</v>
      </c>
      <c r="B16" s="17">
        <f>'CSBA Almonds'!P16+'Pollinator Article Data'!R16</f>
        <v>41.429840648447893</v>
      </c>
      <c r="C16" s="12"/>
      <c r="D16" s="12"/>
      <c r="E16" s="12"/>
      <c r="F16" s="12"/>
      <c r="G16" s="12"/>
      <c r="H16" s="18">
        <v>485000</v>
      </c>
    </row>
    <row r="17" spans="1:8" x14ac:dyDescent="0.3">
      <c r="A17" s="12">
        <v>1998</v>
      </c>
      <c r="B17" s="17">
        <f>'CSBA Almonds'!P17+'Pollinator Article Data'!R17</f>
        <v>40.355224122819031</v>
      </c>
      <c r="C17" s="12"/>
      <c r="D17" s="12"/>
      <c r="E17" s="12"/>
      <c r="F17" s="12"/>
      <c r="G17" s="12"/>
      <c r="H17" s="18">
        <v>460000</v>
      </c>
    </row>
    <row r="18" spans="1:8" x14ac:dyDescent="0.3">
      <c r="A18" s="12">
        <v>1997</v>
      </c>
      <c r="B18" s="17">
        <f>'CSBA Almonds'!P18+'Pollinator Article Data'!R18</f>
        <v>38.593989988401205</v>
      </c>
      <c r="C18" s="12"/>
      <c r="D18" s="12"/>
      <c r="E18" s="12"/>
      <c r="F18" s="12"/>
      <c r="G18" s="12"/>
      <c r="H18" s="18">
        <v>442000</v>
      </c>
    </row>
    <row r="19" spans="1:8" x14ac:dyDescent="0.3">
      <c r="A19" s="12">
        <v>1996</v>
      </c>
      <c r="B19" s="17">
        <f>'CSBA Almonds'!P19+'Pollinator Article Data'!R19</f>
        <v>36.71</v>
      </c>
      <c r="C19" s="12"/>
      <c r="D19" s="12"/>
      <c r="E19" s="12"/>
      <c r="F19" s="12"/>
      <c r="G19" s="12"/>
      <c r="H19" s="18">
        <v>428000</v>
      </c>
    </row>
    <row r="20" spans="1:8" x14ac:dyDescent="0.3">
      <c r="A20" s="12">
        <v>1995</v>
      </c>
      <c r="B20" s="17">
        <f>'CSBA Almonds'!P20+'Pollinator Article Data'!R20</f>
        <v>35.409999999999997</v>
      </c>
      <c r="C20" s="12"/>
      <c r="D20" s="12"/>
      <c r="E20" s="12"/>
      <c r="F20" s="12"/>
      <c r="G20" s="12"/>
      <c r="H20" s="18">
        <v>418000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6" sqref="G6"/>
    </sheetView>
  </sheetViews>
  <sheetFormatPr defaultRowHeight="15.6" x14ac:dyDescent="0.3"/>
  <sheetData>
    <row r="1" spans="1:8" ht="63" thickBot="1" x14ac:dyDescent="0.35">
      <c r="B1" s="25" t="s">
        <v>45</v>
      </c>
      <c r="C1" s="25" t="s">
        <v>46</v>
      </c>
      <c r="G1" t="s">
        <v>63</v>
      </c>
      <c r="H1" t="s">
        <v>64</v>
      </c>
    </row>
    <row r="2" spans="1:8" x14ac:dyDescent="0.3">
      <c r="A2">
        <v>2010</v>
      </c>
      <c r="B2" s="13">
        <v>137.77000000000001</v>
      </c>
      <c r="C2" s="13">
        <v>128.44</v>
      </c>
      <c r="D2">
        <v>147.11000000000001</v>
      </c>
      <c r="E2" s="11">
        <v>740000</v>
      </c>
      <c r="G2" s="14">
        <v>9.6999999999999993</v>
      </c>
      <c r="H2" s="26">
        <f>10*(B2/G2)</f>
        <v>142.03092783505159</v>
      </c>
    </row>
    <row r="3" spans="1:8" x14ac:dyDescent="0.3">
      <c r="A3">
        <v>2011</v>
      </c>
      <c r="B3" s="13">
        <v>152.80000000000001</v>
      </c>
      <c r="C3" s="13">
        <v>144.38</v>
      </c>
      <c r="D3">
        <v>161.22</v>
      </c>
      <c r="E3" s="11">
        <v>760000</v>
      </c>
      <c r="G3" s="14">
        <v>10.1</v>
      </c>
      <c r="H3" s="26">
        <f t="shared" ref="H3:H5" si="0">10*(B3/G3)</f>
        <v>151.28712871287129</v>
      </c>
    </row>
    <row r="4" spans="1:8" x14ac:dyDescent="0.3">
      <c r="A4">
        <v>2012</v>
      </c>
      <c r="B4" s="13">
        <v>154.16</v>
      </c>
      <c r="C4" s="13">
        <v>146.54</v>
      </c>
      <c r="D4">
        <v>161.78</v>
      </c>
      <c r="E4" s="11">
        <v>790000</v>
      </c>
      <c r="G4" s="14">
        <v>10.6</v>
      </c>
      <c r="H4" s="26">
        <f t="shared" si="0"/>
        <v>145.43396226415095</v>
      </c>
    </row>
    <row r="5" spans="1:8" x14ac:dyDescent="0.3">
      <c r="A5">
        <v>2013</v>
      </c>
      <c r="B5" s="20">
        <v>154.6</v>
      </c>
      <c r="C5" s="20">
        <v>140.07</v>
      </c>
      <c r="D5">
        <v>169.12</v>
      </c>
      <c r="E5" s="10">
        <v>810000</v>
      </c>
      <c r="G5" s="21">
        <v>9.3000000000000007</v>
      </c>
      <c r="H5" s="26">
        <f t="shared" si="0"/>
        <v>166.23655913978493</v>
      </c>
    </row>
    <row r="7" spans="1:8" x14ac:dyDescent="0.3">
      <c r="C7" s="26">
        <f>C2-B2</f>
        <v>-9.3300000000000125</v>
      </c>
      <c r="D7" s="26">
        <f>D2-B2</f>
        <v>9.3400000000000034</v>
      </c>
    </row>
    <row r="8" spans="1:8" x14ac:dyDescent="0.3">
      <c r="C8" s="26">
        <f t="shared" ref="C8:C10" si="1">C3-B3</f>
        <v>-8.4200000000000159</v>
      </c>
      <c r="D8" s="26">
        <f t="shared" ref="D8:D10" si="2">D3-B3</f>
        <v>8.4199999999999875</v>
      </c>
    </row>
    <row r="9" spans="1:8" x14ac:dyDescent="0.3">
      <c r="C9" s="26">
        <f t="shared" si="1"/>
        <v>-7.6200000000000045</v>
      </c>
      <c r="D9" s="26">
        <f t="shared" si="2"/>
        <v>7.6200000000000045</v>
      </c>
    </row>
    <row r="10" spans="1:8" x14ac:dyDescent="0.3">
      <c r="C10" s="26">
        <f t="shared" si="1"/>
        <v>-14.530000000000001</v>
      </c>
      <c r="D10" s="26">
        <f t="shared" si="2"/>
        <v>14.52000000000001</v>
      </c>
    </row>
    <row r="15" spans="1:8" x14ac:dyDescent="0.3">
      <c r="A15" t="s">
        <v>65</v>
      </c>
    </row>
    <row r="16" spans="1:8" x14ac:dyDescent="0.3">
      <c r="B16" t="s">
        <v>66</v>
      </c>
      <c r="C16" t="s">
        <v>67</v>
      </c>
    </row>
    <row r="17" spans="1:3" x14ac:dyDescent="0.3">
      <c r="A17">
        <v>2010</v>
      </c>
      <c r="B17" s="13">
        <v>137.77000000000001</v>
      </c>
      <c r="C17" s="13">
        <v>142.03092783505159</v>
      </c>
    </row>
    <row r="18" spans="1:3" x14ac:dyDescent="0.3">
      <c r="A18">
        <v>2011</v>
      </c>
      <c r="B18" s="13">
        <v>152.80000000000001</v>
      </c>
      <c r="C18" s="13">
        <v>151.28712871287129</v>
      </c>
    </row>
    <row r="19" spans="1:3" x14ac:dyDescent="0.3">
      <c r="A19">
        <v>2012</v>
      </c>
      <c r="B19" s="13">
        <v>154.16</v>
      </c>
      <c r="C19" s="13">
        <v>145.43396226415095</v>
      </c>
    </row>
    <row r="20" spans="1:3" x14ac:dyDescent="0.3">
      <c r="A20">
        <v>2013</v>
      </c>
      <c r="B20" s="20">
        <v>154.6</v>
      </c>
      <c r="C20" s="13">
        <v>166.23655913978493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2" sqref="C2:C5"/>
    </sheetView>
  </sheetViews>
  <sheetFormatPr defaultRowHeight="15.6" x14ac:dyDescent="0.3"/>
  <sheetData>
    <row r="1" spans="2:7" x14ac:dyDescent="0.3">
      <c r="C1" t="s">
        <v>59</v>
      </c>
      <c r="F1" t="s">
        <v>57</v>
      </c>
      <c r="G1" t="s">
        <v>58</v>
      </c>
    </row>
    <row r="2" spans="2:7" x14ac:dyDescent="0.3">
      <c r="B2">
        <v>2010</v>
      </c>
      <c r="C2" s="14">
        <v>9.6999999999999993</v>
      </c>
      <c r="D2" s="15">
        <v>8.6999999999999993</v>
      </c>
      <c r="E2">
        <v>10.7</v>
      </c>
      <c r="F2" s="27">
        <f>C2-D2</f>
        <v>1</v>
      </c>
      <c r="G2">
        <f>E2-C2</f>
        <v>1</v>
      </c>
    </row>
    <row r="3" spans="2:7" x14ac:dyDescent="0.3">
      <c r="B3">
        <v>2011</v>
      </c>
      <c r="C3" s="14">
        <v>10.1</v>
      </c>
      <c r="D3" s="15">
        <v>9.6</v>
      </c>
      <c r="E3">
        <v>10.5</v>
      </c>
      <c r="F3" s="27">
        <f t="shared" ref="F3:F5" si="0">C3-D3</f>
        <v>0.5</v>
      </c>
      <c r="G3">
        <f t="shared" ref="G3:G5" si="1">E3-C3</f>
        <v>0.40000000000000036</v>
      </c>
    </row>
    <row r="4" spans="2:7" x14ac:dyDescent="0.3">
      <c r="B4">
        <v>2012</v>
      </c>
      <c r="C4" s="14">
        <v>10.6</v>
      </c>
      <c r="D4" s="15">
        <v>9.3000000000000007</v>
      </c>
      <c r="E4">
        <v>11.5</v>
      </c>
      <c r="F4" s="27">
        <f t="shared" si="0"/>
        <v>1.2999999999999989</v>
      </c>
      <c r="G4">
        <f t="shared" si="1"/>
        <v>0.90000000000000036</v>
      </c>
    </row>
    <row r="5" spans="2:7" x14ac:dyDescent="0.3">
      <c r="B5">
        <v>2013</v>
      </c>
      <c r="C5" s="21">
        <v>9.3000000000000007</v>
      </c>
      <c r="D5" s="22">
        <v>8.1</v>
      </c>
      <c r="E5">
        <v>10.1</v>
      </c>
      <c r="F5" s="27">
        <f t="shared" si="0"/>
        <v>1.2000000000000011</v>
      </c>
      <c r="G5">
        <f t="shared" si="1"/>
        <v>0.79999999999999893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:B5"/>
    </sheetView>
  </sheetViews>
  <sheetFormatPr defaultRowHeight="15.6" x14ac:dyDescent="0.3"/>
  <cols>
    <col min="3" max="3" width="11.09765625" bestFit="1" customWidth="1"/>
  </cols>
  <sheetData>
    <row r="1" spans="1:3" x14ac:dyDescent="0.3">
      <c r="B1" t="s">
        <v>60</v>
      </c>
      <c r="C1" t="s">
        <v>43</v>
      </c>
    </row>
    <row r="2" spans="1:3" ht="16.2" thickBot="1" x14ac:dyDescent="0.35">
      <c r="A2">
        <v>2010</v>
      </c>
      <c r="B2" s="28">
        <v>239234</v>
      </c>
      <c r="C2" s="29">
        <v>740000</v>
      </c>
    </row>
    <row r="3" spans="1:3" ht="16.2" thickBot="1" x14ac:dyDescent="0.35">
      <c r="A3">
        <v>2011</v>
      </c>
      <c r="B3" s="28">
        <v>267049</v>
      </c>
      <c r="C3" s="29">
        <v>760000</v>
      </c>
    </row>
    <row r="4" spans="1:3" ht="16.2" thickBot="1" x14ac:dyDescent="0.35">
      <c r="A4">
        <v>2012</v>
      </c>
      <c r="B4" s="28">
        <v>261872</v>
      </c>
      <c r="C4" s="29">
        <v>790000</v>
      </c>
    </row>
    <row r="5" spans="1:3" ht="16.2" thickBot="1" x14ac:dyDescent="0.35">
      <c r="A5">
        <v>2013</v>
      </c>
      <c r="B5" s="28">
        <v>262161</v>
      </c>
      <c r="C5" s="8">
        <v>810000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CSBA Almonds</vt:lpstr>
      <vt:lpstr>Sheet8</vt:lpstr>
      <vt:lpstr>Pollinator Article Data</vt:lpstr>
      <vt:lpstr>Codebook</vt:lpstr>
      <vt:lpstr>Summary Stats</vt:lpstr>
      <vt:lpstr>Sheet3</vt:lpstr>
      <vt:lpstr>BIP rent graph</vt:lpstr>
      <vt:lpstr>Colony Grade</vt:lpstr>
      <vt:lpstr>Colonies Placed</vt:lpstr>
      <vt:lpstr>Colonied Short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Holt</dc:creator>
  <cp:lastModifiedBy>Jai Maree</cp:lastModifiedBy>
  <dcterms:created xsi:type="dcterms:W3CDTF">2013-09-10T20:51:09Z</dcterms:created>
  <dcterms:modified xsi:type="dcterms:W3CDTF">2014-01-04T17:05:28Z</dcterms:modified>
</cp:coreProperties>
</file>