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3180" yWindow="260" windowWidth="25600" windowHeight="14200" activeTab="2"/>
  </bookViews>
  <sheets>
    <sheet name="Initial Responses" sheetId="1" r:id="rId1"/>
    <sheet name="Cleaned Responses" sheetId="4" r:id="rId2"/>
    <sheet name="Cleaned Responses Weighted" sheetId="5" r:id="rId3"/>
    <sheet name="Unweighted vs. Weighted" sheetId="2" r:id="rId4"/>
    <sheet name="Sheet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5" l="1"/>
  <c r="M25" i="5"/>
  <c r="Z26" i="5"/>
  <c r="Z22" i="5"/>
  <c r="V29" i="5"/>
  <c r="V30" i="5"/>
  <c r="J28" i="5"/>
  <c r="J30" i="5"/>
  <c r="J29" i="5"/>
  <c r="J24" i="5"/>
  <c r="K2" i="5"/>
  <c r="AF2" i="5"/>
  <c r="K3" i="5"/>
  <c r="AF3" i="5"/>
  <c r="K4" i="5"/>
  <c r="AF4" i="5"/>
  <c r="K5" i="5"/>
  <c r="AF5" i="5"/>
  <c r="K6" i="5"/>
  <c r="AF6" i="5"/>
  <c r="K7" i="5"/>
  <c r="AF7" i="5"/>
  <c r="K8" i="5"/>
  <c r="AF8" i="5"/>
  <c r="K9" i="5"/>
  <c r="AF9" i="5"/>
  <c r="K10" i="5"/>
  <c r="AF10" i="5"/>
  <c r="K11" i="5"/>
  <c r="AF11" i="5"/>
  <c r="K12" i="5"/>
  <c r="AF12" i="5"/>
  <c r="K13" i="5"/>
  <c r="AF13" i="5"/>
  <c r="K14" i="5"/>
  <c r="AF14" i="5"/>
  <c r="K15" i="5"/>
  <c r="AF15" i="5"/>
  <c r="K16" i="5"/>
  <c r="AF16" i="5"/>
  <c r="K17" i="5"/>
  <c r="AF17" i="5"/>
  <c r="K18" i="5"/>
  <c r="AF18" i="5"/>
  <c r="K20" i="5"/>
  <c r="AF20" i="5"/>
  <c r="K21" i="5"/>
  <c r="AF21" i="5"/>
  <c r="AF22" i="5"/>
  <c r="AM20" i="5"/>
  <c r="AM2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22" i="5"/>
  <c r="K19" i="5"/>
  <c r="AM19" i="5"/>
  <c r="AK20" i="5"/>
  <c r="AK2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22" i="5"/>
  <c r="AK19" i="5"/>
  <c r="AL25" i="5"/>
  <c r="AJ25" i="5"/>
  <c r="AI25" i="5"/>
  <c r="AH25" i="5"/>
  <c r="AG25" i="5"/>
  <c r="AE25" i="5"/>
  <c r="AC25" i="5"/>
  <c r="AB24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20" i="5"/>
  <c r="AD22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20" i="5"/>
  <c r="AA21" i="5"/>
  <c r="AA22" i="5"/>
  <c r="AF19" i="5"/>
  <c r="AD19" i="5"/>
  <c r="AD21" i="5"/>
  <c r="AA19" i="5"/>
  <c r="Z24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20" i="5"/>
  <c r="Y21" i="5"/>
  <c r="Y22" i="5"/>
  <c r="Y19" i="5"/>
  <c r="X25" i="5"/>
  <c r="X24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20" i="5"/>
  <c r="W21" i="5"/>
  <c r="W22" i="5"/>
  <c r="W19" i="5"/>
  <c r="V25" i="5"/>
  <c r="V24" i="5"/>
  <c r="U25" i="5"/>
  <c r="T25" i="5"/>
  <c r="S25" i="5"/>
  <c r="Q25" i="5"/>
  <c r="R2" i="5"/>
  <c r="R3" i="5"/>
  <c r="R4" i="5"/>
  <c r="R5" i="5"/>
  <c r="R6" i="5"/>
  <c r="R7" i="5"/>
  <c r="R8" i="5"/>
  <c r="R9" i="5"/>
  <c r="R10" i="5"/>
  <c r="R11" i="5"/>
  <c r="R12" i="5"/>
  <c r="R14" i="5"/>
  <c r="R15" i="5"/>
  <c r="R16" i="5"/>
  <c r="R17" i="5"/>
  <c r="R18" i="5"/>
  <c r="R20" i="5"/>
  <c r="R21" i="5"/>
  <c r="R22" i="5"/>
  <c r="R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20" i="5"/>
  <c r="P21" i="5"/>
  <c r="P22" i="5"/>
  <c r="P19" i="5"/>
  <c r="M24" i="5"/>
  <c r="L24" i="5"/>
  <c r="J25" i="5"/>
  <c r="O25" i="5"/>
  <c r="J2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AE4" i="5"/>
  <c r="AC4" i="5"/>
  <c r="AB7" i="5"/>
  <c r="Z19" i="5"/>
  <c r="R13" i="5"/>
  <c r="C35" i="5"/>
  <c r="AB28" i="5"/>
  <c r="M28" i="5"/>
  <c r="L12" i="5"/>
  <c r="K2" i="4"/>
  <c r="M24" i="4"/>
  <c r="M28" i="4"/>
  <c r="W7" i="4"/>
  <c r="W24" i="4"/>
  <c r="W28" i="4"/>
  <c r="J29" i="4"/>
  <c r="J32" i="4"/>
  <c r="J28" i="4"/>
  <c r="V19" i="4"/>
  <c r="V24" i="4"/>
  <c r="T24" i="4"/>
  <c r="C35" i="4"/>
  <c r="T29" i="4"/>
  <c r="T30" i="4"/>
  <c r="J30" i="4"/>
  <c r="J25" i="4"/>
  <c r="AD25" i="4"/>
  <c r="AC25" i="4"/>
  <c r="AB25" i="4"/>
  <c r="AA25" i="4"/>
  <c r="Z25" i="4"/>
  <c r="Y4" i="4"/>
  <c r="Y25" i="4"/>
  <c r="X4" i="4"/>
  <c r="X25" i="4"/>
  <c r="U24" i="4"/>
  <c r="O25" i="4"/>
  <c r="S25" i="4"/>
  <c r="T25" i="4"/>
  <c r="U25" i="4"/>
  <c r="Q25" i="4"/>
  <c r="R25" i="4"/>
  <c r="P25" i="4"/>
  <c r="L12" i="4"/>
  <c r="L24" i="4"/>
  <c r="K13" i="1"/>
  <c r="W8" i="1"/>
  <c r="X7" i="1"/>
  <c r="Z4" i="1"/>
  <c r="Y4" i="1"/>
</calcChain>
</file>

<file path=xl/sharedStrings.xml><?xml version="1.0" encoding="utf-8"?>
<sst xmlns="http://schemas.openxmlformats.org/spreadsheetml/2006/main" count="618" uniqueCount="189">
  <si>
    <t>First Name</t>
  </si>
  <si>
    <t>Message Left</t>
  </si>
  <si>
    <t>2nd Call</t>
  </si>
  <si>
    <t>Called Date</t>
  </si>
  <si>
    <t>Last Name</t>
  </si>
  <si>
    <t xml:space="preserve">Joe </t>
  </si>
  <si>
    <t>Traynor</t>
  </si>
  <si>
    <t xml:space="preserve">Lyle </t>
  </si>
  <si>
    <t>Johnston</t>
  </si>
  <si>
    <t xml:space="preserve">Leroy </t>
  </si>
  <si>
    <t>Brant</t>
  </si>
  <si>
    <t>Lance</t>
  </si>
  <si>
    <t>Sundberg</t>
  </si>
  <si>
    <t xml:space="preserve">Mike </t>
  </si>
  <si>
    <t>Rosso</t>
  </si>
  <si>
    <t>Denise</t>
  </si>
  <si>
    <t>Qualls</t>
  </si>
  <si>
    <t xml:space="preserve">Charlene </t>
  </si>
  <si>
    <t>Carroll</t>
  </si>
  <si>
    <t xml:space="preserve">Shad </t>
  </si>
  <si>
    <t>Sullivian</t>
  </si>
  <si>
    <t xml:space="preserve">Dennis </t>
  </si>
  <si>
    <t>Lohman</t>
  </si>
  <si>
    <t>Kieth</t>
  </si>
  <si>
    <t>Newton</t>
  </si>
  <si>
    <t>Gary</t>
  </si>
  <si>
    <t>Glidden</t>
  </si>
  <si>
    <t xml:space="preserve">Gary </t>
  </si>
  <si>
    <t>Cox</t>
  </si>
  <si>
    <t xml:space="preserve">Gene </t>
  </si>
  <si>
    <t>Brandi</t>
  </si>
  <si>
    <t>Bob</t>
  </si>
  <si>
    <t>Steve</t>
  </si>
  <si>
    <t>Godlin</t>
  </si>
  <si>
    <t>Alan</t>
  </si>
  <si>
    <t>Buckley</t>
  </si>
  <si>
    <t>Brian</t>
  </si>
  <si>
    <t>Tassey</t>
  </si>
  <si>
    <t>Ray</t>
  </si>
  <si>
    <t>Olivarez</t>
  </si>
  <si>
    <t>Ryan</t>
  </si>
  <si>
    <t>Cosyns</t>
  </si>
  <si>
    <t>Freeda</t>
  </si>
  <si>
    <t>Terry</t>
  </si>
  <si>
    <t>Bruce</t>
  </si>
  <si>
    <t>Beekman</t>
  </si>
  <si>
    <t>Don</t>
  </si>
  <si>
    <t>Burket</t>
  </si>
  <si>
    <t>Jerry</t>
  </si>
  <si>
    <t>Brown</t>
  </si>
  <si>
    <t>Mallican</t>
  </si>
  <si>
    <t>Zac</t>
  </si>
  <si>
    <t>Browning</t>
  </si>
  <si>
    <t xml:space="preserve">Gordy </t>
  </si>
  <si>
    <t>Wardell</t>
  </si>
  <si>
    <t>Phone Number</t>
  </si>
  <si>
    <t>(209) 823-1386</t>
  </si>
  <si>
    <t>DO NOT CALL</t>
  </si>
  <si>
    <t>Cell Phone Number</t>
  </si>
  <si>
    <t>RETIRED</t>
  </si>
  <si>
    <t>Colonies Placed '13</t>
  </si>
  <si>
    <t>Could have placed?</t>
  </si>
  <si>
    <t>Able to supply 100 acres of bees?</t>
  </si>
  <si>
    <t>% "Field Run"</t>
  </si>
  <si>
    <t>Highest # of colonies/acre</t>
  </si>
  <si>
    <t>Lowest # of colonies/acre</t>
  </si>
  <si>
    <t xml:space="preserve">Avg. # of colonies/acre </t>
  </si>
  <si>
    <t>Avg. # of colonies/acre  last year</t>
  </si>
  <si>
    <t>Colonies Placed Last Year</t>
  </si>
  <si>
    <t>Amt of beek's placed colonies for (incl. self)</t>
  </si>
  <si>
    <t>Amt. of almond growers place for?</t>
  </si>
  <si>
    <t xml:space="preserve"># of Beeks w/ difficulity  meeting committed colonies </t>
  </si>
  <si>
    <t xml:space="preserve"># of colonies short </t>
  </si>
  <si>
    <t>Avg. grade of colonies placed</t>
  </si>
  <si>
    <t>Avg. $ / colony</t>
  </si>
  <si>
    <t>Lowest $</t>
  </si>
  <si>
    <t>Highest $</t>
  </si>
  <si>
    <t>% Year Round CA</t>
  </si>
  <si>
    <t>% Almond growers used both years</t>
  </si>
  <si>
    <t>% Beeks broker both years</t>
  </si>
  <si>
    <t>Son: Matt</t>
  </si>
  <si>
    <t>NO</t>
  </si>
  <si>
    <t># no longer in service</t>
  </si>
  <si>
    <t>no longer brokers bees</t>
  </si>
  <si>
    <t>Email</t>
  </si>
  <si>
    <t>joemtraynor@gmail.com</t>
  </si>
  <si>
    <t>.</t>
  </si>
  <si>
    <t>psundberg@hotmail.com</t>
  </si>
  <si>
    <t>michaeltrosso@hotmail.com</t>
  </si>
  <si>
    <t>denise@pollinationconnection.com</t>
  </si>
  <si>
    <t>charcarroll@msn.com</t>
  </si>
  <si>
    <t>bees4you@aol.com</t>
  </si>
  <si>
    <t>lohmanapiaries@frontiernet.net</t>
  </si>
  <si>
    <t>calfbman@gmail.com</t>
  </si>
  <si>
    <t>treevine@comcast.com</t>
  </si>
  <si>
    <t>stinger@fire2wire.com</t>
  </si>
  <si>
    <t>gbrandi@sbcglobal.net</t>
  </si>
  <si>
    <t>bkbrandi@sbcglobal.net</t>
  </si>
  <si>
    <t>spgodlin@earthlink.net</t>
  </si>
  <si>
    <t>RETIRED IN JAN 2010</t>
  </si>
  <si>
    <t>kaykin@sbcglobal.net</t>
  </si>
  <si>
    <t>ray@ohbees.com</t>
  </si>
  <si>
    <t>cosynsbeeco@earthlink.net</t>
  </si>
  <si>
    <t>has no email address</t>
  </si>
  <si>
    <t>ezbees@aol.com</t>
  </si>
  <si>
    <t>no email - mail results to him:  5391 S Englehart, Reedley, CA 93654</t>
  </si>
  <si>
    <t>jerry@revhoney.com</t>
  </si>
  <si>
    <t>z_browning@msn.com</t>
  </si>
  <si>
    <t>gordonw@paramountfarming.com</t>
  </si>
  <si>
    <t>iambeehaving@aol.com-  email no longer valid</t>
  </si>
  <si>
    <t>YES</t>
  </si>
  <si>
    <t>declined</t>
  </si>
  <si>
    <t>1000 more</t>
  </si>
  <si>
    <t>Felker</t>
  </si>
  <si>
    <t>5592462337cell /5596552337Office</t>
  </si>
  <si>
    <t>bobfelker@yahoo.com</t>
  </si>
  <si>
    <t>Yes (10,000+)</t>
  </si>
  <si>
    <t>0%, but all 5+ frames</t>
  </si>
  <si>
    <t>Yes (1,000+)</t>
  </si>
  <si>
    <t>soft 7 (atleast 6.55)</t>
  </si>
  <si>
    <t>Caller</t>
  </si>
  <si>
    <t>Jai Holt</t>
  </si>
  <si>
    <t>Meghan McConnell</t>
  </si>
  <si>
    <t>9 or 10</t>
  </si>
  <si>
    <t>Sold Beeks</t>
  </si>
  <si>
    <t>3/12,14</t>
  </si>
  <si>
    <t>10 or 11</t>
  </si>
  <si>
    <t>19 Frames per Acre</t>
  </si>
  <si>
    <t>20 Frames per Acre</t>
  </si>
  <si>
    <t>18 Frames per Acre</t>
  </si>
  <si>
    <t>Please contact in one month (April 23)</t>
  </si>
  <si>
    <t>Yes (4,000+)</t>
  </si>
  <si>
    <t>Sure</t>
  </si>
  <si>
    <t>Yes (3,000+)</t>
  </si>
  <si>
    <t>No</t>
  </si>
  <si>
    <t>8 to 9</t>
  </si>
  <si>
    <t>3.5%(beeks)</t>
  </si>
  <si>
    <t>3/12,21,26</t>
  </si>
  <si>
    <t>3/12,21</t>
  </si>
  <si>
    <t>3/12,14,21</t>
  </si>
  <si>
    <t>Yes (30,000+)</t>
  </si>
  <si>
    <t>3/12,14,15,21</t>
  </si>
  <si>
    <t>14 (over half)</t>
  </si>
  <si>
    <t>15%(beeks)</t>
  </si>
  <si>
    <t>85-90%</t>
  </si>
  <si>
    <t>3/14,15,21,26,28</t>
  </si>
  <si>
    <t>3/14,21,26</t>
  </si>
  <si>
    <t>Summary</t>
  </si>
  <si>
    <t>Total</t>
  </si>
  <si>
    <t>Average</t>
  </si>
  <si>
    <t>Five largest beekeepers colonies place</t>
  </si>
  <si>
    <t>Percentage of Bee keepers that had trouble meeting there obligations</t>
  </si>
  <si>
    <t>Percentage of total colonies</t>
  </si>
  <si>
    <t>% of total</t>
  </si>
  <si>
    <t>Survey Complete</t>
  </si>
  <si>
    <t>Contact at a later date</t>
  </si>
  <si>
    <t>Incorrect Contact information</t>
  </si>
  <si>
    <t>Waiting to hear back</t>
  </si>
  <si>
    <t>Retired</t>
  </si>
  <si>
    <t>Percentage of colonies placed</t>
  </si>
  <si>
    <t>Weighted Average</t>
  </si>
  <si>
    <t>% Field Run Weighted</t>
  </si>
  <si>
    <t>Avg. # of colonies/acre Weighted</t>
  </si>
  <si>
    <t>Weighted average</t>
  </si>
  <si>
    <t>Amt of beek's placed colonies for (incl. self) Weighted</t>
  </si>
  <si>
    <t>Amt. of almond growers place for? Weighted</t>
  </si>
  <si>
    <t># of Beeks w/ difficulity  meeting committed colonies Weighted</t>
  </si>
  <si>
    <t>Unweighted</t>
  </si>
  <si>
    <t>Weighted</t>
  </si>
  <si>
    <t>Avg. grade of colonies placed weighted</t>
  </si>
  <si>
    <t>Average colony grade</t>
  </si>
  <si>
    <t>Average number of almond growers placed for</t>
  </si>
  <si>
    <t xml:space="preserve">Average number of beek's placed colonies for (incl. self) </t>
  </si>
  <si>
    <t>Average number of colonies placed per acre</t>
  </si>
  <si>
    <t>Average percentage of field run colonies</t>
  </si>
  <si>
    <t>Avg. $ / colony weighted</t>
  </si>
  <si>
    <t>% Almond growers used both years weighted</t>
  </si>
  <si>
    <t>% Beeks broker both years weighted</t>
  </si>
  <si>
    <t>N</t>
  </si>
  <si>
    <t>(16 for colonies per acre unweighted)</t>
  </si>
  <si>
    <t>Yes(70,000+)</t>
  </si>
  <si>
    <t xml:space="preserve">4 to 14 </t>
  </si>
  <si>
    <t>Yes (20,000+)</t>
  </si>
  <si>
    <t>Yeah</t>
  </si>
  <si>
    <t xml:space="preserve">johnstonhoney@aim.com  </t>
  </si>
  <si>
    <t>3/12,14,15,21,26</t>
  </si>
  <si>
    <t>3/14,26</t>
  </si>
  <si>
    <t>3/12,14,26</t>
  </si>
  <si>
    <t>3/12,26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</si>
</sst>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;@"/>
    <numFmt numFmtId="165" formatCode="0.0%"/>
    <numFmt numFmtId="166" formatCode="&quot;$&quot;#,##0"/>
    <numFmt numFmtId="167" formatCode="#,##0.0000"/>
    <numFmt numFmtId="168" formatCode="0.0"/>
    <numFmt numFmtId="169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Helvetica Neue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Helvetica Neu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9"/>
      <name val="Helvetica Neue"/>
    </font>
    <font>
      <sz val="11"/>
      <color indexed="9"/>
      <name val="Helvetica Neue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3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5" xfId="0" applyFill="1" applyBorder="1"/>
    <xf numFmtId="0" fontId="4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4" fillId="2" borderId="1" xfId="0" applyNumberFormat="1" applyFont="1" applyFill="1" applyBorder="1" applyAlignment="1">
      <alignment horizontal="left" vertical="top"/>
    </xf>
    <xf numFmtId="0" fontId="2" fillId="2" borderId="6" xfId="0" applyFont="1" applyFill="1" applyBorder="1"/>
    <xf numFmtId="0" fontId="0" fillId="3" borderId="5" xfId="0" applyFill="1" applyBorder="1"/>
    <xf numFmtId="0" fontId="4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4" fillId="3" borderId="1" xfId="0" applyNumberFormat="1" applyFont="1" applyFill="1" applyBorder="1" applyAlignment="1">
      <alignment horizontal="left" vertical="top"/>
    </xf>
    <xf numFmtId="0" fontId="2" fillId="3" borderId="6" xfId="0" applyFont="1" applyFill="1" applyBorder="1"/>
    <xf numFmtId="0" fontId="0" fillId="3" borderId="0" xfId="0" applyFill="1"/>
    <xf numFmtId="0" fontId="8" fillId="0" borderId="0" xfId="0" applyNumberFormat="1" applyFont="1" applyAlignment="1">
      <alignment horizontal="center" vertical="top"/>
    </xf>
    <xf numFmtId="0" fontId="0" fillId="4" borderId="5" xfId="0" applyFill="1" applyBorder="1"/>
    <xf numFmtId="0" fontId="4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/>
    <xf numFmtId="3" fontId="2" fillId="4" borderId="5" xfId="0" applyNumberFormat="1" applyFont="1" applyFill="1" applyBorder="1"/>
    <xf numFmtId="0" fontId="2" fillId="4" borderId="1" xfId="0" applyFont="1" applyFill="1" applyBorder="1"/>
    <xf numFmtId="0" fontId="4" fillId="4" borderId="1" xfId="0" applyNumberFormat="1" applyFont="1" applyFill="1" applyBorder="1" applyAlignment="1">
      <alignment horizontal="left" vertical="top"/>
    </xf>
    <xf numFmtId="3" fontId="2" fillId="4" borderId="1" xfId="0" applyNumberFormat="1" applyFont="1" applyFill="1" applyBorder="1"/>
    <xf numFmtId="1" fontId="2" fillId="4" borderId="1" xfId="0" applyNumberFormat="1" applyFont="1" applyFill="1" applyBorder="1"/>
    <xf numFmtId="0" fontId="2" fillId="4" borderId="6" xfId="0" applyFont="1" applyFill="1" applyBorder="1"/>
    <xf numFmtId="0" fontId="0" fillId="4" borderId="0" xfId="0" applyFill="1"/>
    <xf numFmtId="0" fontId="2" fillId="4" borderId="5" xfId="0" applyFont="1" applyFill="1" applyBorder="1"/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left"/>
    </xf>
    <xf numFmtId="16" fontId="0" fillId="2" borderId="1" xfId="0" applyNumberFormat="1" applyFill="1" applyBorder="1" applyAlignment="1">
      <alignment horizontal="center"/>
    </xf>
    <xf numFmtId="16" fontId="0" fillId="2" borderId="6" xfId="0" applyNumberFormat="1" applyFill="1" applyBorder="1"/>
    <xf numFmtId="16" fontId="0" fillId="4" borderId="1" xfId="0" applyNumberFormat="1" applyFill="1" applyBorder="1" applyAlignment="1">
      <alignment horizontal="center"/>
    </xf>
    <xf numFmtId="16" fontId="0" fillId="4" borderId="6" xfId="0" applyNumberFormat="1" applyFill="1" applyBorder="1"/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9" fontId="2" fillId="4" borderId="6" xfId="0" applyNumberFormat="1" applyFont="1" applyFill="1" applyBorder="1" applyAlignment="1">
      <alignment horizontal="center" vertical="center" wrapText="1"/>
    </xf>
    <xf numFmtId="0" fontId="7" fillId="4" borderId="10" xfId="0" applyNumberFormat="1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wrapText="1"/>
    </xf>
    <xf numFmtId="0" fontId="7" fillId="3" borderId="10" xfId="0" applyNumberFormat="1" applyFont="1" applyFill="1" applyBorder="1" applyAlignment="1">
      <alignment horizontal="center" vertical="top"/>
    </xf>
    <xf numFmtId="0" fontId="4" fillId="4" borderId="8" xfId="0" applyNumberFormat="1" applyFont="1" applyFill="1" applyBorder="1" applyAlignment="1">
      <alignment horizontal="left" vertical="center"/>
    </xf>
    <xf numFmtId="0" fontId="1" fillId="4" borderId="8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3" fontId="2" fillId="4" borderId="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9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10" fontId="2" fillId="4" borderId="8" xfId="0" applyNumberFormat="1" applyFont="1" applyFill="1" applyBorder="1" applyAlignment="1">
      <alignment horizontal="center" vertical="center" wrapText="1"/>
    </xf>
    <xf numFmtId="9" fontId="2" fillId="4" borderId="9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5" borderId="5" xfId="0" applyFill="1" applyBorder="1"/>
    <xf numFmtId="164" fontId="0" fillId="4" borderId="1" xfId="0" applyNumberForma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6" borderId="5" xfId="0" applyFill="1" applyBorder="1"/>
    <xf numFmtId="0" fontId="4" fillId="6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" fontId="0" fillId="6" borderId="6" xfId="0" applyNumberForma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4" fillId="6" borderId="1" xfId="0" applyNumberFormat="1" applyFont="1" applyFill="1" applyBorder="1" applyAlignment="1">
      <alignment horizontal="left" vertical="top"/>
    </xf>
    <xf numFmtId="0" fontId="2" fillId="6" borderId="6" xfId="0" applyFont="1" applyFill="1" applyBorder="1"/>
    <xf numFmtId="0" fontId="0" fillId="6" borderId="0" xfId="0" applyFill="1" applyAlignment="1">
      <alignment wrapText="1"/>
    </xf>
    <xf numFmtId="0" fontId="0" fillId="6" borderId="0" xfId="0" applyFill="1"/>
    <xf numFmtId="10" fontId="2" fillId="4" borderId="1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5" xfId="0" applyFill="1" applyBorder="1"/>
    <xf numFmtId="0" fontId="4" fillId="7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1" xfId="0" applyFont="1" applyFill="1" applyBorder="1"/>
    <xf numFmtId="0" fontId="0" fillId="7" borderId="0" xfId="0" applyFill="1"/>
    <xf numFmtId="16" fontId="0" fillId="7" borderId="1" xfId="0" applyNumberFormat="1" applyFill="1" applyBorder="1" applyAlignment="1">
      <alignment horizontal="center"/>
    </xf>
    <xf numFmtId="16" fontId="0" fillId="7" borderId="6" xfId="0" applyNumberFormat="1" applyFill="1" applyBorder="1"/>
    <xf numFmtId="0" fontId="7" fillId="7" borderId="10" xfId="0" applyNumberFormat="1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center" wrapText="1"/>
    </xf>
    <xf numFmtId="0" fontId="4" fillId="7" borderId="8" xfId="0" applyNumberFormat="1" applyFont="1" applyFill="1" applyBorder="1" applyAlignment="1">
      <alignment horizontal="left" vertical="center"/>
    </xf>
    <xf numFmtId="0" fontId="1" fillId="7" borderId="8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2" fillId="7" borderId="8" xfId="0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7" borderId="0" xfId="0" applyFill="1" applyBorder="1"/>
    <xf numFmtId="0" fontId="4" fillId="7" borderId="0" xfId="0" applyNumberFormat="1" applyFont="1" applyFill="1" applyBorder="1" applyAlignment="1">
      <alignment horizontal="left" vertical="center"/>
    </xf>
    <xf numFmtId="0" fontId="1" fillId="7" borderId="0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 vertical="center" wrapText="1"/>
    </xf>
    <xf numFmtId="3" fontId="2" fillId="7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9" fontId="2" fillId="7" borderId="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8" fillId="7" borderId="0" xfId="0" applyNumberFormat="1" applyFont="1" applyFill="1" applyAlignment="1">
      <alignment horizontal="center" vertical="top"/>
    </xf>
    <xf numFmtId="0" fontId="0" fillId="7" borderId="1" xfId="0" applyFill="1" applyBorder="1" applyAlignment="1">
      <alignment horizontal="center" wrapText="1"/>
    </xf>
    <xf numFmtId="1" fontId="2" fillId="7" borderId="5" xfId="0" applyNumberFormat="1" applyFont="1" applyFill="1" applyBorder="1" applyAlignment="1">
      <alignment horizontal="right"/>
    </xf>
    <xf numFmtId="1" fontId="0" fillId="7" borderId="1" xfId="0" applyNumberForma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1" fontId="2" fillId="7" borderId="5" xfId="0" applyNumberFormat="1" applyFont="1" applyFill="1" applyBorder="1" applyAlignment="1">
      <alignment horizontal="right" wrapText="1"/>
    </xf>
    <xf numFmtId="1" fontId="2" fillId="7" borderId="7" xfId="0" applyNumberFormat="1" applyFont="1" applyFill="1" applyBorder="1" applyAlignment="1">
      <alignment horizontal="right" wrapText="1"/>
    </xf>
    <xf numFmtId="3" fontId="2" fillId="7" borderId="0" xfId="0" applyNumberFormat="1" applyFont="1" applyFill="1" applyBorder="1" applyAlignment="1">
      <alignment horizontal="center" wrapText="1"/>
    </xf>
    <xf numFmtId="0" fontId="0" fillId="7" borderId="0" xfId="0" applyFill="1" applyAlignment="1"/>
    <xf numFmtId="0" fontId="2" fillId="7" borderId="0" xfId="0" applyFont="1" applyFill="1" applyBorder="1" applyAlignment="1">
      <alignment horizontal="center" wrapText="1"/>
    </xf>
    <xf numFmtId="9" fontId="2" fillId="7" borderId="1" xfId="39" applyFont="1" applyFill="1" applyBorder="1" applyAlignment="1">
      <alignment horizontal="right"/>
    </xf>
    <xf numFmtId="0" fontId="2" fillId="7" borderId="1" xfId="0" applyFont="1" applyFill="1" applyBorder="1" applyAlignment="1">
      <alignment horizontal="right" vertical="center" wrapText="1"/>
    </xf>
    <xf numFmtId="2" fontId="2" fillId="7" borderId="1" xfId="0" applyNumberFormat="1" applyFont="1" applyFill="1" applyBorder="1"/>
    <xf numFmtId="2" fontId="2" fillId="7" borderId="1" xfId="0" applyNumberFormat="1" applyFont="1" applyFill="1" applyBorder="1" applyAlignment="1">
      <alignment horizontal="right" vertical="center" wrapText="1"/>
    </xf>
    <xf numFmtId="2" fontId="2" fillId="7" borderId="8" xfId="0" applyNumberFormat="1" applyFont="1" applyFill="1" applyBorder="1" applyAlignment="1">
      <alignment horizontal="right" vertical="center" wrapText="1"/>
    </xf>
    <xf numFmtId="9" fontId="2" fillId="7" borderId="1" xfId="39" applyFont="1" applyFill="1" applyBorder="1" applyAlignment="1">
      <alignment horizontal="right" wrapText="1"/>
    </xf>
    <xf numFmtId="9" fontId="2" fillId="7" borderId="8" xfId="39" applyFont="1" applyFill="1" applyBorder="1" applyAlignment="1">
      <alignment horizontal="right" wrapText="1"/>
    </xf>
    <xf numFmtId="9" fontId="2" fillId="7" borderId="1" xfId="39" applyNumberFormat="1" applyFont="1" applyFill="1" applyBorder="1" applyAlignment="1">
      <alignment horizontal="right" wrapText="1"/>
    </xf>
    <xf numFmtId="9" fontId="2" fillId="7" borderId="1" xfId="39" applyNumberFormat="1" applyFont="1" applyFill="1" applyBorder="1" applyAlignment="1">
      <alignment horizontal="right"/>
    </xf>
    <xf numFmtId="165" fontId="2" fillId="7" borderId="1" xfId="39" applyNumberFormat="1" applyFont="1" applyFill="1" applyBorder="1" applyAlignment="1">
      <alignment horizontal="right" wrapText="1"/>
    </xf>
    <xf numFmtId="9" fontId="2" fillId="7" borderId="1" xfId="0" applyNumberFormat="1" applyFont="1" applyFill="1" applyBorder="1" applyAlignment="1">
      <alignment horizontal="right" wrapText="1"/>
    </xf>
    <xf numFmtId="9" fontId="2" fillId="7" borderId="0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right"/>
    </xf>
    <xf numFmtId="166" fontId="2" fillId="7" borderId="1" xfId="0" applyNumberFormat="1" applyFont="1" applyFill="1" applyBorder="1" applyAlignment="1">
      <alignment horizontal="right"/>
    </xf>
    <xf numFmtId="166" fontId="2" fillId="7" borderId="1" xfId="0" applyNumberFormat="1" applyFont="1" applyFill="1" applyBorder="1" applyAlignment="1">
      <alignment horizontal="right" wrapText="1"/>
    </xf>
    <xf numFmtId="0" fontId="0" fillId="7" borderId="11" xfId="0" applyFill="1" applyBorder="1"/>
    <xf numFmtId="0" fontId="0" fillId="7" borderId="11" xfId="0" applyFill="1" applyBorder="1" applyAlignment="1">
      <alignment wrapText="1"/>
    </xf>
    <xf numFmtId="0" fontId="4" fillId="7" borderId="11" xfId="0" applyNumberFormat="1" applyFont="1" applyFill="1" applyBorder="1" applyAlignment="1">
      <alignment horizontal="left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 vertical="center" wrapText="1"/>
    </xf>
    <xf numFmtId="3" fontId="2" fillId="7" borderId="11" xfId="0" applyNumberFormat="1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vertical="center" wrapText="1"/>
    </xf>
    <xf numFmtId="9" fontId="2" fillId="7" borderId="11" xfId="0" applyNumberFormat="1" applyFont="1" applyFill="1" applyBorder="1" applyAlignment="1">
      <alignment horizontal="center" wrapText="1"/>
    </xf>
    <xf numFmtId="9" fontId="2" fillId="7" borderId="11" xfId="0" applyNumberFormat="1" applyFont="1" applyFill="1" applyBorder="1" applyAlignment="1">
      <alignment horizontal="center" vertical="center" wrapText="1"/>
    </xf>
    <xf numFmtId="0" fontId="0" fillId="7" borderId="13" xfId="0" applyFill="1" applyBorder="1"/>
    <xf numFmtId="0" fontId="4" fillId="7" borderId="13" xfId="0" applyNumberFormat="1" applyFont="1" applyFill="1" applyBorder="1" applyAlignment="1">
      <alignment horizontal="left" vertical="center"/>
    </xf>
    <xf numFmtId="0" fontId="1" fillId="7" borderId="13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164" fontId="0" fillId="7" borderId="13" xfId="0" applyNumberFormat="1" applyFill="1" applyBorder="1" applyAlignment="1">
      <alignment horizontal="center" vertical="center" wrapText="1"/>
    </xf>
    <xf numFmtId="3" fontId="2" fillId="7" borderId="13" xfId="0" applyNumberFormat="1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vertical="center" wrapText="1"/>
    </xf>
    <xf numFmtId="3" fontId="2" fillId="7" borderId="13" xfId="0" applyNumberFormat="1" applyFont="1" applyFill="1" applyBorder="1" applyAlignment="1">
      <alignment horizontal="center" vertical="center" wrapText="1"/>
    </xf>
    <xf numFmtId="0" fontId="0" fillId="7" borderId="13" xfId="0" applyFill="1" applyBorder="1" applyAlignment="1">
      <alignment wrapText="1"/>
    </xf>
    <xf numFmtId="0" fontId="0" fillId="7" borderId="14" xfId="0" applyFill="1" applyBorder="1"/>
    <xf numFmtId="0" fontId="4" fillId="7" borderId="14" xfId="0" applyNumberFormat="1" applyFont="1" applyFill="1" applyBorder="1" applyAlignment="1">
      <alignment horizontal="left" vertical="center"/>
    </xf>
    <xf numFmtId="0" fontId="1" fillId="7" borderId="14" xfId="0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164" fontId="0" fillId="7" borderId="14" xfId="0" applyNumberFormat="1" applyFill="1" applyBorder="1" applyAlignment="1">
      <alignment horizontal="center" vertical="center" wrapText="1"/>
    </xf>
    <xf numFmtId="3" fontId="2" fillId="7" borderId="14" xfId="0" applyNumberFormat="1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center" vertical="center" wrapText="1"/>
    </xf>
    <xf numFmtId="9" fontId="2" fillId="7" borderId="14" xfId="0" applyNumberFormat="1" applyFont="1" applyFill="1" applyBorder="1" applyAlignment="1">
      <alignment horizontal="center" wrapText="1"/>
    </xf>
    <xf numFmtId="3" fontId="2" fillId="7" borderId="14" xfId="0" applyNumberFormat="1" applyFont="1" applyFill="1" applyBorder="1" applyAlignment="1">
      <alignment horizontal="center" vertical="center" wrapText="1"/>
    </xf>
    <xf numFmtId="9" fontId="2" fillId="7" borderId="14" xfId="0" applyNumberFormat="1" applyFont="1" applyFill="1" applyBorder="1" applyAlignment="1">
      <alignment horizontal="center" vertical="center" wrapText="1"/>
    </xf>
    <xf numFmtId="0" fontId="0" fillId="7" borderId="14" xfId="0" applyFill="1" applyBorder="1" applyAlignment="1">
      <alignment wrapText="1"/>
    </xf>
    <xf numFmtId="2" fontId="2" fillId="7" borderId="13" xfId="0" applyNumberFormat="1" applyFont="1" applyFill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right"/>
    </xf>
    <xf numFmtId="1" fontId="2" fillId="4" borderId="7" xfId="0" applyNumberFormat="1" applyFont="1" applyFill="1" applyBorder="1" applyAlignment="1">
      <alignment horizontal="right" wrapText="1"/>
    </xf>
    <xf numFmtId="166" fontId="2" fillId="7" borderId="12" xfId="0" applyNumberFormat="1" applyFont="1" applyFill="1" applyBorder="1" applyAlignment="1">
      <alignment horizontal="right" wrapText="1"/>
    </xf>
    <xf numFmtId="9" fontId="2" fillId="7" borderId="12" xfId="39" applyFont="1" applyFill="1" applyBorder="1" applyAlignment="1">
      <alignment horizontal="right" wrapText="1"/>
    </xf>
    <xf numFmtId="9" fontId="2" fillId="7" borderId="12" xfId="39" applyFont="1" applyFill="1" applyBorder="1" applyAlignment="1">
      <alignment horizontal="right"/>
    </xf>
    <xf numFmtId="2" fontId="2" fillId="7" borderId="14" xfId="0" applyNumberFormat="1" applyFont="1" applyFill="1" applyBorder="1" applyAlignment="1">
      <alignment horizontal="center" vertical="center" wrapText="1"/>
    </xf>
    <xf numFmtId="9" fontId="2" fillId="7" borderId="14" xfId="39" applyFont="1" applyFill="1" applyBorder="1" applyAlignment="1">
      <alignment horizontal="center" wrapText="1"/>
    </xf>
    <xf numFmtId="167" fontId="2" fillId="7" borderId="14" xfId="0" applyNumberFormat="1" applyFont="1" applyFill="1" applyBorder="1" applyAlignment="1">
      <alignment horizontal="center" vertical="center" wrapText="1"/>
    </xf>
    <xf numFmtId="167" fontId="2" fillId="7" borderId="14" xfId="0" applyNumberFormat="1" applyFont="1" applyFill="1" applyBorder="1" applyAlignment="1">
      <alignment horizont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2" fillId="4" borderId="0" xfId="0" applyFont="1" applyFill="1"/>
    <xf numFmtId="0" fontId="0" fillId="8" borderId="0" xfId="0" applyFill="1"/>
    <xf numFmtId="3" fontId="0" fillId="7" borderId="0" xfId="0" applyNumberFormat="1" applyFill="1" applyAlignment="1"/>
    <xf numFmtId="0" fontId="2" fillId="7" borderId="15" xfId="0" applyFont="1" applyFill="1" applyBorder="1" applyAlignment="1">
      <alignment wrapText="1"/>
    </xf>
    <xf numFmtId="9" fontId="2" fillId="7" borderId="5" xfId="39" applyFont="1" applyFill="1" applyBorder="1" applyAlignment="1">
      <alignment horizontal="right"/>
    </xf>
    <xf numFmtId="14" fontId="0" fillId="7" borderId="11" xfId="0" applyNumberFormat="1" applyFill="1" applyBorder="1" applyAlignment="1">
      <alignment horizontal="center"/>
    </xf>
    <xf numFmtId="1" fontId="2" fillId="7" borderId="11" xfId="0" applyNumberFormat="1" applyFont="1" applyFill="1" applyBorder="1" applyAlignment="1">
      <alignment horizontal="right"/>
    </xf>
    <xf numFmtId="9" fontId="2" fillId="7" borderId="11" xfId="39" applyFont="1" applyFill="1" applyBorder="1" applyAlignment="1">
      <alignment horizontal="right"/>
    </xf>
    <xf numFmtId="0" fontId="2" fillId="7" borderId="11" xfId="0" applyFont="1" applyFill="1" applyBorder="1" applyAlignment="1">
      <alignment horizontal="center"/>
    </xf>
    <xf numFmtId="2" fontId="2" fillId="7" borderId="11" xfId="0" applyNumberFormat="1" applyFont="1" applyFill="1" applyBorder="1"/>
    <xf numFmtId="0" fontId="2" fillId="7" borderId="11" xfId="0" applyFont="1" applyFill="1" applyBorder="1"/>
    <xf numFmtId="2" fontId="2" fillId="7" borderId="11" xfId="0" applyNumberFormat="1" applyFont="1" applyFill="1" applyBorder="1" applyAlignment="1">
      <alignment horizontal="right" vertical="center" wrapText="1"/>
    </xf>
    <xf numFmtId="166" fontId="2" fillId="7" borderId="11" xfId="0" applyNumberFormat="1" applyFont="1" applyFill="1" applyBorder="1" applyAlignment="1">
      <alignment horizontal="right"/>
    </xf>
    <xf numFmtId="165" fontId="2" fillId="7" borderId="1" xfId="39" applyNumberFormat="1" applyFont="1" applyFill="1" applyBorder="1" applyAlignment="1">
      <alignment horizontal="right"/>
    </xf>
    <xf numFmtId="169" fontId="2" fillId="7" borderId="1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2" fillId="0" borderId="0" xfId="0" applyFont="1" applyBorder="1"/>
    <xf numFmtId="9" fontId="13" fillId="7" borderId="1" xfId="39" applyFont="1" applyFill="1" applyBorder="1" applyAlignment="1">
      <alignment horizontal="right" vertical="center" wrapText="1"/>
    </xf>
    <xf numFmtId="2" fontId="13" fillId="7" borderId="1" xfId="0" applyNumberFormat="1" applyFont="1" applyFill="1" applyBorder="1" applyAlignment="1">
      <alignment horizontal="right" vertical="center" wrapText="1"/>
    </xf>
    <xf numFmtId="1" fontId="12" fillId="0" borderId="1" xfId="0" applyNumberFormat="1" applyFont="1" applyBorder="1" applyAlignment="1">
      <alignment horizontal="right"/>
    </xf>
    <xf numFmtId="168" fontId="12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9" fontId="12" fillId="0" borderId="1" xfId="39" applyFont="1" applyBorder="1" applyAlignment="1">
      <alignment horizontal="right"/>
    </xf>
    <xf numFmtId="2" fontId="13" fillId="9" borderId="1" xfId="0" applyNumberFormat="1" applyFont="1" applyFill="1" applyBorder="1" applyAlignment="1">
      <alignment horizontal="right"/>
    </xf>
    <xf numFmtId="0" fontId="12" fillId="0" borderId="1" xfId="0" applyFont="1" applyBorder="1" applyAlignment="1">
      <alignment vertical="top"/>
    </xf>
    <xf numFmtId="164" fontId="0" fillId="7" borderId="0" xfId="0" applyNumberForma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 wrapText="1"/>
    </xf>
    <xf numFmtId="164" fontId="0" fillId="4" borderId="16" xfId="0" applyNumberFormat="1" applyFill="1" applyBorder="1" applyAlignment="1">
      <alignment horizontal="center" vertical="center" wrapText="1"/>
    </xf>
    <xf numFmtId="3" fontId="2" fillId="7" borderId="5" xfId="0" applyNumberFormat="1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 wrapText="1"/>
    </xf>
    <xf numFmtId="9" fontId="2" fillId="7" borderId="11" xfId="0" applyNumberFormat="1" applyFont="1" applyFill="1" applyBorder="1"/>
    <xf numFmtId="1" fontId="2" fillId="4" borderId="5" xfId="0" applyNumberFormat="1" applyFont="1" applyFill="1" applyBorder="1" applyAlignment="1">
      <alignment horizontal="right" wrapText="1"/>
    </xf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3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obfelker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obfelker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obfelk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8"/>
  <sheetViews>
    <sheetView topLeftCell="R1" workbookViewId="0">
      <selection activeCell="L26" sqref="L26"/>
    </sheetView>
  </sheetViews>
  <sheetFormatPr baseColWidth="10" defaultColWidth="8.83203125" defaultRowHeight="14" x14ac:dyDescent="0"/>
  <cols>
    <col min="1" max="1" width="14.6640625" customWidth="1"/>
    <col min="2" max="3" width="8.83203125" style="9"/>
    <col min="4" max="4" width="12.5" style="9" customWidth="1"/>
    <col min="5" max="5" width="68.33203125" style="32" customWidth="1"/>
    <col min="6" max="6" width="12.33203125" style="9" customWidth="1"/>
    <col min="7" max="7" width="10.1640625" customWidth="1"/>
    <col min="10" max="10" width="10.83203125" customWidth="1"/>
    <col min="11" max="11" width="10.33203125" customWidth="1"/>
    <col min="12" max="12" width="11.5" customWidth="1"/>
    <col min="13" max="13" width="17.6640625" customWidth="1"/>
    <col min="14" max="14" width="14.1640625" customWidth="1"/>
    <col min="15" max="15" width="14.5" customWidth="1"/>
    <col min="16" max="16" width="12.6640625" customWidth="1"/>
    <col min="17" max="19" width="13" customWidth="1"/>
    <col min="20" max="20" width="17.1640625" customWidth="1"/>
    <col min="21" max="21" width="15.6640625" customWidth="1"/>
    <col min="22" max="22" width="14.5" customWidth="1"/>
    <col min="23" max="23" width="18.5" customWidth="1"/>
    <col min="24" max="24" width="10.1640625" customWidth="1"/>
    <col min="25" max="25" width="11.83203125" customWidth="1"/>
    <col min="26" max="26" width="10.1640625" bestFit="1" customWidth="1"/>
    <col min="29" max="29" width="9.5" customWidth="1"/>
    <col min="30" max="30" width="14.6640625" customWidth="1"/>
    <col min="31" max="31" width="15.1640625" customWidth="1"/>
    <col min="32" max="32" width="21.83203125" customWidth="1"/>
  </cols>
  <sheetData>
    <row r="1" spans="1:101" s="1" customFormat="1" ht="42">
      <c r="A1" s="4" t="s">
        <v>120</v>
      </c>
      <c r="B1" s="11" t="s">
        <v>0</v>
      </c>
      <c r="C1" s="11" t="s">
        <v>4</v>
      </c>
      <c r="D1" s="8" t="s">
        <v>55</v>
      </c>
      <c r="E1" s="8" t="s">
        <v>84</v>
      </c>
      <c r="F1" s="8" t="s">
        <v>58</v>
      </c>
      <c r="G1" s="2" t="s">
        <v>3</v>
      </c>
      <c r="H1" s="2" t="s">
        <v>1</v>
      </c>
      <c r="I1" s="3" t="s">
        <v>2</v>
      </c>
      <c r="J1" s="5" t="s">
        <v>60</v>
      </c>
      <c r="K1" s="6" t="s">
        <v>68</v>
      </c>
      <c r="L1" s="6" t="s">
        <v>61</v>
      </c>
      <c r="M1" s="6" t="s">
        <v>62</v>
      </c>
      <c r="N1" s="6" t="s">
        <v>63</v>
      </c>
      <c r="O1" s="6" t="s">
        <v>66</v>
      </c>
      <c r="P1" s="6" t="s">
        <v>64</v>
      </c>
      <c r="Q1" s="6" t="s">
        <v>65</v>
      </c>
      <c r="R1" s="10" t="s">
        <v>0</v>
      </c>
      <c r="S1" s="10" t="s">
        <v>4</v>
      </c>
      <c r="T1" s="6" t="s">
        <v>67</v>
      </c>
      <c r="U1" s="6" t="s">
        <v>69</v>
      </c>
      <c r="V1" s="6" t="s">
        <v>70</v>
      </c>
      <c r="W1" s="6" t="s">
        <v>71</v>
      </c>
      <c r="X1" s="6" t="s">
        <v>72</v>
      </c>
      <c r="Y1" s="6" t="s">
        <v>73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7" t="s">
        <v>79</v>
      </c>
    </row>
    <row r="2" spans="1:101" s="46" customFormat="1" ht="29.25" customHeight="1">
      <c r="A2" s="33" t="s">
        <v>121</v>
      </c>
      <c r="B2" s="34" t="s">
        <v>5</v>
      </c>
      <c r="C2" s="34" t="s">
        <v>6</v>
      </c>
      <c r="D2" s="35">
        <v>6618095551</v>
      </c>
      <c r="E2" s="35" t="s">
        <v>85</v>
      </c>
      <c r="F2" s="36"/>
      <c r="G2" s="37">
        <v>41351</v>
      </c>
      <c r="H2" s="38"/>
      <c r="I2" s="39"/>
      <c r="J2" s="47">
        <v>35000</v>
      </c>
      <c r="K2" s="41">
        <v>35000</v>
      </c>
      <c r="L2" s="41">
        <v>40000</v>
      </c>
      <c r="M2" s="41" t="s">
        <v>81</v>
      </c>
      <c r="N2" s="41">
        <v>0</v>
      </c>
      <c r="O2" s="41">
        <v>1.6</v>
      </c>
      <c r="P2" s="41">
        <v>2.1</v>
      </c>
      <c r="Q2" s="41">
        <v>0.5</v>
      </c>
      <c r="R2" s="42" t="s">
        <v>5</v>
      </c>
      <c r="S2" s="42" t="s">
        <v>6</v>
      </c>
      <c r="T2" s="41">
        <v>1.7</v>
      </c>
      <c r="U2" s="41">
        <v>41</v>
      </c>
      <c r="V2" s="41">
        <v>40</v>
      </c>
      <c r="W2" s="41">
        <v>15</v>
      </c>
      <c r="X2" s="41">
        <v>0</v>
      </c>
      <c r="Y2" s="41">
        <v>11</v>
      </c>
      <c r="Z2" s="41">
        <v>182</v>
      </c>
      <c r="AA2" s="41">
        <v>180</v>
      </c>
      <c r="AB2" s="41">
        <v>186</v>
      </c>
      <c r="AC2" s="41">
        <v>30</v>
      </c>
      <c r="AD2" s="41">
        <v>100</v>
      </c>
      <c r="AE2" s="45">
        <v>90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s="46" customFormat="1" ht="30.75" customHeight="1">
      <c r="A3" s="33" t="s">
        <v>121</v>
      </c>
      <c r="B3" s="34" t="s">
        <v>9</v>
      </c>
      <c r="C3" s="34" t="s">
        <v>10</v>
      </c>
      <c r="D3" s="35">
        <v>2098401555</v>
      </c>
      <c r="E3" s="35" t="s">
        <v>109</v>
      </c>
      <c r="F3" s="36"/>
      <c r="G3" s="37">
        <v>41353</v>
      </c>
      <c r="H3" s="52">
        <v>41351</v>
      </c>
      <c r="I3" s="53">
        <v>41353</v>
      </c>
      <c r="J3" s="47">
        <v>32000</v>
      </c>
      <c r="K3" s="41">
        <v>29000</v>
      </c>
      <c r="L3" s="41">
        <v>40000</v>
      </c>
      <c r="M3" s="41" t="s">
        <v>110</v>
      </c>
      <c r="N3" s="41">
        <v>8</v>
      </c>
      <c r="O3" s="41">
        <v>2.25</v>
      </c>
      <c r="P3" s="41">
        <v>2.25</v>
      </c>
      <c r="Q3" s="41">
        <v>0.75</v>
      </c>
      <c r="R3" s="42" t="s">
        <v>9</v>
      </c>
      <c r="S3" s="42" t="s">
        <v>10</v>
      </c>
      <c r="T3" s="41">
        <v>2.25</v>
      </c>
      <c r="U3" s="41">
        <v>16</v>
      </c>
      <c r="V3" s="41">
        <v>4</v>
      </c>
      <c r="W3" s="41">
        <v>2</v>
      </c>
      <c r="X3" s="41">
        <v>2500</v>
      </c>
      <c r="Y3" s="41">
        <v>10</v>
      </c>
      <c r="Z3" s="41">
        <v>163</v>
      </c>
      <c r="AA3" s="41">
        <v>95</v>
      </c>
      <c r="AB3" s="41">
        <v>170</v>
      </c>
      <c r="AC3" s="41">
        <v>0</v>
      </c>
      <c r="AD3" s="41">
        <v>100</v>
      </c>
      <c r="AE3" s="45">
        <v>100</v>
      </c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</row>
    <row r="4" spans="1:101" s="46" customFormat="1" ht="30.75" customHeight="1">
      <c r="A4" s="33" t="s">
        <v>121</v>
      </c>
      <c r="B4" s="34" t="s">
        <v>11</v>
      </c>
      <c r="C4" s="34" t="s">
        <v>12</v>
      </c>
      <c r="D4" s="35">
        <v>4063211846</v>
      </c>
      <c r="E4" s="35" t="s">
        <v>87</v>
      </c>
      <c r="F4" s="36"/>
      <c r="G4" s="37">
        <v>41351</v>
      </c>
      <c r="H4" s="38"/>
      <c r="I4" s="39"/>
      <c r="J4" s="40">
        <v>7922</v>
      </c>
      <c r="K4" s="41">
        <v>9640</v>
      </c>
      <c r="L4" s="41">
        <v>10000</v>
      </c>
      <c r="M4" s="41" t="s">
        <v>81</v>
      </c>
      <c r="N4" s="41">
        <v>0</v>
      </c>
      <c r="O4" s="41">
        <v>1.75</v>
      </c>
      <c r="P4" s="41">
        <v>2</v>
      </c>
      <c r="Q4" s="41">
        <v>1.75</v>
      </c>
      <c r="R4" s="42" t="s">
        <v>11</v>
      </c>
      <c r="S4" s="42" t="s">
        <v>12</v>
      </c>
      <c r="T4" s="41">
        <v>1.75</v>
      </c>
      <c r="U4" s="41">
        <v>9</v>
      </c>
      <c r="V4" s="41">
        <v>39</v>
      </c>
      <c r="W4" s="41">
        <v>4</v>
      </c>
      <c r="X4" s="43">
        <v>12092</v>
      </c>
      <c r="Y4" s="41">
        <f>(1/7)*11.5+(6/7)*8</f>
        <v>8.5</v>
      </c>
      <c r="Z4" s="44">
        <f>(1/7)*170+(6/7)*150</f>
        <v>152.85714285714283</v>
      </c>
      <c r="AA4" s="41">
        <v>110</v>
      </c>
      <c r="AB4" s="41">
        <v>170</v>
      </c>
      <c r="AC4" s="41">
        <v>0</v>
      </c>
      <c r="AD4" s="41">
        <v>37</v>
      </c>
      <c r="AE4" s="45">
        <v>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s="46" customFormat="1" ht="29.25" customHeight="1">
      <c r="A5" s="33" t="s">
        <v>121</v>
      </c>
      <c r="B5" s="34" t="s">
        <v>19</v>
      </c>
      <c r="C5" s="34" t="s">
        <v>20</v>
      </c>
      <c r="D5" s="35">
        <v>2096053932</v>
      </c>
      <c r="E5" s="35" t="s">
        <v>91</v>
      </c>
      <c r="F5" s="36"/>
      <c r="G5" s="37">
        <v>41353</v>
      </c>
      <c r="H5" s="38"/>
      <c r="I5" s="39"/>
      <c r="J5" s="38">
        <v>8000</v>
      </c>
      <c r="K5" s="38">
        <v>8000</v>
      </c>
      <c r="L5" s="38">
        <v>28000</v>
      </c>
      <c r="M5" s="49" t="s">
        <v>81</v>
      </c>
      <c r="N5" s="41">
        <v>50</v>
      </c>
      <c r="O5" s="41">
        <v>2</v>
      </c>
      <c r="P5" s="41">
        <v>3.5</v>
      </c>
      <c r="Q5" s="41">
        <v>0.5</v>
      </c>
      <c r="R5" s="38" t="s">
        <v>19</v>
      </c>
      <c r="S5" s="38" t="s">
        <v>20</v>
      </c>
      <c r="T5" s="41">
        <v>2</v>
      </c>
      <c r="U5" s="41">
        <v>6</v>
      </c>
      <c r="V5" s="41">
        <v>60</v>
      </c>
      <c r="W5" s="41">
        <v>3</v>
      </c>
      <c r="X5" s="41">
        <v>1500</v>
      </c>
      <c r="Y5" s="41">
        <v>7</v>
      </c>
      <c r="Z5" s="41">
        <v>155</v>
      </c>
      <c r="AA5" s="41">
        <v>120</v>
      </c>
      <c r="AB5" s="41">
        <v>200</v>
      </c>
      <c r="AC5" s="41">
        <v>8</v>
      </c>
      <c r="AD5" s="41">
        <v>100</v>
      </c>
      <c r="AE5" s="41">
        <v>100</v>
      </c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</row>
    <row r="6" spans="1:101" s="46" customFormat="1" ht="30.75" customHeight="1">
      <c r="A6" s="33" t="s">
        <v>121</v>
      </c>
      <c r="B6" s="34" t="s">
        <v>44</v>
      </c>
      <c r="C6" s="34" t="s">
        <v>45</v>
      </c>
      <c r="D6" s="35">
        <v>2096061941</v>
      </c>
      <c r="E6" s="35" t="s">
        <v>104</v>
      </c>
      <c r="F6" s="36" t="s">
        <v>80</v>
      </c>
      <c r="G6" s="37">
        <v>41353</v>
      </c>
      <c r="H6" s="38"/>
      <c r="I6" s="39"/>
      <c r="J6" s="47">
        <v>9000</v>
      </c>
      <c r="K6" s="41">
        <v>8500</v>
      </c>
      <c r="L6" s="41">
        <v>13000</v>
      </c>
      <c r="M6" s="41" t="s">
        <v>110</v>
      </c>
      <c r="N6" s="41">
        <v>0</v>
      </c>
      <c r="O6" s="41">
        <v>2.2000000000000002</v>
      </c>
      <c r="P6" s="41">
        <v>2.5</v>
      </c>
      <c r="Q6" s="41">
        <v>0.75</v>
      </c>
      <c r="R6" s="42" t="s">
        <v>44</v>
      </c>
      <c r="S6" s="42" t="s">
        <v>45</v>
      </c>
      <c r="T6" s="41">
        <v>2.2000000000000002</v>
      </c>
      <c r="U6" s="41">
        <v>6</v>
      </c>
      <c r="V6" s="41">
        <v>12</v>
      </c>
      <c r="W6" s="41">
        <v>3</v>
      </c>
      <c r="X6" s="41">
        <v>0</v>
      </c>
      <c r="Y6" s="41">
        <v>7</v>
      </c>
      <c r="Z6" s="41">
        <v>160</v>
      </c>
      <c r="AA6" s="41">
        <v>160</v>
      </c>
      <c r="AB6" s="41">
        <v>160</v>
      </c>
      <c r="AC6" s="41">
        <v>33</v>
      </c>
      <c r="AD6" s="41">
        <v>90</v>
      </c>
      <c r="AE6" s="45">
        <v>90</v>
      </c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</row>
    <row r="7" spans="1:101" s="46" customFormat="1" ht="39" customHeight="1">
      <c r="A7" s="33" t="s">
        <v>121</v>
      </c>
      <c r="B7" s="34" t="s">
        <v>31</v>
      </c>
      <c r="C7" s="34" t="s">
        <v>113</v>
      </c>
      <c r="D7" s="35" t="s">
        <v>114</v>
      </c>
      <c r="E7" s="35" t="s">
        <v>115</v>
      </c>
      <c r="F7" s="36"/>
      <c r="G7" s="37">
        <v>41353</v>
      </c>
      <c r="H7" s="38"/>
      <c r="I7" s="39">
        <v>41353</v>
      </c>
      <c r="J7" s="47">
        <v>15000</v>
      </c>
      <c r="K7" s="41">
        <v>15000</v>
      </c>
      <c r="L7" s="41">
        <v>17000</v>
      </c>
      <c r="M7" s="41" t="s">
        <v>81</v>
      </c>
      <c r="N7" s="41">
        <v>0</v>
      </c>
      <c r="O7" s="41">
        <v>2.1</v>
      </c>
      <c r="P7" s="41">
        <v>3</v>
      </c>
      <c r="Q7" s="41">
        <v>1</v>
      </c>
      <c r="R7" s="42" t="s">
        <v>31</v>
      </c>
      <c r="S7" s="42" t="s">
        <v>113</v>
      </c>
      <c r="T7" s="41">
        <v>2.1</v>
      </c>
      <c r="U7" s="41">
        <v>16</v>
      </c>
      <c r="V7" s="41">
        <v>62</v>
      </c>
      <c r="W7" s="41">
        <v>5</v>
      </c>
      <c r="X7" s="41">
        <f>(720-230)+30+62+30+340+24</f>
        <v>976</v>
      </c>
      <c r="Y7" s="41">
        <v>7.5</v>
      </c>
      <c r="Z7" s="41">
        <v>156</v>
      </c>
      <c r="AA7" s="41">
        <v>156</v>
      </c>
      <c r="AB7" s="41">
        <v>156</v>
      </c>
      <c r="AC7" s="41">
        <v>33</v>
      </c>
      <c r="AD7" s="41">
        <v>97</v>
      </c>
      <c r="AE7" s="45">
        <v>100</v>
      </c>
    </row>
    <row r="8" spans="1:101" s="46" customFormat="1" ht="29.25" customHeight="1">
      <c r="A8" s="33" t="s">
        <v>121</v>
      </c>
      <c r="B8" s="34" t="s">
        <v>17</v>
      </c>
      <c r="C8" s="34" t="s">
        <v>18</v>
      </c>
      <c r="D8" s="35" t="s">
        <v>56</v>
      </c>
      <c r="E8" s="35" t="s">
        <v>90</v>
      </c>
      <c r="F8" s="36"/>
      <c r="G8" s="37">
        <v>41353</v>
      </c>
      <c r="H8" s="38"/>
      <c r="I8" s="39"/>
      <c r="J8" s="47" t="s">
        <v>111</v>
      </c>
      <c r="K8" s="41" t="s">
        <v>111</v>
      </c>
      <c r="L8" s="41" t="s">
        <v>112</v>
      </c>
      <c r="M8" s="41" t="s">
        <v>81</v>
      </c>
      <c r="N8" s="41">
        <v>0</v>
      </c>
      <c r="O8" s="41">
        <v>2</v>
      </c>
      <c r="P8" s="41">
        <v>3</v>
      </c>
      <c r="Q8" s="41">
        <v>1</v>
      </c>
      <c r="R8" s="42" t="s">
        <v>17</v>
      </c>
      <c r="S8" s="42" t="s">
        <v>18</v>
      </c>
      <c r="T8" s="41">
        <v>2</v>
      </c>
      <c r="U8" s="41">
        <v>80</v>
      </c>
      <c r="V8" s="41">
        <v>250</v>
      </c>
      <c r="W8" s="41">
        <f>0.2*80</f>
        <v>16</v>
      </c>
      <c r="X8" s="41">
        <v>100</v>
      </c>
      <c r="Y8" s="41">
        <v>7</v>
      </c>
      <c r="Z8" s="41">
        <v>145</v>
      </c>
      <c r="AA8" s="41">
        <v>140</v>
      </c>
      <c r="AB8" s="41">
        <v>150</v>
      </c>
      <c r="AC8" s="41">
        <v>20</v>
      </c>
      <c r="AD8" s="41">
        <v>95</v>
      </c>
      <c r="AE8" s="45">
        <v>100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</row>
    <row r="9" spans="1:101" s="46" customFormat="1" ht="30.75" customHeight="1">
      <c r="A9" s="33" t="s">
        <v>122</v>
      </c>
      <c r="B9" s="34" t="s">
        <v>21</v>
      </c>
      <c r="C9" s="34" t="s">
        <v>22</v>
      </c>
      <c r="D9" s="35">
        <v>5303306107</v>
      </c>
      <c r="E9" s="60" t="s">
        <v>92</v>
      </c>
      <c r="F9" s="36"/>
      <c r="G9" s="38"/>
      <c r="H9" s="38"/>
      <c r="I9" s="39"/>
      <c r="J9" s="61">
        <v>7500</v>
      </c>
      <c r="K9" s="55">
        <v>12500</v>
      </c>
      <c r="L9" s="56" t="s">
        <v>116</v>
      </c>
      <c r="M9" s="56"/>
      <c r="N9" s="56" t="s">
        <v>117</v>
      </c>
      <c r="O9" s="56">
        <v>2</v>
      </c>
      <c r="P9" s="56">
        <v>2</v>
      </c>
      <c r="Q9" s="56">
        <v>2</v>
      </c>
      <c r="R9" s="58" t="s">
        <v>21</v>
      </c>
      <c r="S9" s="58" t="s">
        <v>22</v>
      </c>
      <c r="T9" s="56">
        <v>2</v>
      </c>
      <c r="U9" s="56">
        <v>5</v>
      </c>
      <c r="V9" s="56">
        <v>25</v>
      </c>
      <c r="W9" s="56">
        <v>5</v>
      </c>
      <c r="X9" s="55">
        <v>8000</v>
      </c>
      <c r="Y9" s="56">
        <v>6</v>
      </c>
      <c r="Z9" s="56">
        <v>150</v>
      </c>
      <c r="AA9" s="56">
        <v>150</v>
      </c>
      <c r="AB9" s="56">
        <v>150</v>
      </c>
      <c r="AC9" s="57">
        <v>0.3</v>
      </c>
      <c r="AD9" s="57">
        <v>1</v>
      </c>
      <c r="AE9" s="59">
        <v>1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</row>
    <row r="10" spans="1:101" s="46" customFormat="1" ht="30.75" customHeight="1">
      <c r="A10" s="33" t="s">
        <v>122</v>
      </c>
      <c r="B10" s="34" t="s">
        <v>29</v>
      </c>
      <c r="C10" s="34" t="s">
        <v>30</v>
      </c>
      <c r="D10" s="35">
        <v>2097690501</v>
      </c>
      <c r="E10" s="35" t="s">
        <v>96</v>
      </c>
      <c r="F10" s="36"/>
      <c r="G10" s="38"/>
      <c r="H10" s="38"/>
      <c r="I10" s="39"/>
      <c r="J10" s="54">
        <v>2155</v>
      </c>
      <c r="K10" s="55">
        <v>2840</v>
      </c>
      <c r="L10" s="56" t="s">
        <v>118</v>
      </c>
      <c r="M10" s="56" t="s">
        <v>81</v>
      </c>
      <c r="N10" s="57">
        <v>0</v>
      </c>
      <c r="O10" s="56">
        <v>2.25</v>
      </c>
      <c r="P10" s="56">
        <v>2.5</v>
      </c>
      <c r="Q10" s="56">
        <v>1</v>
      </c>
      <c r="R10" s="58" t="s">
        <v>29</v>
      </c>
      <c r="S10" s="58" t="s">
        <v>30</v>
      </c>
      <c r="T10" s="56">
        <v>2.35</v>
      </c>
      <c r="U10" s="56">
        <v>5</v>
      </c>
      <c r="V10" s="56">
        <v>14</v>
      </c>
      <c r="W10" s="56">
        <v>4</v>
      </c>
      <c r="X10" s="56">
        <v>685</v>
      </c>
      <c r="Y10" s="56">
        <v>7</v>
      </c>
      <c r="Z10" s="56">
        <v>155</v>
      </c>
      <c r="AA10" s="56">
        <v>155</v>
      </c>
      <c r="AB10" s="56">
        <v>155</v>
      </c>
      <c r="AC10" s="57">
        <v>0.6</v>
      </c>
      <c r="AD10" s="57">
        <v>1</v>
      </c>
      <c r="AE10" s="59">
        <v>0.83</v>
      </c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</row>
    <row r="11" spans="1:101" s="46" customFormat="1" ht="30.75" customHeight="1" thickBot="1">
      <c r="A11" s="33" t="s">
        <v>122</v>
      </c>
      <c r="B11" s="65" t="s">
        <v>53</v>
      </c>
      <c r="C11" s="65" t="s">
        <v>54</v>
      </c>
      <c r="D11" s="66">
        <v>6614770256</v>
      </c>
      <c r="E11" s="60" t="s">
        <v>108</v>
      </c>
      <c r="F11" s="67"/>
      <c r="G11" s="68"/>
      <c r="H11" s="68"/>
      <c r="I11" s="69"/>
      <c r="J11" s="70">
        <v>92000</v>
      </c>
      <c r="K11" s="71">
        <v>92000</v>
      </c>
      <c r="L11" s="56" t="s">
        <v>118</v>
      </c>
      <c r="M11" s="56" t="s">
        <v>110</v>
      </c>
      <c r="N11" s="72">
        <v>0</v>
      </c>
      <c r="O11" s="73">
        <v>1.85</v>
      </c>
      <c r="P11" s="73">
        <v>2</v>
      </c>
      <c r="Q11" s="73">
        <v>1.75</v>
      </c>
      <c r="R11" s="74" t="s">
        <v>53</v>
      </c>
      <c r="S11" s="74" t="s">
        <v>54</v>
      </c>
      <c r="T11" s="73">
        <v>2</v>
      </c>
      <c r="U11" s="73">
        <v>38</v>
      </c>
      <c r="V11" s="73">
        <v>1</v>
      </c>
      <c r="W11" s="73" t="s">
        <v>123</v>
      </c>
      <c r="X11" s="73">
        <v>920</v>
      </c>
      <c r="Y11" s="73">
        <v>9.8000000000000007</v>
      </c>
      <c r="Z11" s="73">
        <v>140</v>
      </c>
      <c r="AA11" s="73">
        <v>115.75</v>
      </c>
      <c r="AB11" s="73">
        <v>155</v>
      </c>
      <c r="AC11" s="75">
        <v>8.5999999999999993E-2</v>
      </c>
      <c r="AD11" s="72">
        <v>1</v>
      </c>
      <c r="AE11" s="76">
        <v>1.06</v>
      </c>
    </row>
    <row r="12" spans="1:101" s="46" customFormat="1" ht="30" customHeight="1">
      <c r="A12" s="33" t="s">
        <v>122</v>
      </c>
      <c r="B12" s="34" t="s">
        <v>32</v>
      </c>
      <c r="C12" s="34" t="s">
        <v>33</v>
      </c>
      <c r="D12" s="35">
        <v>5598048680</v>
      </c>
      <c r="E12" s="35" t="s">
        <v>98</v>
      </c>
      <c r="G12" s="79" t="s">
        <v>125</v>
      </c>
      <c r="H12" s="79">
        <v>41345</v>
      </c>
      <c r="J12" s="54">
        <v>13000</v>
      </c>
      <c r="K12" s="55">
        <v>16000</v>
      </c>
      <c r="L12" s="56" t="s">
        <v>116</v>
      </c>
      <c r="M12" s="56" t="s">
        <v>81</v>
      </c>
      <c r="N12" s="57">
        <v>0</v>
      </c>
      <c r="O12" s="56">
        <v>1.6</v>
      </c>
      <c r="P12" s="56">
        <v>3</v>
      </c>
      <c r="Q12" s="56">
        <v>1</v>
      </c>
      <c r="R12" s="58" t="s">
        <v>32</v>
      </c>
      <c r="S12" s="58" t="s">
        <v>33</v>
      </c>
      <c r="T12" s="56">
        <v>2</v>
      </c>
      <c r="U12" s="56">
        <v>9</v>
      </c>
      <c r="V12" s="56">
        <v>7</v>
      </c>
      <c r="W12" s="56">
        <v>9</v>
      </c>
      <c r="X12" s="55">
        <v>3000</v>
      </c>
      <c r="Y12" s="56" t="s">
        <v>119</v>
      </c>
      <c r="Z12" s="56">
        <v>150</v>
      </c>
      <c r="AA12" s="56">
        <v>150</v>
      </c>
      <c r="AB12" s="56">
        <v>150</v>
      </c>
      <c r="AC12" s="57">
        <v>0.11</v>
      </c>
      <c r="AD12" s="57">
        <v>1</v>
      </c>
      <c r="AE12" s="59">
        <v>1</v>
      </c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</row>
    <row r="13" spans="1:101" s="46" customFormat="1" ht="29.25" customHeight="1">
      <c r="A13" s="33" t="s">
        <v>122</v>
      </c>
      <c r="B13" s="34" t="s">
        <v>38</v>
      </c>
      <c r="C13" s="34" t="s">
        <v>39</v>
      </c>
      <c r="D13" s="35">
        <v>5303301883</v>
      </c>
      <c r="E13" s="35" t="s">
        <v>101</v>
      </c>
      <c r="F13" s="36"/>
      <c r="G13" s="38"/>
      <c r="H13" s="38"/>
      <c r="I13" s="39"/>
      <c r="J13" s="54">
        <v>11600</v>
      </c>
      <c r="K13" s="55">
        <f>10000</f>
        <v>10000</v>
      </c>
      <c r="L13" s="56" t="s">
        <v>116</v>
      </c>
      <c r="M13" s="56" t="s">
        <v>81</v>
      </c>
      <c r="N13" s="57">
        <v>0.1</v>
      </c>
      <c r="O13" s="56">
        <v>1.8</v>
      </c>
      <c r="P13" s="56">
        <v>2</v>
      </c>
      <c r="Q13" s="56">
        <v>0.5</v>
      </c>
      <c r="R13" s="58" t="s">
        <v>38</v>
      </c>
      <c r="S13" s="58" t="s">
        <v>39</v>
      </c>
      <c r="T13" s="56">
        <v>1.8</v>
      </c>
      <c r="U13" s="56">
        <v>2</v>
      </c>
      <c r="V13" s="80" t="s">
        <v>126</v>
      </c>
      <c r="W13" s="56">
        <v>0</v>
      </c>
      <c r="X13" s="56">
        <v>0</v>
      </c>
      <c r="Y13" s="56">
        <v>7</v>
      </c>
      <c r="Z13" s="56">
        <v>160</v>
      </c>
      <c r="AA13" s="56">
        <v>192</v>
      </c>
      <c r="AB13" s="56">
        <v>160</v>
      </c>
      <c r="AC13" s="57">
        <v>0.9</v>
      </c>
      <c r="AD13" s="57">
        <v>1</v>
      </c>
      <c r="AE13" s="59">
        <v>1</v>
      </c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</row>
    <row r="14" spans="1:101" s="46" customFormat="1" ht="30.75" customHeight="1">
      <c r="A14" s="33" t="s">
        <v>121</v>
      </c>
      <c r="B14" s="34" t="s">
        <v>13</v>
      </c>
      <c r="C14" s="34" t="s">
        <v>14</v>
      </c>
      <c r="D14" s="35">
        <v>5307130948</v>
      </c>
      <c r="E14" s="35" t="s">
        <v>88</v>
      </c>
      <c r="F14" s="36"/>
      <c r="G14" s="38"/>
      <c r="H14" s="52">
        <v>41351</v>
      </c>
      <c r="I14" s="53">
        <v>41354</v>
      </c>
      <c r="J14" s="47">
        <v>30000</v>
      </c>
      <c r="K14" s="41">
        <v>29000</v>
      </c>
      <c r="L14" s="41">
        <v>32000</v>
      </c>
      <c r="M14" s="41" t="s">
        <v>81</v>
      </c>
      <c r="N14" s="41">
        <v>50</v>
      </c>
      <c r="O14" s="41" t="s">
        <v>127</v>
      </c>
      <c r="P14" s="41" t="s">
        <v>128</v>
      </c>
      <c r="Q14" s="41" t="s">
        <v>129</v>
      </c>
      <c r="R14" s="42" t="s">
        <v>13</v>
      </c>
      <c r="S14" s="42" t="s">
        <v>14</v>
      </c>
      <c r="T14" s="41" t="s">
        <v>127</v>
      </c>
      <c r="U14" s="41">
        <v>27</v>
      </c>
      <c r="V14" s="41">
        <v>15</v>
      </c>
      <c r="W14" s="41">
        <v>9</v>
      </c>
      <c r="X14" s="41">
        <v>800</v>
      </c>
      <c r="Y14" s="41">
        <v>10</v>
      </c>
      <c r="Z14" s="41">
        <v>160</v>
      </c>
      <c r="AA14" s="41">
        <v>192</v>
      </c>
      <c r="AB14" s="41">
        <v>80</v>
      </c>
      <c r="AC14" s="41">
        <v>75</v>
      </c>
      <c r="AD14" s="41">
        <v>100</v>
      </c>
      <c r="AE14" s="45">
        <v>119</v>
      </c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</row>
    <row r="15" spans="1:101" s="46" customFormat="1" ht="30" customHeight="1">
      <c r="A15" s="33" t="s">
        <v>121</v>
      </c>
      <c r="B15" s="34" t="s">
        <v>42</v>
      </c>
      <c r="C15" s="34" t="s">
        <v>43</v>
      </c>
      <c r="D15" s="35">
        <v>5597391759</v>
      </c>
      <c r="E15" s="35" t="s">
        <v>103</v>
      </c>
      <c r="F15" s="36"/>
      <c r="G15" s="37">
        <v>41358</v>
      </c>
      <c r="H15" s="52">
        <v>41351</v>
      </c>
      <c r="I15" s="53">
        <v>41353</v>
      </c>
      <c r="J15" s="47">
        <v>32000</v>
      </c>
      <c r="K15" s="41">
        <v>35000</v>
      </c>
      <c r="L15" s="41">
        <v>52000</v>
      </c>
      <c r="M15" s="41" t="s">
        <v>81</v>
      </c>
      <c r="N15" s="41"/>
      <c r="O15" s="41">
        <v>1.9</v>
      </c>
      <c r="P15" s="41">
        <v>2</v>
      </c>
      <c r="Q15" s="41">
        <v>1.87</v>
      </c>
      <c r="R15" s="42" t="s">
        <v>42</v>
      </c>
      <c r="S15" s="42" t="s">
        <v>43</v>
      </c>
      <c r="T15" s="41">
        <v>2</v>
      </c>
      <c r="U15" s="41">
        <v>14</v>
      </c>
      <c r="V15" s="41">
        <v>2</v>
      </c>
      <c r="W15" s="41">
        <v>14</v>
      </c>
      <c r="X15" s="41">
        <v>4500</v>
      </c>
      <c r="Y15" s="41">
        <v>11</v>
      </c>
      <c r="Z15" s="41">
        <v>150</v>
      </c>
      <c r="AA15" s="41">
        <v>150</v>
      </c>
      <c r="AB15" s="41">
        <v>165</v>
      </c>
      <c r="AC15" s="41">
        <v>16</v>
      </c>
      <c r="AD15" s="41">
        <v>100</v>
      </c>
      <c r="AE15" s="45">
        <v>100</v>
      </c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</row>
    <row r="16" spans="1:101" s="46" customFormat="1" ht="29.25" customHeight="1">
      <c r="A16" s="33" t="s">
        <v>122</v>
      </c>
      <c r="B16" s="34" t="s">
        <v>40</v>
      </c>
      <c r="C16" s="34" t="s">
        <v>41</v>
      </c>
      <c r="D16" s="35">
        <v>5596743804</v>
      </c>
      <c r="E16" s="35" t="s">
        <v>102</v>
      </c>
      <c r="F16" s="36">
        <v>5592322200</v>
      </c>
      <c r="G16" s="38"/>
      <c r="H16" s="79" t="s">
        <v>137</v>
      </c>
      <c r="I16" s="79" t="s">
        <v>138</v>
      </c>
      <c r="J16" s="54">
        <v>16612</v>
      </c>
      <c r="K16" s="55">
        <v>11814</v>
      </c>
      <c r="L16" s="56" t="s">
        <v>133</v>
      </c>
      <c r="M16" s="56" t="s">
        <v>134</v>
      </c>
      <c r="N16" s="95">
        <v>2.5000000000000001E-2</v>
      </c>
      <c r="O16" s="56">
        <v>2</v>
      </c>
      <c r="P16" s="56">
        <v>2.5</v>
      </c>
      <c r="Q16" s="56">
        <v>1</v>
      </c>
      <c r="R16" s="58" t="s">
        <v>40</v>
      </c>
      <c r="S16" s="58" t="s">
        <v>41</v>
      </c>
      <c r="T16" s="56">
        <v>2</v>
      </c>
      <c r="U16" s="56">
        <v>15</v>
      </c>
      <c r="V16" s="56">
        <v>29</v>
      </c>
      <c r="W16" s="56">
        <v>8</v>
      </c>
      <c r="X16" s="56">
        <v>0</v>
      </c>
      <c r="Y16" s="80" t="s">
        <v>135</v>
      </c>
      <c r="Z16" s="56">
        <v>155</v>
      </c>
      <c r="AA16" s="56">
        <v>155</v>
      </c>
      <c r="AB16" s="56">
        <v>155</v>
      </c>
      <c r="AC16" s="95" t="s">
        <v>136</v>
      </c>
      <c r="AD16" s="57">
        <v>0.79</v>
      </c>
      <c r="AE16" s="59">
        <v>0.67</v>
      </c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</row>
    <row r="17" spans="1:101" s="46" customFormat="1" ht="30" customHeight="1">
      <c r="A17" s="33" t="s">
        <v>122</v>
      </c>
      <c r="B17" s="34" t="s">
        <v>36</v>
      </c>
      <c r="C17" s="34" t="s">
        <v>37</v>
      </c>
      <c r="D17" s="35">
        <v>2097774985</v>
      </c>
      <c r="E17" s="35" t="s">
        <v>100</v>
      </c>
      <c r="F17" s="36"/>
      <c r="G17" s="38"/>
      <c r="H17" s="79" t="s">
        <v>139</v>
      </c>
      <c r="I17" s="79" t="s">
        <v>138</v>
      </c>
      <c r="J17" s="54">
        <v>3900</v>
      </c>
      <c r="K17" s="55">
        <v>2300</v>
      </c>
      <c r="L17" s="56" t="s">
        <v>131</v>
      </c>
      <c r="M17" s="56" t="s">
        <v>132</v>
      </c>
      <c r="N17" s="57">
        <v>0</v>
      </c>
      <c r="O17" s="56">
        <v>2</v>
      </c>
      <c r="P17" s="56">
        <v>3</v>
      </c>
      <c r="Q17" s="56">
        <v>0.5</v>
      </c>
      <c r="R17" s="58" t="s">
        <v>36</v>
      </c>
      <c r="S17" s="58" t="s">
        <v>37</v>
      </c>
      <c r="T17" s="56">
        <v>2</v>
      </c>
      <c r="U17" s="56">
        <v>1</v>
      </c>
      <c r="V17" s="56">
        <v>15</v>
      </c>
      <c r="W17" s="56">
        <v>0</v>
      </c>
      <c r="X17" s="56">
        <v>0</v>
      </c>
      <c r="Y17" s="56">
        <v>8</v>
      </c>
      <c r="Z17" s="56">
        <v>150</v>
      </c>
      <c r="AA17" s="56">
        <v>140</v>
      </c>
      <c r="AB17" s="56">
        <v>160</v>
      </c>
      <c r="AC17" s="57">
        <v>0.77</v>
      </c>
      <c r="AD17" s="57">
        <v>1</v>
      </c>
      <c r="AE17" s="59">
        <v>0</v>
      </c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</row>
    <row r="18" spans="1:101" s="46" customFormat="1" ht="29.25" customHeight="1">
      <c r="A18" s="33" t="s">
        <v>122</v>
      </c>
      <c r="B18" s="34" t="s">
        <v>51</v>
      </c>
      <c r="C18" s="34" t="s">
        <v>52</v>
      </c>
      <c r="D18" s="35">
        <v>7013206942</v>
      </c>
      <c r="E18" s="60" t="s">
        <v>107</v>
      </c>
      <c r="F18" s="36"/>
      <c r="G18" s="38"/>
      <c r="H18" s="79" t="s">
        <v>141</v>
      </c>
      <c r="I18" s="79">
        <v>41345</v>
      </c>
      <c r="J18" s="54">
        <v>17000</v>
      </c>
      <c r="K18" s="55">
        <v>16000</v>
      </c>
      <c r="L18" s="56" t="s">
        <v>140</v>
      </c>
      <c r="M18" s="56" t="s">
        <v>134</v>
      </c>
      <c r="N18" s="57">
        <v>0.4</v>
      </c>
      <c r="O18" s="56">
        <v>2.25</v>
      </c>
      <c r="P18" s="56">
        <v>3</v>
      </c>
      <c r="Q18" s="56">
        <v>2</v>
      </c>
      <c r="R18" s="58" t="s">
        <v>51</v>
      </c>
      <c r="S18" s="58" t="s">
        <v>52</v>
      </c>
      <c r="T18" s="56">
        <v>2</v>
      </c>
      <c r="U18" s="56">
        <v>6</v>
      </c>
      <c r="V18" s="56">
        <v>12</v>
      </c>
      <c r="W18" s="56">
        <v>3</v>
      </c>
      <c r="X18" s="55">
        <v>1000</v>
      </c>
      <c r="Y18" s="56">
        <v>7</v>
      </c>
      <c r="Z18" s="56">
        <v>160</v>
      </c>
      <c r="AA18" s="56">
        <v>154</v>
      </c>
      <c r="AB18" s="56">
        <v>175</v>
      </c>
      <c r="AC18" s="57">
        <v>0</v>
      </c>
      <c r="AD18" s="57">
        <v>0.92</v>
      </c>
      <c r="AE18" s="59">
        <v>1</v>
      </c>
    </row>
    <row r="19" spans="1:101" s="46" customFormat="1" ht="30" customHeight="1">
      <c r="A19" s="33" t="s">
        <v>122</v>
      </c>
      <c r="B19" s="34" t="s">
        <v>15</v>
      </c>
      <c r="C19" s="34" t="s">
        <v>16</v>
      </c>
      <c r="D19" s="35">
        <v>5108851014</v>
      </c>
      <c r="E19" s="35" t="s">
        <v>89</v>
      </c>
      <c r="F19" s="36">
        <v>5102097006</v>
      </c>
      <c r="G19" s="38"/>
      <c r="H19" s="79" t="s">
        <v>145</v>
      </c>
      <c r="I19" s="79" t="s">
        <v>146</v>
      </c>
      <c r="J19" s="54">
        <v>9472</v>
      </c>
      <c r="K19" s="55">
        <v>8700</v>
      </c>
      <c r="L19" s="56" t="s">
        <v>116</v>
      </c>
      <c r="M19" s="56" t="s">
        <v>134</v>
      </c>
      <c r="N19" s="57">
        <v>0.25</v>
      </c>
      <c r="O19" s="56">
        <v>1.75</v>
      </c>
      <c r="P19" s="56">
        <v>1.5</v>
      </c>
      <c r="Q19" s="56">
        <v>2</v>
      </c>
      <c r="R19" s="58" t="s">
        <v>15</v>
      </c>
      <c r="S19" s="58" t="s">
        <v>16</v>
      </c>
      <c r="T19" s="56">
        <v>2</v>
      </c>
      <c r="U19" s="56">
        <v>27</v>
      </c>
      <c r="V19" s="56">
        <v>60</v>
      </c>
      <c r="W19" s="56" t="s">
        <v>142</v>
      </c>
      <c r="X19" s="55">
        <v>1000</v>
      </c>
      <c r="Y19" s="56">
        <v>6</v>
      </c>
      <c r="Z19" s="56">
        <v>155</v>
      </c>
      <c r="AA19" s="56">
        <v>180</v>
      </c>
      <c r="AB19" s="56">
        <v>140</v>
      </c>
      <c r="AC19" s="57" t="s">
        <v>143</v>
      </c>
      <c r="AD19" s="56" t="s">
        <v>144</v>
      </c>
      <c r="AE19" s="59">
        <v>0.5</v>
      </c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</row>
    <row r="20" spans="1:101" s="46" customFormat="1" ht="29.25" customHeight="1">
      <c r="A20" s="33" t="s">
        <v>122</v>
      </c>
      <c r="B20" s="34" t="s">
        <v>31</v>
      </c>
      <c r="C20" s="34" t="s">
        <v>30</v>
      </c>
      <c r="D20" s="35">
        <v>2098260921</v>
      </c>
      <c r="E20" s="35" t="s">
        <v>97</v>
      </c>
      <c r="F20" s="36">
        <v>5592844715</v>
      </c>
      <c r="G20" s="38"/>
      <c r="H20" s="79" t="s">
        <v>187</v>
      </c>
      <c r="I20" s="79" t="s">
        <v>188</v>
      </c>
      <c r="J20" s="54">
        <v>14000</v>
      </c>
      <c r="K20" s="55">
        <v>13000</v>
      </c>
      <c r="L20" s="56" t="s">
        <v>182</v>
      </c>
      <c r="M20" s="56" t="s">
        <v>183</v>
      </c>
      <c r="N20" s="57">
        <v>0</v>
      </c>
      <c r="O20" s="56">
        <v>2.2999999999999998</v>
      </c>
      <c r="P20" s="56">
        <v>3</v>
      </c>
      <c r="Q20" s="56">
        <v>2</v>
      </c>
      <c r="R20" s="58" t="s">
        <v>31</v>
      </c>
      <c r="S20" s="58" t="s">
        <v>30</v>
      </c>
      <c r="T20" s="56">
        <v>2.2999999999999998</v>
      </c>
      <c r="U20" s="56">
        <v>6</v>
      </c>
      <c r="V20" s="56">
        <v>12</v>
      </c>
      <c r="W20" s="56">
        <v>2</v>
      </c>
      <c r="X20" s="55">
        <v>1800</v>
      </c>
      <c r="Y20" s="56">
        <v>9</v>
      </c>
      <c r="Z20" s="56">
        <v>160</v>
      </c>
      <c r="AA20" s="56">
        <v>155</v>
      </c>
      <c r="AB20" s="56">
        <v>200</v>
      </c>
      <c r="AC20" s="57">
        <v>0</v>
      </c>
      <c r="AD20" s="57">
        <v>1</v>
      </c>
      <c r="AE20" s="59">
        <v>1</v>
      </c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</row>
    <row r="21" spans="1:101" s="46" customFormat="1" ht="31.5" customHeight="1">
      <c r="A21" s="33" t="s">
        <v>122</v>
      </c>
      <c r="B21" s="34" t="s">
        <v>7</v>
      </c>
      <c r="C21" s="34" t="s">
        <v>8</v>
      </c>
      <c r="D21" s="35">
        <v>2096172537</v>
      </c>
      <c r="E21" s="237" t="s">
        <v>184</v>
      </c>
      <c r="F21" s="36"/>
      <c r="G21" s="38"/>
      <c r="H21" s="79" t="s">
        <v>185</v>
      </c>
      <c r="I21" s="79" t="s">
        <v>186</v>
      </c>
      <c r="J21" s="54">
        <v>57000</v>
      </c>
      <c r="K21" s="55">
        <v>54000</v>
      </c>
      <c r="L21" s="56" t="s">
        <v>180</v>
      </c>
      <c r="M21" s="56" t="s">
        <v>134</v>
      </c>
      <c r="N21" s="57">
        <v>0.05</v>
      </c>
      <c r="O21" s="56">
        <v>2.25</v>
      </c>
      <c r="P21" s="56">
        <v>3</v>
      </c>
      <c r="Q21" s="56">
        <v>2</v>
      </c>
      <c r="R21" s="58" t="s">
        <v>7</v>
      </c>
      <c r="S21" s="58" t="s">
        <v>8</v>
      </c>
      <c r="T21" s="56">
        <v>2.25</v>
      </c>
      <c r="U21" s="56">
        <v>22</v>
      </c>
      <c r="V21" s="56">
        <v>18</v>
      </c>
      <c r="W21" s="56">
        <v>10</v>
      </c>
      <c r="X21" s="55">
        <v>8000</v>
      </c>
      <c r="Y21" s="56" t="s">
        <v>181</v>
      </c>
      <c r="Z21" s="56">
        <v>155</v>
      </c>
      <c r="AA21" s="56">
        <v>155</v>
      </c>
      <c r="AB21" s="56">
        <v>175</v>
      </c>
      <c r="AC21" s="57">
        <v>0</v>
      </c>
      <c r="AD21" s="57">
        <v>1</v>
      </c>
      <c r="AE21" s="59">
        <v>1</v>
      </c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</row>
    <row r="22" spans="1:101" s="94" customFormat="1" ht="30" customHeight="1">
      <c r="A22" s="83" t="s">
        <v>121</v>
      </c>
      <c r="B22" s="84" t="s">
        <v>27</v>
      </c>
      <c r="C22" s="84" t="s">
        <v>28</v>
      </c>
      <c r="D22" s="85">
        <v>2096340319</v>
      </c>
      <c r="E22" s="85" t="s">
        <v>95</v>
      </c>
      <c r="F22" s="86"/>
      <c r="G22" s="87"/>
      <c r="H22" s="88">
        <v>41353</v>
      </c>
      <c r="I22" s="88"/>
      <c r="J22" s="89"/>
      <c r="K22" s="90"/>
      <c r="L22" s="90"/>
      <c r="M22" s="90"/>
      <c r="N22" s="90"/>
      <c r="O22" s="90"/>
      <c r="P22" s="90"/>
      <c r="Q22" s="90"/>
      <c r="R22" s="91" t="s">
        <v>27</v>
      </c>
      <c r="S22" s="91" t="s">
        <v>28</v>
      </c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2"/>
      <c r="AF22" s="93" t="s">
        <v>130</v>
      </c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</row>
    <row r="23" spans="1:101" s="82" customFormat="1" ht="30.75" customHeight="1">
      <c r="A23" s="12" t="s">
        <v>121</v>
      </c>
      <c r="B23" s="13" t="s">
        <v>13</v>
      </c>
      <c r="C23" s="13" t="s">
        <v>50</v>
      </c>
      <c r="D23" s="14">
        <v>6612033221</v>
      </c>
      <c r="E23" s="14" t="s">
        <v>86</v>
      </c>
      <c r="F23" s="15"/>
      <c r="G23" s="16"/>
      <c r="H23" s="50">
        <v>41346</v>
      </c>
      <c r="I23" s="51">
        <v>41353</v>
      </c>
      <c r="J23" s="17"/>
      <c r="K23" s="18"/>
      <c r="L23" s="18"/>
      <c r="M23" s="18"/>
      <c r="N23" s="18"/>
      <c r="O23" s="18"/>
      <c r="P23" s="18"/>
      <c r="Q23" s="18"/>
      <c r="R23" s="19" t="s">
        <v>13</v>
      </c>
      <c r="S23" s="19" t="s">
        <v>50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20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</row>
    <row r="24" spans="1:101" s="31" customFormat="1" ht="30" customHeight="1">
      <c r="A24" s="21"/>
      <c r="B24" s="22" t="s">
        <v>23</v>
      </c>
      <c r="C24" s="22" t="s">
        <v>24</v>
      </c>
      <c r="D24" s="23">
        <v>5592778456</v>
      </c>
      <c r="E24" s="64" t="s">
        <v>93</v>
      </c>
      <c r="F24" s="24" t="s">
        <v>59</v>
      </c>
      <c r="G24" s="25"/>
      <c r="H24" s="25"/>
      <c r="I24" s="26"/>
      <c r="J24" s="27"/>
      <c r="K24" s="28"/>
      <c r="L24" s="28"/>
      <c r="M24" s="28"/>
      <c r="N24" s="28"/>
      <c r="O24" s="28"/>
      <c r="P24" s="28"/>
      <c r="Q24" s="28"/>
      <c r="R24" s="29" t="s">
        <v>23</v>
      </c>
      <c r="S24" s="29" t="s">
        <v>24</v>
      </c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30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</row>
    <row r="25" spans="1:101" s="31" customFormat="1" ht="31.5" customHeight="1">
      <c r="A25" s="21"/>
      <c r="B25" s="22" t="s">
        <v>34</v>
      </c>
      <c r="C25" s="22" t="s">
        <v>35</v>
      </c>
      <c r="D25" s="23">
        <v>6058513304</v>
      </c>
      <c r="E25" s="23" t="s">
        <v>99</v>
      </c>
      <c r="F25" s="24" t="s">
        <v>57</v>
      </c>
      <c r="G25" s="25"/>
      <c r="H25" s="25"/>
      <c r="I25" s="26"/>
      <c r="J25" s="27"/>
      <c r="K25" s="28"/>
      <c r="L25" s="28"/>
      <c r="M25" s="28"/>
      <c r="N25" s="28"/>
      <c r="O25" s="28"/>
      <c r="P25" s="28"/>
      <c r="Q25" s="28"/>
      <c r="R25" s="29" t="s">
        <v>34</v>
      </c>
      <c r="S25" s="29" t="s">
        <v>35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0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</row>
    <row r="26" spans="1:101" s="31" customFormat="1" ht="30" customHeight="1">
      <c r="A26" s="21" t="s">
        <v>122</v>
      </c>
      <c r="B26" s="22" t="s">
        <v>46</v>
      </c>
      <c r="C26" s="22" t="s">
        <v>47</v>
      </c>
      <c r="D26" s="23">
        <v>5592841000</v>
      </c>
      <c r="E26" s="64" t="s">
        <v>105</v>
      </c>
      <c r="F26" s="77" t="s">
        <v>124</v>
      </c>
      <c r="G26" s="25"/>
      <c r="H26" s="25"/>
      <c r="I26" s="26"/>
      <c r="J26" s="27"/>
      <c r="K26" s="28"/>
      <c r="L26" s="28"/>
      <c r="M26" s="28"/>
      <c r="N26" s="28"/>
      <c r="O26" s="28"/>
      <c r="P26" s="28"/>
      <c r="Q26" s="28"/>
      <c r="R26" s="29" t="s">
        <v>46</v>
      </c>
      <c r="S26" s="29" t="s">
        <v>47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0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01" s="31" customFormat="1" ht="31.5" customHeight="1">
      <c r="A27" s="21"/>
      <c r="B27" s="22" t="s">
        <v>48</v>
      </c>
      <c r="C27" s="22" t="s">
        <v>49</v>
      </c>
      <c r="D27" s="23">
        <v>2099858967</v>
      </c>
      <c r="E27" s="23" t="s">
        <v>106</v>
      </c>
      <c r="F27" s="24" t="s">
        <v>82</v>
      </c>
      <c r="G27" s="25"/>
      <c r="H27" s="25"/>
      <c r="I27" s="26"/>
      <c r="J27" s="27"/>
      <c r="K27" s="28"/>
      <c r="L27" s="28"/>
      <c r="M27" s="28"/>
      <c r="N27" s="28"/>
      <c r="O27" s="28"/>
      <c r="P27" s="28"/>
      <c r="Q27" s="28"/>
      <c r="R27" s="29" t="s">
        <v>48</v>
      </c>
      <c r="S27" s="29" t="s">
        <v>49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30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01" s="31" customFormat="1" ht="31.5" customHeight="1">
      <c r="A28" s="21"/>
      <c r="B28" s="22" t="s">
        <v>25</v>
      </c>
      <c r="C28" s="22" t="s">
        <v>26</v>
      </c>
      <c r="D28" s="23">
        <v>2095419243</v>
      </c>
      <c r="E28" s="23" t="s">
        <v>94</v>
      </c>
      <c r="F28" s="24" t="s">
        <v>83</v>
      </c>
      <c r="G28" s="25"/>
      <c r="H28" s="25"/>
      <c r="I28" s="26"/>
      <c r="J28" s="27"/>
      <c r="K28" s="28"/>
      <c r="L28" s="28"/>
      <c r="M28" s="28"/>
      <c r="N28" s="28"/>
      <c r="O28" s="28"/>
      <c r="P28" s="28"/>
      <c r="Q28" s="28"/>
      <c r="R28" s="29" t="s">
        <v>25</v>
      </c>
      <c r="S28" s="29" t="s">
        <v>26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30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01">
      <c r="M29" t="s">
        <v>81</v>
      </c>
    </row>
    <row r="30" spans="1:101">
      <c r="E30" s="9"/>
      <c r="M30" t="s">
        <v>110</v>
      </c>
    </row>
    <row r="31" spans="1:101">
      <c r="B31" s="9" t="s">
        <v>121</v>
      </c>
      <c r="E31" s="9"/>
    </row>
    <row r="32" spans="1:101" ht="42">
      <c r="B32" s="62" t="s">
        <v>122</v>
      </c>
      <c r="E32" s="9"/>
    </row>
    <row r="33" spans="1:6">
      <c r="E33" s="9"/>
    </row>
    <row r="34" spans="1:6">
      <c r="E34" s="9"/>
    </row>
    <row r="35" spans="1:6" ht="35" customHeight="1">
      <c r="A35" s="207"/>
      <c r="B35" s="9" t="s">
        <v>154</v>
      </c>
      <c r="E35" s="9"/>
    </row>
    <row r="36" spans="1:6" ht="35" customHeight="1">
      <c r="A36" s="208"/>
      <c r="B36" s="9" t="s">
        <v>155</v>
      </c>
      <c r="E36" s="9"/>
    </row>
    <row r="37" spans="1:6" ht="37" customHeight="1">
      <c r="A37" s="82"/>
      <c r="B37" s="9" t="s">
        <v>156</v>
      </c>
      <c r="E37" s="9"/>
    </row>
    <row r="38" spans="1:6" ht="38" customHeight="1">
      <c r="A38" s="78"/>
      <c r="B38" s="9" t="s">
        <v>157</v>
      </c>
      <c r="E38" s="9"/>
    </row>
    <row r="39" spans="1:6" ht="38" customHeight="1">
      <c r="A39" s="21"/>
      <c r="B39" s="9" t="s">
        <v>158</v>
      </c>
      <c r="E39" s="9"/>
    </row>
    <row r="40" spans="1:6">
      <c r="E40" s="9"/>
    </row>
    <row r="41" spans="1:6">
      <c r="E41" s="9"/>
    </row>
    <row r="42" spans="1:6">
      <c r="E42" s="9"/>
    </row>
    <row r="43" spans="1:6">
      <c r="E43" s="9"/>
    </row>
    <row r="44" spans="1:6">
      <c r="E44" s="9"/>
    </row>
    <row r="45" spans="1:6">
      <c r="B45"/>
      <c r="C45"/>
      <c r="D45"/>
      <c r="E45" s="9"/>
      <c r="F45"/>
    </row>
    <row r="46" spans="1:6">
      <c r="B46"/>
      <c r="C46"/>
      <c r="D46"/>
      <c r="E46" s="9"/>
      <c r="F46"/>
    </row>
    <row r="47" spans="1:6">
      <c r="B47"/>
      <c r="C47"/>
      <c r="D47"/>
      <c r="E47" s="9"/>
      <c r="F47"/>
    </row>
    <row r="48" spans="1:6">
      <c r="B48"/>
      <c r="C48"/>
      <c r="D48"/>
      <c r="E48" s="9"/>
      <c r="F48"/>
    </row>
  </sheetData>
  <phoneticPr fontId="9" type="noConversion"/>
  <dataValidations count="2">
    <dataValidation type="list" allowBlank="1" showInputMessage="1" showErrorMessage="1" sqref="A38:A39 A2:A28">
      <formula1>$B$31:$B$32</formula1>
    </dataValidation>
    <dataValidation type="list" allowBlank="1" showInputMessage="1" showErrorMessage="1" sqref="M2:M28">
      <formula1>$M$29:$M$30</formula1>
    </dataValidation>
  </dataValidations>
  <hyperlinks>
    <hyperlink ref="E7" r:id="rId1"/>
  </hyperlinks>
  <pageMargins left="0.7" right="0.7" top="0.75" bottom="0.75" header="0.3" footer="0.3"/>
  <pageSetup scale="61" orientation="landscape"/>
  <colBreaks count="1" manualBreakCount="1">
    <brk id="17" max="2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5"/>
  <sheetViews>
    <sheetView topLeftCell="B1" workbookViewId="0">
      <pane ySplit="1" topLeftCell="A17" activePane="bottomLeft" state="frozen"/>
      <selection pane="bottomLeft" activeCell="J21" sqref="J21"/>
    </sheetView>
  </sheetViews>
  <sheetFormatPr baseColWidth="10" defaultColWidth="8.83203125" defaultRowHeight="14" x14ac:dyDescent="0"/>
  <cols>
    <col min="1" max="1" width="14.6640625" style="113" customWidth="1"/>
    <col min="2" max="3" width="8.83203125" style="134"/>
    <col min="4" max="4" width="12.5" style="134" customWidth="1"/>
    <col min="5" max="5" width="68.33203125" style="135" customWidth="1"/>
    <col min="6" max="6" width="12.33203125" style="134" customWidth="1"/>
    <col min="7" max="7" width="10.1640625" style="113" customWidth="1"/>
    <col min="8" max="9" width="8.83203125" style="113"/>
    <col min="10" max="11" width="10.83203125" style="144" customWidth="1"/>
    <col min="12" max="12" width="10.33203125" style="144" customWidth="1"/>
    <col min="13" max="13" width="11.5" style="144" customWidth="1"/>
    <col min="14" max="14" width="17.6640625" style="113" customWidth="1"/>
    <col min="15" max="15" width="14.1640625" style="144" customWidth="1"/>
    <col min="16" max="16" width="14.5" style="113" customWidth="1"/>
    <col min="17" max="17" width="12.6640625" style="113" customWidth="1"/>
    <col min="18" max="18" width="13" style="113" customWidth="1"/>
    <col min="19" max="19" width="17.1640625" style="113" customWidth="1"/>
    <col min="20" max="20" width="15.6640625" style="113" customWidth="1"/>
    <col min="21" max="21" width="14.5" style="113" customWidth="1"/>
    <col min="22" max="22" width="18.5" style="113" customWidth="1"/>
    <col min="23" max="23" width="10.1640625" style="113" customWidth="1"/>
    <col min="24" max="24" width="11.83203125" style="113" customWidth="1"/>
    <col min="25" max="25" width="10.1640625" style="113" bestFit="1" customWidth="1"/>
    <col min="26" max="27" width="8.83203125" style="113"/>
    <col min="28" max="28" width="9.5" style="113" customWidth="1"/>
    <col min="29" max="29" width="14.6640625" style="113" customWidth="1"/>
    <col min="30" max="30" width="15.1640625" style="113" customWidth="1"/>
    <col min="31" max="31" width="21.83203125" style="113" customWidth="1"/>
    <col min="32" max="16384" width="8.83203125" style="113"/>
  </cols>
  <sheetData>
    <row r="1" spans="1:100" s="104" customFormat="1" ht="42">
      <c r="A1" s="96" t="s">
        <v>120</v>
      </c>
      <c r="B1" s="97" t="s">
        <v>0</v>
      </c>
      <c r="C1" s="97" t="s">
        <v>4</v>
      </c>
      <c r="D1" s="98" t="s">
        <v>55</v>
      </c>
      <c r="E1" s="98" t="s">
        <v>84</v>
      </c>
      <c r="F1" s="98" t="s">
        <v>58</v>
      </c>
      <c r="G1" s="99" t="s">
        <v>3</v>
      </c>
      <c r="H1" s="99" t="s">
        <v>1</v>
      </c>
      <c r="I1" s="100" t="s">
        <v>2</v>
      </c>
      <c r="J1" s="101" t="s">
        <v>60</v>
      </c>
      <c r="K1" s="210" t="s">
        <v>159</v>
      </c>
      <c r="L1" s="102" t="s">
        <v>68</v>
      </c>
      <c r="M1" s="102" t="s">
        <v>61</v>
      </c>
      <c r="N1" s="102" t="s">
        <v>62</v>
      </c>
      <c r="O1" s="102" t="s">
        <v>63</v>
      </c>
      <c r="P1" s="102" t="s">
        <v>66</v>
      </c>
      <c r="Q1" s="102" t="s">
        <v>64</v>
      </c>
      <c r="R1" s="102" t="s">
        <v>65</v>
      </c>
      <c r="S1" s="102" t="s">
        <v>67</v>
      </c>
      <c r="T1" s="102" t="s">
        <v>69</v>
      </c>
      <c r="U1" s="102" t="s">
        <v>70</v>
      </c>
      <c r="V1" s="102" t="s">
        <v>71</v>
      </c>
      <c r="W1" s="102" t="s">
        <v>72</v>
      </c>
      <c r="X1" s="102" t="s">
        <v>73</v>
      </c>
      <c r="Y1" s="102" t="s">
        <v>74</v>
      </c>
      <c r="Z1" s="102" t="s">
        <v>75</v>
      </c>
      <c r="AA1" s="102" t="s">
        <v>76</v>
      </c>
      <c r="AB1" s="102" t="s">
        <v>77</v>
      </c>
      <c r="AC1" s="102" t="s">
        <v>78</v>
      </c>
      <c r="AD1" s="103" t="s">
        <v>79</v>
      </c>
    </row>
    <row r="2" spans="1:100" ht="29.25" customHeight="1">
      <c r="A2" s="105" t="s">
        <v>121</v>
      </c>
      <c r="B2" s="106" t="s">
        <v>5</v>
      </c>
      <c r="C2" s="106" t="s">
        <v>6</v>
      </c>
      <c r="D2" s="107">
        <v>6618095551</v>
      </c>
      <c r="E2" s="107" t="s">
        <v>85</v>
      </c>
      <c r="F2" s="108"/>
      <c r="G2" s="109">
        <v>41351</v>
      </c>
      <c r="H2" s="110"/>
      <c r="I2" s="111"/>
      <c r="J2" s="137">
        <v>35000</v>
      </c>
      <c r="K2" s="211">
        <f t="shared" ref="K2:K21" si="0">J2/$J$24</f>
        <v>8.0801364850482851E-2</v>
      </c>
      <c r="L2" s="137">
        <v>35000</v>
      </c>
      <c r="M2" s="137">
        <v>40000</v>
      </c>
      <c r="N2" s="139" t="s">
        <v>81</v>
      </c>
      <c r="O2" s="146">
        <v>0</v>
      </c>
      <c r="P2" s="148">
        <v>1.6</v>
      </c>
      <c r="Q2" s="112">
        <v>2.1</v>
      </c>
      <c r="R2" s="149">
        <v>0.5</v>
      </c>
      <c r="S2" s="149">
        <v>1.7</v>
      </c>
      <c r="T2" s="112">
        <v>41</v>
      </c>
      <c r="U2" s="112">
        <v>40</v>
      </c>
      <c r="V2" s="112">
        <v>15</v>
      </c>
      <c r="W2" s="112">
        <v>0</v>
      </c>
      <c r="X2" s="112">
        <v>11</v>
      </c>
      <c r="Y2" s="159">
        <v>182</v>
      </c>
      <c r="Z2" s="159">
        <v>180</v>
      </c>
      <c r="AA2" s="159">
        <v>186</v>
      </c>
      <c r="AB2" s="146">
        <v>0.3</v>
      </c>
      <c r="AC2" s="146">
        <v>1</v>
      </c>
      <c r="AD2" s="146">
        <v>0.9</v>
      </c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</row>
    <row r="3" spans="1:100" ht="30.75" customHeight="1">
      <c r="A3" s="105" t="s">
        <v>121</v>
      </c>
      <c r="B3" s="106" t="s">
        <v>9</v>
      </c>
      <c r="C3" s="106" t="s">
        <v>10</v>
      </c>
      <c r="D3" s="107">
        <v>2098401555</v>
      </c>
      <c r="E3" s="107" t="s">
        <v>109</v>
      </c>
      <c r="F3" s="108"/>
      <c r="G3" s="109">
        <v>41353</v>
      </c>
      <c r="H3" s="114">
        <v>41351</v>
      </c>
      <c r="I3" s="115">
        <v>41353</v>
      </c>
      <c r="J3" s="137">
        <v>32000</v>
      </c>
      <c r="K3" s="211">
        <f t="shared" si="0"/>
        <v>7.3875533577584321E-2</v>
      </c>
      <c r="L3" s="137">
        <v>29000</v>
      </c>
      <c r="M3" s="137">
        <v>40000</v>
      </c>
      <c r="N3" s="139" t="s">
        <v>110</v>
      </c>
      <c r="O3" s="146">
        <v>0.08</v>
      </c>
      <c r="P3" s="148">
        <v>2.25</v>
      </c>
      <c r="Q3" s="112">
        <v>2.25</v>
      </c>
      <c r="R3" s="149">
        <v>0.75</v>
      </c>
      <c r="S3" s="149">
        <v>2.25</v>
      </c>
      <c r="T3" s="112">
        <v>16</v>
      </c>
      <c r="U3" s="112">
        <v>4</v>
      </c>
      <c r="V3" s="112">
        <v>2</v>
      </c>
      <c r="W3" s="112">
        <v>2500</v>
      </c>
      <c r="X3" s="112">
        <v>10</v>
      </c>
      <c r="Y3" s="159">
        <v>163</v>
      </c>
      <c r="Z3" s="159">
        <v>95</v>
      </c>
      <c r="AA3" s="159">
        <v>170</v>
      </c>
      <c r="AB3" s="146">
        <v>0</v>
      </c>
      <c r="AC3" s="146">
        <v>1</v>
      </c>
      <c r="AD3" s="146">
        <v>1</v>
      </c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</row>
    <row r="4" spans="1:100" ht="30.75" customHeight="1">
      <c r="A4" s="105" t="s">
        <v>121</v>
      </c>
      <c r="B4" s="106" t="s">
        <v>11</v>
      </c>
      <c r="C4" s="106" t="s">
        <v>12</v>
      </c>
      <c r="D4" s="107">
        <v>4063211846</v>
      </c>
      <c r="E4" s="107" t="s">
        <v>87</v>
      </c>
      <c r="F4" s="108"/>
      <c r="G4" s="109">
        <v>41351</v>
      </c>
      <c r="H4" s="110"/>
      <c r="I4" s="111"/>
      <c r="J4" s="137">
        <v>7922</v>
      </c>
      <c r="K4" s="211">
        <f t="shared" si="0"/>
        <v>1.8288811781300717E-2</v>
      </c>
      <c r="L4" s="137">
        <v>9640</v>
      </c>
      <c r="M4" s="137">
        <v>10000</v>
      </c>
      <c r="N4" s="139" t="s">
        <v>81</v>
      </c>
      <c r="O4" s="146">
        <v>0</v>
      </c>
      <c r="P4" s="148">
        <v>1.75</v>
      </c>
      <c r="Q4" s="112">
        <v>2</v>
      </c>
      <c r="R4" s="149">
        <v>1.75</v>
      </c>
      <c r="S4" s="149">
        <v>1.75</v>
      </c>
      <c r="T4" s="112">
        <v>9</v>
      </c>
      <c r="U4" s="112">
        <v>39</v>
      </c>
      <c r="V4" s="112">
        <v>4</v>
      </c>
      <c r="W4" s="112">
        <v>12092</v>
      </c>
      <c r="X4" s="112">
        <f>(1/7)*11.5+(6/7)*8</f>
        <v>8.5</v>
      </c>
      <c r="Y4" s="159">
        <f>(1/7)*170+(6/7)*150</f>
        <v>152.85714285714283</v>
      </c>
      <c r="Z4" s="159">
        <v>110</v>
      </c>
      <c r="AA4" s="159">
        <v>170</v>
      </c>
      <c r="AB4" s="146">
        <v>0</v>
      </c>
      <c r="AC4" s="146">
        <v>0.37</v>
      </c>
      <c r="AD4" s="146">
        <v>0.03</v>
      </c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</row>
    <row r="5" spans="1:100" ht="29.25" customHeight="1">
      <c r="A5" s="105" t="s">
        <v>121</v>
      </c>
      <c r="B5" s="106" t="s">
        <v>19</v>
      </c>
      <c r="C5" s="106" t="s">
        <v>20</v>
      </c>
      <c r="D5" s="107">
        <v>2096053932</v>
      </c>
      <c r="E5" s="107" t="s">
        <v>91</v>
      </c>
      <c r="F5" s="108"/>
      <c r="G5" s="109">
        <v>41353</v>
      </c>
      <c r="H5" s="110"/>
      <c r="I5" s="111"/>
      <c r="J5" s="138">
        <v>8000</v>
      </c>
      <c r="K5" s="211">
        <f t="shared" si="0"/>
        <v>1.846888339439608E-2</v>
      </c>
      <c r="L5" s="138">
        <v>8000</v>
      </c>
      <c r="M5" s="138">
        <v>28000</v>
      </c>
      <c r="N5" s="110" t="s">
        <v>81</v>
      </c>
      <c r="O5" s="146">
        <v>0.5</v>
      </c>
      <c r="P5" s="148">
        <v>2</v>
      </c>
      <c r="Q5" s="112">
        <v>3.5</v>
      </c>
      <c r="R5" s="149">
        <v>0.5</v>
      </c>
      <c r="S5" s="149">
        <v>2</v>
      </c>
      <c r="T5" s="112">
        <v>6</v>
      </c>
      <c r="U5" s="112">
        <v>60</v>
      </c>
      <c r="V5" s="112">
        <v>3</v>
      </c>
      <c r="W5" s="112">
        <v>1500</v>
      </c>
      <c r="X5" s="112">
        <v>7</v>
      </c>
      <c r="Y5" s="159">
        <v>155</v>
      </c>
      <c r="Z5" s="159">
        <v>120</v>
      </c>
      <c r="AA5" s="159">
        <v>200</v>
      </c>
      <c r="AB5" s="146">
        <v>0.08</v>
      </c>
      <c r="AC5" s="146">
        <v>1</v>
      </c>
      <c r="AD5" s="146">
        <v>1</v>
      </c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</row>
    <row r="6" spans="1:100" ht="30.75" customHeight="1">
      <c r="A6" s="105" t="s">
        <v>121</v>
      </c>
      <c r="B6" s="106" t="s">
        <v>44</v>
      </c>
      <c r="C6" s="106" t="s">
        <v>45</v>
      </c>
      <c r="D6" s="107">
        <v>2096061941</v>
      </c>
      <c r="E6" s="107" t="s">
        <v>104</v>
      </c>
      <c r="F6" s="108" t="s">
        <v>80</v>
      </c>
      <c r="G6" s="109">
        <v>41353</v>
      </c>
      <c r="H6" s="110"/>
      <c r="I6" s="111"/>
      <c r="J6" s="137">
        <v>9000</v>
      </c>
      <c r="K6" s="211">
        <f t="shared" si="0"/>
        <v>2.0777493818695588E-2</v>
      </c>
      <c r="L6" s="137">
        <v>8500</v>
      </c>
      <c r="M6" s="137">
        <v>13000</v>
      </c>
      <c r="N6" s="139" t="s">
        <v>110</v>
      </c>
      <c r="O6" s="146">
        <v>0</v>
      </c>
      <c r="P6" s="148">
        <v>2.2000000000000002</v>
      </c>
      <c r="Q6" s="112">
        <v>2.5</v>
      </c>
      <c r="R6" s="149">
        <v>0.75</v>
      </c>
      <c r="S6" s="149">
        <v>2.2000000000000002</v>
      </c>
      <c r="T6" s="112">
        <v>6</v>
      </c>
      <c r="U6" s="112">
        <v>12</v>
      </c>
      <c r="V6" s="112">
        <v>3</v>
      </c>
      <c r="W6" s="112">
        <v>0</v>
      </c>
      <c r="X6" s="112">
        <v>7</v>
      </c>
      <c r="Y6" s="159">
        <v>160</v>
      </c>
      <c r="Z6" s="159">
        <v>160</v>
      </c>
      <c r="AA6" s="159">
        <v>160</v>
      </c>
      <c r="AB6" s="146">
        <v>0.33</v>
      </c>
      <c r="AC6" s="146">
        <v>0.9</v>
      </c>
      <c r="AD6" s="146">
        <v>0.9</v>
      </c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</row>
    <row r="7" spans="1:100" ht="39" customHeight="1">
      <c r="A7" s="105" t="s">
        <v>121</v>
      </c>
      <c r="B7" s="106" t="s">
        <v>31</v>
      </c>
      <c r="C7" s="106" t="s">
        <v>113</v>
      </c>
      <c r="D7" s="107" t="s">
        <v>114</v>
      </c>
      <c r="E7" s="107" t="s">
        <v>115</v>
      </c>
      <c r="F7" s="108"/>
      <c r="G7" s="109">
        <v>41353</v>
      </c>
      <c r="H7" s="110"/>
      <c r="I7" s="111">
        <v>41353</v>
      </c>
      <c r="J7" s="137">
        <v>15000</v>
      </c>
      <c r="K7" s="211">
        <f t="shared" si="0"/>
        <v>3.4629156364492646E-2</v>
      </c>
      <c r="L7" s="137">
        <v>15000</v>
      </c>
      <c r="M7" s="137">
        <v>17000</v>
      </c>
      <c r="N7" s="139" t="s">
        <v>81</v>
      </c>
      <c r="O7" s="146">
        <v>0</v>
      </c>
      <c r="P7" s="148">
        <v>2.1</v>
      </c>
      <c r="Q7" s="112">
        <v>3</v>
      </c>
      <c r="R7" s="149">
        <v>1</v>
      </c>
      <c r="S7" s="149">
        <v>2.1</v>
      </c>
      <c r="T7" s="112">
        <v>16</v>
      </c>
      <c r="U7" s="112">
        <v>62</v>
      </c>
      <c r="V7" s="112">
        <v>5</v>
      </c>
      <c r="W7" s="112">
        <f>(720-230)+30+62+30+340+24</f>
        <v>976</v>
      </c>
      <c r="X7" s="112">
        <v>7.5</v>
      </c>
      <c r="Y7" s="159">
        <v>156</v>
      </c>
      <c r="Z7" s="159">
        <v>156</v>
      </c>
      <c r="AA7" s="159">
        <v>156</v>
      </c>
      <c r="AB7" s="146">
        <v>0.33</v>
      </c>
      <c r="AC7" s="146">
        <v>0.97</v>
      </c>
      <c r="AD7" s="146">
        <v>1</v>
      </c>
    </row>
    <row r="8" spans="1:100" ht="30.75" customHeight="1">
      <c r="A8" s="105" t="s">
        <v>122</v>
      </c>
      <c r="B8" s="106" t="s">
        <v>21</v>
      </c>
      <c r="C8" s="106" t="s">
        <v>22</v>
      </c>
      <c r="D8" s="107">
        <v>5303306107</v>
      </c>
      <c r="E8" s="116" t="s">
        <v>92</v>
      </c>
      <c r="F8" s="108"/>
      <c r="G8" s="110"/>
      <c r="H8" s="110"/>
      <c r="I8" s="111"/>
      <c r="J8" s="141">
        <v>7500</v>
      </c>
      <c r="K8" s="211">
        <f t="shared" si="0"/>
        <v>1.7314578182246323E-2</v>
      </c>
      <c r="L8" s="141">
        <v>12500</v>
      </c>
      <c r="M8" s="141">
        <v>17500</v>
      </c>
      <c r="N8" s="140" t="s">
        <v>81</v>
      </c>
      <c r="O8" s="151">
        <v>0</v>
      </c>
      <c r="P8" s="149">
        <v>2</v>
      </c>
      <c r="Q8" s="117">
        <v>2</v>
      </c>
      <c r="R8" s="149">
        <v>2</v>
      </c>
      <c r="S8" s="149">
        <v>2</v>
      </c>
      <c r="T8" s="112">
        <v>5</v>
      </c>
      <c r="U8" s="112">
        <v>25</v>
      </c>
      <c r="V8" s="112">
        <v>5</v>
      </c>
      <c r="W8" s="112">
        <v>8000</v>
      </c>
      <c r="X8" s="112">
        <v>6</v>
      </c>
      <c r="Y8" s="160">
        <v>150</v>
      </c>
      <c r="Z8" s="160">
        <v>150</v>
      </c>
      <c r="AA8" s="160">
        <v>150</v>
      </c>
      <c r="AB8" s="151">
        <v>0.3</v>
      </c>
      <c r="AC8" s="151">
        <v>1</v>
      </c>
      <c r="AD8" s="146">
        <v>1</v>
      </c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</row>
    <row r="9" spans="1:100" ht="30.75" customHeight="1">
      <c r="A9" s="105" t="s">
        <v>122</v>
      </c>
      <c r="B9" s="106" t="s">
        <v>29</v>
      </c>
      <c r="C9" s="106" t="s">
        <v>30</v>
      </c>
      <c r="D9" s="107">
        <v>2097690501</v>
      </c>
      <c r="E9" s="107" t="s">
        <v>96</v>
      </c>
      <c r="F9" s="108"/>
      <c r="G9" s="110"/>
      <c r="H9" s="110"/>
      <c r="I9" s="111"/>
      <c r="J9" s="141">
        <v>2155</v>
      </c>
      <c r="K9" s="211">
        <f t="shared" si="0"/>
        <v>4.9750554643654436E-3</v>
      </c>
      <c r="L9" s="141">
        <v>2840</v>
      </c>
      <c r="M9" s="141">
        <v>3155</v>
      </c>
      <c r="N9" s="140" t="s">
        <v>81</v>
      </c>
      <c r="O9" s="151">
        <v>0</v>
      </c>
      <c r="P9" s="149">
        <v>2.25</v>
      </c>
      <c r="Q9" s="117">
        <v>2.5</v>
      </c>
      <c r="R9" s="149">
        <v>1</v>
      </c>
      <c r="S9" s="149">
        <v>2.35</v>
      </c>
      <c r="T9" s="112">
        <v>5</v>
      </c>
      <c r="U9" s="112">
        <v>14</v>
      </c>
      <c r="V9" s="112">
        <v>4</v>
      </c>
      <c r="W9" s="112">
        <v>685</v>
      </c>
      <c r="X9" s="112">
        <v>7</v>
      </c>
      <c r="Y9" s="160">
        <v>155</v>
      </c>
      <c r="Z9" s="160">
        <v>155</v>
      </c>
      <c r="AA9" s="160">
        <v>155</v>
      </c>
      <c r="AB9" s="151">
        <v>0.6</v>
      </c>
      <c r="AC9" s="151">
        <v>1</v>
      </c>
      <c r="AD9" s="146">
        <v>0.83</v>
      </c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</row>
    <row r="10" spans="1:100" ht="30.75" customHeight="1" thickBot="1">
      <c r="A10" s="105" t="s">
        <v>122</v>
      </c>
      <c r="B10" s="118" t="s">
        <v>53</v>
      </c>
      <c r="C10" s="118" t="s">
        <v>54</v>
      </c>
      <c r="D10" s="119">
        <v>6614770256</v>
      </c>
      <c r="E10" s="116" t="s">
        <v>108</v>
      </c>
      <c r="F10" s="120"/>
      <c r="G10" s="121"/>
      <c r="H10" s="121"/>
      <c r="I10" s="122"/>
      <c r="J10" s="142">
        <v>92000</v>
      </c>
      <c r="K10" s="211">
        <f t="shared" si="0"/>
        <v>0.21239215903555492</v>
      </c>
      <c r="L10" s="142">
        <v>92000</v>
      </c>
      <c r="M10" s="142">
        <v>93000</v>
      </c>
      <c r="N10" s="140" t="s">
        <v>110</v>
      </c>
      <c r="O10" s="152">
        <v>0</v>
      </c>
      <c r="P10" s="150">
        <v>1.85</v>
      </c>
      <c r="Q10" s="123">
        <v>2</v>
      </c>
      <c r="R10" s="149">
        <v>1.75</v>
      </c>
      <c r="S10" s="149">
        <v>2</v>
      </c>
      <c r="T10" s="112">
        <v>38</v>
      </c>
      <c r="U10" s="112">
        <v>1</v>
      </c>
      <c r="V10" s="112">
        <v>9</v>
      </c>
      <c r="W10" s="112">
        <v>920</v>
      </c>
      <c r="X10" s="112">
        <v>9.8000000000000007</v>
      </c>
      <c r="Y10" s="160">
        <v>140</v>
      </c>
      <c r="Z10" s="160">
        <v>115.75</v>
      </c>
      <c r="AA10" s="160">
        <v>155</v>
      </c>
      <c r="AB10" s="151">
        <v>8.5999999999999993E-2</v>
      </c>
      <c r="AC10" s="151">
        <v>1</v>
      </c>
      <c r="AD10" s="146">
        <v>1.06</v>
      </c>
    </row>
    <row r="11" spans="1:100" ht="30" customHeight="1">
      <c r="A11" s="105" t="s">
        <v>122</v>
      </c>
      <c r="B11" s="106" t="s">
        <v>32</v>
      </c>
      <c r="C11" s="106" t="s">
        <v>33</v>
      </c>
      <c r="D11" s="107">
        <v>5598048680</v>
      </c>
      <c r="E11" s="107" t="s">
        <v>98</v>
      </c>
      <c r="F11" s="113"/>
      <c r="G11" s="124" t="s">
        <v>125</v>
      </c>
      <c r="H11" s="124">
        <v>41345</v>
      </c>
      <c r="J11" s="141">
        <v>13000</v>
      </c>
      <c r="K11" s="211">
        <f t="shared" si="0"/>
        <v>3.001193551589363E-2</v>
      </c>
      <c r="L11" s="141">
        <v>16000</v>
      </c>
      <c r="M11" s="141">
        <v>23000</v>
      </c>
      <c r="N11" s="140" t="s">
        <v>81</v>
      </c>
      <c r="O11" s="151">
        <v>0</v>
      </c>
      <c r="P11" s="149">
        <v>1.6</v>
      </c>
      <c r="Q11" s="117">
        <v>3</v>
      </c>
      <c r="R11" s="149">
        <v>1</v>
      </c>
      <c r="S11" s="149">
        <v>2</v>
      </c>
      <c r="T11" s="112">
        <v>9</v>
      </c>
      <c r="U11" s="112">
        <v>7</v>
      </c>
      <c r="V11" s="112">
        <v>9</v>
      </c>
      <c r="W11" s="112">
        <v>3000</v>
      </c>
      <c r="X11" s="112">
        <v>6.55</v>
      </c>
      <c r="Y11" s="199">
        <v>150</v>
      </c>
      <c r="Z11" s="199">
        <v>150</v>
      </c>
      <c r="AA11" s="199">
        <v>150</v>
      </c>
      <c r="AB11" s="200">
        <v>0.11</v>
      </c>
      <c r="AC11" s="200">
        <v>1</v>
      </c>
      <c r="AD11" s="201">
        <v>1</v>
      </c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</row>
    <row r="12" spans="1:100" ht="29.25" customHeight="1">
      <c r="A12" s="105" t="s">
        <v>122</v>
      </c>
      <c r="B12" s="106" t="s">
        <v>38</v>
      </c>
      <c r="C12" s="106" t="s">
        <v>39</v>
      </c>
      <c r="D12" s="107">
        <v>5303301883</v>
      </c>
      <c r="E12" s="107" t="s">
        <v>101</v>
      </c>
      <c r="F12" s="108"/>
      <c r="G12" s="110"/>
      <c r="H12" s="110"/>
      <c r="I12" s="111"/>
      <c r="J12" s="141">
        <v>11600</v>
      </c>
      <c r="K12" s="211">
        <f t="shared" si="0"/>
        <v>2.6779880921874315E-2</v>
      </c>
      <c r="L12" s="141">
        <f>10000</f>
        <v>10000</v>
      </c>
      <c r="M12" s="141">
        <v>21600</v>
      </c>
      <c r="N12" s="140" t="s">
        <v>81</v>
      </c>
      <c r="O12" s="153">
        <v>0.1</v>
      </c>
      <c r="P12" s="149">
        <v>1.8</v>
      </c>
      <c r="Q12" s="117">
        <v>2</v>
      </c>
      <c r="R12" s="149">
        <v>0.5</v>
      </c>
      <c r="S12" s="149">
        <v>1.8</v>
      </c>
      <c r="T12" s="112">
        <v>2</v>
      </c>
      <c r="U12" s="112">
        <v>10</v>
      </c>
      <c r="V12" s="112">
        <v>0</v>
      </c>
      <c r="W12" s="112">
        <v>0</v>
      </c>
      <c r="X12" s="112">
        <v>7</v>
      </c>
      <c r="Y12" s="160">
        <v>160</v>
      </c>
      <c r="Z12" s="160">
        <v>192</v>
      </c>
      <c r="AA12" s="160">
        <v>160</v>
      </c>
      <c r="AB12" s="151">
        <v>0.9</v>
      </c>
      <c r="AC12" s="151">
        <v>1</v>
      </c>
      <c r="AD12" s="146">
        <v>1</v>
      </c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</row>
    <row r="13" spans="1:100" ht="30.75" customHeight="1">
      <c r="A13" s="105" t="s">
        <v>121</v>
      </c>
      <c r="B13" s="106" t="s">
        <v>13</v>
      </c>
      <c r="C13" s="106" t="s">
        <v>14</v>
      </c>
      <c r="D13" s="107">
        <v>5307130948</v>
      </c>
      <c r="E13" s="107" t="s">
        <v>88</v>
      </c>
      <c r="F13" s="108"/>
      <c r="G13" s="110"/>
      <c r="H13" s="114">
        <v>41351</v>
      </c>
      <c r="I13" s="115">
        <v>41354</v>
      </c>
      <c r="J13" s="137">
        <v>30000</v>
      </c>
      <c r="K13" s="211">
        <f t="shared" si="0"/>
        <v>6.9258312728985291E-2</v>
      </c>
      <c r="L13" s="137">
        <v>29000</v>
      </c>
      <c r="M13" s="137">
        <v>32000</v>
      </c>
      <c r="N13" s="139" t="s">
        <v>81</v>
      </c>
      <c r="O13" s="154">
        <v>0.5</v>
      </c>
      <c r="P13" s="149" t="s">
        <v>127</v>
      </c>
      <c r="Q13" s="112" t="s">
        <v>128</v>
      </c>
      <c r="R13" s="149" t="s">
        <v>129</v>
      </c>
      <c r="S13" s="149" t="s">
        <v>127</v>
      </c>
      <c r="T13" s="112">
        <v>27</v>
      </c>
      <c r="U13" s="112">
        <v>15</v>
      </c>
      <c r="V13" s="112">
        <v>9</v>
      </c>
      <c r="W13" s="112">
        <v>800</v>
      </c>
      <c r="X13" s="112">
        <v>10</v>
      </c>
      <c r="Y13" s="159">
        <v>160</v>
      </c>
      <c r="Z13" s="159">
        <v>192</v>
      </c>
      <c r="AA13" s="159">
        <v>80</v>
      </c>
      <c r="AB13" s="146">
        <v>0.75</v>
      </c>
      <c r="AC13" s="146">
        <v>1</v>
      </c>
      <c r="AD13" s="146">
        <v>1.19</v>
      </c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</row>
    <row r="14" spans="1:100" ht="30" customHeight="1">
      <c r="A14" s="105" t="s">
        <v>121</v>
      </c>
      <c r="B14" s="106" t="s">
        <v>42</v>
      </c>
      <c r="C14" s="106" t="s">
        <v>43</v>
      </c>
      <c r="D14" s="107">
        <v>5597391759</v>
      </c>
      <c r="E14" s="107" t="s">
        <v>103</v>
      </c>
      <c r="F14" s="108"/>
      <c r="G14" s="109">
        <v>41358</v>
      </c>
      <c r="H14" s="114">
        <v>41351</v>
      </c>
      <c r="I14" s="115">
        <v>41353</v>
      </c>
      <c r="J14" s="137">
        <v>32000</v>
      </c>
      <c r="K14" s="211">
        <f t="shared" si="0"/>
        <v>7.3875533577584321E-2</v>
      </c>
      <c r="L14" s="137">
        <v>35000</v>
      </c>
      <c r="M14" s="137">
        <v>52000</v>
      </c>
      <c r="N14" s="139" t="s">
        <v>81</v>
      </c>
      <c r="O14" s="154"/>
      <c r="P14" s="149">
        <v>1.9</v>
      </c>
      <c r="Q14" s="158">
        <v>2</v>
      </c>
      <c r="R14" s="149">
        <v>1.87</v>
      </c>
      <c r="S14" s="149">
        <v>2</v>
      </c>
      <c r="T14" s="112">
        <v>14</v>
      </c>
      <c r="U14" s="112">
        <v>2</v>
      </c>
      <c r="V14" s="112">
        <v>14</v>
      </c>
      <c r="W14" s="112">
        <v>4500</v>
      </c>
      <c r="X14" s="112">
        <v>11</v>
      </c>
      <c r="Y14" s="159">
        <v>150</v>
      </c>
      <c r="Z14" s="159">
        <v>150</v>
      </c>
      <c r="AA14" s="159">
        <v>165</v>
      </c>
      <c r="AB14" s="146">
        <v>0.16</v>
      </c>
      <c r="AC14" s="146">
        <v>1</v>
      </c>
      <c r="AD14" s="146">
        <v>1</v>
      </c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</row>
    <row r="15" spans="1:100" ht="29.25" customHeight="1">
      <c r="A15" s="105" t="s">
        <v>122</v>
      </c>
      <c r="B15" s="106" t="s">
        <v>40</v>
      </c>
      <c r="C15" s="106" t="s">
        <v>41</v>
      </c>
      <c r="D15" s="107">
        <v>5596743804</v>
      </c>
      <c r="E15" s="107" t="s">
        <v>102</v>
      </c>
      <c r="F15" s="108">
        <v>5592322200</v>
      </c>
      <c r="G15" s="110"/>
      <c r="H15" s="124" t="s">
        <v>137</v>
      </c>
      <c r="I15" s="124" t="s">
        <v>138</v>
      </c>
      <c r="J15" s="141">
        <v>16612</v>
      </c>
      <c r="K15" s="211">
        <f t="shared" si="0"/>
        <v>3.8350636368463462E-2</v>
      </c>
      <c r="L15" s="141">
        <v>11814</v>
      </c>
      <c r="M15" s="141">
        <v>19612</v>
      </c>
      <c r="N15" s="140" t="s">
        <v>81</v>
      </c>
      <c r="O15" s="155">
        <v>2.5000000000000001E-2</v>
      </c>
      <c r="P15" s="149">
        <v>2</v>
      </c>
      <c r="Q15" s="147">
        <v>2.5</v>
      </c>
      <c r="R15" s="149">
        <v>1</v>
      </c>
      <c r="S15" s="149">
        <v>2</v>
      </c>
      <c r="T15" s="112">
        <v>15</v>
      </c>
      <c r="U15" s="112">
        <v>29</v>
      </c>
      <c r="V15" s="112">
        <v>8</v>
      </c>
      <c r="W15" s="112">
        <v>0</v>
      </c>
      <c r="X15" s="112">
        <v>9.5</v>
      </c>
      <c r="Y15" s="160">
        <v>155</v>
      </c>
      <c r="Z15" s="160">
        <v>155</v>
      </c>
      <c r="AA15" s="160">
        <v>155</v>
      </c>
      <c r="AB15" s="151">
        <v>3.5000000000000003E-2</v>
      </c>
      <c r="AC15" s="151">
        <v>0.79</v>
      </c>
      <c r="AD15" s="146">
        <v>0.67</v>
      </c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</row>
    <row r="16" spans="1:100" ht="30" customHeight="1">
      <c r="A16" s="105" t="s">
        <v>122</v>
      </c>
      <c r="B16" s="106" t="s">
        <v>36</v>
      </c>
      <c r="C16" s="106" t="s">
        <v>37</v>
      </c>
      <c r="D16" s="107">
        <v>2097774985</v>
      </c>
      <c r="E16" s="107" t="s">
        <v>100</v>
      </c>
      <c r="F16" s="108"/>
      <c r="G16" s="110"/>
      <c r="H16" s="124" t="s">
        <v>139</v>
      </c>
      <c r="I16" s="124" t="s">
        <v>138</v>
      </c>
      <c r="J16" s="141">
        <v>3900</v>
      </c>
      <c r="K16" s="211">
        <f t="shared" si="0"/>
        <v>9.0035806547680893E-3</v>
      </c>
      <c r="L16" s="141">
        <v>2300</v>
      </c>
      <c r="M16" s="141">
        <v>7900</v>
      </c>
      <c r="N16" s="140" t="s">
        <v>110</v>
      </c>
      <c r="O16" s="156">
        <v>0</v>
      </c>
      <c r="P16" s="149">
        <v>2</v>
      </c>
      <c r="Q16" s="147">
        <v>3</v>
      </c>
      <c r="R16" s="149">
        <v>0.5</v>
      </c>
      <c r="S16" s="149">
        <v>2</v>
      </c>
      <c r="T16" s="112">
        <v>1</v>
      </c>
      <c r="U16" s="112">
        <v>15</v>
      </c>
      <c r="V16" s="112">
        <v>0</v>
      </c>
      <c r="W16" s="112">
        <v>0</v>
      </c>
      <c r="X16" s="112">
        <v>8</v>
      </c>
      <c r="Y16" s="160">
        <v>150</v>
      </c>
      <c r="Z16" s="160">
        <v>140</v>
      </c>
      <c r="AA16" s="160">
        <v>160</v>
      </c>
      <c r="AB16" s="151">
        <v>0.77</v>
      </c>
      <c r="AC16" s="151">
        <v>1</v>
      </c>
      <c r="AD16" s="146">
        <v>0</v>
      </c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</row>
    <row r="17" spans="1:101" ht="29.25" customHeight="1">
      <c r="A17" s="105" t="s">
        <v>122</v>
      </c>
      <c r="B17" s="106" t="s">
        <v>51</v>
      </c>
      <c r="C17" s="106" t="s">
        <v>52</v>
      </c>
      <c r="D17" s="107">
        <v>7013206942</v>
      </c>
      <c r="E17" s="116" t="s">
        <v>107</v>
      </c>
      <c r="F17" s="108"/>
      <c r="G17" s="110"/>
      <c r="H17" s="124" t="s">
        <v>141</v>
      </c>
      <c r="I17" s="124">
        <v>41345</v>
      </c>
      <c r="J17" s="141">
        <v>17000</v>
      </c>
      <c r="K17" s="211">
        <f t="shared" si="0"/>
        <v>3.9246377213091668E-2</v>
      </c>
      <c r="L17" s="141">
        <v>16000</v>
      </c>
      <c r="M17" s="141">
        <v>47000</v>
      </c>
      <c r="N17" s="140" t="s">
        <v>81</v>
      </c>
      <c r="O17" s="156">
        <v>0.4</v>
      </c>
      <c r="P17" s="149">
        <v>2.25</v>
      </c>
      <c r="Q17" s="147">
        <v>3</v>
      </c>
      <c r="R17" s="149">
        <v>2</v>
      </c>
      <c r="S17" s="149">
        <v>2</v>
      </c>
      <c r="T17" s="112">
        <v>6</v>
      </c>
      <c r="U17" s="112">
        <v>12</v>
      </c>
      <c r="V17" s="112">
        <v>3</v>
      </c>
      <c r="W17" s="112">
        <v>1000</v>
      </c>
      <c r="X17" s="112">
        <v>7</v>
      </c>
      <c r="Y17" s="160">
        <v>160</v>
      </c>
      <c r="Z17" s="160">
        <v>154</v>
      </c>
      <c r="AA17" s="160">
        <v>175</v>
      </c>
      <c r="AB17" s="151">
        <v>0</v>
      </c>
      <c r="AC17" s="151">
        <v>0.92</v>
      </c>
      <c r="AD17" s="146">
        <v>1</v>
      </c>
    </row>
    <row r="18" spans="1:101" s="161" customFormat="1" ht="30" customHeight="1">
      <c r="A18" s="105" t="s">
        <v>122</v>
      </c>
      <c r="B18" s="106" t="s">
        <v>15</v>
      </c>
      <c r="C18" s="106" t="s">
        <v>16</v>
      </c>
      <c r="D18" s="107">
        <v>5108851014</v>
      </c>
      <c r="E18" s="107" t="s">
        <v>89</v>
      </c>
      <c r="F18" s="108">
        <v>5102097006</v>
      </c>
      <c r="G18" s="110"/>
      <c r="H18" s="124" t="s">
        <v>145</v>
      </c>
      <c r="I18" s="124" t="s">
        <v>146</v>
      </c>
      <c r="J18" s="141">
        <v>9472</v>
      </c>
      <c r="K18" s="211">
        <f t="shared" si="0"/>
        <v>2.1867157938964956E-2</v>
      </c>
      <c r="L18" s="141">
        <v>8700</v>
      </c>
      <c r="M18" s="141">
        <v>19472</v>
      </c>
      <c r="N18" s="140" t="s">
        <v>81</v>
      </c>
      <c r="O18" s="156">
        <v>0.25</v>
      </c>
      <c r="P18" s="149">
        <v>1.75</v>
      </c>
      <c r="Q18" s="147">
        <v>1.5</v>
      </c>
      <c r="R18" s="149">
        <v>2</v>
      </c>
      <c r="S18" s="149">
        <v>2</v>
      </c>
      <c r="T18" s="112">
        <v>27</v>
      </c>
      <c r="U18" s="112">
        <v>60</v>
      </c>
      <c r="V18" s="112">
        <v>14</v>
      </c>
      <c r="W18" s="112">
        <v>1000</v>
      </c>
      <c r="X18" s="112">
        <v>6</v>
      </c>
      <c r="Y18" s="160">
        <v>155</v>
      </c>
      <c r="Z18" s="160">
        <v>180</v>
      </c>
      <c r="AA18" s="160">
        <v>140</v>
      </c>
      <c r="AB18" s="151">
        <v>0.15</v>
      </c>
      <c r="AC18" s="151">
        <v>0.875</v>
      </c>
      <c r="AD18" s="146">
        <v>0.5</v>
      </c>
      <c r="AW18" s="162"/>
      <c r="AX18" s="162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</row>
    <row r="19" spans="1:101" ht="29.25" customHeight="1">
      <c r="A19" s="105" t="s">
        <v>121</v>
      </c>
      <c r="B19" s="106" t="s">
        <v>17</v>
      </c>
      <c r="C19" s="106" t="s">
        <v>18</v>
      </c>
      <c r="D19" s="107" t="s">
        <v>56</v>
      </c>
      <c r="E19" s="107" t="s">
        <v>90</v>
      </c>
      <c r="F19" s="108"/>
      <c r="G19" s="109">
        <v>41353</v>
      </c>
      <c r="H19" s="110"/>
      <c r="I19" s="111"/>
      <c r="J19" s="137" t="s">
        <v>111</v>
      </c>
      <c r="K19" s="211" t="e">
        <f t="shared" si="0"/>
        <v>#VALUE!</v>
      </c>
      <c r="L19" s="137" t="s">
        <v>111</v>
      </c>
      <c r="M19" s="137" t="s">
        <v>112</v>
      </c>
      <c r="N19" s="139" t="s">
        <v>81</v>
      </c>
      <c r="O19" s="156">
        <v>0</v>
      </c>
      <c r="P19" s="149">
        <v>2</v>
      </c>
      <c r="Q19" s="147">
        <v>3</v>
      </c>
      <c r="R19" s="149">
        <v>1</v>
      </c>
      <c r="S19" s="149">
        <v>2</v>
      </c>
      <c r="T19" s="112">
        <v>80</v>
      </c>
      <c r="U19" s="112">
        <v>250</v>
      </c>
      <c r="V19" s="112">
        <f>0.2*80</f>
        <v>16</v>
      </c>
      <c r="W19" s="112">
        <v>100</v>
      </c>
      <c r="X19" s="112">
        <v>7</v>
      </c>
      <c r="Y19" s="159">
        <v>145</v>
      </c>
      <c r="Z19" s="159">
        <v>140</v>
      </c>
      <c r="AA19" s="159">
        <v>150</v>
      </c>
      <c r="AB19" s="146">
        <v>0.2</v>
      </c>
      <c r="AC19" s="146">
        <v>0.95</v>
      </c>
      <c r="AD19" s="146">
        <v>1</v>
      </c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</row>
    <row r="20" spans="1:101" ht="29.25" customHeight="1">
      <c r="A20" s="105" t="s">
        <v>122</v>
      </c>
      <c r="B20" s="106" t="s">
        <v>31</v>
      </c>
      <c r="C20" s="106" t="s">
        <v>30</v>
      </c>
      <c r="D20" s="107">
        <v>2098260921</v>
      </c>
      <c r="E20" s="107" t="s">
        <v>97</v>
      </c>
      <c r="F20" s="108">
        <v>5592844715</v>
      </c>
      <c r="G20" s="110"/>
      <c r="H20" s="124" t="s">
        <v>187</v>
      </c>
      <c r="I20" s="124" t="s">
        <v>188</v>
      </c>
      <c r="J20" s="238">
        <v>34000</v>
      </c>
      <c r="K20" s="211">
        <f t="shared" si="0"/>
        <v>7.8492754426183337E-2</v>
      </c>
      <c r="L20" s="239">
        <v>13000</v>
      </c>
      <c r="M20" s="117">
        <v>24000</v>
      </c>
      <c r="N20" s="140" t="s">
        <v>110</v>
      </c>
      <c r="O20" s="156">
        <v>0</v>
      </c>
      <c r="P20" s="149">
        <v>2.2999999999999998</v>
      </c>
      <c r="Q20" s="147">
        <v>3</v>
      </c>
      <c r="R20" s="149">
        <v>2</v>
      </c>
      <c r="S20" s="149">
        <v>2.2999999999999998</v>
      </c>
      <c r="T20" s="112">
        <v>6</v>
      </c>
      <c r="U20" s="112">
        <v>12</v>
      </c>
      <c r="V20" s="112">
        <v>2</v>
      </c>
      <c r="W20" s="112">
        <v>1800</v>
      </c>
      <c r="X20" s="112">
        <v>9</v>
      </c>
      <c r="Y20" s="159">
        <v>160</v>
      </c>
      <c r="Z20" s="159">
        <v>155</v>
      </c>
      <c r="AA20" s="159">
        <v>200</v>
      </c>
      <c r="AB20" s="146">
        <v>0</v>
      </c>
      <c r="AC20" s="146">
        <v>1</v>
      </c>
      <c r="AD20" s="146">
        <v>1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</row>
    <row r="21" spans="1:101" ht="31.5" customHeight="1">
      <c r="A21" s="105" t="s">
        <v>122</v>
      </c>
      <c r="B21" s="106" t="s">
        <v>7</v>
      </c>
      <c r="C21" s="106" t="s">
        <v>8</v>
      </c>
      <c r="D21" s="107">
        <v>2096172537</v>
      </c>
      <c r="E21" s="240" t="s">
        <v>184</v>
      </c>
      <c r="F21" s="108"/>
      <c r="G21" s="110"/>
      <c r="H21" s="124" t="s">
        <v>185</v>
      </c>
      <c r="I21" s="124" t="s">
        <v>186</v>
      </c>
      <c r="J21" s="238">
        <v>57000</v>
      </c>
      <c r="K21" s="211">
        <f t="shared" si="0"/>
        <v>0.13159079418507205</v>
      </c>
      <c r="L21" s="239">
        <v>54000</v>
      </c>
      <c r="M21" s="117">
        <v>127000</v>
      </c>
      <c r="N21" s="139" t="s">
        <v>81</v>
      </c>
      <c r="O21" s="156">
        <v>0.05</v>
      </c>
      <c r="P21" s="149">
        <v>2.25</v>
      </c>
      <c r="Q21" s="147">
        <v>3</v>
      </c>
      <c r="R21" s="149">
        <v>2</v>
      </c>
      <c r="S21" s="149">
        <v>2.25</v>
      </c>
      <c r="T21" s="112">
        <v>22</v>
      </c>
      <c r="U21" s="112">
        <v>18</v>
      </c>
      <c r="V21" s="112">
        <v>10</v>
      </c>
      <c r="W21" s="112">
        <v>8000</v>
      </c>
      <c r="X21" s="112" t="s">
        <v>181</v>
      </c>
      <c r="Y21" s="159">
        <v>155</v>
      </c>
      <c r="Z21" s="159">
        <v>155</v>
      </c>
      <c r="AA21" s="159">
        <v>175</v>
      </c>
      <c r="AB21" s="146">
        <v>0</v>
      </c>
      <c r="AC21" s="146">
        <v>1</v>
      </c>
      <c r="AD21" s="146">
        <v>1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</row>
    <row r="22" spans="1:101" s="161" customFormat="1" ht="30" customHeight="1">
      <c r="B22" s="163"/>
      <c r="C22" s="163"/>
      <c r="D22" s="164"/>
      <c r="E22" s="164"/>
      <c r="F22" s="165"/>
      <c r="G22" s="212"/>
      <c r="H22" s="166"/>
      <c r="J22" s="213"/>
      <c r="K22" s="214"/>
      <c r="L22" s="213"/>
      <c r="M22" s="213"/>
      <c r="N22" s="215"/>
      <c r="O22" s="214"/>
      <c r="P22" s="216"/>
      <c r="Q22" s="217"/>
      <c r="R22" s="218"/>
      <c r="S22" s="218"/>
      <c r="T22" s="217"/>
      <c r="U22" s="217"/>
      <c r="V22" s="217"/>
      <c r="W22" s="217"/>
      <c r="X22" s="217"/>
      <c r="Y22" s="219"/>
      <c r="Z22" s="219"/>
      <c r="AA22" s="219"/>
      <c r="AB22" s="214"/>
      <c r="AC22" s="214"/>
      <c r="AD22" s="21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</row>
    <row r="23" spans="1:101" s="172" customFormat="1" ht="30" customHeight="1">
      <c r="A23" s="161"/>
      <c r="B23" s="163"/>
      <c r="C23" s="163"/>
      <c r="D23" s="164"/>
      <c r="E23" s="164"/>
      <c r="F23" s="165"/>
      <c r="G23" s="212"/>
      <c r="H23" s="166"/>
      <c r="I23" s="161"/>
      <c r="J23" s="213"/>
      <c r="K23" s="214"/>
      <c r="L23" s="213"/>
      <c r="M23" s="213"/>
      <c r="N23" s="215"/>
      <c r="O23" s="214"/>
      <c r="P23" s="216"/>
      <c r="Q23" s="217"/>
      <c r="R23" s="218"/>
      <c r="S23" s="218"/>
      <c r="T23" s="217"/>
      <c r="U23" s="217"/>
      <c r="V23" s="217"/>
      <c r="W23" s="217"/>
      <c r="X23" s="217"/>
      <c r="Y23" s="219"/>
      <c r="Z23" s="219"/>
      <c r="AA23" s="219"/>
      <c r="AB23" s="214"/>
      <c r="AC23" s="214"/>
      <c r="AD23" s="21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</row>
    <row r="24" spans="1:101" s="183" customFormat="1" ht="30" customHeight="1">
      <c r="A24" s="161"/>
      <c r="B24" s="163" t="s">
        <v>147</v>
      </c>
      <c r="C24" s="163"/>
      <c r="D24" s="164"/>
      <c r="E24" s="164"/>
      <c r="F24" s="165"/>
      <c r="G24" s="166"/>
      <c r="H24" s="167"/>
      <c r="I24" s="167"/>
      <c r="J24" s="168">
        <f>SUM(J2:J21)</f>
        <v>433161</v>
      </c>
      <c r="K24" s="168"/>
      <c r="L24" s="168">
        <f>SUM(L2:L18)</f>
        <v>341294</v>
      </c>
      <c r="M24" s="168">
        <f>SUM(M2:M18)</f>
        <v>484239</v>
      </c>
      <c r="N24" s="169"/>
      <c r="O24" s="170"/>
      <c r="P24" s="169"/>
      <c r="Q24" s="169"/>
      <c r="R24" s="169"/>
      <c r="S24" s="169"/>
      <c r="T24" s="168">
        <f>SUM(T2:T18)</f>
        <v>243</v>
      </c>
      <c r="U24" s="168">
        <f>SUM(U2:U18)</f>
        <v>407</v>
      </c>
      <c r="V24" s="168">
        <f>SUM(V2:V18)</f>
        <v>107</v>
      </c>
      <c r="W24" s="168">
        <f>SUM(W2:W18)</f>
        <v>36973</v>
      </c>
      <c r="X24" s="169"/>
      <c r="Y24" s="169"/>
      <c r="Z24" s="169"/>
      <c r="AA24" s="169"/>
      <c r="AB24" s="171"/>
      <c r="AC24" s="169"/>
      <c r="AD24" s="17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62"/>
      <c r="CV24" s="162"/>
    </row>
    <row r="25" spans="1:101" s="183" customFormat="1" ht="30" customHeight="1">
      <c r="A25" s="172"/>
      <c r="B25" s="173" t="s">
        <v>148</v>
      </c>
      <c r="C25" s="173"/>
      <c r="D25" s="174"/>
      <c r="E25" s="174"/>
      <c r="F25" s="175"/>
      <c r="G25" s="176"/>
      <c r="H25" s="177"/>
      <c r="I25" s="177"/>
      <c r="J25" s="196">
        <f>AVERAGE(J2:J18)</f>
        <v>20127.117647058825</v>
      </c>
      <c r="K25" s="196"/>
      <c r="L25" s="178"/>
      <c r="M25" s="179"/>
      <c r="N25" s="180"/>
      <c r="O25" s="196">
        <f t="shared" ref="O25:U25" si="1">AVERAGE(O2:O18)</f>
        <v>0.1159375</v>
      </c>
      <c r="P25" s="196">
        <f t="shared" si="1"/>
        <v>1.95625</v>
      </c>
      <c r="Q25" s="196">
        <f t="shared" si="1"/>
        <v>2.4281250000000001</v>
      </c>
      <c r="R25" s="196">
        <f t="shared" si="1"/>
        <v>1.1793750000000001</v>
      </c>
      <c r="S25" s="196">
        <f t="shared" si="1"/>
        <v>2.0093750000000004</v>
      </c>
      <c r="T25" s="196">
        <f t="shared" si="1"/>
        <v>14.294117647058824</v>
      </c>
      <c r="U25" s="196">
        <f t="shared" si="1"/>
        <v>23.941176470588236</v>
      </c>
      <c r="V25" s="180"/>
      <c r="W25" s="181"/>
      <c r="X25" s="196">
        <f t="shared" ref="X25:AD25" si="2">AVERAGE(X2:X18)</f>
        <v>8.1676470588235297</v>
      </c>
      <c r="Y25" s="196">
        <f t="shared" si="2"/>
        <v>156.109243697479</v>
      </c>
      <c r="Z25" s="196">
        <f t="shared" si="2"/>
        <v>150.27941176470588</v>
      </c>
      <c r="AA25" s="196">
        <f t="shared" si="2"/>
        <v>158.05882352941177</v>
      </c>
      <c r="AB25" s="196">
        <f t="shared" si="2"/>
        <v>0.28829411764705881</v>
      </c>
      <c r="AC25" s="196">
        <f t="shared" si="2"/>
        <v>0.93088235294117649</v>
      </c>
      <c r="AD25" s="196">
        <f t="shared" si="2"/>
        <v>0.82823529411764707</v>
      </c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</row>
    <row r="26" spans="1:101" ht="53" customHeight="1">
      <c r="A26" s="183"/>
      <c r="B26" s="184" t="s">
        <v>149</v>
      </c>
      <c r="C26" s="184"/>
      <c r="D26" s="185"/>
      <c r="E26" s="185"/>
      <c r="F26" s="186"/>
      <c r="G26" s="187"/>
      <c r="H26" s="188"/>
      <c r="I26" s="188"/>
      <c r="J26" s="202"/>
      <c r="K26" s="202"/>
      <c r="L26" s="189"/>
      <c r="M26" s="190"/>
      <c r="N26" s="191"/>
      <c r="O26" s="202"/>
      <c r="P26" s="202"/>
      <c r="Q26" s="202"/>
      <c r="R26" s="202"/>
      <c r="S26" s="202"/>
      <c r="T26" s="202"/>
      <c r="U26" s="202"/>
      <c r="V26" s="191"/>
      <c r="W26" s="193"/>
      <c r="X26" s="202"/>
      <c r="Y26" s="202"/>
      <c r="Z26" s="202"/>
      <c r="AA26" s="202"/>
      <c r="AB26" s="202"/>
      <c r="AC26" s="202"/>
      <c r="AD26" s="202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5"/>
      <c r="CT26" s="195"/>
      <c r="CU26" s="195"/>
      <c r="CV26" s="195"/>
    </row>
    <row r="27" spans="1:101" ht="53" customHeight="1">
      <c r="A27" s="183"/>
      <c r="B27" s="126" t="s">
        <v>160</v>
      </c>
      <c r="C27" s="184"/>
      <c r="D27" s="185"/>
      <c r="E27" s="185"/>
      <c r="F27" s="186"/>
      <c r="G27" s="187"/>
      <c r="H27" s="188"/>
      <c r="I27" s="188"/>
      <c r="J27" s="202"/>
      <c r="K27" s="202"/>
      <c r="L27" s="189"/>
      <c r="M27" s="190"/>
      <c r="N27" s="191"/>
      <c r="O27" s="202"/>
      <c r="P27" s="202"/>
      <c r="Q27" s="202"/>
      <c r="R27" s="202"/>
      <c r="S27" s="202"/>
      <c r="T27" s="202"/>
      <c r="U27" s="202"/>
      <c r="V27" s="191"/>
      <c r="W27" s="193"/>
      <c r="X27" s="202"/>
      <c r="Y27" s="202"/>
      <c r="Z27" s="202"/>
      <c r="AA27" s="202"/>
      <c r="AB27" s="202"/>
      <c r="AC27" s="202"/>
      <c r="AD27" s="202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5"/>
      <c r="BH27" s="195"/>
      <c r="BI27" s="195"/>
      <c r="BJ27" s="195"/>
      <c r="BK27" s="195"/>
      <c r="BL27" s="195"/>
      <c r="BM27" s="195"/>
      <c r="BN27" s="195"/>
      <c r="BO27" s="195"/>
      <c r="BP27" s="195"/>
      <c r="BQ27" s="195"/>
      <c r="BR27" s="195"/>
      <c r="BS27" s="195"/>
      <c r="BT27" s="195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  <c r="CE27" s="195"/>
      <c r="CF27" s="195"/>
      <c r="CG27" s="195"/>
      <c r="CH27" s="195"/>
      <c r="CI27" s="195"/>
      <c r="CJ27" s="195"/>
      <c r="CK27" s="195"/>
      <c r="CL27" s="195"/>
      <c r="CM27" s="195"/>
      <c r="CN27" s="195"/>
      <c r="CO27" s="195"/>
      <c r="CP27" s="195"/>
      <c r="CQ27" s="195"/>
      <c r="CR27" s="195"/>
      <c r="CS27" s="195"/>
      <c r="CT27" s="195"/>
      <c r="CU27" s="195"/>
      <c r="CV27" s="195"/>
    </row>
    <row r="28" spans="1:101" ht="30" customHeight="1">
      <c r="A28" s="183"/>
      <c r="B28" s="126" t="s">
        <v>152</v>
      </c>
      <c r="C28" s="184"/>
      <c r="D28" s="185"/>
      <c r="E28" s="185"/>
      <c r="F28" s="186"/>
      <c r="G28" s="187"/>
      <c r="H28" s="188"/>
      <c r="I28" s="188"/>
      <c r="J28" s="203">
        <f>J24/1500000</f>
        <v>0.28877399999999998</v>
      </c>
      <c r="K28" s="203"/>
      <c r="L28" s="189"/>
      <c r="M28" s="205">
        <f>M24/J24</f>
        <v>1.1179192032523704</v>
      </c>
      <c r="N28" s="191"/>
      <c r="O28" s="192"/>
      <c r="P28" s="191"/>
      <c r="Q28" s="191"/>
      <c r="R28" s="191"/>
      <c r="S28" s="191"/>
      <c r="T28" s="191"/>
      <c r="U28" s="191"/>
      <c r="V28" s="191"/>
      <c r="W28" s="204">
        <f>W24/J24</f>
        <v>8.5356253217625785E-2</v>
      </c>
      <c r="X28" s="191"/>
      <c r="Y28" s="191"/>
      <c r="Z28" s="191"/>
      <c r="AA28" s="191"/>
      <c r="AB28" s="194"/>
      <c r="AC28" s="191"/>
      <c r="AD28" s="194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  <c r="CE28" s="195"/>
      <c r="CF28" s="195"/>
      <c r="CG28" s="195"/>
      <c r="CH28" s="195"/>
      <c r="CI28" s="195"/>
      <c r="CJ28" s="195"/>
      <c r="CK28" s="195"/>
      <c r="CL28" s="195"/>
      <c r="CM28" s="195"/>
      <c r="CN28" s="195"/>
      <c r="CO28" s="195"/>
      <c r="CP28" s="195"/>
      <c r="CQ28" s="195"/>
      <c r="CR28" s="195"/>
      <c r="CS28" s="195"/>
      <c r="CT28" s="195"/>
      <c r="CU28" s="195"/>
      <c r="CV28" s="195"/>
    </row>
    <row r="29" spans="1:101">
      <c r="A29" s="125"/>
      <c r="C29" s="126"/>
      <c r="D29" s="127"/>
      <c r="E29" s="127"/>
      <c r="F29" s="128"/>
      <c r="G29" s="129"/>
      <c r="H29" s="234" t="s">
        <v>150</v>
      </c>
      <c r="I29" s="234"/>
      <c r="J29" s="143">
        <f>SUM(J2:J3,J10,J13:J14)</f>
        <v>221000</v>
      </c>
      <c r="K29" s="143"/>
      <c r="L29" s="143"/>
      <c r="M29" s="145"/>
      <c r="N29" s="132"/>
      <c r="O29" s="157"/>
      <c r="P29" s="132"/>
      <c r="Q29" s="132"/>
      <c r="R29" s="132"/>
      <c r="S29" s="132"/>
      <c r="T29" s="131">
        <f>SUM(T2:T3,T10,T13:T14)</f>
        <v>136</v>
      </c>
      <c r="U29" s="132"/>
      <c r="V29" s="132"/>
      <c r="W29" s="131"/>
      <c r="X29" s="132"/>
      <c r="Y29" s="132"/>
      <c r="Z29" s="132"/>
      <c r="AA29" s="132"/>
      <c r="AB29" s="133"/>
      <c r="AC29" s="132"/>
      <c r="AD29" s="133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</row>
    <row r="30" spans="1:101">
      <c r="A30" s="125"/>
      <c r="B30" s="126"/>
      <c r="C30" s="126"/>
      <c r="D30" s="127"/>
      <c r="E30" s="127"/>
      <c r="F30" s="128"/>
      <c r="G30" s="129"/>
      <c r="H30" s="130"/>
      <c r="I30" s="130"/>
      <c r="J30" s="143">
        <f>AVERAGE(J2:J3,J10,J13:J14)</f>
        <v>44200</v>
      </c>
      <c r="K30" s="143"/>
      <c r="L30" s="143"/>
      <c r="M30" s="145"/>
      <c r="N30" s="132"/>
      <c r="O30" s="157"/>
      <c r="P30" s="132"/>
      <c r="Q30" s="132"/>
      <c r="R30" s="132"/>
      <c r="S30" s="132"/>
      <c r="T30" s="143">
        <f>AVERAGE(T2:T3,T10,T13:T14)</f>
        <v>27.2</v>
      </c>
      <c r="U30" s="132"/>
      <c r="V30" s="132"/>
      <c r="W30" s="131"/>
      <c r="X30" s="132"/>
      <c r="Y30" s="132"/>
      <c r="Z30" s="132"/>
      <c r="AA30" s="132"/>
      <c r="AB30" s="133"/>
      <c r="AC30" s="132"/>
      <c r="AD30" s="133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</row>
    <row r="32" spans="1:101">
      <c r="I32" s="113" t="s">
        <v>153</v>
      </c>
      <c r="J32" s="144">
        <f>J29/1500000</f>
        <v>0.14733333333333334</v>
      </c>
    </row>
    <row r="34" spans="1:13">
      <c r="A34" s="113" t="s">
        <v>151</v>
      </c>
    </row>
    <row r="35" spans="1:13">
      <c r="C35" s="134">
        <f>V24/T24</f>
        <v>0.44032921810699588</v>
      </c>
      <c r="M35" s="209"/>
    </row>
    <row r="37" spans="1:13">
      <c r="E37" s="134"/>
    </row>
    <row r="38" spans="1:13">
      <c r="E38" s="134"/>
    </row>
    <row r="39" spans="1:13">
      <c r="E39" s="134"/>
    </row>
    <row r="40" spans="1:13">
      <c r="E40" s="134"/>
    </row>
    <row r="41" spans="1:13">
      <c r="E41" s="134"/>
    </row>
    <row r="42" spans="1:13">
      <c r="E42" s="134"/>
    </row>
    <row r="43" spans="1:13">
      <c r="E43" s="134"/>
    </row>
    <row r="44" spans="1:13">
      <c r="E44" s="134"/>
    </row>
    <row r="45" spans="1:13">
      <c r="E45" s="134"/>
    </row>
    <row r="46" spans="1:13">
      <c r="E46" s="134"/>
    </row>
    <row r="47" spans="1:13">
      <c r="E47" s="134"/>
    </row>
    <row r="48" spans="1:13">
      <c r="B48" s="113"/>
      <c r="C48" s="113"/>
      <c r="D48" s="113"/>
      <c r="E48" s="134"/>
      <c r="F48" s="113"/>
    </row>
    <row r="49" spans="2:6">
      <c r="B49" s="113"/>
      <c r="C49" s="113"/>
      <c r="D49" s="113"/>
      <c r="E49" s="134"/>
      <c r="F49" s="113"/>
    </row>
    <row r="50" spans="2:6">
      <c r="B50" s="113"/>
      <c r="C50" s="113"/>
      <c r="D50" s="113"/>
      <c r="E50" s="134"/>
      <c r="F50" s="113"/>
    </row>
    <row r="51" spans="2:6">
      <c r="B51" s="113"/>
      <c r="C51" s="113"/>
      <c r="D51" s="113"/>
      <c r="E51" s="134"/>
      <c r="F51" s="113"/>
    </row>
    <row r="88" spans="1:100" ht="30" customHeight="1"/>
    <row r="90" spans="1:100">
      <c r="A90" s="125"/>
      <c r="B90" s="126"/>
      <c r="C90" s="126"/>
      <c r="D90" s="127"/>
      <c r="E90" s="127"/>
      <c r="F90" s="128"/>
      <c r="G90" s="129"/>
      <c r="H90" s="130"/>
      <c r="I90" s="130"/>
      <c r="J90" s="143"/>
      <c r="K90" s="143"/>
      <c r="L90" s="143"/>
      <c r="M90" s="145"/>
      <c r="N90" s="132"/>
      <c r="O90" s="157"/>
      <c r="P90" s="132"/>
      <c r="Q90" s="132"/>
      <c r="R90" s="132"/>
      <c r="S90" s="132"/>
      <c r="T90" s="132"/>
      <c r="U90" s="132"/>
      <c r="V90" s="132"/>
      <c r="W90" s="131"/>
      <c r="X90" s="132"/>
      <c r="Y90" s="132"/>
      <c r="Z90" s="132"/>
      <c r="AA90" s="132"/>
      <c r="AB90" s="133"/>
      <c r="AC90" s="132"/>
      <c r="AD90" s="133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U90" s="104"/>
      <c r="BV90" s="104"/>
      <c r="BW90" s="104"/>
      <c r="BX90" s="104"/>
      <c r="BY90" s="104"/>
      <c r="BZ90" s="104"/>
      <c r="CA90" s="104"/>
      <c r="CB90" s="104"/>
      <c r="CC90" s="104"/>
      <c r="CD90" s="104"/>
      <c r="CE90" s="104"/>
      <c r="CF90" s="104"/>
      <c r="CG90" s="104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  <c r="CR90" s="104"/>
      <c r="CS90" s="104"/>
      <c r="CT90" s="104"/>
      <c r="CU90" s="104"/>
      <c r="CV90" s="104"/>
    </row>
    <row r="91" spans="1:100">
      <c r="N91" s="113" t="s">
        <v>81</v>
      </c>
    </row>
    <row r="92" spans="1:100">
      <c r="E92" s="134"/>
      <c r="N92" s="113" t="s">
        <v>110</v>
      </c>
    </row>
    <row r="93" spans="1:100">
      <c r="B93" s="134" t="s">
        <v>121</v>
      </c>
      <c r="E93" s="134"/>
    </row>
    <row r="94" spans="1:100" ht="42">
      <c r="B94" s="136" t="s">
        <v>122</v>
      </c>
      <c r="E94" s="134"/>
    </row>
    <row r="95" spans="1:100">
      <c r="E95" s="134"/>
    </row>
  </sheetData>
  <mergeCells count="1">
    <mergeCell ref="H29:I29"/>
  </mergeCells>
  <dataValidations count="3">
    <dataValidation type="list" allowBlank="1" showInputMessage="1" showErrorMessage="1" sqref="N90 N2:N30">
      <formula1>$N$91:$N$92</formula1>
    </dataValidation>
    <dataValidation type="list" allowBlank="1" showInputMessage="1" showErrorMessage="1" sqref="A90 A2:A19 A22:A30">
      <formula1>$B$93:$B$94</formula1>
    </dataValidation>
    <dataValidation type="list" allowBlank="1" showInputMessage="1" showErrorMessage="1" sqref="A20:A21">
      <formula1>$B$31:$B$32</formula1>
    </dataValidation>
  </dataValidations>
  <hyperlinks>
    <hyperlink ref="E7" r:id="rId1"/>
  </hyperlinks>
  <pageMargins left="0.7" right="0.7" top="0.75" bottom="0.75" header="0.3" footer="0.3"/>
  <pageSetup scale="6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95"/>
  <sheetViews>
    <sheetView tabSelected="1" topLeftCell="Y1" workbookViewId="0">
      <pane ySplit="1" topLeftCell="A6" activePane="bottomLeft" state="frozen"/>
      <selection pane="bottomLeft" activeCell="Z6" sqref="Z6"/>
    </sheetView>
  </sheetViews>
  <sheetFormatPr baseColWidth="10" defaultColWidth="8.83203125" defaultRowHeight="14" x14ac:dyDescent="0"/>
  <cols>
    <col min="1" max="1" width="14.6640625" style="113" customWidth="1"/>
    <col min="2" max="3" width="8.83203125" style="134"/>
    <col min="4" max="4" width="12.5" style="134" customWidth="1"/>
    <col min="5" max="5" width="68.33203125" style="135" customWidth="1"/>
    <col min="6" max="6" width="12.33203125" style="134" customWidth="1"/>
    <col min="7" max="7" width="10.1640625" style="113" customWidth="1"/>
    <col min="8" max="9" width="8.83203125" style="113"/>
    <col min="10" max="11" width="10.83203125" style="144" customWidth="1"/>
    <col min="12" max="12" width="10.33203125" style="144" customWidth="1"/>
    <col min="13" max="13" width="11.5" style="144" customWidth="1"/>
    <col min="14" max="14" width="17.6640625" style="113" customWidth="1"/>
    <col min="15" max="16" width="14.1640625" style="144" customWidth="1"/>
    <col min="17" max="18" width="14.5" style="113" customWidth="1"/>
    <col min="19" max="19" width="12.6640625" style="113" customWidth="1"/>
    <col min="20" max="20" width="13" style="113" customWidth="1"/>
    <col min="21" max="21" width="17.1640625" style="113" customWidth="1"/>
    <col min="22" max="23" width="15.6640625" style="113" customWidth="1"/>
    <col min="24" max="25" width="14.5" style="113" customWidth="1"/>
    <col min="26" max="27" width="18.5" style="113" customWidth="1"/>
    <col min="28" max="28" width="10.1640625" style="113" customWidth="1"/>
    <col min="29" max="30" width="11.83203125" style="113" customWidth="1"/>
    <col min="31" max="31" width="10.1640625" style="113" bestFit="1" customWidth="1"/>
    <col min="32" max="32" width="10.1640625" style="113" customWidth="1"/>
    <col min="33" max="34" width="8.83203125" style="113"/>
    <col min="35" max="35" width="9.5" style="113" customWidth="1"/>
    <col min="36" max="36" width="14.6640625" style="113" customWidth="1"/>
    <col min="37" max="37" width="17" style="113" customWidth="1"/>
    <col min="38" max="38" width="15.1640625" style="113" customWidth="1"/>
    <col min="39" max="39" width="21.83203125" style="113" customWidth="1"/>
    <col min="40" max="16384" width="8.83203125" style="113"/>
  </cols>
  <sheetData>
    <row r="1" spans="1:108" s="104" customFormat="1" ht="56">
      <c r="A1" s="96" t="s">
        <v>120</v>
      </c>
      <c r="B1" s="97" t="s">
        <v>0</v>
      </c>
      <c r="C1" s="97" t="s">
        <v>4</v>
      </c>
      <c r="D1" s="98" t="s">
        <v>55</v>
      </c>
      <c r="E1" s="98" t="s">
        <v>84</v>
      </c>
      <c r="F1" s="98" t="s">
        <v>58</v>
      </c>
      <c r="G1" s="99" t="s">
        <v>3</v>
      </c>
      <c r="H1" s="99" t="s">
        <v>1</v>
      </c>
      <c r="I1" s="100" t="s">
        <v>2</v>
      </c>
      <c r="J1" s="101" t="s">
        <v>60</v>
      </c>
      <c r="K1" s="210" t="s">
        <v>159</v>
      </c>
      <c r="L1" s="102" t="s">
        <v>68</v>
      </c>
      <c r="M1" s="102" t="s">
        <v>61</v>
      </c>
      <c r="N1" s="102" t="s">
        <v>62</v>
      </c>
      <c r="O1" s="102" t="s">
        <v>63</v>
      </c>
      <c r="P1" s="102" t="s">
        <v>161</v>
      </c>
      <c r="Q1" s="102" t="s">
        <v>66</v>
      </c>
      <c r="R1" s="102" t="s">
        <v>162</v>
      </c>
      <c r="S1" s="102" t="s">
        <v>64</v>
      </c>
      <c r="T1" s="102" t="s">
        <v>65</v>
      </c>
      <c r="U1" s="102" t="s">
        <v>67</v>
      </c>
      <c r="V1" s="102" t="s">
        <v>69</v>
      </c>
      <c r="W1" s="102" t="s">
        <v>164</v>
      </c>
      <c r="X1" s="102" t="s">
        <v>70</v>
      </c>
      <c r="Y1" s="102" t="s">
        <v>165</v>
      </c>
      <c r="Z1" s="102" t="s">
        <v>71</v>
      </c>
      <c r="AA1" s="102" t="s">
        <v>166</v>
      </c>
      <c r="AB1" s="102" t="s">
        <v>72</v>
      </c>
      <c r="AC1" s="102" t="s">
        <v>73</v>
      </c>
      <c r="AD1" s="102" t="s">
        <v>169</v>
      </c>
      <c r="AE1" s="102" t="s">
        <v>74</v>
      </c>
      <c r="AF1" s="102" t="s">
        <v>175</v>
      </c>
      <c r="AG1" s="102" t="s">
        <v>75</v>
      </c>
      <c r="AH1" s="102" t="s">
        <v>76</v>
      </c>
      <c r="AI1" s="102" t="s">
        <v>77</v>
      </c>
      <c r="AJ1" s="102" t="s">
        <v>78</v>
      </c>
      <c r="AK1" s="102" t="s">
        <v>176</v>
      </c>
      <c r="AL1" s="103" t="s">
        <v>79</v>
      </c>
      <c r="AM1" s="103" t="s">
        <v>177</v>
      </c>
    </row>
    <row r="2" spans="1:108" ht="29.25" customHeight="1">
      <c r="A2" s="105" t="s">
        <v>121</v>
      </c>
      <c r="B2" s="106" t="s">
        <v>5</v>
      </c>
      <c r="C2" s="106" t="s">
        <v>6</v>
      </c>
      <c r="D2" s="107">
        <v>6618095551</v>
      </c>
      <c r="E2" s="107" t="s">
        <v>85</v>
      </c>
      <c r="F2" s="108"/>
      <c r="G2" s="109">
        <v>41351</v>
      </c>
      <c r="H2" s="110"/>
      <c r="I2" s="111"/>
      <c r="J2" s="197">
        <v>35000</v>
      </c>
      <c r="K2" s="211">
        <f t="shared" ref="K2:K21" si="0">J2/$J$24</f>
        <v>8.4712739101706111E-2</v>
      </c>
      <c r="L2" s="137">
        <v>35000</v>
      </c>
      <c r="M2" s="137">
        <v>40000</v>
      </c>
      <c r="N2" s="139" t="s">
        <v>81</v>
      </c>
      <c r="O2" s="146">
        <v>0</v>
      </c>
      <c r="P2" s="220">
        <f>K2*O2</f>
        <v>0</v>
      </c>
      <c r="Q2" s="148">
        <v>1.6</v>
      </c>
      <c r="R2" s="148">
        <f>K2*Q2</f>
        <v>0.13554038256272979</v>
      </c>
      <c r="S2" s="112">
        <v>2.1</v>
      </c>
      <c r="T2" s="149">
        <v>0.5</v>
      </c>
      <c r="U2" s="149">
        <v>1.7</v>
      </c>
      <c r="V2" s="112">
        <v>41</v>
      </c>
      <c r="W2" s="112">
        <f>K2*V2</f>
        <v>3.4732223031699507</v>
      </c>
      <c r="X2" s="112">
        <v>40</v>
      </c>
      <c r="Y2" s="112">
        <f>K2*X2</f>
        <v>3.3885095640682446</v>
      </c>
      <c r="Z2" s="112">
        <v>15</v>
      </c>
      <c r="AA2" s="112">
        <f>K2*Z2</f>
        <v>1.2706910865255916</v>
      </c>
      <c r="AB2" s="112">
        <v>0</v>
      </c>
      <c r="AC2" s="112">
        <v>11</v>
      </c>
      <c r="AD2" s="112">
        <f>K2*AC2</f>
        <v>0.93184013011876721</v>
      </c>
      <c r="AE2" s="159">
        <v>182</v>
      </c>
      <c r="AF2" s="221">
        <f>K2*AE2</f>
        <v>15.417718516510512</v>
      </c>
      <c r="AG2" s="159">
        <v>180</v>
      </c>
      <c r="AH2" s="159">
        <v>186</v>
      </c>
      <c r="AI2" s="146">
        <v>0.3</v>
      </c>
      <c r="AJ2" s="146">
        <v>1</v>
      </c>
      <c r="AK2" s="154">
        <f>K2*AJ2</f>
        <v>8.4712739101706111E-2</v>
      </c>
      <c r="AL2" s="146">
        <v>0.9</v>
      </c>
      <c r="AM2" s="146">
        <f>K2*AL2</f>
        <v>7.6241465191535504E-2</v>
      </c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</row>
    <row r="3" spans="1:108" ht="30.75" customHeight="1">
      <c r="A3" s="105" t="s">
        <v>121</v>
      </c>
      <c r="B3" s="106" t="s">
        <v>9</v>
      </c>
      <c r="C3" s="106" t="s">
        <v>10</v>
      </c>
      <c r="D3" s="107">
        <v>2098401555</v>
      </c>
      <c r="E3" s="107" t="s">
        <v>109</v>
      </c>
      <c r="F3" s="108"/>
      <c r="G3" s="109">
        <v>41353</v>
      </c>
      <c r="H3" s="114">
        <v>41351</v>
      </c>
      <c r="I3" s="115">
        <v>41353</v>
      </c>
      <c r="J3" s="197">
        <v>32000</v>
      </c>
      <c r="K3" s="211">
        <f t="shared" si="0"/>
        <v>7.7451647178702732E-2</v>
      </c>
      <c r="L3" s="137">
        <v>29000</v>
      </c>
      <c r="M3" s="137">
        <v>40000</v>
      </c>
      <c r="N3" s="139" t="s">
        <v>110</v>
      </c>
      <c r="O3" s="146">
        <v>0.08</v>
      </c>
      <c r="P3" s="220">
        <f t="shared" ref="P3:P21" si="1">K3*O3</f>
        <v>6.1961317742962188E-3</v>
      </c>
      <c r="Q3" s="148">
        <v>2.25</v>
      </c>
      <c r="R3" s="148">
        <f t="shared" ref="R3:R21" si="2">K3*Q3</f>
        <v>0.17426620615208116</v>
      </c>
      <c r="S3" s="112">
        <v>2.25</v>
      </c>
      <c r="T3" s="149">
        <v>0.75</v>
      </c>
      <c r="U3" s="149">
        <v>2.25</v>
      </c>
      <c r="V3" s="112">
        <v>16</v>
      </c>
      <c r="W3" s="112">
        <f t="shared" ref="W3:W21" si="3">K3*V3</f>
        <v>1.2392263548592437</v>
      </c>
      <c r="X3" s="112">
        <v>4</v>
      </c>
      <c r="Y3" s="112">
        <f t="shared" ref="Y3:Y21" si="4">K3*X3</f>
        <v>0.30980658871481093</v>
      </c>
      <c r="Z3" s="112">
        <v>2</v>
      </c>
      <c r="AA3" s="112">
        <f t="shared" ref="AA3:AA21" si="5">K3*Z3</f>
        <v>0.15490329435740546</v>
      </c>
      <c r="AB3" s="112">
        <v>2500</v>
      </c>
      <c r="AC3" s="112">
        <v>10</v>
      </c>
      <c r="AD3" s="112">
        <f t="shared" ref="AD3:AD21" si="6">K3*AC3</f>
        <v>0.77451647178702732</v>
      </c>
      <c r="AE3" s="159">
        <v>163</v>
      </c>
      <c r="AF3" s="221">
        <f t="shared" ref="AF3:AF21" si="7">K3*AE3</f>
        <v>12.624618490128546</v>
      </c>
      <c r="AG3" s="159">
        <v>95</v>
      </c>
      <c r="AH3" s="159">
        <v>170</v>
      </c>
      <c r="AI3" s="146">
        <v>0</v>
      </c>
      <c r="AJ3" s="146">
        <v>1</v>
      </c>
      <c r="AK3" s="154">
        <f t="shared" ref="AK3:AK21" si="8">K3*AJ3</f>
        <v>7.7451647178702732E-2</v>
      </c>
      <c r="AL3" s="146">
        <v>1</v>
      </c>
      <c r="AM3" s="146">
        <f t="shared" ref="AM3:AM21" si="9">K3*AL3</f>
        <v>7.7451647178702732E-2</v>
      </c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</row>
    <row r="4" spans="1:108" ht="30.75" customHeight="1">
      <c r="A4" s="105" t="s">
        <v>121</v>
      </c>
      <c r="B4" s="106" t="s">
        <v>11</v>
      </c>
      <c r="C4" s="106" t="s">
        <v>12</v>
      </c>
      <c r="D4" s="107">
        <v>4063211846</v>
      </c>
      <c r="E4" s="107" t="s">
        <v>87</v>
      </c>
      <c r="F4" s="108"/>
      <c r="G4" s="109">
        <v>41351</v>
      </c>
      <c r="H4" s="110"/>
      <c r="I4" s="111"/>
      <c r="J4" s="137">
        <v>7922</v>
      </c>
      <c r="K4" s="211">
        <f t="shared" si="0"/>
        <v>1.9174123404677595E-2</v>
      </c>
      <c r="L4" s="137">
        <v>9640</v>
      </c>
      <c r="M4" s="137">
        <v>10000</v>
      </c>
      <c r="N4" s="139" t="s">
        <v>81</v>
      </c>
      <c r="O4" s="146">
        <v>0</v>
      </c>
      <c r="P4" s="220">
        <f t="shared" si="1"/>
        <v>0</v>
      </c>
      <c r="Q4" s="148">
        <v>1.75</v>
      </c>
      <c r="R4" s="148">
        <f t="shared" si="2"/>
        <v>3.3554715958185793E-2</v>
      </c>
      <c r="S4" s="112">
        <v>2</v>
      </c>
      <c r="T4" s="149">
        <v>1.75</v>
      </c>
      <c r="U4" s="149">
        <v>1.75</v>
      </c>
      <c r="V4" s="112">
        <v>9</v>
      </c>
      <c r="W4" s="112">
        <f t="shared" si="3"/>
        <v>0.17256711064209834</v>
      </c>
      <c r="X4" s="112">
        <v>39</v>
      </c>
      <c r="Y4" s="112">
        <f t="shared" si="4"/>
        <v>0.74779081278242621</v>
      </c>
      <c r="Z4" s="112">
        <v>4</v>
      </c>
      <c r="AA4" s="112">
        <f t="shared" si="5"/>
        <v>7.6696493618710379E-2</v>
      </c>
      <c r="AB4" s="112">
        <v>12092</v>
      </c>
      <c r="AC4" s="112">
        <f>(1/7)*11.5+(6/7)*8</f>
        <v>8.5</v>
      </c>
      <c r="AD4" s="112">
        <f t="shared" si="6"/>
        <v>0.16298004893975956</v>
      </c>
      <c r="AE4" s="159">
        <f>(1/7)*170+(6/7)*150</f>
        <v>152.85714285714283</v>
      </c>
      <c r="AF4" s="221">
        <f t="shared" si="7"/>
        <v>2.9309017204292891</v>
      </c>
      <c r="AG4" s="159">
        <v>110</v>
      </c>
      <c r="AH4" s="159">
        <v>170</v>
      </c>
      <c r="AI4" s="146">
        <v>0</v>
      </c>
      <c r="AJ4" s="146">
        <v>0.37</v>
      </c>
      <c r="AK4" s="154">
        <f t="shared" si="8"/>
        <v>7.0944256597307099E-3</v>
      </c>
      <c r="AL4" s="146">
        <v>0.03</v>
      </c>
      <c r="AM4" s="146">
        <f t="shared" si="9"/>
        <v>5.7522370214032779E-4</v>
      </c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</row>
    <row r="5" spans="1:108" ht="29.25" customHeight="1">
      <c r="A5" s="105" t="s">
        <v>121</v>
      </c>
      <c r="B5" s="106" t="s">
        <v>19</v>
      </c>
      <c r="C5" s="106" t="s">
        <v>20</v>
      </c>
      <c r="D5" s="107">
        <v>2096053932</v>
      </c>
      <c r="E5" s="107" t="s">
        <v>91</v>
      </c>
      <c r="F5" s="108"/>
      <c r="G5" s="109">
        <v>41353</v>
      </c>
      <c r="H5" s="110"/>
      <c r="I5" s="111"/>
      <c r="J5" s="138">
        <v>8000</v>
      </c>
      <c r="K5" s="211">
        <f t="shared" si="0"/>
        <v>1.9362911794675683E-2</v>
      </c>
      <c r="L5" s="138">
        <v>8000</v>
      </c>
      <c r="M5" s="138">
        <v>28000</v>
      </c>
      <c r="N5" s="110" t="s">
        <v>81</v>
      </c>
      <c r="O5" s="146">
        <v>0.5</v>
      </c>
      <c r="P5" s="220">
        <f t="shared" si="1"/>
        <v>9.6814558973378415E-3</v>
      </c>
      <c r="Q5" s="148">
        <v>2</v>
      </c>
      <c r="R5" s="148">
        <f t="shared" si="2"/>
        <v>3.8725823589351366E-2</v>
      </c>
      <c r="S5" s="112">
        <v>3.5</v>
      </c>
      <c r="T5" s="149">
        <v>0.5</v>
      </c>
      <c r="U5" s="149">
        <v>2</v>
      </c>
      <c r="V5" s="112">
        <v>6</v>
      </c>
      <c r="W5" s="112">
        <f t="shared" si="3"/>
        <v>0.1161774707680541</v>
      </c>
      <c r="X5" s="112">
        <v>60</v>
      </c>
      <c r="Y5" s="112">
        <f t="shared" si="4"/>
        <v>1.1617747076805409</v>
      </c>
      <c r="Z5" s="112">
        <v>3</v>
      </c>
      <c r="AA5" s="112">
        <f t="shared" si="5"/>
        <v>5.8088735384027049E-2</v>
      </c>
      <c r="AB5" s="112">
        <v>1500</v>
      </c>
      <c r="AC5" s="112">
        <v>7</v>
      </c>
      <c r="AD5" s="112">
        <f t="shared" si="6"/>
        <v>0.13554038256272977</v>
      </c>
      <c r="AE5" s="159">
        <v>155</v>
      </c>
      <c r="AF5" s="221">
        <f t="shared" si="7"/>
        <v>3.0012513281747308</v>
      </c>
      <c r="AG5" s="159">
        <v>120</v>
      </c>
      <c r="AH5" s="159">
        <v>200</v>
      </c>
      <c r="AI5" s="146">
        <v>0.08</v>
      </c>
      <c r="AJ5" s="146">
        <v>1</v>
      </c>
      <c r="AK5" s="154">
        <f t="shared" si="8"/>
        <v>1.9362911794675683E-2</v>
      </c>
      <c r="AL5" s="146">
        <v>1</v>
      </c>
      <c r="AM5" s="146">
        <f t="shared" si="9"/>
        <v>1.9362911794675683E-2</v>
      </c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</row>
    <row r="6" spans="1:108" ht="30.75" customHeight="1">
      <c r="A6" s="105" t="s">
        <v>121</v>
      </c>
      <c r="B6" s="106" t="s">
        <v>44</v>
      </c>
      <c r="C6" s="106" t="s">
        <v>45</v>
      </c>
      <c r="D6" s="107">
        <v>2096061941</v>
      </c>
      <c r="E6" s="107" t="s">
        <v>104</v>
      </c>
      <c r="F6" s="108" t="s">
        <v>80</v>
      </c>
      <c r="G6" s="109">
        <v>41353</v>
      </c>
      <c r="H6" s="110"/>
      <c r="I6" s="111"/>
      <c r="J6" s="137">
        <v>9000</v>
      </c>
      <c r="K6" s="211">
        <f t="shared" si="0"/>
        <v>2.1783275769010145E-2</v>
      </c>
      <c r="L6" s="137">
        <v>8500</v>
      </c>
      <c r="M6" s="137">
        <v>13000</v>
      </c>
      <c r="N6" s="139" t="s">
        <v>110</v>
      </c>
      <c r="O6" s="146">
        <v>0</v>
      </c>
      <c r="P6" s="220">
        <f t="shared" si="1"/>
        <v>0</v>
      </c>
      <c r="Q6" s="148">
        <v>2.2000000000000002</v>
      </c>
      <c r="R6" s="148">
        <f t="shared" si="2"/>
        <v>4.7923206691822325E-2</v>
      </c>
      <c r="S6" s="112">
        <v>2.5</v>
      </c>
      <c r="T6" s="149">
        <v>0.75</v>
      </c>
      <c r="U6" s="149">
        <v>2.2000000000000002</v>
      </c>
      <c r="V6" s="112">
        <v>6</v>
      </c>
      <c r="W6" s="112">
        <f t="shared" si="3"/>
        <v>0.13069965461406086</v>
      </c>
      <c r="X6" s="112">
        <v>12</v>
      </c>
      <c r="Y6" s="112">
        <f t="shared" si="4"/>
        <v>0.26139930922812171</v>
      </c>
      <c r="Z6" s="112">
        <v>3</v>
      </c>
      <c r="AA6" s="112">
        <f t="shared" si="5"/>
        <v>6.5349827307030428E-2</v>
      </c>
      <c r="AB6" s="112">
        <v>0</v>
      </c>
      <c r="AC6" s="112">
        <v>7</v>
      </c>
      <c r="AD6" s="112">
        <f t="shared" si="6"/>
        <v>0.15248293038307101</v>
      </c>
      <c r="AE6" s="159">
        <v>160</v>
      </c>
      <c r="AF6" s="221">
        <f t="shared" si="7"/>
        <v>3.4853241230416234</v>
      </c>
      <c r="AG6" s="159">
        <v>160</v>
      </c>
      <c r="AH6" s="159">
        <v>160</v>
      </c>
      <c r="AI6" s="146">
        <v>0.33</v>
      </c>
      <c r="AJ6" s="146">
        <v>0.9</v>
      </c>
      <c r="AK6" s="154">
        <f t="shared" si="8"/>
        <v>1.9604948192109131E-2</v>
      </c>
      <c r="AL6" s="146">
        <v>0.9</v>
      </c>
      <c r="AM6" s="146">
        <f t="shared" si="9"/>
        <v>1.9604948192109131E-2</v>
      </c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</row>
    <row r="7" spans="1:108" ht="39" customHeight="1">
      <c r="A7" s="105" t="s">
        <v>121</v>
      </c>
      <c r="B7" s="106" t="s">
        <v>31</v>
      </c>
      <c r="C7" s="106" t="s">
        <v>113</v>
      </c>
      <c r="D7" s="107" t="s">
        <v>114</v>
      </c>
      <c r="E7" s="107" t="s">
        <v>115</v>
      </c>
      <c r="F7" s="108"/>
      <c r="G7" s="109">
        <v>41353</v>
      </c>
      <c r="H7" s="110"/>
      <c r="I7" s="111">
        <v>41353</v>
      </c>
      <c r="J7" s="137">
        <v>15000</v>
      </c>
      <c r="K7" s="211">
        <f t="shared" si="0"/>
        <v>3.6305459615016904E-2</v>
      </c>
      <c r="L7" s="137">
        <v>15000</v>
      </c>
      <c r="M7" s="137">
        <v>17000</v>
      </c>
      <c r="N7" s="139" t="s">
        <v>81</v>
      </c>
      <c r="O7" s="146">
        <v>0</v>
      </c>
      <c r="P7" s="220">
        <f t="shared" si="1"/>
        <v>0</v>
      </c>
      <c r="Q7" s="148">
        <v>2.1</v>
      </c>
      <c r="R7" s="148">
        <f t="shared" si="2"/>
        <v>7.6241465191535504E-2</v>
      </c>
      <c r="S7" s="112">
        <v>3</v>
      </c>
      <c r="T7" s="149">
        <v>1</v>
      </c>
      <c r="U7" s="149">
        <v>2.1</v>
      </c>
      <c r="V7" s="112">
        <v>16</v>
      </c>
      <c r="W7" s="112">
        <f t="shared" si="3"/>
        <v>0.58088735384027046</v>
      </c>
      <c r="X7" s="112">
        <v>62</v>
      </c>
      <c r="Y7" s="112">
        <f t="shared" si="4"/>
        <v>2.2509384961310479</v>
      </c>
      <c r="Z7" s="112">
        <v>5</v>
      </c>
      <c r="AA7" s="112">
        <f t="shared" si="5"/>
        <v>0.18152729807508453</v>
      </c>
      <c r="AB7" s="112">
        <f>(720-230)+30+62+30+340+24</f>
        <v>976</v>
      </c>
      <c r="AC7" s="112">
        <v>7.5</v>
      </c>
      <c r="AD7" s="112">
        <f t="shared" si="6"/>
        <v>0.2722909471126268</v>
      </c>
      <c r="AE7" s="159">
        <v>156</v>
      </c>
      <c r="AF7" s="221">
        <f t="shared" si="7"/>
        <v>5.663651699942637</v>
      </c>
      <c r="AG7" s="159">
        <v>156</v>
      </c>
      <c r="AH7" s="159">
        <v>156</v>
      </c>
      <c r="AI7" s="146">
        <v>0.33</v>
      </c>
      <c r="AJ7" s="146">
        <v>0.97</v>
      </c>
      <c r="AK7" s="154">
        <f t="shared" si="8"/>
        <v>3.5216295826566393E-2</v>
      </c>
      <c r="AL7" s="146">
        <v>1</v>
      </c>
      <c r="AM7" s="146">
        <f t="shared" si="9"/>
        <v>3.6305459615016904E-2</v>
      </c>
    </row>
    <row r="8" spans="1:108" ht="30.75" customHeight="1">
      <c r="A8" s="105" t="s">
        <v>122</v>
      </c>
      <c r="B8" s="106" t="s">
        <v>21</v>
      </c>
      <c r="C8" s="106" t="s">
        <v>22</v>
      </c>
      <c r="D8" s="107">
        <v>5303306107</v>
      </c>
      <c r="E8" s="116" t="s">
        <v>92</v>
      </c>
      <c r="F8" s="108"/>
      <c r="G8" s="110"/>
      <c r="H8" s="110"/>
      <c r="I8" s="111"/>
      <c r="J8" s="141">
        <v>7500</v>
      </c>
      <c r="K8" s="211">
        <f t="shared" si="0"/>
        <v>1.8152729807508452E-2</v>
      </c>
      <c r="L8" s="141">
        <v>12500</v>
      </c>
      <c r="M8" s="141">
        <v>17500</v>
      </c>
      <c r="N8" s="140" t="s">
        <v>81</v>
      </c>
      <c r="O8" s="151">
        <v>0</v>
      </c>
      <c r="P8" s="220">
        <f t="shared" si="1"/>
        <v>0</v>
      </c>
      <c r="Q8" s="149">
        <v>2</v>
      </c>
      <c r="R8" s="148">
        <f t="shared" si="2"/>
        <v>3.6305459615016904E-2</v>
      </c>
      <c r="S8" s="117">
        <v>2</v>
      </c>
      <c r="T8" s="149">
        <v>2</v>
      </c>
      <c r="U8" s="149">
        <v>2</v>
      </c>
      <c r="V8" s="112">
        <v>5</v>
      </c>
      <c r="W8" s="112">
        <f t="shared" si="3"/>
        <v>9.0763649037542263E-2</v>
      </c>
      <c r="X8" s="112">
        <v>25</v>
      </c>
      <c r="Y8" s="112">
        <f t="shared" si="4"/>
        <v>0.4538182451877113</v>
      </c>
      <c r="Z8" s="112">
        <v>5</v>
      </c>
      <c r="AA8" s="112">
        <f t="shared" si="5"/>
        <v>9.0763649037542263E-2</v>
      </c>
      <c r="AB8" s="112">
        <v>8000</v>
      </c>
      <c r="AC8" s="112">
        <v>6</v>
      </c>
      <c r="AD8" s="112">
        <f t="shared" si="6"/>
        <v>0.1089163788450507</v>
      </c>
      <c r="AE8" s="160">
        <v>150</v>
      </c>
      <c r="AF8" s="221">
        <f t="shared" si="7"/>
        <v>2.7229094711262678</v>
      </c>
      <c r="AG8" s="160">
        <v>150</v>
      </c>
      <c r="AH8" s="160">
        <v>150</v>
      </c>
      <c r="AI8" s="151">
        <v>0.3</v>
      </c>
      <c r="AJ8" s="151">
        <v>1</v>
      </c>
      <c r="AK8" s="154">
        <f t="shared" si="8"/>
        <v>1.8152729807508452E-2</v>
      </c>
      <c r="AL8" s="146">
        <v>1</v>
      </c>
      <c r="AM8" s="146">
        <f t="shared" si="9"/>
        <v>1.8152729807508452E-2</v>
      </c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</row>
    <row r="9" spans="1:108" ht="30.75" customHeight="1">
      <c r="A9" s="105" t="s">
        <v>122</v>
      </c>
      <c r="B9" s="106" t="s">
        <v>29</v>
      </c>
      <c r="C9" s="106" t="s">
        <v>30</v>
      </c>
      <c r="D9" s="107">
        <v>2097690501</v>
      </c>
      <c r="E9" s="107" t="s">
        <v>96</v>
      </c>
      <c r="F9" s="108"/>
      <c r="G9" s="110"/>
      <c r="H9" s="110"/>
      <c r="I9" s="111"/>
      <c r="J9" s="141">
        <v>2155</v>
      </c>
      <c r="K9" s="211">
        <f t="shared" si="0"/>
        <v>5.2158843646907625E-3</v>
      </c>
      <c r="L9" s="141">
        <v>2840</v>
      </c>
      <c r="M9" s="141">
        <v>3155</v>
      </c>
      <c r="N9" s="140" t="s">
        <v>81</v>
      </c>
      <c r="O9" s="151">
        <v>0</v>
      </c>
      <c r="P9" s="220">
        <f t="shared" si="1"/>
        <v>0</v>
      </c>
      <c r="Q9" s="149">
        <v>2.25</v>
      </c>
      <c r="R9" s="148">
        <f t="shared" si="2"/>
        <v>1.1735739820554215E-2</v>
      </c>
      <c r="S9" s="117">
        <v>2.5</v>
      </c>
      <c r="T9" s="149">
        <v>1</v>
      </c>
      <c r="U9" s="149">
        <v>2.35</v>
      </c>
      <c r="V9" s="112">
        <v>5</v>
      </c>
      <c r="W9" s="112">
        <f t="shared" si="3"/>
        <v>2.6079421823453811E-2</v>
      </c>
      <c r="X9" s="112">
        <v>14</v>
      </c>
      <c r="Y9" s="112">
        <f t="shared" si="4"/>
        <v>7.3022381105670678E-2</v>
      </c>
      <c r="Z9" s="112">
        <v>4</v>
      </c>
      <c r="AA9" s="112">
        <f t="shared" si="5"/>
        <v>2.086353745876305E-2</v>
      </c>
      <c r="AB9" s="112">
        <v>685</v>
      </c>
      <c r="AC9" s="112">
        <v>7</v>
      </c>
      <c r="AD9" s="112">
        <f t="shared" si="6"/>
        <v>3.6511190552835339E-2</v>
      </c>
      <c r="AE9" s="160">
        <v>155</v>
      </c>
      <c r="AF9" s="221">
        <f t="shared" si="7"/>
        <v>0.80846207652706814</v>
      </c>
      <c r="AG9" s="160">
        <v>155</v>
      </c>
      <c r="AH9" s="160">
        <v>155</v>
      </c>
      <c r="AI9" s="151">
        <v>0.6</v>
      </c>
      <c r="AJ9" s="151">
        <v>1</v>
      </c>
      <c r="AK9" s="154">
        <f t="shared" si="8"/>
        <v>5.2158843646907625E-3</v>
      </c>
      <c r="AL9" s="146">
        <v>0.83</v>
      </c>
      <c r="AM9" s="146">
        <f t="shared" si="9"/>
        <v>4.3291840226933323E-3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</row>
    <row r="10" spans="1:108" ht="30.75" customHeight="1" thickBot="1">
      <c r="A10" s="105" t="s">
        <v>122</v>
      </c>
      <c r="B10" s="118" t="s">
        <v>53</v>
      </c>
      <c r="C10" s="118" t="s">
        <v>54</v>
      </c>
      <c r="D10" s="119">
        <v>6614770256</v>
      </c>
      <c r="E10" s="116" t="s">
        <v>108</v>
      </c>
      <c r="F10" s="120"/>
      <c r="G10" s="121"/>
      <c r="H10" s="121"/>
      <c r="I10" s="122"/>
      <c r="J10" s="198">
        <v>92000</v>
      </c>
      <c r="K10" s="211">
        <f t="shared" si="0"/>
        <v>0.22267348563877035</v>
      </c>
      <c r="L10" s="142">
        <v>92000</v>
      </c>
      <c r="M10" s="142">
        <v>93000</v>
      </c>
      <c r="N10" s="140" t="s">
        <v>110</v>
      </c>
      <c r="O10" s="152">
        <v>0</v>
      </c>
      <c r="P10" s="220">
        <f t="shared" si="1"/>
        <v>0</v>
      </c>
      <c r="Q10" s="150">
        <v>1.85</v>
      </c>
      <c r="R10" s="148">
        <f t="shared" si="2"/>
        <v>0.41194594843172516</v>
      </c>
      <c r="S10" s="123">
        <v>2</v>
      </c>
      <c r="T10" s="149">
        <v>1.75</v>
      </c>
      <c r="U10" s="149">
        <v>2</v>
      </c>
      <c r="V10" s="112">
        <v>38</v>
      </c>
      <c r="W10" s="112">
        <f t="shared" si="3"/>
        <v>8.4615924542732728</v>
      </c>
      <c r="X10" s="112">
        <v>1</v>
      </c>
      <c r="Y10" s="112">
        <f t="shared" si="4"/>
        <v>0.22267348563877035</v>
      </c>
      <c r="Z10" s="112">
        <v>9</v>
      </c>
      <c r="AA10" s="112">
        <f t="shared" si="5"/>
        <v>2.004061370748933</v>
      </c>
      <c r="AB10" s="112">
        <v>920</v>
      </c>
      <c r="AC10" s="112">
        <v>9.8000000000000007</v>
      </c>
      <c r="AD10" s="112">
        <f t="shared" si="6"/>
        <v>2.1822001592599496</v>
      </c>
      <c r="AE10" s="160">
        <v>140</v>
      </c>
      <c r="AF10" s="221">
        <f t="shared" si="7"/>
        <v>31.17428798942785</v>
      </c>
      <c r="AG10" s="160">
        <v>115.75</v>
      </c>
      <c r="AH10" s="160">
        <v>155</v>
      </c>
      <c r="AI10" s="151">
        <v>8.5999999999999993E-2</v>
      </c>
      <c r="AJ10" s="151">
        <v>1</v>
      </c>
      <c r="AK10" s="154">
        <f t="shared" si="8"/>
        <v>0.22267348563877035</v>
      </c>
      <c r="AL10" s="146">
        <v>1.06</v>
      </c>
      <c r="AM10" s="146">
        <f t="shared" si="9"/>
        <v>0.23603389477709658</v>
      </c>
    </row>
    <row r="11" spans="1:108" ht="30" customHeight="1">
      <c r="A11" s="105" t="s">
        <v>122</v>
      </c>
      <c r="B11" s="106" t="s">
        <v>32</v>
      </c>
      <c r="C11" s="106" t="s">
        <v>33</v>
      </c>
      <c r="D11" s="107">
        <v>5598048680</v>
      </c>
      <c r="E11" s="107" t="s">
        <v>98</v>
      </c>
      <c r="F11" s="113"/>
      <c r="G11" s="124" t="s">
        <v>125</v>
      </c>
      <c r="H11" s="124">
        <v>41345</v>
      </c>
      <c r="J11" s="141">
        <v>13000</v>
      </c>
      <c r="K11" s="211">
        <f t="shared" si="0"/>
        <v>3.1464731666347986E-2</v>
      </c>
      <c r="L11" s="141">
        <v>16000</v>
      </c>
      <c r="M11" s="141">
        <v>23000</v>
      </c>
      <c r="N11" s="140" t="s">
        <v>81</v>
      </c>
      <c r="O11" s="151">
        <v>0</v>
      </c>
      <c r="P11" s="220">
        <f t="shared" si="1"/>
        <v>0</v>
      </c>
      <c r="Q11" s="149">
        <v>1.6</v>
      </c>
      <c r="R11" s="148">
        <f t="shared" si="2"/>
        <v>5.034357066615678E-2</v>
      </c>
      <c r="S11" s="117">
        <v>3</v>
      </c>
      <c r="T11" s="149">
        <v>1</v>
      </c>
      <c r="U11" s="149">
        <v>2</v>
      </c>
      <c r="V11" s="112">
        <v>9</v>
      </c>
      <c r="W11" s="112">
        <f t="shared" si="3"/>
        <v>0.28318258499713189</v>
      </c>
      <c r="X11" s="112">
        <v>7</v>
      </c>
      <c r="Y11" s="112">
        <f t="shared" si="4"/>
        <v>0.22025312166443589</v>
      </c>
      <c r="Z11" s="112">
        <v>9</v>
      </c>
      <c r="AA11" s="112">
        <f t="shared" si="5"/>
        <v>0.28318258499713189</v>
      </c>
      <c r="AB11" s="112">
        <v>3000</v>
      </c>
      <c r="AC11" s="112">
        <v>6.55</v>
      </c>
      <c r="AD11" s="112">
        <f t="shared" si="6"/>
        <v>0.20609399241457932</v>
      </c>
      <c r="AE11" s="199">
        <v>150</v>
      </c>
      <c r="AF11" s="221">
        <f t="shared" si="7"/>
        <v>4.7197097499521981</v>
      </c>
      <c r="AG11" s="199">
        <v>150</v>
      </c>
      <c r="AH11" s="199">
        <v>150</v>
      </c>
      <c r="AI11" s="200">
        <v>0.11</v>
      </c>
      <c r="AJ11" s="200">
        <v>1</v>
      </c>
      <c r="AK11" s="154">
        <f t="shared" si="8"/>
        <v>3.1464731666347986E-2</v>
      </c>
      <c r="AL11" s="201">
        <v>1</v>
      </c>
      <c r="AM11" s="146">
        <f t="shared" si="9"/>
        <v>3.1464731666347986E-2</v>
      </c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</row>
    <row r="12" spans="1:108" ht="29.25" customHeight="1">
      <c r="A12" s="105" t="s">
        <v>122</v>
      </c>
      <c r="B12" s="106" t="s">
        <v>38</v>
      </c>
      <c r="C12" s="106" t="s">
        <v>39</v>
      </c>
      <c r="D12" s="107">
        <v>5303301883</v>
      </c>
      <c r="E12" s="107" t="s">
        <v>101</v>
      </c>
      <c r="F12" s="108"/>
      <c r="G12" s="110"/>
      <c r="H12" s="110"/>
      <c r="I12" s="111"/>
      <c r="J12" s="141">
        <v>11600</v>
      </c>
      <c r="K12" s="211">
        <f t="shared" si="0"/>
        <v>2.8076222102279742E-2</v>
      </c>
      <c r="L12" s="141">
        <f>10000</f>
        <v>10000</v>
      </c>
      <c r="M12" s="141">
        <v>21600</v>
      </c>
      <c r="N12" s="140" t="s">
        <v>81</v>
      </c>
      <c r="O12" s="153">
        <v>0.1</v>
      </c>
      <c r="P12" s="220">
        <f t="shared" si="1"/>
        <v>2.8076222102279744E-3</v>
      </c>
      <c r="Q12" s="149">
        <v>1.8</v>
      </c>
      <c r="R12" s="148">
        <f t="shared" si="2"/>
        <v>5.0537199784103537E-2</v>
      </c>
      <c r="S12" s="117">
        <v>2</v>
      </c>
      <c r="T12" s="149">
        <v>0.5</v>
      </c>
      <c r="U12" s="149">
        <v>1.8</v>
      </c>
      <c r="V12" s="112">
        <v>2</v>
      </c>
      <c r="W12" s="112">
        <f t="shared" si="3"/>
        <v>5.6152444204559483E-2</v>
      </c>
      <c r="X12" s="112">
        <v>10</v>
      </c>
      <c r="Y12" s="112">
        <f t="shared" si="4"/>
        <v>0.28076222102279741</v>
      </c>
      <c r="Z12" s="112">
        <v>0</v>
      </c>
      <c r="AA12" s="112">
        <f t="shared" si="5"/>
        <v>0</v>
      </c>
      <c r="AB12" s="112">
        <v>0</v>
      </c>
      <c r="AC12" s="112">
        <v>7</v>
      </c>
      <c r="AD12" s="112">
        <f t="shared" si="6"/>
        <v>0.19653355471595818</v>
      </c>
      <c r="AE12" s="160">
        <v>160</v>
      </c>
      <c r="AF12" s="221">
        <f t="shared" si="7"/>
        <v>4.4921955363647585</v>
      </c>
      <c r="AG12" s="160">
        <v>192</v>
      </c>
      <c r="AH12" s="160">
        <v>160</v>
      </c>
      <c r="AI12" s="151">
        <v>0.9</v>
      </c>
      <c r="AJ12" s="151">
        <v>1</v>
      </c>
      <c r="AK12" s="154">
        <f t="shared" si="8"/>
        <v>2.8076222102279742E-2</v>
      </c>
      <c r="AL12" s="146">
        <v>1</v>
      </c>
      <c r="AM12" s="146">
        <f t="shared" si="9"/>
        <v>2.8076222102279742E-2</v>
      </c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</row>
    <row r="13" spans="1:108" ht="30.75" customHeight="1">
      <c r="A13" s="105" t="s">
        <v>121</v>
      </c>
      <c r="B13" s="106" t="s">
        <v>13</v>
      </c>
      <c r="C13" s="106" t="s">
        <v>14</v>
      </c>
      <c r="D13" s="107">
        <v>5307130948</v>
      </c>
      <c r="E13" s="107" t="s">
        <v>88</v>
      </c>
      <c r="F13" s="108"/>
      <c r="G13" s="110"/>
      <c r="H13" s="114">
        <v>41351</v>
      </c>
      <c r="I13" s="115">
        <v>41354</v>
      </c>
      <c r="J13" s="137">
        <v>30000</v>
      </c>
      <c r="K13" s="211">
        <f t="shared" si="0"/>
        <v>7.2610919230033807E-2</v>
      </c>
      <c r="L13" s="137">
        <v>29000</v>
      </c>
      <c r="M13" s="137">
        <v>32000</v>
      </c>
      <c r="N13" s="139" t="s">
        <v>81</v>
      </c>
      <c r="O13" s="154">
        <v>0.5</v>
      </c>
      <c r="P13" s="220">
        <f t="shared" si="1"/>
        <v>3.6305459615016904E-2</v>
      </c>
      <c r="Q13" s="149" t="s">
        <v>127</v>
      </c>
      <c r="R13" s="148" t="e">
        <f t="shared" si="2"/>
        <v>#VALUE!</v>
      </c>
      <c r="S13" s="112" t="s">
        <v>128</v>
      </c>
      <c r="T13" s="149" t="s">
        <v>129</v>
      </c>
      <c r="U13" s="149" t="s">
        <v>127</v>
      </c>
      <c r="V13" s="112">
        <v>27</v>
      </c>
      <c r="W13" s="112">
        <f t="shared" si="3"/>
        <v>1.9604948192109128</v>
      </c>
      <c r="X13" s="112">
        <v>15</v>
      </c>
      <c r="Y13" s="112">
        <f t="shared" si="4"/>
        <v>1.0891637884505072</v>
      </c>
      <c r="Z13" s="112">
        <v>9</v>
      </c>
      <c r="AA13" s="112">
        <f t="shared" si="5"/>
        <v>0.65349827307030428</v>
      </c>
      <c r="AB13" s="112">
        <v>800</v>
      </c>
      <c r="AC13" s="112">
        <v>10</v>
      </c>
      <c r="AD13" s="112">
        <f t="shared" si="6"/>
        <v>0.7261091923003381</v>
      </c>
      <c r="AE13" s="159">
        <v>160</v>
      </c>
      <c r="AF13" s="221">
        <f t="shared" si="7"/>
        <v>11.61774707680541</v>
      </c>
      <c r="AG13" s="159">
        <v>192</v>
      </c>
      <c r="AH13" s="159">
        <v>80</v>
      </c>
      <c r="AI13" s="146">
        <v>0.75</v>
      </c>
      <c r="AJ13" s="146">
        <v>1</v>
      </c>
      <c r="AK13" s="154">
        <f t="shared" si="8"/>
        <v>7.2610919230033807E-2</v>
      </c>
      <c r="AL13" s="146">
        <v>1.19</v>
      </c>
      <c r="AM13" s="146">
        <f t="shared" si="9"/>
        <v>8.6406993883740221E-2</v>
      </c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</row>
    <row r="14" spans="1:108" ht="30" customHeight="1">
      <c r="A14" s="105" t="s">
        <v>121</v>
      </c>
      <c r="B14" s="106" t="s">
        <v>42</v>
      </c>
      <c r="C14" s="106" t="s">
        <v>43</v>
      </c>
      <c r="D14" s="107">
        <v>5597391759</v>
      </c>
      <c r="E14" s="107" t="s">
        <v>103</v>
      </c>
      <c r="F14" s="108"/>
      <c r="G14" s="109">
        <v>41358</v>
      </c>
      <c r="H14" s="114">
        <v>41351</v>
      </c>
      <c r="I14" s="115">
        <v>41353</v>
      </c>
      <c r="J14" s="197">
        <v>32000</v>
      </c>
      <c r="K14" s="211">
        <f t="shared" si="0"/>
        <v>7.7451647178702732E-2</v>
      </c>
      <c r="L14" s="137">
        <v>35000</v>
      </c>
      <c r="M14" s="137">
        <v>52000</v>
      </c>
      <c r="N14" s="139" t="s">
        <v>81</v>
      </c>
      <c r="O14" s="154"/>
      <c r="P14" s="220">
        <f t="shared" si="1"/>
        <v>0</v>
      </c>
      <c r="Q14" s="149">
        <v>1.9</v>
      </c>
      <c r="R14" s="148">
        <f t="shared" si="2"/>
        <v>0.14715812963953517</v>
      </c>
      <c r="S14" s="158">
        <v>2</v>
      </c>
      <c r="T14" s="149">
        <v>1.87</v>
      </c>
      <c r="U14" s="149">
        <v>2</v>
      </c>
      <c r="V14" s="112">
        <v>14</v>
      </c>
      <c r="W14" s="112">
        <f t="shared" si="3"/>
        <v>1.0843230605018381</v>
      </c>
      <c r="X14" s="112">
        <v>2</v>
      </c>
      <c r="Y14" s="112">
        <f t="shared" si="4"/>
        <v>0.15490329435740546</v>
      </c>
      <c r="Z14" s="112">
        <v>14</v>
      </c>
      <c r="AA14" s="112">
        <f t="shared" si="5"/>
        <v>1.0843230605018381</v>
      </c>
      <c r="AB14" s="112">
        <v>4500</v>
      </c>
      <c r="AC14" s="112">
        <v>11</v>
      </c>
      <c r="AD14" s="112">
        <f t="shared" si="6"/>
        <v>0.85196811896572999</v>
      </c>
      <c r="AE14" s="159">
        <v>150</v>
      </c>
      <c r="AF14" s="221">
        <f t="shared" si="7"/>
        <v>11.61774707680541</v>
      </c>
      <c r="AG14" s="159">
        <v>150</v>
      </c>
      <c r="AH14" s="159">
        <v>165</v>
      </c>
      <c r="AI14" s="146">
        <v>0.16</v>
      </c>
      <c r="AJ14" s="146">
        <v>1</v>
      </c>
      <c r="AK14" s="154">
        <f t="shared" si="8"/>
        <v>7.7451647178702732E-2</v>
      </c>
      <c r="AL14" s="146">
        <v>1</v>
      </c>
      <c r="AM14" s="146">
        <f t="shared" si="9"/>
        <v>7.7451647178702732E-2</v>
      </c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</row>
    <row r="15" spans="1:108" ht="29.25" customHeight="1">
      <c r="A15" s="105" t="s">
        <v>122</v>
      </c>
      <c r="B15" s="106" t="s">
        <v>40</v>
      </c>
      <c r="C15" s="106" t="s">
        <v>41</v>
      </c>
      <c r="D15" s="107">
        <v>5596743804</v>
      </c>
      <c r="E15" s="107" t="s">
        <v>102</v>
      </c>
      <c r="F15" s="108">
        <v>5592322200</v>
      </c>
      <c r="G15" s="110"/>
      <c r="H15" s="124" t="s">
        <v>137</v>
      </c>
      <c r="I15" s="124" t="s">
        <v>138</v>
      </c>
      <c r="J15" s="141">
        <v>16612</v>
      </c>
      <c r="K15" s="211">
        <f t="shared" si="0"/>
        <v>4.0207086341644056E-2</v>
      </c>
      <c r="L15" s="141">
        <v>11814</v>
      </c>
      <c r="M15" s="141">
        <v>19612</v>
      </c>
      <c r="N15" s="140" t="s">
        <v>81</v>
      </c>
      <c r="O15" s="155">
        <v>2.5000000000000001E-2</v>
      </c>
      <c r="P15" s="220">
        <f t="shared" si="1"/>
        <v>1.0051771585411014E-3</v>
      </c>
      <c r="Q15" s="149">
        <v>2</v>
      </c>
      <c r="R15" s="148">
        <f t="shared" si="2"/>
        <v>8.0414172683288113E-2</v>
      </c>
      <c r="S15" s="147">
        <v>2.5</v>
      </c>
      <c r="T15" s="149">
        <v>1</v>
      </c>
      <c r="U15" s="149">
        <v>2</v>
      </c>
      <c r="V15" s="112">
        <v>15</v>
      </c>
      <c r="W15" s="112">
        <f t="shared" si="3"/>
        <v>0.60310629512466085</v>
      </c>
      <c r="X15" s="112">
        <v>29</v>
      </c>
      <c r="Y15" s="112">
        <f t="shared" si="4"/>
        <v>1.1660055039076775</v>
      </c>
      <c r="Z15" s="112">
        <v>8</v>
      </c>
      <c r="AA15" s="112">
        <f t="shared" si="5"/>
        <v>0.32165669073315245</v>
      </c>
      <c r="AB15" s="112">
        <v>0</v>
      </c>
      <c r="AC15" s="112">
        <v>9.5</v>
      </c>
      <c r="AD15" s="112">
        <f t="shared" si="6"/>
        <v>0.38196732024561852</v>
      </c>
      <c r="AE15" s="160">
        <v>155</v>
      </c>
      <c r="AF15" s="221">
        <f t="shared" si="7"/>
        <v>6.2320983829548284</v>
      </c>
      <c r="AG15" s="160">
        <v>155</v>
      </c>
      <c r="AH15" s="160">
        <v>155</v>
      </c>
      <c r="AI15" s="151">
        <v>3.5000000000000003E-2</v>
      </c>
      <c r="AJ15" s="151">
        <v>0.79</v>
      </c>
      <c r="AK15" s="154">
        <f t="shared" si="8"/>
        <v>3.1763598209898804E-2</v>
      </c>
      <c r="AL15" s="146">
        <v>0.67</v>
      </c>
      <c r="AM15" s="146">
        <f t="shared" si="9"/>
        <v>2.6938747848901521E-2</v>
      </c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</row>
    <row r="16" spans="1:108" ht="30" customHeight="1">
      <c r="A16" s="105" t="s">
        <v>122</v>
      </c>
      <c r="B16" s="106" t="s">
        <v>36</v>
      </c>
      <c r="C16" s="106" t="s">
        <v>37</v>
      </c>
      <c r="D16" s="107">
        <v>2097774985</v>
      </c>
      <c r="E16" s="107" t="s">
        <v>100</v>
      </c>
      <c r="F16" s="108"/>
      <c r="G16" s="110"/>
      <c r="H16" s="124" t="s">
        <v>139</v>
      </c>
      <c r="I16" s="124" t="s">
        <v>138</v>
      </c>
      <c r="J16" s="141">
        <v>3900</v>
      </c>
      <c r="K16" s="211">
        <f t="shared" si="0"/>
        <v>9.4394194999043949E-3</v>
      </c>
      <c r="L16" s="141">
        <v>2300</v>
      </c>
      <c r="M16" s="141">
        <v>7900</v>
      </c>
      <c r="N16" s="140" t="s">
        <v>110</v>
      </c>
      <c r="O16" s="156">
        <v>0</v>
      </c>
      <c r="P16" s="220">
        <f t="shared" si="1"/>
        <v>0</v>
      </c>
      <c r="Q16" s="149">
        <v>2</v>
      </c>
      <c r="R16" s="148">
        <f t="shared" si="2"/>
        <v>1.887883899980879E-2</v>
      </c>
      <c r="S16" s="147">
        <v>3</v>
      </c>
      <c r="T16" s="149">
        <v>0.5</v>
      </c>
      <c r="U16" s="149">
        <v>2</v>
      </c>
      <c r="V16" s="112">
        <v>1</v>
      </c>
      <c r="W16" s="112">
        <f t="shared" si="3"/>
        <v>9.4394194999043949E-3</v>
      </c>
      <c r="X16" s="112">
        <v>15</v>
      </c>
      <c r="Y16" s="112">
        <f t="shared" si="4"/>
        <v>0.14159129249856592</v>
      </c>
      <c r="Z16" s="112">
        <v>0</v>
      </c>
      <c r="AA16" s="112">
        <f t="shared" si="5"/>
        <v>0</v>
      </c>
      <c r="AB16" s="112">
        <v>0</v>
      </c>
      <c r="AC16" s="112">
        <v>8</v>
      </c>
      <c r="AD16" s="112">
        <f t="shared" si="6"/>
        <v>7.5515355999235159E-2</v>
      </c>
      <c r="AE16" s="160">
        <v>150</v>
      </c>
      <c r="AF16" s="221">
        <f t="shared" si="7"/>
        <v>1.4159129249856592</v>
      </c>
      <c r="AG16" s="160">
        <v>140</v>
      </c>
      <c r="AH16" s="160">
        <v>160</v>
      </c>
      <c r="AI16" s="151">
        <v>0.77</v>
      </c>
      <c r="AJ16" s="151">
        <v>1</v>
      </c>
      <c r="AK16" s="154">
        <f t="shared" si="8"/>
        <v>9.4394194999043949E-3</v>
      </c>
      <c r="AL16" s="146">
        <v>0</v>
      </c>
      <c r="AM16" s="146">
        <f t="shared" si="9"/>
        <v>0</v>
      </c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</row>
    <row r="17" spans="1:108" ht="29.25" customHeight="1">
      <c r="A17" s="105" t="s">
        <v>122</v>
      </c>
      <c r="B17" s="106" t="s">
        <v>51</v>
      </c>
      <c r="C17" s="106" t="s">
        <v>52</v>
      </c>
      <c r="D17" s="107">
        <v>7013206942</v>
      </c>
      <c r="E17" s="116" t="s">
        <v>107</v>
      </c>
      <c r="F17" s="108"/>
      <c r="G17" s="110"/>
      <c r="H17" s="124" t="s">
        <v>141</v>
      </c>
      <c r="I17" s="124">
        <v>41345</v>
      </c>
      <c r="J17" s="141">
        <v>17000</v>
      </c>
      <c r="K17" s="211">
        <f t="shared" si="0"/>
        <v>4.1146187563685828E-2</v>
      </c>
      <c r="L17" s="141">
        <v>16000</v>
      </c>
      <c r="M17" s="141">
        <v>47000</v>
      </c>
      <c r="N17" s="140" t="s">
        <v>81</v>
      </c>
      <c r="O17" s="156">
        <v>0.4</v>
      </c>
      <c r="P17" s="220">
        <f t="shared" si="1"/>
        <v>1.6458475025474331E-2</v>
      </c>
      <c r="Q17" s="149">
        <v>2.25</v>
      </c>
      <c r="R17" s="148">
        <f t="shared" si="2"/>
        <v>9.2578922018293111E-2</v>
      </c>
      <c r="S17" s="147">
        <v>3</v>
      </c>
      <c r="T17" s="149">
        <v>2</v>
      </c>
      <c r="U17" s="149">
        <v>2</v>
      </c>
      <c r="V17" s="112">
        <v>6</v>
      </c>
      <c r="W17" s="112">
        <f t="shared" si="3"/>
        <v>0.24687712538211498</v>
      </c>
      <c r="X17" s="112">
        <v>12</v>
      </c>
      <c r="Y17" s="112">
        <f t="shared" si="4"/>
        <v>0.49375425076422996</v>
      </c>
      <c r="Z17" s="112">
        <v>3</v>
      </c>
      <c r="AA17" s="112">
        <f t="shared" si="5"/>
        <v>0.12343856269105749</v>
      </c>
      <c r="AB17" s="112">
        <v>1000</v>
      </c>
      <c r="AC17" s="112">
        <v>7</v>
      </c>
      <c r="AD17" s="112">
        <f t="shared" si="6"/>
        <v>0.2880233129458008</v>
      </c>
      <c r="AE17" s="160">
        <v>160</v>
      </c>
      <c r="AF17" s="221">
        <f t="shared" si="7"/>
        <v>6.5833900101897322</v>
      </c>
      <c r="AG17" s="160">
        <v>154</v>
      </c>
      <c r="AH17" s="160">
        <v>175</v>
      </c>
      <c r="AI17" s="151">
        <v>0</v>
      </c>
      <c r="AJ17" s="151">
        <v>0.92</v>
      </c>
      <c r="AK17" s="154">
        <f t="shared" si="8"/>
        <v>3.7854492558590962E-2</v>
      </c>
      <c r="AL17" s="146">
        <v>1</v>
      </c>
      <c r="AM17" s="146">
        <f t="shared" si="9"/>
        <v>4.1146187563685828E-2</v>
      </c>
    </row>
    <row r="18" spans="1:108" s="161" customFormat="1" ht="30" customHeight="1">
      <c r="A18" s="105" t="s">
        <v>122</v>
      </c>
      <c r="B18" s="106" t="s">
        <v>15</v>
      </c>
      <c r="C18" s="106" t="s">
        <v>16</v>
      </c>
      <c r="D18" s="107">
        <v>5108851014</v>
      </c>
      <c r="E18" s="107" t="s">
        <v>89</v>
      </c>
      <c r="F18" s="108">
        <v>5102097006</v>
      </c>
      <c r="G18" s="110"/>
      <c r="H18" s="124" t="s">
        <v>145</v>
      </c>
      <c r="I18" s="124" t="s">
        <v>146</v>
      </c>
      <c r="J18" s="141">
        <v>9472</v>
      </c>
      <c r="K18" s="211">
        <f t="shared" si="0"/>
        <v>2.2925687564896009E-2</v>
      </c>
      <c r="L18" s="141">
        <v>8700</v>
      </c>
      <c r="M18" s="141">
        <v>19472</v>
      </c>
      <c r="N18" s="140" t="s">
        <v>81</v>
      </c>
      <c r="O18" s="156">
        <v>0.25</v>
      </c>
      <c r="P18" s="220">
        <f t="shared" si="1"/>
        <v>5.7314218912240021E-3</v>
      </c>
      <c r="Q18" s="149">
        <v>1.75</v>
      </c>
      <c r="R18" s="148">
        <f t="shared" si="2"/>
        <v>4.0119953238568012E-2</v>
      </c>
      <c r="S18" s="147">
        <v>1.5</v>
      </c>
      <c r="T18" s="149">
        <v>2</v>
      </c>
      <c r="U18" s="149">
        <v>2</v>
      </c>
      <c r="V18" s="112">
        <v>27</v>
      </c>
      <c r="W18" s="112">
        <f t="shared" si="3"/>
        <v>0.61899356425219221</v>
      </c>
      <c r="X18" s="112">
        <v>60</v>
      </c>
      <c r="Y18" s="112">
        <f t="shared" si="4"/>
        <v>1.3755412538937606</v>
      </c>
      <c r="Z18" s="112">
        <v>14</v>
      </c>
      <c r="AA18" s="112">
        <f t="shared" si="5"/>
        <v>0.3209596259085441</v>
      </c>
      <c r="AB18" s="112">
        <v>1000</v>
      </c>
      <c r="AC18" s="112">
        <v>6</v>
      </c>
      <c r="AD18" s="112">
        <f t="shared" si="6"/>
        <v>0.13755412538937606</v>
      </c>
      <c r="AE18" s="160">
        <v>155</v>
      </c>
      <c r="AF18" s="221">
        <f t="shared" si="7"/>
        <v>3.5534815725588813</v>
      </c>
      <c r="AG18" s="160">
        <v>180</v>
      </c>
      <c r="AH18" s="160">
        <v>140</v>
      </c>
      <c r="AI18" s="151">
        <v>0.15</v>
      </c>
      <c r="AJ18" s="151">
        <v>0.875</v>
      </c>
      <c r="AK18" s="154">
        <f t="shared" si="8"/>
        <v>2.0059976619284006E-2</v>
      </c>
      <c r="AL18" s="146">
        <v>0.5</v>
      </c>
      <c r="AM18" s="146">
        <f t="shared" si="9"/>
        <v>1.1462843782448004E-2</v>
      </c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C18" s="162"/>
      <c r="DD18" s="162"/>
    </row>
    <row r="19" spans="1:108" ht="29.25" customHeight="1">
      <c r="A19" s="105" t="s">
        <v>121</v>
      </c>
      <c r="B19" s="106" t="s">
        <v>17</v>
      </c>
      <c r="C19" s="106" t="s">
        <v>18</v>
      </c>
      <c r="D19" s="107" t="s">
        <v>56</v>
      </c>
      <c r="E19" s="107" t="s">
        <v>90</v>
      </c>
      <c r="F19" s="108"/>
      <c r="G19" s="109">
        <v>41353</v>
      </c>
      <c r="H19" s="110"/>
      <c r="I19" s="111"/>
      <c r="J19" s="137" t="s">
        <v>111</v>
      </c>
      <c r="K19" s="211" t="e">
        <f t="shared" si="0"/>
        <v>#VALUE!</v>
      </c>
      <c r="L19" s="137" t="s">
        <v>111</v>
      </c>
      <c r="M19" s="137" t="s">
        <v>112</v>
      </c>
      <c r="N19" s="139" t="s">
        <v>81</v>
      </c>
      <c r="O19" s="146">
        <v>0</v>
      </c>
      <c r="P19" s="220" t="e">
        <f t="shared" si="1"/>
        <v>#VALUE!</v>
      </c>
      <c r="Q19" s="148">
        <v>2</v>
      </c>
      <c r="R19" s="148" t="e">
        <f t="shared" si="2"/>
        <v>#VALUE!</v>
      </c>
      <c r="S19" s="112">
        <v>3</v>
      </c>
      <c r="T19" s="149">
        <v>1</v>
      </c>
      <c r="U19" s="149">
        <v>2</v>
      </c>
      <c r="V19" s="112">
        <v>80</v>
      </c>
      <c r="W19" s="112" t="e">
        <f t="shared" si="3"/>
        <v>#VALUE!</v>
      </c>
      <c r="X19" s="112">
        <v>250</v>
      </c>
      <c r="Y19" s="112" t="e">
        <f t="shared" si="4"/>
        <v>#VALUE!</v>
      </c>
      <c r="Z19" s="112">
        <f>0.2*80</f>
        <v>16</v>
      </c>
      <c r="AA19" s="112" t="e">
        <f t="shared" si="5"/>
        <v>#VALUE!</v>
      </c>
      <c r="AB19" s="112">
        <v>100</v>
      </c>
      <c r="AC19" s="112">
        <v>7</v>
      </c>
      <c r="AD19" s="112" t="e">
        <f t="shared" si="6"/>
        <v>#VALUE!</v>
      </c>
      <c r="AE19" s="159">
        <v>145</v>
      </c>
      <c r="AF19" s="221" t="e">
        <f t="shared" si="7"/>
        <v>#VALUE!</v>
      </c>
      <c r="AG19" s="159">
        <v>140</v>
      </c>
      <c r="AH19" s="159">
        <v>150</v>
      </c>
      <c r="AI19" s="146">
        <v>0.2</v>
      </c>
      <c r="AJ19" s="146">
        <v>0.95</v>
      </c>
      <c r="AK19" s="154" t="e">
        <f t="shared" si="8"/>
        <v>#VALUE!</v>
      </c>
      <c r="AL19" s="146">
        <v>1</v>
      </c>
      <c r="AM19" s="146" t="e">
        <f t="shared" si="9"/>
        <v>#VALUE!</v>
      </c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</row>
    <row r="20" spans="1:108" ht="29.25" customHeight="1">
      <c r="A20" s="105" t="s">
        <v>122</v>
      </c>
      <c r="B20" s="106" t="s">
        <v>31</v>
      </c>
      <c r="C20" s="106" t="s">
        <v>30</v>
      </c>
      <c r="D20" s="107">
        <v>2098260921</v>
      </c>
      <c r="E20" s="107" t="s">
        <v>97</v>
      </c>
      <c r="F20" s="108">
        <v>5592844715</v>
      </c>
      <c r="G20" s="110"/>
      <c r="H20" s="124" t="s">
        <v>187</v>
      </c>
      <c r="I20" s="124" t="s">
        <v>188</v>
      </c>
      <c r="J20" s="141">
        <v>14000</v>
      </c>
      <c r="K20" s="211">
        <f t="shared" si="0"/>
        <v>3.3885095640682449E-2</v>
      </c>
      <c r="L20" s="239">
        <v>13000</v>
      </c>
      <c r="M20" s="117">
        <v>34000</v>
      </c>
      <c r="N20" s="140" t="s">
        <v>110</v>
      </c>
      <c r="O20" s="156">
        <v>0</v>
      </c>
      <c r="P20" s="220">
        <f t="shared" si="1"/>
        <v>0</v>
      </c>
      <c r="Q20" s="149">
        <v>2.2999999999999998</v>
      </c>
      <c r="R20" s="148">
        <f t="shared" si="2"/>
        <v>7.7935719973569628E-2</v>
      </c>
      <c r="S20" s="147">
        <v>3</v>
      </c>
      <c r="T20" s="149">
        <v>2</v>
      </c>
      <c r="U20" s="149">
        <v>2.2999999999999998</v>
      </c>
      <c r="V20" s="112">
        <v>6</v>
      </c>
      <c r="W20" s="112">
        <f t="shared" si="3"/>
        <v>0.20331057384409468</v>
      </c>
      <c r="X20" s="112">
        <v>12</v>
      </c>
      <c r="Y20" s="112">
        <f t="shared" si="4"/>
        <v>0.40662114768818935</v>
      </c>
      <c r="Z20" s="112">
        <v>2</v>
      </c>
      <c r="AA20" s="112">
        <f t="shared" si="5"/>
        <v>6.7770191281364897E-2</v>
      </c>
      <c r="AB20" s="112">
        <v>1800</v>
      </c>
      <c r="AC20" s="112">
        <v>9</v>
      </c>
      <c r="AD20" s="112">
        <f t="shared" si="6"/>
        <v>0.30496586076614202</v>
      </c>
      <c r="AE20" s="159">
        <v>160</v>
      </c>
      <c r="AF20" s="221">
        <f t="shared" si="7"/>
        <v>5.421615302509192</v>
      </c>
      <c r="AG20" s="159">
        <v>155</v>
      </c>
      <c r="AH20" s="159">
        <v>200</v>
      </c>
      <c r="AI20" s="146">
        <v>0</v>
      </c>
      <c r="AJ20" s="146">
        <v>1</v>
      </c>
      <c r="AK20" s="154">
        <f t="shared" si="8"/>
        <v>3.3885095640682449E-2</v>
      </c>
      <c r="AL20" s="146">
        <v>1</v>
      </c>
      <c r="AM20" s="146">
        <f t="shared" si="9"/>
        <v>3.3885095640682449E-2</v>
      </c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</row>
    <row r="21" spans="1:108" ht="31.5" customHeight="1">
      <c r="A21" s="105" t="s">
        <v>122</v>
      </c>
      <c r="B21" s="106" t="s">
        <v>7</v>
      </c>
      <c r="C21" s="106" t="s">
        <v>8</v>
      </c>
      <c r="D21" s="107">
        <v>2096172537</v>
      </c>
      <c r="E21" s="240" t="s">
        <v>184</v>
      </c>
      <c r="F21" s="108"/>
      <c r="G21" s="110"/>
      <c r="H21" s="124" t="s">
        <v>185</v>
      </c>
      <c r="I21" s="124" t="s">
        <v>186</v>
      </c>
      <c r="J21" s="242">
        <v>57000</v>
      </c>
      <c r="K21" s="211">
        <f t="shared" si="0"/>
        <v>0.13796074653706425</v>
      </c>
      <c r="L21" s="239">
        <v>54000</v>
      </c>
      <c r="M21" s="117">
        <v>127000</v>
      </c>
      <c r="N21" s="139" t="s">
        <v>81</v>
      </c>
      <c r="O21" s="156">
        <v>0.05</v>
      </c>
      <c r="P21" s="220">
        <f t="shared" si="1"/>
        <v>6.898037326853213E-3</v>
      </c>
      <c r="Q21" s="149">
        <v>2.25</v>
      </c>
      <c r="R21" s="148">
        <f t="shared" si="2"/>
        <v>0.31041167970839456</v>
      </c>
      <c r="S21" s="147">
        <v>3</v>
      </c>
      <c r="T21" s="149">
        <v>2</v>
      </c>
      <c r="U21" s="149">
        <v>2.25</v>
      </c>
      <c r="V21" s="112">
        <v>22</v>
      </c>
      <c r="W21" s="112">
        <f t="shared" si="3"/>
        <v>3.0351364238154135</v>
      </c>
      <c r="X21" s="112">
        <v>18</v>
      </c>
      <c r="Y21" s="112">
        <f t="shared" si="4"/>
        <v>2.4832934376671565</v>
      </c>
      <c r="Z21" s="112">
        <v>10</v>
      </c>
      <c r="AA21" s="112">
        <f t="shared" si="5"/>
        <v>1.3796074653706425</v>
      </c>
      <c r="AB21" s="112">
        <v>8000</v>
      </c>
      <c r="AC21" s="112" t="s">
        <v>181</v>
      </c>
      <c r="AD21" s="112" t="e">
        <f t="shared" si="6"/>
        <v>#VALUE!</v>
      </c>
      <c r="AE21" s="159">
        <v>155</v>
      </c>
      <c r="AF21" s="221">
        <f t="shared" si="7"/>
        <v>21.38391571324496</v>
      </c>
      <c r="AG21" s="159">
        <v>155</v>
      </c>
      <c r="AH21" s="159">
        <v>175</v>
      </c>
      <c r="AI21" s="146">
        <v>0</v>
      </c>
      <c r="AJ21" s="146">
        <v>1</v>
      </c>
      <c r="AK21" s="154">
        <f t="shared" si="8"/>
        <v>0.13796074653706425</v>
      </c>
      <c r="AL21" s="146">
        <v>1</v>
      </c>
      <c r="AM21" s="146">
        <f t="shared" si="9"/>
        <v>0.13796074653706425</v>
      </c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</row>
    <row r="22" spans="1:108" s="161" customFormat="1" ht="30" customHeight="1">
      <c r="B22" s="163"/>
      <c r="C22" s="163"/>
      <c r="D22" s="164"/>
      <c r="E22" s="164"/>
      <c r="F22" s="165"/>
      <c r="G22" s="212"/>
      <c r="H22" s="166"/>
      <c r="J22" s="213"/>
      <c r="K22" s="214"/>
      <c r="L22" s="213"/>
      <c r="M22" s="213"/>
      <c r="N22" s="215"/>
      <c r="O22" s="214" t="s">
        <v>163</v>
      </c>
      <c r="P22" s="214">
        <f>SUM(P2:P18,P20:P21)</f>
        <v>8.5083780898971562E-2</v>
      </c>
      <c r="Q22" s="216"/>
      <c r="R22" s="216">
        <f>SUM(R2:R12,R14:R18,R20:R21)</f>
        <v>1.83461713472472</v>
      </c>
      <c r="S22" s="217"/>
      <c r="T22" s="218"/>
      <c r="U22" s="218"/>
      <c r="V22" s="217"/>
      <c r="W22" s="217">
        <f>SUM(W2:W18,W20:W21)</f>
        <v>22.392232083860772</v>
      </c>
      <c r="X22" s="217"/>
      <c r="Y22" s="217">
        <f>SUM(Y2:Y18,Y20:Y21)</f>
        <v>16.681622902452077</v>
      </c>
      <c r="Z22" s="217">
        <f>SUM(Z2:Z21)</f>
        <v>135</v>
      </c>
      <c r="AA22" s="217">
        <f>SUM(AA2:AA18,AA20:AA21)</f>
        <v>8.1573817470671237</v>
      </c>
      <c r="AB22" s="217"/>
      <c r="AC22" s="217"/>
      <c r="AD22" s="217">
        <f>SUM(AD2:AD18,AD20)</f>
        <v>7.9260094733045952</v>
      </c>
      <c r="AE22" s="219"/>
      <c r="AF22" s="221">
        <f>SUM(AF2:AF18,AF20:AF21)</f>
        <v>154.86693876167959</v>
      </c>
      <c r="AG22" s="219"/>
      <c r="AH22" s="219"/>
      <c r="AI22" s="214"/>
      <c r="AJ22" s="214"/>
      <c r="AK22" s="241">
        <f>SUM(AK20:AK21,AK2:AK18)</f>
        <v>0.97005191680724956</v>
      </c>
      <c r="AL22" s="214"/>
      <c r="AM22" s="241">
        <f>SUM(AM20:AM21,AM2:AM18)</f>
        <v>0.96285068048533129</v>
      </c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</row>
    <row r="23" spans="1:108" s="172" customFormat="1" ht="30" customHeight="1">
      <c r="A23" s="161"/>
      <c r="B23" s="163"/>
      <c r="C23" s="163"/>
      <c r="D23" s="164"/>
      <c r="E23" s="164"/>
      <c r="F23" s="165"/>
      <c r="G23" s="212"/>
      <c r="H23" s="166"/>
      <c r="I23" s="161"/>
      <c r="J23" s="213"/>
      <c r="K23" s="214"/>
      <c r="L23" s="213"/>
      <c r="M23" s="213"/>
      <c r="N23" s="215"/>
      <c r="O23" s="214"/>
      <c r="P23" s="214"/>
      <c r="Q23" s="216"/>
      <c r="R23" s="216"/>
      <c r="S23" s="217"/>
      <c r="T23" s="218"/>
      <c r="U23" s="218"/>
      <c r="V23" s="217"/>
      <c r="W23" s="217"/>
      <c r="X23" s="217"/>
      <c r="Y23" s="217"/>
      <c r="Z23" s="217"/>
      <c r="AA23" s="217"/>
      <c r="AB23" s="217"/>
      <c r="AC23" s="217"/>
      <c r="AD23" s="217"/>
      <c r="AE23" s="219"/>
      <c r="AF23" s="219"/>
      <c r="AG23" s="219"/>
      <c r="AH23" s="219"/>
      <c r="AI23" s="214"/>
      <c r="AJ23" s="214"/>
      <c r="AK23" s="214"/>
      <c r="AL23" s="21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</row>
    <row r="24" spans="1:108" s="183" customFormat="1" ht="30" customHeight="1">
      <c r="A24" s="161"/>
      <c r="B24" s="163" t="s">
        <v>147</v>
      </c>
      <c r="C24" s="163"/>
      <c r="D24" s="164"/>
      <c r="E24" s="164"/>
      <c r="F24" s="165"/>
      <c r="G24" s="166"/>
      <c r="H24" s="167"/>
      <c r="I24" s="167"/>
      <c r="J24" s="168">
        <f>SUM(J2:J21)</f>
        <v>413161</v>
      </c>
      <c r="K24" s="168"/>
      <c r="L24" s="168">
        <f>SUM(L2:L18,L20:L21)</f>
        <v>408294</v>
      </c>
      <c r="M24" s="168">
        <f>SUM(M2:M21)</f>
        <v>645239</v>
      </c>
      <c r="N24" s="169"/>
      <c r="O24" s="170"/>
      <c r="P24" s="170"/>
      <c r="Q24" s="169"/>
      <c r="R24" s="169"/>
      <c r="S24" s="169"/>
      <c r="T24" s="169"/>
      <c r="U24" s="169"/>
      <c r="V24" s="168">
        <f>SUM(V2:V21)</f>
        <v>351</v>
      </c>
      <c r="W24" s="168"/>
      <c r="X24" s="168">
        <f>SUM(X2:X21)</f>
        <v>687</v>
      </c>
      <c r="Y24" s="168"/>
      <c r="Z24" s="168">
        <f>SUM(Z2:Z21)</f>
        <v>135</v>
      </c>
      <c r="AA24" s="168"/>
      <c r="AB24" s="168">
        <f>SUM(AB2:AB21)</f>
        <v>46873</v>
      </c>
      <c r="AC24" s="169"/>
      <c r="AD24" s="169"/>
      <c r="AE24" s="169"/>
      <c r="AF24" s="169"/>
      <c r="AG24" s="169"/>
      <c r="AH24" s="169"/>
      <c r="AI24" s="171"/>
      <c r="AJ24" s="169"/>
      <c r="AK24" s="169"/>
      <c r="AL24" s="17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62"/>
      <c r="CV24" s="162"/>
      <c r="CW24" s="162"/>
      <c r="CX24" s="162"/>
      <c r="CY24" s="162"/>
      <c r="CZ24" s="162"/>
      <c r="DA24" s="162"/>
      <c r="DB24" s="162"/>
      <c r="DC24" s="162"/>
      <c r="DD24" s="162"/>
    </row>
    <row r="25" spans="1:108" s="183" customFormat="1" ht="30" customHeight="1">
      <c r="A25" s="172"/>
      <c r="B25" s="173" t="s">
        <v>148</v>
      </c>
      <c r="C25" s="173"/>
      <c r="D25" s="174"/>
      <c r="E25" s="174"/>
      <c r="F25" s="175"/>
      <c r="G25" s="176"/>
      <c r="H25" s="177"/>
      <c r="I25" s="177"/>
      <c r="J25" s="196">
        <f>AVERAGE(J2:J21)</f>
        <v>21745.315789473683</v>
      </c>
      <c r="K25" s="196"/>
      <c r="L25" s="178"/>
      <c r="M25" s="178">
        <f>M24-J24</f>
        <v>232078</v>
      </c>
      <c r="N25" s="180"/>
      <c r="O25" s="196">
        <f>AVERAGE(O2:O21)</f>
        <v>0.10026315789473685</v>
      </c>
      <c r="P25" s="196"/>
      <c r="Q25" s="196">
        <f>AVERAGE(Q2:Q21)</f>
        <v>1.9921052631578944</v>
      </c>
      <c r="R25" s="196"/>
      <c r="S25" s="196">
        <f>AVERAGE(S2:S21)</f>
        <v>2.5184210526315791</v>
      </c>
      <c r="T25" s="196">
        <f>AVERAGE(T2:T21)</f>
        <v>1.2563157894736843</v>
      </c>
      <c r="U25" s="196">
        <f>AVERAGE(U2:U21)</f>
        <v>2.0368421052631582</v>
      </c>
      <c r="V25" s="196">
        <f>AVERAGE(V2:V21)</f>
        <v>17.55</v>
      </c>
      <c r="W25" s="196"/>
      <c r="X25" s="196">
        <f>AVERAGE(X2:X21)</f>
        <v>34.35</v>
      </c>
      <c r="Y25" s="196"/>
      <c r="Z25" s="180"/>
      <c r="AA25" s="180"/>
      <c r="AB25" s="181"/>
      <c r="AC25" s="196">
        <f>AVERAGE(AC2:AC20)</f>
        <v>8.15</v>
      </c>
      <c r="AD25" s="196"/>
      <c r="AE25" s="196">
        <f>AVERAGE(AE2:AE21)</f>
        <v>155.69285714285715</v>
      </c>
      <c r="AF25" s="196"/>
      <c r="AG25" s="196">
        <f>AVERAGE(AG2:AG21)</f>
        <v>150.23750000000001</v>
      </c>
      <c r="AH25" s="196">
        <f>AVERAGE(AH2:AH21)</f>
        <v>160.6</v>
      </c>
      <c r="AI25" s="196">
        <f>AVERAGE(AI2:AI21)</f>
        <v>0.25505</v>
      </c>
      <c r="AJ25" s="196">
        <f>AVERAGE(AJ2:AJ21)</f>
        <v>0.93875000000000008</v>
      </c>
      <c r="AK25" s="196"/>
      <c r="AL25" s="196">
        <f>AVERAGE(AL2:AL21)</f>
        <v>0.85399999999999987</v>
      </c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182"/>
      <c r="CX25" s="182"/>
      <c r="CY25" s="182"/>
      <c r="CZ25" s="182"/>
      <c r="DA25" s="182"/>
      <c r="DB25" s="182"/>
      <c r="DC25" s="182"/>
      <c r="DD25" s="182"/>
    </row>
    <row r="26" spans="1:108" ht="53" customHeight="1">
      <c r="A26" s="183"/>
      <c r="B26" s="184" t="s">
        <v>149</v>
      </c>
      <c r="C26" s="184"/>
      <c r="D26" s="185"/>
      <c r="E26" s="185"/>
      <c r="F26" s="186"/>
      <c r="G26" s="187"/>
      <c r="H26" s="188"/>
      <c r="I26" s="188"/>
      <c r="J26" s="202"/>
      <c r="K26" s="202"/>
      <c r="L26" s="189"/>
      <c r="M26" s="190">
        <f>M25/J24</f>
        <v>0.56171323043559296</v>
      </c>
      <c r="N26" s="191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91">
        <f>Z24/V24</f>
        <v>0.38461538461538464</v>
      </c>
      <c r="AA26" s="191"/>
      <c r="AB26" s="193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5"/>
      <c r="BX26" s="195"/>
      <c r="BY26" s="195"/>
      <c r="BZ26" s="195"/>
      <c r="CA26" s="195"/>
      <c r="CB26" s="195"/>
      <c r="CC26" s="195"/>
      <c r="CD26" s="195"/>
      <c r="CE26" s="195"/>
      <c r="CF26" s="195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5"/>
      <c r="CT26" s="195"/>
      <c r="CU26" s="195"/>
      <c r="CV26" s="195"/>
      <c r="CW26" s="195"/>
      <c r="CX26" s="195"/>
      <c r="CY26" s="195"/>
      <c r="CZ26" s="195"/>
      <c r="DA26" s="195"/>
      <c r="DB26" s="195"/>
      <c r="DC26" s="195"/>
      <c r="DD26" s="195"/>
    </row>
    <row r="27" spans="1:108" ht="53" customHeight="1">
      <c r="A27" s="183"/>
      <c r="B27" s="126" t="s">
        <v>160</v>
      </c>
      <c r="C27" s="184"/>
      <c r="D27" s="185"/>
      <c r="E27" s="185"/>
      <c r="F27" s="186"/>
      <c r="G27" s="187"/>
      <c r="H27" s="188"/>
      <c r="I27" s="188"/>
      <c r="J27" s="202"/>
      <c r="K27" s="202"/>
      <c r="L27" s="189"/>
      <c r="M27" s="190"/>
      <c r="N27" s="191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91"/>
      <c r="AA27" s="191"/>
      <c r="AB27" s="193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95"/>
      <c r="BF27" s="195"/>
      <c r="BG27" s="195"/>
      <c r="BH27" s="195"/>
      <c r="BI27" s="195"/>
      <c r="BJ27" s="195"/>
      <c r="BK27" s="195"/>
      <c r="BL27" s="195"/>
      <c r="BM27" s="195"/>
      <c r="BN27" s="195"/>
      <c r="BO27" s="195"/>
      <c r="BP27" s="195"/>
      <c r="BQ27" s="195"/>
      <c r="BR27" s="195"/>
      <c r="BS27" s="195"/>
      <c r="BT27" s="195"/>
      <c r="BU27" s="195"/>
      <c r="BV27" s="195"/>
      <c r="BW27" s="195"/>
      <c r="BX27" s="195"/>
      <c r="BY27" s="195"/>
      <c r="BZ27" s="195"/>
      <c r="CA27" s="195"/>
      <c r="CB27" s="195"/>
      <c r="CC27" s="195"/>
      <c r="CD27" s="195"/>
      <c r="CE27" s="195"/>
      <c r="CF27" s="195"/>
      <c r="CG27" s="195"/>
      <c r="CH27" s="195"/>
      <c r="CI27" s="195"/>
      <c r="CJ27" s="195"/>
      <c r="CK27" s="195"/>
      <c r="CL27" s="195"/>
      <c r="CM27" s="195"/>
      <c r="CN27" s="195"/>
      <c r="CO27" s="195"/>
      <c r="CP27" s="195"/>
      <c r="CQ27" s="195"/>
      <c r="CR27" s="195"/>
      <c r="CS27" s="195"/>
      <c r="CT27" s="195"/>
      <c r="CU27" s="195"/>
      <c r="CV27" s="195"/>
      <c r="CW27" s="195"/>
      <c r="CX27" s="195"/>
      <c r="CY27" s="195"/>
      <c r="CZ27" s="195"/>
      <c r="DA27" s="195"/>
      <c r="DB27" s="195"/>
      <c r="DC27" s="195"/>
      <c r="DD27" s="195"/>
    </row>
    <row r="28" spans="1:108" ht="30" customHeight="1">
      <c r="A28" s="183"/>
      <c r="B28" s="126" t="s">
        <v>152</v>
      </c>
      <c r="C28" s="184"/>
      <c r="D28" s="185"/>
      <c r="E28" s="185"/>
      <c r="F28" s="186"/>
      <c r="G28" s="187"/>
      <c r="H28" s="188"/>
      <c r="I28" s="188"/>
      <c r="J28" s="203">
        <f>J29/J24</f>
        <v>0.60025026563494621</v>
      </c>
      <c r="K28" s="203"/>
      <c r="L28" s="189"/>
      <c r="M28" s="205">
        <f>M24/J24</f>
        <v>1.561713230435593</v>
      </c>
      <c r="N28" s="191"/>
      <c r="O28" s="192"/>
      <c r="P28" s="192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204">
        <f>AB24/J24</f>
        <v>0.11344972056897916</v>
      </c>
      <c r="AC28" s="191"/>
      <c r="AD28" s="191"/>
      <c r="AE28" s="191"/>
      <c r="AF28" s="191"/>
      <c r="AG28" s="191"/>
      <c r="AH28" s="191"/>
      <c r="AI28" s="194"/>
      <c r="AJ28" s="191"/>
      <c r="AK28" s="191"/>
      <c r="AL28" s="194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5"/>
      <c r="BR28" s="195"/>
      <c r="BS28" s="195"/>
      <c r="BT28" s="195"/>
      <c r="BU28" s="195"/>
      <c r="BV28" s="195"/>
      <c r="BW28" s="195"/>
      <c r="BX28" s="195"/>
      <c r="BY28" s="195"/>
      <c r="BZ28" s="195"/>
      <c r="CA28" s="195"/>
      <c r="CB28" s="195"/>
      <c r="CC28" s="195"/>
      <c r="CD28" s="195"/>
      <c r="CE28" s="195"/>
      <c r="CF28" s="195"/>
      <c r="CG28" s="195"/>
      <c r="CH28" s="195"/>
      <c r="CI28" s="195"/>
      <c r="CJ28" s="195"/>
      <c r="CK28" s="195"/>
      <c r="CL28" s="195"/>
      <c r="CM28" s="195"/>
      <c r="CN28" s="195"/>
      <c r="CO28" s="195"/>
      <c r="CP28" s="195"/>
      <c r="CQ28" s="195"/>
      <c r="CR28" s="195"/>
      <c r="CS28" s="195"/>
      <c r="CT28" s="195"/>
      <c r="CU28" s="195"/>
      <c r="CV28" s="195"/>
      <c r="CW28" s="195"/>
      <c r="CX28" s="195"/>
      <c r="CY28" s="195"/>
      <c r="CZ28" s="195"/>
      <c r="DA28" s="195"/>
      <c r="DB28" s="195"/>
      <c r="DC28" s="195"/>
      <c r="DD28" s="195"/>
    </row>
    <row r="29" spans="1:108">
      <c r="A29" s="125"/>
      <c r="C29" s="126"/>
      <c r="D29" s="127"/>
      <c r="E29" s="127"/>
      <c r="F29" s="128"/>
      <c r="G29" s="129"/>
      <c r="H29" s="234" t="s">
        <v>150</v>
      </c>
      <c r="I29" s="234"/>
      <c r="J29" s="143">
        <f>SUM(J21,J14,J10,J2:J3)</f>
        <v>248000</v>
      </c>
      <c r="K29" s="143"/>
      <c r="L29" s="143"/>
      <c r="M29" s="145"/>
      <c r="N29" s="132"/>
      <c r="O29" s="157"/>
      <c r="P29" s="157"/>
      <c r="Q29" s="132"/>
      <c r="R29" s="132"/>
      <c r="S29" s="132"/>
      <c r="T29" s="132"/>
      <c r="U29" s="132"/>
      <c r="V29" s="143">
        <f>SUM(V21,V14,V10,V2:V3)</f>
        <v>131</v>
      </c>
      <c r="W29" s="131"/>
      <c r="X29" s="132"/>
      <c r="Y29" s="132"/>
      <c r="Z29" s="132"/>
      <c r="AA29" s="132"/>
      <c r="AB29" s="131"/>
      <c r="AC29" s="132"/>
      <c r="AD29" s="132"/>
      <c r="AE29" s="132"/>
      <c r="AF29" s="132"/>
      <c r="AG29" s="132"/>
      <c r="AH29" s="132"/>
      <c r="AI29" s="133"/>
      <c r="AJ29" s="132"/>
      <c r="AK29" s="132"/>
      <c r="AL29" s="133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</row>
    <row r="30" spans="1:108">
      <c r="A30" s="125"/>
      <c r="B30" s="126"/>
      <c r="C30" s="126"/>
      <c r="D30" s="127"/>
      <c r="E30" s="127"/>
      <c r="F30" s="128"/>
      <c r="G30" s="129"/>
      <c r="H30" s="206"/>
      <c r="I30" s="206"/>
      <c r="J30" s="143">
        <f>AVERAGE(J21,J14,J10,J2:J3)</f>
        <v>49600</v>
      </c>
      <c r="K30" s="143"/>
      <c r="L30" s="143"/>
      <c r="M30" s="145"/>
      <c r="N30" s="132"/>
      <c r="O30" s="157"/>
      <c r="P30" s="157"/>
      <c r="Q30" s="132"/>
      <c r="R30" s="132"/>
      <c r="S30" s="132"/>
      <c r="T30" s="132"/>
      <c r="U30" s="132"/>
      <c r="V30" s="143">
        <f>AVERAGE(V21,V14,V10,V2:V3)</f>
        <v>26.2</v>
      </c>
      <c r="W30" s="143"/>
      <c r="X30" s="132"/>
      <c r="Y30" s="132"/>
      <c r="Z30" s="132"/>
      <c r="AA30" s="132"/>
      <c r="AB30" s="131"/>
      <c r="AC30" s="132"/>
      <c r="AD30" s="132"/>
      <c r="AE30" s="132"/>
      <c r="AF30" s="132"/>
      <c r="AG30" s="132"/>
      <c r="AH30" s="132"/>
      <c r="AI30" s="133"/>
      <c r="AJ30" s="132"/>
      <c r="AK30" s="132"/>
      <c r="AL30" s="133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</row>
    <row r="32" spans="1:108">
      <c r="I32" s="113" t="s">
        <v>153</v>
      </c>
    </row>
    <row r="34" spans="1:13">
      <c r="A34" s="113" t="s">
        <v>151</v>
      </c>
    </row>
    <row r="35" spans="1:13">
      <c r="C35" s="134">
        <f>Z24/V24</f>
        <v>0.38461538461538464</v>
      </c>
      <c r="M35" s="209"/>
    </row>
    <row r="37" spans="1:13">
      <c r="E37" s="134"/>
    </row>
    <row r="38" spans="1:13">
      <c r="E38" s="134"/>
    </row>
    <row r="39" spans="1:13">
      <c r="E39" s="134"/>
    </row>
    <row r="40" spans="1:13">
      <c r="E40" s="134"/>
    </row>
    <row r="41" spans="1:13">
      <c r="E41" s="134"/>
    </row>
    <row r="42" spans="1:13">
      <c r="E42" s="134"/>
    </row>
    <row r="43" spans="1:13">
      <c r="E43" s="134"/>
    </row>
    <row r="44" spans="1:13">
      <c r="E44" s="134"/>
    </row>
    <row r="45" spans="1:13">
      <c r="E45" s="134"/>
    </row>
    <row r="46" spans="1:13">
      <c r="E46" s="134"/>
    </row>
    <row r="47" spans="1:13">
      <c r="E47" s="134"/>
    </row>
    <row r="48" spans="1:13">
      <c r="B48" s="113"/>
      <c r="C48" s="113"/>
      <c r="D48" s="113"/>
      <c r="E48" s="134"/>
      <c r="F48" s="113"/>
    </row>
    <row r="49" spans="2:6">
      <c r="B49" s="113"/>
      <c r="C49" s="113"/>
      <c r="D49" s="113"/>
      <c r="E49" s="134"/>
      <c r="F49" s="113"/>
    </row>
    <row r="50" spans="2:6">
      <c r="B50" s="113"/>
      <c r="C50" s="113"/>
      <c r="D50" s="113"/>
      <c r="E50" s="134"/>
      <c r="F50" s="113"/>
    </row>
    <row r="51" spans="2:6">
      <c r="B51" s="113"/>
      <c r="C51" s="113"/>
      <c r="D51" s="113"/>
      <c r="E51" s="134"/>
      <c r="F51" s="113"/>
    </row>
    <row r="88" spans="1:108" ht="30" customHeight="1"/>
    <row r="90" spans="1:108">
      <c r="A90" s="125"/>
      <c r="B90" s="126"/>
      <c r="C90" s="126"/>
      <c r="D90" s="127"/>
      <c r="E90" s="127"/>
      <c r="F90" s="128"/>
      <c r="G90" s="129"/>
      <c r="H90" s="206"/>
      <c r="I90" s="206"/>
      <c r="J90" s="143"/>
      <c r="K90" s="143"/>
      <c r="L90" s="143"/>
      <c r="M90" s="145"/>
      <c r="N90" s="132"/>
      <c r="O90" s="157"/>
      <c r="P90" s="157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1"/>
      <c r="AC90" s="132"/>
      <c r="AD90" s="132"/>
      <c r="AE90" s="132"/>
      <c r="AF90" s="132"/>
      <c r="AG90" s="132"/>
      <c r="AH90" s="132"/>
      <c r="AI90" s="133"/>
      <c r="AJ90" s="132"/>
      <c r="AK90" s="132"/>
      <c r="AL90" s="133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U90" s="104"/>
      <c r="BV90" s="104"/>
      <c r="BW90" s="104"/>
      <c r="BX90" s="104"/>
      <c r="BY90" s="104"/>
      <c r="BZ90" s="104"/>
      <c r="CA90" s="104"/>
      <c r="CB90" s="104"/>
      <c r="CC90" s="104"/>
      <c r="CD90" s="104"/>
      <c r="CE90" s="104"/>
      <c r="CF90" s="104"/>
      <c r="CG90" s="104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  <c r="CR90" s="104"/>
      <c r="CS90" s="104"/>
      <c r="CT90" s="104"/>
      <c r="CU90" s="104"/>
      <c r="CV90" s="104"/>
      <c r="CW90" s="104"/>
      <c r="CX90" s="104"/>
      <c r="CY90" s="104"/>
      <c r="CZ90" s="104"/>
      <c r="DA90" s="104"/>
      <c r="DB90" s="104"/>
      <c r="DC90" s="104"/>
      <c r="DD90" s="104"/>
    </row>
    <row r="91" spans="1:108">
      <c r="N91" s="113" t="s">
        <v>81</v>
      </c>
    </row>
    <row r="92" spans="1:108">
      <c r="E92" s="134"/>
      <c r="N92" s="113" t="s">
        <v>110</v>
      </c>
    </row>
    <row r="93" spans="1:108">
      <c r="B93" s="134" t="s">
        <v>121</v>
      </c>
      <c r="E93" s="134"/>
    </row>
    <row r="94" spans="1:108" ht="42">
      <c r="B94" s="136" t="s">
        <v>122</v>
      </c>
      <c r="E94" s="134"/>
    </row>
    <row r="95" spans="1:108">
      <c r="E95" s="134"/>
    </row>
  </sheetData>
  <mergeCells count="1">
    <mergeCell ref="H29:I29"/>
  </mergeCells>
  <dataValidations count="3">
    <dataValidation type="list" allowBlank="1" showInputMessage="1" showErrorMessage="1" sqref="A90 A2:A19 A22:A30">
      <formula1>$B$93:$B$94</formula1>
    </dataValidation>
    <dataValidation type="list" allowBlank="1" showInputMessage="1" showErrorMessage="1" sqref="N90 N2:N30">
      <formula1>$N$91:$N$92</formula1>
    </dataValidation>
    <dataValidation type="list" allowBlank="1" showInputMessage="1" showErrorMessage="1" sqref="A20:A21">
      <formula1>$B$31:$B$32</formula1>
    </dataValidation>
  </dataValidations>
  <hyperlinks>
    <hyperlink ref="E7" r:id="rId1"/>
  </hyperlinks>
  <pageMargins left="0.7" right="0.7" top="0.75" bottom="0.75" header="0.3" footer="0.3"/>
  <pageSetup scale="6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4"/>
  <sheetViews>
    <sheetView workbookViewId="0">
      <selection activeCell="G15" sqref="G15"/>
    </sheetView>
  </sheetViews>
  <sheetFormatPr baseColWidth="10" defaultColWidth="8.83203125" defaultRowHeight="14" x14ac:dyDescent="0"/>
  <cols>
    <col min="2" max="2" width="30.83203125" customWidth="1"/>
    <col min="5" max="5" width="15" customWidth="1"/>
    <col min="6" max="6" width="12" customWidth="1"/>
  </cols>
  <sheetData>
    <row r="5" spans="2:7" ht="20">
      <c r="B5" s="225"/>
      <c r="C5" s="225"/>
      <c r="D5" s="225"/>
      <c r="E5" s="223" t="s">
        <v>167</v>
      </c>
      <c r="F5" s="223" t="s">
        <v>168</v>
      </c>
    </row>
    <row r="6" spans="2:7" ht="20">
      <c r="B6" s="224" t="s">
        <v>174</v>
      </c>
      <c r="C6" s="224"/>
      <c r="D6" s="224"/>
      <c r="E6" s="226">
        <v>0.11</v>
      </c>
      <c r="F6" s="231">
        <v>9.4409649258682338E-2</v>
      </c>
    </row>
    <row r="7" spans="2:7" ht="20">
      <c r="B7" s="224" t="s">
        <v>173</v>
      </c>
      <c r="C7" s="224"/>
      <c r="D7" s="224"/>
      <c r="E7" s="227">
        <v>1.96</v>
      </c>
      <c r="F7" s="232">
        <v>1.75</v>
      </c>
    </row>
    <row r="8" spans="2:7" ht="20">
      <c r="B8" s="236" t="s">
        <v>172</v>
      </c>
      <c r="C8" s="236"/>
      <c r="D8" s="236"/>
      <c r="E8" s="228">
        <v>17.944444444444443</v>
      </c>
      <c r="F8" s="228">
        <v>23.128284637933604</v>
      </c>
    </row>
    <row r="9" spans="2:7" ht="20">
      <c r="B9" s="236" t="s">
        <v>171</v>
      </c>
      <c r="C9" s="236"/>
      <c r="D9" s="236"/>
      <c r="E9" s="228">
        <v>36.5</v>
      </c>
      <c r="F9" s="228">
        <v>16.653551982838486</v>
      </c>
    </row>
    <row r="10" spans="2:7" ht="20">
      <c r="B10" s="235" t="s">
        <v>170</v>
      </c>
      <c r="C10" s="235"/>
      <c r="D10" s="235"/>
      <c r="E10" s="229">
        <v>8.1027777777777779</v>
      </c>
      <c r="F10" s="229">
        <v>9.2024456323192876</v>
      </c>
    </row>
    <row r="11" spans="2:7" ht="20">
      <c r="B11" s="236" t="s">
        <v>74</v>
      </c>
      <c r="C11" s="236"/>
      <c r="D11" s="236"/>
      <c r="E11" s="230">
        <v>155.49206349206349</v>
      </c>
      <c r="F11" s="230">
        <v>154.63474588195118</v>
      </c>
    </row>
    <row r="12" spans="2:7" ht="20">
      <c r="B12" s="236" t="s">
        <v>78</v>
      </c>
      <c r="C12" s="236"/>
      <c r="D12" s="236"/>
      <c r="E12" s="231">
        <v>0.93194444444444458</v>
      </c>
      <c r="F12" s="231">
        <v>0.96383755015913564</v>
      </c>
    </row>
    <row r="13" spans="2:7" ht="20">
      <c r="B13" s="236" t="s">
        <v>79</v>
      </c>
      <c r="C13" s="236"/>
      <c r="D13" s="236"/>
      <c r="E13" s="231">
        <v>0.83777777777777773</v>
      </c>
      <c r="F13" s="231">
        <v>0.95514202378412505</v>
      </c>
    </row>
    <row r="14" spans="2:7" ht="20">
      <c r="B14" s="235" t="s">
        <v>178</v>
      </c>
      <c r="C14" s="235"/>
      <c r="D14" s="235"/>
      <c r="E14" s="233">
        <v>18</v>
      </c>
      <c r="F14" s="233">
        <v>17</v>
      </c>
      <c r="G14" s="222" t="s">
        <v>179</v>
      </c>
    </row>
  </sheetData>
  <mergeCells count="7">
    <mergeCell ref="B14:D14"/>
    <mergeCell ref="B8:D8"/>
    <mergeCell ref="B9:D9"/>
    <mergeCell ref="B11:D11"/>
    <mergeCell ref="B10:D10"/>
    <mergeCell ref="B12:D12"/>
    <mergeCell ref="B13:D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Responses</vt:lpstr>
      <vt:lpstr>Cleaned Responses</vt:lpstr>
      <vt:lpstr>Cleaned Responses Weighted</vt:lpstr>
      <vt:lpstr>Unweighted vs. Weighted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M</dc:creator>
  <cp:lastModifiedBy>Eric Holt</cp:lastModifiedBy>
  <cp:lastPrinted>2013-03-22T13:36:43Z</cp:lastPrinted>
  <dcterms:created xsi:type="dcterms:W3CDTF">2013-03-12T13:38:44Z</dcterms:created>
  <dcterms:modified xsi:type="dcterms:W3CDTF">2013-04-19T16:56:14Z</dcterms:modified>
</cp:coreProperties>
</file>