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行业与个股对应表" sheetId="1" r:id="rId1"/>
    <sheet name="Sheet1" sheetId="2" r:id="rId2"/>
    <sheet name="Sheet2" sheetId="3" r:id="rId3"/>
  </sheets>
  <calcPr calcId="144525"/>
  <extLst/>
</workbook>
</file>

<file path=xl/sharedStrings.xml><?xml version="1.0" encoding="utf-8"?>
<sst xmlns="http://schemas.openxmlformats.org/spreadsheetml/2006/main" count="4401">
  <si>
    <t>人民币</t>
  </si>
  <si>
    <t>基本汇率</t>
  </si>
  <si>
    <t>美汇日元</t>
  </si>
  <si>
    <t>英镑美元</t>
  </si>
  <si>
    <t>美汇瑞士</t>
  </si>
  <si>
    <t>欧元美元</t>
  </si>
  <si>
    <t>美汇加元</t>
  </si>
  <si>
    <t>美汇港元</t>
  </si>
  <si>
    <t>美汇新元</t>
  </si>
  <si>
    <t>澳元美元</t>
  </si>
  <si>
    <t>美元指数</t>
  </si>
  <si>
    <t>美汇纽元</t>
  </si>
  <si>
    <t>交叉汇率</t>
  </si>
  <si>
    <t>美汇挪威</t>
  </si>
  <si>
    <t>美汇台币</t>
  </si>
  <si>
    <t>阿拉伯币</t>
  </si>
  <si>
    <t>美汇韩元</t>
  </si>
  <si>
    <t>美汇印尼</t>
  </si>
  <si>
    <t>美汇泰铢</t>
  </si>
  <si>
    <t>菲律宾元</t>
  </si>
  <si>
    <t>印度卢比</t>
  </si>
  <si>
    <t>欧元英镑</t>
  </si>
  <si>
    <t>欧元日元</t>
  </si>
  <si>
    <t>欧元瑞郎</t>
  </si>
  <si>
    <t>马来西亚</t>
  </si>
  <si>
    <t>澳元加元</t>
  </si>
  <si>
    <t>澳元日元</t>
  </si>
  <si>
    <t>加元日元</t>
  </si>
  <si>
    <t>欧元加元</t>
  </si>
  <si>
    <t>英镑澳元</t>
  </si>
  <si>
    <t>英镑加元</t>
  </si>
  <si>
    <t>英镑日元</t>
  </si>
  <si>
    <t>LME电铜</t>
  </si>
  <si>
    <t>伦敦金属</t>
  </si>
  <si>
    <t>LME电铝</t>
  </si>
  <si>
    <t>LME电铅</t>
  </si>
  <si>
    <t>LME电锌</t>
  </si>
  <si>
    <t>LME电锡</t>
  </si>
  <si>
    <t>LME电镍</t>
  </si>
  <si>
    <t>3综合铜</t>
  </si>
  <si>
    <t>3综合铝</t>
  </si>
  <si>
    <t>3综合铅</t>
  </si>
  <si>
    <t>3综合锌</t>
  </si>
  <si>
    <t>3综合锡</t>
  </si>
  <si>
    <t>3综合镍</t>
  </si>
  <si>
    <t>3伦敦铜</t>
  </si>
  <si>
    <t>3伦敦铝</t>
  </si>
  <si>
    <t>3伦敦铅</t>
  </si>
  <si>
    <t>3伦敦锌</t>
  </si>
  <si>
    <t>3伦敦锡</t>
  </si>
  <si>
    <t>3伦敦镍</t>
  </si>
  <si>
    <t>伦敦现铜</t>
  </si>
  <si>
    <t>伦敦现铝</t>
  </si>
  <si>
    <t>伦敦现铅</t>
  </si>
  <si>
    <t>伦敦现锌</t>
  </si>
  <si>
    <t>伦敦现锡</t>
  </si>
  <si>
    <t>伦敦现镍</t>
  </si>
  <si>
    <t>美白银连</t>
  </si>
  <si>
    <t>纽约商品</t>
  </si>
  <si>
    <t>美白银01</t>
  </si>
  <si>
    <t>美白银02</t>
  </si>
  <si>
    <t>美白银03</t>
  </si>
  <si>
    <t>美白银04</t>
  </si>
  <si>
    <t>美白银05</t>
  </si>
  <si>
    <t>美白银06</t>
  </si>
  <si>
    <t>美白银07</t>
  </si>
  <si>
    <t>美白银08</t>
  </si>
  <si>
    <t>美白银09</t>
  </si>
  <si>
    <t>美白银10</t>
  </si>
  <si>
    <t>美白银11</t>
  </si>
  <si>
    <t>美白银12</t>
  </si>
  <si>
    <t>美精铜连</t>
  </si>
  <si>
    <t>美精铜01</t>
  </si>
  <si>
    <t>美精铜02</t>
  </si>
  <si>
    <t>美精铜03</t>
  </si>
  <si>
    <t>美精铜04</t>
  </si>
  <si>
    <t>美精铜05</t>
  </si>
  <si>
    <t>美精铜06</t>
  </si>
  <si>
    <t>美精铜07</t>
  </si>
  <si>
    <t>美精铜08</t>
  </si>
  <si>
    <t>美精铜09</t>
  </si>
  <si>
    <t>美精铜10</t>
  </si>
  <si>
    <t>美精铜11</t>
  </si>
  <si>
    <t>美精铜12</t>
  </si>
  <si>
    <t>美黄金连</t>
  </si>
  <si>
    <t>美黄金01</t>
  </si>
  <si>
    <t>美黄金02</t>
  </si>
  <si>
    <t>美黄金03</t>
  </si>
  <si>
    <t>美黄金04</t>
  </si>
  <si>
    <t>美黄金05</t>
  </si>
  <si>
    <t>美黄金06</t>
  </si>
  <si>
    <t>美黄金07</t>
  </si>
  <si>
    <t>美黄金08</t>
  </si>
  <si>
    <t>美黄金09</t>
  </si>
  <si>
    <t>美黄金10</t>
  </si>
  <si>
    <t>美黄金11</t>
  </si>
  <si>
    <t>美黄金12</t>
  </si>
  <si>
    <t>美原油连</t>
  </si>
  <si>
    <t>纽约石油</t>
  </si>
  <si>
    <t>美原油01</t>
  </si>
  <si>
    <t>美原油02</t>
  </si>
  <si>
    <t>美原油03</t>
  </si>
  <si>
    <t>美原油04</t>
  </si>
  <si>
    <t>美原油05</t>
  </si>
  <si>
    <t>美原油06</t>
  </si>
  <si>
    <t>美原油07</t>
  </si>
  <si>
    <t>美原油08</t>
  </si>
  <si>
    <t>美原油09</t>
  </si>
  <si>
    <t>美原油10</t>
  </si>
  <si>
    <t>美原油11</t>
  </si>
  <si>
    <t>美原油12</t>
  </si>
  <si>
    <t>美燃油连</t>
  </si>
  <si>
    <t>美燃油01</t>
  </si>
  <si>
    <t>美燃油02</t>
  </si>
  <si>
    <t>美燃油03</t>
  </si>
  <si>
    <t>美燃油04</t>
  </si>
  <si>
    <t>美燃油05</t>
  </si>
  <si>
    <t>美燃油06</t>
  </si>
  <si>
    <t>美燃油07</t>
  </si>
  <si>
    <t>美燃油08</t>
  </si>
  <si>
    <t>美燃油09</t>
  </si>
  <si>
    <t>美燃油10</t>
  </si>
  <si>
    <t>美燃油11</t>
  </si>
  <si>
    <t>美燃油12</t>
  </si>
  <si>
    <t>日橡胶连</t>
  </si>
  <si>
    <t>东京工业品</t>
  </si>
  <si>
    <t>日橡胶01</t>
  </si>
  <si>
    <t>日橡胶02</t>
  </si>
  <si>
    <t>日橡胶03</t>
  </si>
  <si>
    <t>日橡胶04</t>
  </si>
  <si>
    <t>日橡胶05</t>
  </si>
  <si>
    <t>日橡胶06</t>
  </si>
  <si>
    <t>日橡胶07</t>
  </si>
  <si>
    <t>日橡胶08</t>
  </si>
  <si>
    <t>日橡胶09</t>
  </si>
  <si>
    <t>日橡胶10</t>
  </si>
  <si>
    <t>日橡胶11</t>
  </si>
  <si>
    <t>日橡胶12</t>
  </si>
  <si>
    <t>郑棉1603</t>
  </si>
  <si>
    <t>郑州商品</t>
  </si>
  <si>
    <t>郑棉1605</t>
  </si>
  <si>
    <t>郑棉1607</t>
  </si>
  <si>
    <t>郑棉1609</t>
  </si>
  <si>
    <t>郑棉1611</t>
  </si>
  <si>
    <t>郑棉1701</t>
  </si>
  <si>
    <t>郑棉连续</t>
  </si>
  <si>
    <t>郑棉主力</t>
  </si>
  <si>
    <t>郑棉指数</t>
  </si>
  <si>
    <t>玻璃1602</t>
  </si>
  <si>
    <t>玻璃1603</t>
  </si>
  <si>
    <t>玻璃1604</t>
  </si>
  <si>
    <t>玻璃1605</t>
  </si>
  <si>
    <t>玻璃1606</t>
  </si>
  <si>
    <t>玻璃1607</t>
  </si>
  <si>
    <t>玻璃1608</t>
  </si>
  <si>
    <t>玻璃1609</t>
  </si>
  <si>
    <t>玻璃1610</t>
  </si>
  <si>
    <t>玻璃1611</t>
  </si>
  <si>
    <t>玻璃1612</t>
  </si>
  <si>
    <t>玻璃1701</t>
  </si>
  <si>
    <t>玻璃连续</t>
  </si>
  <si>
    <t>玻璃主力</t>
  </si>
  <si>
    <t>玻璃指数</t>
  </si>
  <si>
    <t>IPS SF15</t>
  </si>
  <si>
    <t>粳稻1603</t>
  </si>
  <si>
    <t>粳稻1605</t>
  </si>
  <si>
    <t>粳稻1607</t>
  </si>
  <si>
    <t>粳稻1609</t>
  </si>
  <si>
    <t>粳稻1611</t>
  </si>
  <si>
    <t>粳稻1701</t>
  </si>
  <si>
    <t>粳稻主力</t>
  </si>
  <si>
    <t>粳稻指数</t>
  </si>
  <si>
    <t>晚籼1603</t>
  </si>
  <si>
    <t>晚籼1605</t>
  </si>
  <si>
    <t>晚籼1607</t>
  </si>
  <si>
    <t>晚籼1609</t>
  </si>
  <si>
    <t>晚籼1611</t>
  </si>
  <si>
    <t>晚籼1701</t>
  </si>
  <si>
    <t>晚籼主力</t>
  </si>
  <si>
    <t>晚籼指数</t>
  </si>
  <si>
    <t>甲醇1602</t>
  </si>
  <si>
    <t>甲醇1603</t>
  </si>
  <si>
    <t>甲醇1604</t>
  </si>
  <si>
    <t>甲醇1605</t>
  </si>
  <si>
    <t>甲醇1606</t>
  </si>
  <si>
    <t>甲醇1607</t>
  </si>
  <si>
    <t>甲醇1608</t>
  </si>
  <si>
    <t>甲醇1609</t>
  </si>
  <si>
    <t>甲醇1610</t>
  </si>
  <si>
    <t>甲醇1611</t>
  </si>
  <si>
    <t>甲醇1612</t>
  </si>
  <si>
    <t>甲醇1701</t>
  </si>
  <si>
    <t>甲醇主力</t>
  </si>
  <si>
    <t>甲醇指数</t>
  </si>
  <si>
    <t>甲醇连续</t>
  </si>
  <si>
    <t>菜油1603</t>
  </si>
  <si>
    <t>菜油1605</t>
  </si>
  <si>
    <t>菜油1607</t>
  </si>
  <si>
    <t>菜油1609</t>
  </si>
  <si>
    <t>菜油1611</t>
  </si>
  <si>
    <t>菜油1701</t>
  </si>
  <si>
    <t>菜油连续</t>
  </si>
  <si>
    <t>菜油主力</t>
  </si>
  <si>
    <t>菜油指数</t>
  </si>
  <si>
    <t>普麦1603</t>
  </si>
  <si>
    <t>普麦1605</t>
  </si>
  <si>
    <t>普麦1607</t>
  </si>
  <si>
    <t>普麦1609</t>
  </si>
  <si>
    <t>普麦1611</t>
  </si>
  <si>
    <t>普麦1701</t>
  </si>
  <si>
    <t>普麦连续</t>
  </si>
  <si>
    <t>普麦主力</t>
  </si>
  <si>
    <t>普麦指数</t>
  </si>
  <si>
    <t>籼稻1603</t>
  </si>
  <si>
    <t>籼稻1605</t>
  </si>
  <si>
    <t>籼稻1607</t>
  </si>
  <si>
    <t>籼稻1609</t>
  </si>
  <si>
    <t>籼稻1611</t>
  </si>
  <si>
    <t>籼稻1701</t>
  </si>
  <si>
    <t>籼稻连续</t>
  </si>
  <si>
    <t>籼稻主力</t>
  </si>
  <si>
    <t>籼稻指数</t>
  </si>
  <si>
    <t>菜粕1603</t>
  </si>
  <si>
    <t>菜粕1605</t>
  </si>
  <si>
    <t>菜粕1607</t>
  </si>
  <si>
    <t>菜粕1608</t>
  </si>
  <si>
    <t>菜粕1609</t>
  </si>
  <si>
    <t>菜粕1611</t>
  </si>
  <si>
    <t>菜粕1701</t>
  </si>
  <si>
    <t>菜粕连续</t>
  </si>
  <si>
    <t>菜粕主力</t>
  </si>
  <si>
    <t>菜粕指数</t>
  </si>
  <si>
    <t>菜籽1607</t>
  </si>
  <si>
    <t>菜籽1608</t>
  </si>
  <si>
    <t>菜籽1609</t>
  </si>
  <si>
    <t>菜籽1611</t>
  </si>
  <si>
    <t>菜籽连续</t>
  </si>
  <si>
    <t>菜籽主力</t>
  </si>
  <si>
    <t>菜籽指数</t>
  </si>
  <si>
    <t>SPD SR1601&amp;SR160</t>
  </si>
  <si>
    <t>硅铁1602</t>
  </si>
  <si>
    <t>硅铁1603</t>
  </si>
  <si>
    <t>硅铁1604</t>
  </si>
  <si>
    <t>硅铁1605</t>
  </si>
  <si>
    <t>硅铁1606</t>
  </si>
  <si>
    <t>硅铁1607</t>
  </si>
  <si>
    <t>硅铁1608</t>
  </si>
  <si>
    <t>硅铁1609</t>
  </si>
  <si>
    <t>硅铁1610</t>
  </si>
  <si>
    <t>硅铁1611</t>
  </si>
  <si>
    <t>硅铁1612</t>
  </si>
  <si>
    <t>硅铁1701</t>
  </si>
  <si>
    <t>硅铁主力</t>
  </si>
  <si>
    <t>硅铁指数</t>
  </si>
  <si>
    <t>锰硅1602</t>
  </si>
  <si>
    <t>锰硅1603</t>
  </si>
  <si>
    <t>锰硅1604</t>
  </si>
  <si>
    <t>锰硅1605</t>
  </si>
  <si>
    <t>锰硅1606</t>
  </si>
  <si>
    <t>锰硅1607</t>
  </si>
  <si>
    <t>锰硅1608</t>
  </si>
  <si>
    <t>锰硅1609</t>
  </si>
  <si>
    <t>锰硅1610</t>
  </si>
  <si>
    <t>锰硅1611</t>
  </si>
  <si>
    <t>锰硅1612</t>
  </si>
  <si>
    <t>锰硅1701</t>
  </si>
  <si>
    <t>锰硅主力</t>
  </si>
  <si>
    <t>锰硅指数</t>
  </si>
  <si>
    <t>白糖1603</t>
  </si>
  <si>
    <t>白糖1605</t>
  </si>
  <si>
    <t>白糖1607</t>
  </si>
  <si>
    <t>白糖1609</t>
  </si>
  <si>
    <t>白糖1611</t>
  </si>
  <si>
    <t>白糖1701</t>
  </si>
  <si>
    <t>白糖1703</t>
  </si>
  <si>
    <t>白糖1705</t>
  </si>
  <si>
    <t>白糖1707</t>
  </si>
  <si>
    <t>白糖连续</t>
  </si>
  <si>
    <t>白糖主力</t>
  </si>
  <si>
    <t>白糖指数</t>
  </si>
  <si>
    <t>PTA1602</t>
  </si>
  <si>
    <t>PTA1603</t>
  </si>
  <si>
    <t>PTA1604</t>
  </si>
  <si>
    <t>PTA1605</t>
  </si>
  <si>
    <t>PTA1606</t>
  </si>
  <si>
    <t>PTA1607</t>
  </si>
  <si>
    <t>PTA1608</t>
  </si>
  <si>
    <t>PTA1609</t>
  </si>
  <si>
    <t>PTA1610</t>
  </si>
  <si>
    <t>PTA1611</t>
  </si>
  <si>
    <t>PTA1612</t>
  </si>
  <si>
    <t>PTA1701</t>
  </si>
  <si>
    <t>PTA连续</t>
  </si>
  <si>
    <t>PTA主力</t>
  </si>
  <si>
    <t>PTA指数</t>
  </si>
  <si>
    <t>动煤1602</t>
  </si>
  <si>
    <t>动煤1603</t>
  </si>
  <si>
    <t>动煤1604</t>
  </si>
  <si>
    <t>动煤主力</t>
  </si>
  <si>
    <t>动煤指数</t>
  </si>
  <si>
    <t>强麦1603</t>
  </si>
  <si>
    <t>强麦1605</t>
  </si>
  <si>
    <t>强麦1607</t>
  </si>
  <si>
    <t>强麦1609</t>
  </si>
  <si>
    <t>强麦1611</t>
  </si>
  <si>
    <t>强麦1701</t>
  </si>
  <si>
    <t>强麦连续</t>
  </si>
  <si>
    <t>强麦主力</t>
  </si>
  <si>
    <t>强麦指数</t>
  </si>
  <si>
    <t>动煤1605</t>
  </si>
  <si>
    <t>动煤1606</t>
  </si>
  <si>
    <t>动煤1607</t>
  </si>
  <si>
    <t>动煤1608</t>
  </si>
  <si>
    <t>动煤1609</t>
  </si>
  <si>
    <t>动煤1610</t>
  </si>
  <si>
    <t>动煤1611</t>
  </si>
  <si>
    <t>动煤1612</t>
  </si>
  <si>
    <t>动煤1701</t>
  </si>
  <si>
    <t>豆一1603</t>
  </si>
  <si>
    <t>大连商品</t>
  </si>
  <si>
    <t>豆一1605</t>
  </si>
  <si>
    <t>豆一1607</t>
  </si>
  <si>
    <t>豆一1609</t>
  </si>
  <si>
    <t>豆一1611</t>
  </si>
  <si>
    <t>豆一1701</t>
  </si>
  <si>
    <t>豆一1703</t>
  </si>
  <si>
    <t>豆一1705</t>
  </si>
  <si>
    <t>豆一1707</t>
  </si>
  <si>
    <t>豆一连续</t>
  </si>
  <si>
    <t>豆一主力</t>
  </si>
  <si>
    <t>豆一指数</t>
  </si>
  <si>
    <t>豆二1603</t>
  </si>
  <si>
    <t>豆二1605</t>
  </si>
  <si>
    <t>豆二1607</t>
  </si>
  <si>
    <t>豆二1609</t>
  </si>
  <si>
    <t>豆二1611</t>
  </si>
  <si>
    <t>豆二1701</t>
  </si>
  <si>
    <t>胶板1602</t>
  </si>
  <si>
    <t>胶板1603</t>
  </si>
  <si>
    <t>胶板1604</t>
  </si>
  <si>
    <t>胶板1605</t>
  </si>
  <si>
    <t>胶板1606</t>
  </si>
  <si>
    <t>胶板1607</t>
  </si>
  <si>
    <t>胶板1608</t>
  </si>
  <si>
    <t>胶板1609</t>
  </si>
  <si>
    <t>胶板1610</t>
  </si>
  <si>
    <t>胶板1611</t>
  </si>
  <si>
    <t>胶板1612</t>
  </si>
  <si>
    <t>胶板1701</t>
  </si>
  <si>
    <t>胶板主力</t>
  </si>
  <si>
    <t>胶板指数</t>
  </si>
  <si>
    <t>豆二连续</t>
  </si>
  <si>
    <t>豆二主力</t>
  </si>
  <si>
    <t>豆二指数</t>
  </si>
  <si>
    <t>玉米1603</t>
  </si>
  <si>
    <t>玉米1605</t>
  </si>
  <si>
    <t>玉米1607</t>
  </si>
  <si>
    <t>玉米1609</t>
  </si>
  <si>
    <t>玉米1611</t>
  </si>
  <si>
    <t>玉米1701</t>
  </si>
  <si>
    <t>玉米连续</t>
  </si>
  <si>
    <t>玉米主力</t>
  </si>
  <si>
    <t>玉米指数</t>
  </si>
  <si>
    <t>淀粉1603</t>
  </si>
  <si>
    <t>淀粉1605</t>
  </si>
  <si>
    <t>淀粉1607</t>
  </si>
  <si>
    <t>淀粉1609</t>
  </si>
  <si>
    <t>淀粉1611</t>
  </si>
  <si>
    <t>淀粉1701</t>
  </si>
  <si>
    <t>淀粉主力</t>
  </si>
  <si>
    <t>淀粉指数</t>
  </si>
  <si>
    <t>纤板1602</t>
  </si>
  <si>
    <t>纤板1603</t>
  </si>
  <si>
    <t>纤板1604</t>
  </si>
  <si>
    <t>纤板1605</t>
  </si>
  <si>
    <t>纤板1606</t>
  </si>
  <si>
    <t>纤板1607</t>
  </si>
  <si>
    <t>纤板1608</t>
  </si>
  <si>
    <t>纤板1609</t>
  </si>
  <si>
    <t>纤板1610</t>
  </si>
  <si>
    <t>纤板1611</t>
  </si>
  <si>
    <t>纤板1612</t>
  </si>
  <si>
    <t>纤板1701</t>
  </si>
  <si>
    <t>纤板主力</t>
  </si>
  <si>
    <t>纤板指数</t>
  </si>
  <si>
    <t>铁矿1602</t>
  </si>
  <si>
    <t>铁矿1603</t>
  </si>
  <si>
    <t>铁矿1604</t>
  </si>
  <si>
    <t>铁矿1605</t>
  </si>
  <si>
    <t>铁矿1606</t>
  </si>
  <si>
    <t>铁矿1607</t>
  </si>
  <si>
    <t>铁矿1608</t>
  </si>
  <si>
    <t>铁矿1609</t>
  </si>
  <si>
    <t>铁矿1610</t>
  </si>
  <si>
    <t>铁矿1611</t>
  </si>
  <si>
    <t>铁矿1612</t>
  </si>
  <si>
    <t>铁矿1701</t>
  </si>
  <si>
    <t>铁矿主力</t>
  </si>
  <si>
    <t>铁矿指数</t>
  </si>
  <si>
    <t>焦炭1602</t>
  </si>
  <si>
    <t>焦炭1603</t>
  </si>
  <si>
    <t>焦炭1604</t>
  </si>
  <si>
    <t>焦炭1605</t>
  </si>
  <si>
    <t>焦炭1606</t>
  </si>
  <si>
    <t>焦炭1607</t>
  </si>
  <si>
    <t>焦炭1608</t>
  </si>
  <si>
    <t>焦炭1609</t>
  </si>
  <si>
    <t>焦炭1610</t>
  </si>
  <si>
    <t>焦炭1611</t>
  </si>
  <si>
    <t>焦炭1612</t>
  </si>
  <si>
    <t>焦炭1701</t>
  </si>
  <si>
    <t>鸡蛋1602</t>
  </si>
  <si>
    <t>鸡蛋1603</t>
  </si>
  <si>
    <t>鸡蛋1604</t>
  </si>
  <si>
    <t>鸡蛋1605</t>
  </si>
  <si>
    <t>鸡蛋1606</t>
  </si>
  <si>
    <t>鸡蛋1609</t>
  </si>
  <si>
    <t>鸡蛋1610</t>
  </si>
  <si>
    <t>鸡蛋1611</t>
  </si>
  <si>
    <t>鸡蛋1612</t>
  </si>
  <si>
    <t>鸡蛋1701</t>
  </si>
  <si>
    <t>鸡蛋连续</t>
  </si>
  <si>
    <t>鸡蛋主力</t>
  </si>
  <si>
    <t>鸡蛋指数</t>
  </si>
  <si>
    <t>焦炭连续</t>
  </si>
  <si>
    <t>焦炭连三</t>
  </si>
  <si>
    <t>焦炭连四</t>
  </si>
  <si>
    <t>焦炭主力</t>
  </si>
  <si>
    <t>焦炭指数</t>
  </si>
  <si>
    <t>焦煤1602</t>
  </si>
  <si>
    <t>焦煤1603</t>
  </si>
  <si>
    <t>焦煤1604</t>
  </si>
  <si>
    <t>焦煤1605</t>
  </si>
  <si>
    <t>焦煤1606</t>
  </si>
  <si>
    <t>焦煤1607</t>
  </si>
  <si>
    <t>焦煤1608</t>
  </si>
  <si>
    <t>焦煤1609</t>
  </si>
  <si>
    <t>焦煤1610</t>
  </si>
  <si>
    <t>焦煤1611</t>
  </si>
  <si>
    <t>焦煤1612</t>
  </si>
  <si>
    <t>焦煤1701</t>
  </si>
  <si>
    <t>焦煤连续</t>
  </si>
  <si>
    <t>焦煤连三</t>
  </si>
  <si>
    <t>焦煤连四</t>
  </si>
  <si>
    <t>焦煤主力</t>
  </si>
  <si>
    <t>焦煤指数</t>
  </si>
  <si>
    <t>乙烯1602</t>
  </si>
  <si>
    <t>乙烯1603</t>
  </si>
  <si>
    <t>乙烯1604</t>
  </si>
  <si>
    <t>乙烯1605</t>
  </si>
  <si>
    <t>乙烯1606</t>
  </si>
  <si>
    <t>乙烯1607</t>
  </si>
  <si>
    <t>乙烯1608</t>
  </si>
  <si>
    <t>乙烯1609</t>
  </si>
  <si>
    <t>乙烯1610</t>
  </si>
  <si>
    <t>乙烯1611</t>
  </si>
  <si>
    <t>乙烯1612</t>
  </si>
  <si>
    <t>乙烯1701</t>
  </si>
  <si>
    <t>乙烯连续</t>
  </si>
  <si>
    <t>乙烯连三</t>
  </si>
  <si>
    <t>乙烯连四</t>
  </si>
  <si>
    <t>乙烯主力</t>
  </si>
  <si>
    <t>乙烯指数</t>
  </si>
  <si>
    <t>豆粕1603</t>
  </si>
  <si>
    <t>豆粕1605</t>
  </si>
  <si>
    <t>豆粕1607</t>
  </si>
  <si>
    <t>豆粕1608</t>
  </si>
  <si>
    <t>豆粕1609</t>
  </si>
  <si>
    <t>豆粕1611</t>
  </si>
  <si>
    <t>豆粕1612</t>
  </si>
  <si>
    <t>豆粕1701</t>
  </si>
  <si>
    <t>豆粕连续</t>
  </si>
  <si>
    <t>豆粕连三</t>
  </si>
  <si>
    <t>豆粕主力</t>
  </si>
  <si>
    <t>豆粕指数</t>
  </si>
  <si>
    <t>棕榈1602</t>
  </si>
  <si>
    <t>棕榈1603</t>
  </si>
  <si>
    <t>棕榈1604</t>
  </si>
  <si>
    <t>棕榈1605</t>
  </si>
  <si>
    <t>棕榈1606</t>
  </si>
  <si>
    <t>棕榈1607</t>
  </si>
  <si>
    <t>棕榈1608</t>
  </si>
  <si>
    <t>棕榈1609</t>
  </si>
  <si>
    <t>棕榈1610</t>
  </si>
  <si>
    <t>棕榈1611</t>
  </si>
  <si>
    <t>棕榈1612</t>
  </si>
  <si>
    <t>棕榈1701</t>
  </si>
  <si>
    <t>棕榈连续</t>
  </si>
  <si>
    <t>棕榈连三</t>
  </si>
  <si>
    <t>棕榈连四</t>
  </si>
  <si>
    <t>棕榈主力</t>
  </si>
  <si>
    <t>棕榈指数</t>
  </si>
  <si>
    <t>丙烯1602</t>
  </si>
  <si>
    <t>丙烯1603</t>
  </si>
  <si>
    <t>丙烯1604</t>
  </si>
  <si>
    <t>丙烯1605</t>
  </si>
  <si>
    <t>丙烯1606</t>
  </si>
  <si>
    <t>丙烯1607</t>
  </si>
  <si>
    <t>丙烯1608</t>
  </si>
  <si>
    <t>丙烯1609</t>
  </si>
  <si>
    <t>丙烯1610</t>
  </si>
  <si>
    <t>丙烯1611</t>
  </si>
  <si>
    <t>丙烯1612</t>
  </si>
  <si>
    <t>丙烯1701</t>
  </si>
  <si>
    <t>丙烯主力</t>
  </si>
  <si>
    <t>丙烯指数</t>
  </si>
  <si>
    <t>S A1401&amp;</t>
  </si>
  <si>
    <t>SP A1405&amp;A1409</t>
  </si>
  <si>
    <t>SP A1409&amp;A1501</t>
  </si>
  <si>
    <t>SP A1501&amp;A1505</t>
  </si>
  <si>
    <t>SP A1505&amp;A1509</t>
  </si>
  <si>
    <t>SP A1509&amp;A1601</t>
  </si>
  <si>
    <t>S B1401&amp;</t>
  </si>
  <si>
    <t>SP B1405&amp;B1501</t>
  </si>
  <si>
    <t>SP B1409&amp;B1505</t>
  </si>
  <si>
    <t>SP B1501&amp;B1505</t>
  </si>
  <si>
    <t>SP B1505&amp;B1509</t>
  </si>
  <si>
    <t>S C1401&amp;</t>
  </si>
  <si>
    <t>SP C1405&amp;C1409</t>
  </si>
  <si>
    <t>SP C1409&amp;C1505</t>
  </si>
  <si>
    <t>SP C1501&amp;C1505</t>
  </si>
  <si>
    <t>SP C1505&amp;C1509</t>
  </si>
  <si>
    <t>S I1403&amp;</t>
  </si>
  <si>
    <t>SP I1405&amp;I1501</t>
  </si>
  <si>
    <t>SP I1409&amp;I1505</t>
  </si>
  <si>
    <t>SP I1501&amp;I1505</t>
  </si>
  <si>
    <t>SP I1505&amp;I1509</t>
  </si>
  <si>
    <t>S J1401&amp;</t>
  </si>
  <si>
    <t>SP J1405&amp;J1409</t>
  </si>
  <si>
    <t>SP J1409&amp;J1501</t>
  </si>
  <si>
    <t>SP J1501&amp;J1509</t>
  </si>
  <si>
    <t>SP J1505&amp;J1509</t>
  </si>
  <si>
    <t>S L1401&amp;</t>
  </si>
  <si>
    <t>SP L1405&amp;L1501</t>
  </si>
  <si>
    <t>SP L1409&amp;L1505</t>
  </si>
  <si>
    <t>SP L1501&amp;L1505</t>
  </si>
  <si>
    <t>SP L1505&amp;L1509</t>
  </si>
  <si>
    <t>S M1401&amp;</t>
  </si>
  <si>
    <t>SP M1405&amp;M1409</t>
  </si>
  <si>
    <t>SP M1409&amp;M1501</t>
  </si>
  <si>
    <t>SP M1501&amp;M1509</t>
  </si>
  <si>
    <t>SP M1505&amp;M1509</t>
  </si>
  <si>
    <t>S P1401&amp;</t>
  </si>
  <si>
    <t>SP P1405&amp;P1501</t>
  </si>
  <si>
    <t>SP P1409&amp;P1501</t>
  </si>
  <si>
    <t>SP P1501&amp;P1509</t>
  </si>
  <si>
    <t>SP P1505&amp;P1509</t>
  </si>
  <si>
    <t>S V1401&amp;</t>
  </si>
  <si>
    <t>SP V1405&amp;V1409</t>
  </si>
  <si>
    <t>SP V1409&amp;V1501</t>
  </si>
  <si>
    <t>SP V1501&amp;V1509</t>
  </si>
  <si>
    <t>SP V1505&amp;V1509</t>
  </si>
  <si>
    <t>S Y1401&amp;</t>
  </si>
  <si>
    <t>SP Y1405&amp;Y1409</t>
  </si>
  <si>
    <t>SP Y1409&amp;Y1505</t>
  </si>
  <si>
    <t>SP Y1501&amp;Y1505</t>
  </si>
  <si>
    <t>SP Y1505&amp;Y1509</t>
  </si>
  <si>
    <t>PVC1602</t>
  </si>
  <si>
    <t>PVC1603</t>
  </si>
  <si>
    <t>PVC1604</t>
  </si>
  <si>
    <t>PVC1605</t>
  </si>
  <si>
    <t>PVC1606</t>
  </si>
  <si>
    <t>PVC1607</t>
  </si>
  <si>
    <t>PVC1608</t>
  </si>
  <si>
    <t>PVC1609</t>
  </si>
  <si>
    <t>PVC1610</t>
  </si>
  <si>
    <t>PVC1611</t>
  </si>
  <si>
    <t>PVC1612</t>
  </si>
  <si>
    <t>PVC1701</t>
  </si>
  <si>
    <t>PVC连续</t>
  </si>
  <si>
    <t>PVC连三</t>
  </si>
  <si>
    <t>PVC连四</t>
  </si>
  <si>
    <t>PVC主力</t>
  </si>
  <si>
    <t>PVC指数</t>
  </si>
  <si>
    <t>豆油1603</t>
  </si>
  <si>
    <t>豆油1605</t>
  </si>
  <si>
    <t>豆油1607</t>
  </si>
  <si>
    <t>豆油1608</t>
  </si>
  <si>
    <t>豆油1609</t>
  </si>
  <si>
    <t>豆油1611</t>
  </si>
  <si>
    <t>豆油1612</t>
  </si>
  <si>
    <t>豆油1701</t>
  </si>
  <si>
    <t>豆油连续</t>
  </si>
  <si>
    <t>豆油主力</t>
  </si>
  <si>
    <t>豆油指数</t>
  </si>
  <si>
    <t>白银1602</t>
  </si>
  <si>
    <t>上海商品</t>
  </si>
  <si>
    <t>白银1603</t>
  </si>
  <si>
    <t>白银1604</t>
  </si>
  <si>
    <t>白银1605</t>
  </si>
  <si>
    <t>白银1606</t>
  </si>
  <si>
    <t>白银1607</t>
  </si>
  <si>
    <t>白银1608</t>
  </si>
  <si>
    <t>白银1609</t>
  </si>
  <si>
    <t>白银1610</t>
  </si>
  <si>
    <t>白银1611</t>
  </si>
  <si>
    <t>白银1612</t>
  </si>
  <si>
    <t>白银1701</t>
  </si>
  <si>
    <t>白银连续</t>
  </si>
  <si>
    <t>白银连三</t>
  </si>
  <si>
    <t>白银连四</t>
  </si>
  <si>
    <t>白银主力</t>
  </si>
  <si>
    <t>白银指数</t>
  </si>
  <si>
    <t>沪铝1602</t>
  </si>
  <si>
    <t>沪铝1603</t>
  </si>
  <si>
    <t>沪铝1604</t>
  </si>
  <si>
    <t>沪铝1605</t>
  </si>
  <si>
    <t>沪铝1606</t>
  </si>
  <si>
    <t>沪铝1607</t>
  </si>
  <si>
    <t>沪铝1608</t>
  </si>
  <si>
    <t>沪铝1609</t>
  </si>
  <si>
    <t>沪铝1610</t>
  </si>
  <si>
    <t>沪铝1611</t>
  </si>
  <si>
    <t>沪铝1612</t>
  </si>
  <si>
    <t>沪铝1701</t>
  </si>
  <si>
    <t>沪铝连续</t>
  </si>
  <si>
    <t>沪铝连三</t>
  </si>
  <si>
    <t>沪铝连四</t>
  </si>
  <si>
    <t>沪铝主力</t>
  </si>
  <si>
    <t>沪铝指数</t>
  </si>
  <si>
    <t>黄金1602</t>
  </si>
  <si>
    <t>黄金1603</t>
  </si>
  <si>
    <t>黄金1604</t>
  </si>
  <si>
    <t>黄金1606</t>
  </si>
  <si>
    <t>黄金1608</t>
  </si>
  <si>
    <t>黄金1610</t>
  </si>
  <si>
    <t>黄金1612</t>
  </si>
  <si>
    <t>黄金1702</t>
  </si>
  <si>
    <t>黄金连续</t>
  </si>
  <si>
    <t>黄金连三</t>
  </si>
  <si>
    <t>黄金连四</t>
  </si>
  <si>
    <t>黄金主力</t>
  </si>
  <si>
    <t>黄金指数</t>
  </si>
  <si>
    <t>沥青1602</t>
  </si>
  <si>
    <t>沥青1603</t>
  </si>
  <si>
    <t>沥青1604</t>
  </si>
  <si>
    <t>沥青1605</t>
  </si>
  <si>
    <t>沥青1606</t>
  </si>
  <si>
    <t>沥青1607</t>
  </si>
  <si>
    <t>沥青1609</t>
  </si>
  <si>
    <t>沥青1612</t>
  </si>
  <si>
    <t>沥青1703</t>
  </si>
  <si>
    <t>沥青1706</t>
  </si>
  <si>
    <t>沥青1709</t>
  </si>
  <si>
    <t>沥青1712</t>
  </si>
  <si>
    <t>沥青主力</t>
  </si>
  <si>
    <t>沥青指数</t>
  </si>
  <si>
    <t>沪铜1602</t>
  </si>
  <si>
    <t>沪铜1603</t>
  </si>
  <si>
    <t>沪铜1604</t>
  </si>
  <si>
    <t>沪铜1605</t>
  </si>
  <si>
    <t>沪铜1606</t>
  </si>
  <si>
    <t>沪铜1607</t>
  </si>
  <si>
    <t>沪铜1608</t>
  </si>
  <si>
    <t>沪铜1609</t>
  </si>
  <si>
    <t>沪铜1610</t>
  </si>
  <si>
    <t>沪铜1611</t>
  </si>
  <si>
    <t>沪铜1612</t>
  </si>
  <si>
    <t>沪铜1701</t>
  </si>
  <si>
    <t>沪铜连续</t>
  </si>
  <si>
    <t>沪铜连三</t>
  </si>
  <si>
    <t>沪铜连四</t>
  </si>
  <si>
    <t>沪铜主力</t>
  </si>
  <si>
    <t>沪铜指数</t>
  </si>
  <si>
    <t>燃油1603</t>
  </si>
  <si>
    <t>燃油1604</t>
  </si>
  <si>
    <t>燃油1605</t>
  </si>
  <si>
    <t>燃油1606</t>
  </si>
  <si>
    <t>燃油1607</t>
  </si>
  <si>
    <t>燃油1608</t>
  </si>
  <si>
    <t>燃油1609</t>
  </si>
  <si>
    <t>燃油1610</t>
  </si>
  <si>
    <t>燃油1611</t>
  </si>
  <si>
    <t>燃油1612</t>
  </si>
  <si>
    <t>燃油连续</t>
  </si>
  <si>
    <t>燃油主力</t>
  </si>
  <si>
    <t>燃油指数</t>
  </si>
  <si>
    <t>轧板1602</t>
  </si>
  <si>
    <t>轧板1603</t>
  </si>
  <si>
    <t>轧板1604</t>
  </si>
  <si>
    <t>轧板1605</t>
  </si>
  <si>
    <t>轧板1606</t>
  </si>
  <si>
    <t>轧板1607</t>
  </si>
  <si>
    <t>轧板1608</t>
  </si>
  <si>
    <t>轧板1609</t>
  </si>
  <si>
    <t>轧板1610</t>
  </si>
  <si>
    <t>轧板1611</t>
  </si>
  <si>
    <t>轧板1612</t>
  </si>
  <si>
    <t>轧板1701</t>
  </si>
  <si>
    <t>轧板主力</t>
  </si>
  <si>
    <t>轧板指数</t>
  </si>
  <si>
    <t>IMCI</t>
  </si>
  <si>
    <t>沪镍1602</t>
  </si>
  <si>
    <t>沪镍1603</t>
  </si>
  <si>
    <t>沪镍1604</t>
  </si>
  <si>
    <t>沪镍1605</t>
  </si>
  <si>
    <t>沪镍1606</t>
  </si>
  <si>
    <t>沪镍1607</t>
  </si>
  <si>
    <t>沪镍1608</t>
  </si>
  <si>
    <t>沪镍1609</t>
  </si>
  <si>
    <t>沪镍1610</t>
  </si>
  <si>
    <t>沪镍1611</t>
  </si>
  <si>
    <t>沪镍1612</t>
  </si>
  <si>
    <t>沪镍1701</t>
  </si>
  <si>
    <t>沪镍主力</t>
  </si>
  <si>
    <t>沪镍指数</t>
  </si>
  <si>
    <t>沪铅1602</t>
  </si>
  <si>
    <t>沪铅1603</t>
  </si>
  <si>
    <t>沪铅1604</t>
  </si>
  <si>
    <t>沪铅1605</t>
  </si>
  <si>
    <t>沪铅1606</t>
  </si>
  <si>
    <t>沪铅1607</t>
  </si>
  <si>
    <t>沪铅1608</t>
  </si>
  <si>
    <t>沪铅1609</t>
  </si>
  <si>
    <t>沪铅1610</t>
  </si>
  <si>
    <t>沪铅1611</t>
  </si>
  <si>
    <t>沪铅1612</t>
  </si>
  <si>
    <t>沪铅1701</t>
  </si>
  <si>
    <t>沪铅连续</t>
  </si>
  <si>
    <t>沪铅连三</t>
  </si>
  <si>
    <t>沪铅连四</t>
  </si>
  <si>
    <t>沪铅主力</t>
  </si>
  <si>
    <t>沪铅指数</t>
  </si>
  <si>
    <t>螺纹1602</t>
  </si>
  <si>
    <t>螺纹1603</t>
  </si>
  <si>
    <t>螺纹1604</t>
  </si>
  <si>
    <t>螺纹1605</t>
  </si>
  <si>
    <t>螺纹1606</t>
  </si>
  <si>
    <t>螺纹1607</t>
  </si>
  <si>
    <t>螺纹1608</t>
  </si>
  <si>
    <t>螺纹1609</t>
  </si>
  <si>
    <t>螺纹1610</t>
  </si>
  <si>
    <t>螺纹1611</t>
  </si>
  <si>
    <t>螺纹1612</t>
  </si>
  <si>
    <t>螺纹1701</t>
  </si>
  <si>
    <t>螺纹连续</t>
  </si>
  <si>
    <t>螺纹连三</t>
  </si>
  <si>
    <t>螺纹连四</t>
  </si>
  <si>
    <t>螺纹主力</t>
  </si>
  <si>
    <t>螺纹指数</t>
  </si>
  <si>
    <t>橡胶1603</t>
  </si>
  <si>
    <t>橡胶1604</t>
  </si>
  <si>
    <t>橡胶1605</t>
  </si>
  <si>
    <t>橡胶1606</t>
  </si>
  <si>
    <t>橡胶1607</t>
  </si>
  <si>
    <t>橡胶1608</t>
  </si>
  <si>
    <t>橡胶1609</t>
  </si>
  <si>
    <t>橡胶1610</t>
  </si>
  <si>
    <t>橡胶1611</t>
  </si>
  <si>
    <t>橡胶1701</t>
  </si>
  <si>
    <t>橡胶连续</t>
  </si>
  <si>
    <t>橡胶连三</t>
  </si>
  <si>
    <t>橡胶连四</t>
  </si>
  <si>
    <t>橡胶主力</t>
  </si>
  <si>
    <t>橡胶指数</t>
  </si>
  <si>
    <t>沪锡1602</t>
  </si>
  <si>
    <t>沪锡1603</t>
  </si>
  <si>
    <t>沪锡1604</t>
  </si>
  <si>
    <t>沪锡1605</t>
  </si>
  <si>
    <t>沪锡1606</t>
  </si>
  <si>
    <t>沪锡1607</t>
  </si>
  <si>
    <t>沪锡1608</t>
  </si>
  <si>
    <t>沪锡1609</t>
  </si>
  <si>
    <t>沪锡1610</t>
  </si>
  <si>
    <t>沪锡1611</t>
  </si>
  <si>
    <t>沪锡1612</t>
  </si>
  <si>
    <t>沪锡1701</t>
  </si>
  <si>
    <t>沪锡主力</t>
  </si>
  <si>
    <t>沪锡指数</t>
  </si>
  <si>
    <t>线材1602</t>
  </si>
  <si>
    <t>线材1603</t>
  </si>
  <si>
    <t>线材1604</t>
  </si>
  <si>
    <t>线材1605</t>
  </si>
  <si>
    <t>线材1606</t>
  </si>
  <si>
    <t>线材1607</t>
  </si>
  <si>
    <t>线材1608</t>
  </si>
  <si>
    <t>线材1609</t>
  </si>
  <si>
    <t>线材1610</t>
  </si>
  <si>
    <t>线材1611</t>
  </si>
  <si>
    <t>线材1612</t>
  </si>
  <si>
    <t>线材1701</t>
  </si>
  <si>
    <t>线材连续</t>
  </si>
  <si>
    <t>线材主力</t>
  </si>
  <si>
    <t>线材指数</t>
  </si>
  <si>
    <t>沪锌1602</t>
  </si>
  <si>
    <t>沪锌1603</t>
  </si>
  <si>
    <t>沪锌1604</t>
  </si>
  <si>
    <t>沪锌1605</t>
  </si>
  <si>
    <t>沪锌1606</t>
  </si>
  <si>
    <t>沪锌1607</t>
  </si>
  <si>
    <t>沪锌1608</t>
  </si>
  <si>
    <t>沪锌1609</t>
  </si>
  <si>
    <t>沪锌1610</t>
  </si>
  <si>
    <t>沪锌1611</t>
  </si>
  <si>
    <t>沪锌1612</t>
  </si>
  <si>
    <t>沪锌1701</t>
  </si>
  <si>
    <t>沪锌连续</t>
  </si>
  <si>
    <t>沪锌连三</t>
  </si>
  <si>
    <t>沪锌连四</t>
  </si>
  <si>
    <t>沪锌主力</t>
  </si>
  <si>
    <t>沪锌指数</t>
  </si>
  <si>
    <t>三板成指</t>
  </si>
  <si>
    <t>国际指数</t>
  </si>
  <si>
    <t>道琼斯工业指数</t>
  </si>
  <si>
    <t>纳斯达克指数</t>
  </si>
  <si>
    <t>标普500指数</t>
  </si>
  <si>
    <t>多伦多综合指数</t>
  </si>
  <si>
    <t>巴西BOVESPA指数</t>
  </si>
  <si>
    <t>伦敦FTSE指数</t>
  </si>
  <si>
    <t>巴黎CAC指数</t>
  </si>
  <si>
    <t>德国DAX指数</t>
  </si>
  <si>
    <t>荷兰AEX综合指数</t>
  </si>
  <si>
    <t>新加坡海峡指数</t>
  </si>
  <si>
    <t>台湾加权指数</t>
  </si>
  <si>
    <t>日经225指数</t>
  </si>
  <si>
    <t>韩国KOSPI指数</t>
  </si>
  <si>
    <t>印尼雅加达指数</t>
  </si>
  <si>
    <t>吉隆坡综合指数</t>
  </si>
  <si>
    <t>恒生指数</t>
  </si>
  <si>
    <t>澳美主力</t>
  </si>
  <si>
    <t>中金所期货</t>
  </si>
  <si>
    <t>澳美加权</t>
  </si>
  <si>
    <t>欧美主力</t>
  </si>
  <si>
    <t>欧美加权</t>
  </si>
  <si>
    <t>中证1602</t>
  </si>
  <si>
    <t>中证1603</t>
  </si>
  <si>
    <t>中证1606</t>
  </si>
  <si>
    <t>中证1609</t>
  </si>
  <si>
    <t>中证500</t>
  </si>
  <si>
    <t>中证主力</t>
  </si>
  <si>
    <t>中证加权</t>
  </si>
  <si>
    <t>沪深1602</t>
  </si>
  <si>
    <t>沪深1603</t>
  </si>
  <si>
    <t>沪深1606</t>
  </si>
  <si>
    <t>沪深1609</t>
  </si>
  <si>
    <t>沪深300</t>
  </si>
  <si>
    <t>沪深当月</t>
  </si>
  <si>
    <t>沪深下月</t>
  </si>
  <si>
    <t>沪深下季</t>
  </si>
  <si>
    <t>沪深隔季</t>
  </si>
  <si>
    <t>沪深主力</t>
  </si>
  <si>
    <t>沪深加权</t>
  </si>
  <si>
    <t>上证1602</t>
  </si>
  <si>
    <t>上证1603</t>
  </si>
  <si>
    <t>上证1606</t>
  </si>
  <si>
    <t>上证1609</t>
  </si>
  <si>
    <t>上证50</t>
  </si>
  <si>
    <t>上证主力</t>
  </si>
  <si>
    <t>上证加权</t>
  </si>
  <si>
    <t>长债1603</t>
  </si>
  <si>
    <t>长债1606</t>
  </si>
  <si>
    <t>长债1609</t>
  </si>
  <si>
    <t>国债1603</t>
  </si>
  <si>
    <t>国债1606</t>
  </si>
  <si>
    <t>国债1609</t>
  </si>
  <si>
    <t>国债当季</t>
  </si>
  <si>
    <t>国债下季</t>
  </si>
  <si>
    <t>国债隔季</t>
  </si>
  <si>
    <t>国债主力</t>
  </si>
  <si>
    <t>国债加权</t>
  </si>
  <si>
    <t>长债主力</t>
  </si>
  <si>
    <t>长债加权</t>
  </si>
  <si>
    <t>短债主力</t>
  </si>
  <si>
    <t>短债加权</t>
  </si>
  <si>
    <t>主焦煤山西</t>
  </si>
  <si>
    <t>渤海商品</t>
  </si>
  <si>
    <t>钨精矿</t>
  </si>
  <si>
    <t>钼精矿</t>
  </si>
  <si>
    <t>润滑油基础油恩格</t>
  </si>
  <si>
    <t>PVC华东</t>
  </si>
  <si>
    <t>ABS树脂华南</t>
  </si>
  <si>
    <t>硫磺</t>
  </si>
  <si>
    <t>尿素</t>
  </si>
  <si>
    <t>热轧卷板武汉</t>
  </si>
  <si>
    <t>稀土氧化镝</t>
  </si>
  <si>
    <t>锡锭</t>
  </si>
  <si>
    <t>仲钨酸铵</t>
  </si>
  <si>
    <t>电解锰</t>
  </si>
  <si>
    <t>稀土镨钕</t>
  </si>
  <si>
    <t>钼铁</t>
  </si>
  <si>
    <t>稀土氧化铕</t>
  </si>
  <si>
    <t>玉米东北</t>
  </si>
  <si>
    <t>鸭绒</t>
  </si>
  <si>
    <t>松脂</t>
  </si>
  <si>
    <t>松节油</t>
  </si>
  <si>
    <t>羽绒新塘</t>
  </si>
  <si>
    <t>胶合板基材</t>
  </si>
  <si>
    <t>竹炭</t>
  </si>
  <si>
    <t>松木板材太仓港</t>
  </si>
  <si>
    <t>竹炭遂昌</t>
  </si>
  <si>
    <t>鸡蛋</t>
  </si>
  <si>
    <t>鹅绒</t>
  </si>
  <si>
    <t>白银</t>
  </si>
  <si>
    <t>苹果烟台</t>
  </si>
  <si>
    <t>黑木耳</t>
  </si>
  <si>
    <t>山羊绒宏业</t>
  </si>
  <si>
    <t>焦煤</t>
  </si>
  <si>
    <t>棉花华东</t>
  </si>
  <si>
    <t>焦炭</t>
  </si>
  <si>
    <t>焦炭伟天</t>
  </si>
  <si>
    <t>原油</t>
  </si>
  <si>
    <t>阴极铜上海</t>
  </si>
  <si>
    <t>棉花新疆</t>
  </si>
  <si>
    <t>羊绒纱线德爱尔</t>
  </si>
  <si>
    <t>平板玻璃沙河</t>
  </si>
  <si>
    <t>脂松香</t>
  </si>
  <si>
    <t>碳酸锂</t>
  </si>
  <si>
    <t>玉米丹东</t>
  </si>
  <si>
    <t>乙二醇</t>
  </si>
  <si>
    <t>金属镁锭</t>
  </si>
  <si>
    <t>中厚板邯郸</t>
  </si>
  <si>
    <t>香菇</t>
  </si>
  <si>
    <t>电解镍</t>
  </si>
  <si>
    <t>原酒崃岭</t>
  </si>
  <si>
    <t>铅锭</t>
  </si>
  <si>
    <t>线材成都</t>
  </si>
  <si>
    <t>线材重庆</t>
  </si>
  <si>
    <t>线材兰州</t>
  </si>
  <si>
    <t>线材西安</t>
  </si>
  <si>
    <t>聚乙烯茂名</t>
  </si>
  <si>
    <t>聚酯切片</t>
  </si>
  <si>
    <t>聚丙烯茂名</t>
  </si>
  <si>
    <t>PTA</t>
  </si>
  <si>
    <t>PVA湘维</t>
  </si>
  <si>
    <t>PVC山东</t>
  </si>
  <si>
    <t>球墨铸铁用生铁</t>
  </si>
  <si>
    <t>螺纹钢赤峰</t>
  </si>
  <si>
    <t>螺纹钢重庆</t>
  </si>
  <si>
    <t>螺纹钢川威</t>
  </si>
  <si>
    <t>螺纹钢山东</t>
  </si>
  <si>
    <t>螺纹钢沈阳</t>
  </si>
  <si>
    <t>螺纹钢太原</t>
  </si>
  <si>
    <t>螺纹钢西部</t>
  </si>
  <si>
    <t>螺纹钢无锡</t>
  </si>
  <si>
    <t>螺纹钢玉昆</t>
  </si>
  <si>
    <t>热卷板</t>
  </si>
  <si>
    <t>热卷板中原</t>
  </si>
  <si>
    <t>热卷板营口</t>
  </si>
  <si>
    <t>菜籽油红蜻蜓</t>
  </si>
  <si>
    <t>烟胶片橡胶谷</t>
  </si>
  <si>
    <t>天胶橡胶谷</t>
  </si>
  <si>
    <t>动力煤</t>
  </si>
  <si>
    <t>宝钛海绵钛</t>
  </si>
  <si>
    <t>宝钛钛材</t>
  </si>
  <si>
    <t>白砂糖</t>
  </si>
  <si>
    <t>绵白糖</t>
  </si>
  <si>
    <t>线材鼎众</t>
  </si>
  <si>
    <t>稻花香粳米</t>
  </si>
  <si>
    <t>粉丝</t>
  </si>
  <si>
    <t>兴化大米</t>
  </si>
  <si>
    <t>新疆枣好牌</t>
  </si>
  <si>
    <t>银耳</t>
  </si>
  <si>
    <t>安岳柠檬</t>
  </si>
  <si>
    <t>砀山酥梨</t>
  </si>
  <si>
    <t>新疆葡萄干</t>
  </si>
  <si>
    <t>松籽</t>
  </si>
  <si>
    <t>孜然</t>
  </si>
  <si>
    <t>山核桃</t>
  </si>
  <si>
    <t>葵花籽</t>
  </si>
  <si>
    <t>香茶松阳</t>
  </si>
  <si>
    <t>葡萄酒酒联</t>
  </si>
  <si>
    <t>蜂王浆</t>
  </si>
  <si>
    <t>茅台镇基酒</t>
  </si>
  <si>
    <t>黄酒原酒绍兴</t>
  </si>
  <si>
    <t>枸杞</t>
  </si>
  <si>
    <t>大红八角</t>
  </si>
  <si>
    <t>文山三七</t>
  </si>
  <si>
    <t>长白山人参</t>
  </si>
  <si>
    <t>茯苓</t>
  </si>
  <si>
    <t>冬虫夏草西藏</t>
  </si>
  <si>
    <t>黄连</t>
  </si>
  <si>
    <t>金银花临沂</t>
  </si>
  <si>
    <t>安溪铁观音</t>
  </si>
  <si>
    <t>祁门红茶</t>
  </si>
  <si>
    <t>安化黑茶</t>
  </si>
  <si>
    <t>普洱茶</t>
  </si>
  <si>
    <t>工夫红茶</t>
  </si>
  <si>
    <t>谢裕大红茶</t>
  </si>
  <si>
    <t>铁矿石</t>
  </si>
  <si>
    <t>聚丙烯拉丝级中轻</t>
  </si>
  <si>
    <t>黑木耳国际</t>
  </si>
  <si>
    <t>铁矿石试运行</t>
  </si>
  <si>
    <t>聚丙烯树脂茂名</t>
  </si>
  <si>
    <t>阴极铜紫金</t>
  </si>
  <si>
    <t>红薯淀粉梓农</t>
  </si>
  <si>
    <t>猴头菇</t>
  </si>
  <si>
    <t>雪峰蜜桔原料果</t>
  </si>
  <si>
    <t>苹果静宁</t>
  </si>
  <si>
    <t>花椒</t>
  </si>
  <si>
    <t>桂圆</t>
  </si>
  <si>
    <t>阳澄湖大闸蟹</t>
  </si>
  <si>
    <t>百合</t>
  </si>
  <si>
    <t>莲子湘鄂</t>
  </si>
  <si>
    <t>谢裕大绿茶</t>
  </si>
  <si>
    <t>泾阳茯茶</t>
  </si>
  <si>
    <t>绿豆国际</t>
  </si>
  <si>
    <t>新华渤商现货指数</t>
  </si>
  <si>
    <t>主力期货合约</t>
  </si>
  <si>
    <t>长和</t>
  </si>
  <si>
    <t>港股通</t>
  </si>
  <si>
    <t>中电控股</t>
  </si>
  <si>
    <t>香港中华煤气</t>
  </si>
  <si>
    <t>九龙仓集团</t>
  </si>
  <si>
    <t>汇丰控股</t>
  </si>
  <si>
    <t>电能实业</t>
  </si>
  <si>
    <t>电讯盈科</t>
  </si>
  <si>
    <t>恒生银行</t>
  </si>
  <si>
    <t>恒基地产</t>
  </si>
  <si>
    <t>和记黄埔</t>
  </si>
  <si>
    <t>希慎兴业</t>
  </si>
  <si>
    <t>新鸿基地产</t>
  </si>
  <si>
    <t>新世界发展</t>
  </si>
  <si>
    <t>太古股份公司Α</t>
  </si>
  <si>
    <t>会德丰</t>
  </si>
  <si>
    <t>东亚银行</t>
  </si>
  <si>
    <t>银河娱乐</t>
  </si>
  <si>
    <t>第一拖拉机股份</t>
  </si>
  <si>
    <t>鹰君</t>
  </si>
  <si>
    <t>合和实业</t>
  </si>
  <si>
    <t>港铁公司</t>
  </si>
  <si>
    <t>香格里拉（亚洲）</t>
  </si>
  <si>
    <t>中国海外宏洋集团</t>
  </si>
  <si>
    <t>信和置业</t>
  </si>
  <si>
    <t>新鸿基公司</t>
  </si>
  <si>
    <t>恒隆地产</t>
  </si>
  <si>
    <t>四川成渝高速公路</t>
  </si>
  <si>
    <t>周生生</t>
  </si>
  <si>
    <t>保利置业集团</t>
  </si>
  <si>
    <t>越秀地产</t>
  </si>
  <si>
    <t>昆仑能源</t>
  </si>
  <si>
    <t>第一太平</t>
  </si>
  <si>
    <t>招商局国际</t>
  </si>
  <si>
    <t>建滔化工</t>
  </si>
  <si>
    <t>中国旺旺</t>
  </si>
  <si>
    <t>深圳国际</t>
  </si>
  <si>
    <t>中国光大控股</t>
  </si>
  <si>
    <t>青岛啤酒股份</t>
  </si>
  <si>
    <t>嘉华国际</t>
  </si>
  <si>
    <t>吉利汽车</t>
  </si>
  <si>
    <t>江苏宁沪高速公路</t>
  </si>
  <si>
    <t>莎莎国际</t>
  </si>
  <si>
    <t>德昌电机控股</t>
  </si>
  <si>
    <t>京城机电股份</t>
  </si>
  <si>
    <t>新濠国际发展</t>
  </si>
  <si>
    <t>大悦城地产</t>
  </si>
  <si>
    <t>和记电讯香港</t>
  </si>
  <si>
    <t>统一企业中国</t>
  </si>
  <si>
    <t>阿里健康</t>
  </si>
  <si>
    <t>信德集团</t>
  </si>
  <si>
    <t>中国光大国际</t>
  </si>
  <si>
    <t>中信股份</t>
  </si>
  <si>
    <t>粤海投资</t>
  </si>
  <si>
    <t>瑞安房地产</t>
  </si>
  <si>
    <t>高银地产</t>
  </si>
  <si>
    <t>比亚迪电子</t>
  </si>
  <si>
    <t>万洲国际</t>
  </si>
  <si>
    <t>华润啤酒</t>
  </si>
  <si>
    <t>国泰航空</t>
  </si>
  <si>
    <t>中化化肥</t>
  </si>
  <si>
    <t>昆明机床</t>
  </si>
  <si>
    <t>VTECH HOLDINGS</t>
  </si>
  <si>
    <t>香港中旅</t>
  </si>
  <si>
    <t>数码通电讯</t>
  </si>
  <si>
    <t>东方海外国际</t>
  </si>
  <si>
    <t>中船防务</t>
  </si>
  <si>
    <t>康师傅控股</t>
  </si>
  <si>
    <t>马鞍山钢铁股份</t>
  </si>
  <si>
    <t>思捷环球</t>
  </si>
  <si>
    <t>华宝国际</t>
  </si>
  <si>
    <t>上海石油化工股份</t>
  </si>
  <si>
    <t>大家乐集团</t>
  </si>
  <si>
    <t>江西铜业股份</t>
  </si>
  <si>
    <t>上海实业控股</t>
  </si>
  <si>
    <t>北控水务集团</t>
  </si>
  <si>
    <t>中国燃气</t>
  </si>
  <si>
    <t>中国石油化工股份</t>
  </si>
  <si>
    <t>香港交易所</t>
  </si>
  <si>
    <t>中国中铁</t>
  </si>
  <si>
    <t>北京控股</t>
  </si>
  <si>
    <t>ＳＯＨＯ中国</t>
  </si>
  <si>
    <t>敏实集团</t>
  </si>
  <si>
    <t>光启科学</t>
  </si>
  <si>
    <t>大新金融</t>
  </si>
  <si>
    <t>四环医药</t>
  </si>
  <si>
    <t>东风集团股份</t>
  </si>
  <si>
    <t>国美电器</t>
  </si>
  <si>
    <t>利丰</t>
  </si>
  <si>
    <t>中国食品</t>
  </si>
  <si>
    <t>电视广播</t>
  </si>
  <si>
    <t>ASM PACIFIC</t>
  </si>
  <si>
    <t>广深铁路股份</t>
  </si>
  <si>
    <t>高银金融</t>
  </si>
  <si>
    <t>深圳高速公路股份</t>
  </si>
  <si>
    <t>裕元集团</t>
  </si>
  <si>
    <t>中国通信服务</t>
  </si>
  <si>
    <t>南京熊猫电子股份</t>
  </si>
  <si>
    <t>郑煤机</t>
  </si>
  <si>
    <t>汉能薄膜发电</t>
  </si>
  <si>
    <t>中国中药</t>
  </si>
  <si>
    <t>浙江沪杭甬</t>
  </si>
  <si>
    <t>海螺创业</t>
  </si>
  <si>
    <t>北京北辰实业股份</t>
  </si>
  <si>
    <t>六福集团</t>
  </si>
  <si>
    <t>深圳控股</t>
  </si>
  <si>
    <t>中国粮油控股</t>
  </si>
  <si>
    <t>嘉里物流</t>
  </si>
  <si>
    <t>首钢资源</t>
  </si>
  <si>
    <t>复星国际</t>
  </si>
  <si>
    <t>新创建集团</t>
  </si>
  <si>
    <t>海通国际</t>
  </si>
  <si>
    <t>创科实业</t>
  </si>
  <si>
    <t>中国东方航空股份</t>
  </si>
  <si>
    <t>嘉里建设</t>
  </si>
  <si>
    <t>中国海外发展</t>
  </si>
  <si>
    <t>山水水泥</t>
  </si>
  <si>
    <t>北京首都机场股份</t>
  </si>
  <si>
    <t>神州租车</t>
  </si>
  <si>
    <t>腾讯控股</t>
  </si>
  <si>
    <t>中国电信</t>
  </si>
  <si>
    <t>信利国际</t>
  </si>
  <si>
    <t>合和公路基建</t>
  </si>
  <si>
    <t>创维数码</t>
  </si>
  <si>
    <t>中国国航</t>
  </si>
  <si>
    <t>合生创展集团</t>
  </si>
  <si>
    <t>中国联通</t>
  </si>
  <si>
    <t>利标品牌</t>
  </si>
  <si>
    <t>惠理集团</t>
  </si>
  <si>
    <t>世茂房地产</t>
  </si>
  <si>
    <t>中国金茂</t>
  </si>
  <si>
    <t>神冠控股</t>
  </si>
  <si>
    <t>华润电力</t>
  </si>
  <si>
    <t>明发集团</t>
  </si>
  <si>
    <t>中国石油股份</t>
  </si>
  <si>
    <t>神州数码</t>
  </si>
  <si>
    <t>康哲药业</t>
  </si>
  <si>
    <t>信义玻璃</t>
  </si>
  <si>
    <t>白云山</t>
  </si>
  <si>
    <t>澳博控股</t>
  </si>
  <si>
    <t>中升控股</t>
  </si>
  <si>
    <t>中国海洋石油</t>
  </si>
  <si>
    <t>华能国际电力股份</t>
  </si>
  <si>
    <t>安徽海螺水泥股份</t>
  </si>
  <si>
    <t>龙源电力</t>
  </si>
  <si>
    <t>新世界中国</t>
  </si>
  <si>
    <t>中国天然气</t>
  </si>
  <si>
    <t>光汇石油</t>
  </si>
  <si>
    <t>中石化冠德</t>
  </si>
  <si>
    <t>建设银行</t>
  </si>
  <si>
    <t>中国移动</t>
  </si>
  <si>
    <t>龙湖地产</t>
  </si>
  <si>
    <t>中国太平</t>
  </si>
  <si>
    <t>桑德国际</t>
  </si>
  <si>
    <t>信义光能</t>
  </si>
  <si>
    <t>中芯国际</t>
  </si>
  <si>
    <t>大唐发电</t>
  </si>
  <si>
    <t>联想集团</t>
  </si>
  <si>
    <t>安徽皖通高速公路</t>
  </si>
  <si>
    <t>嘉年华国际</t>
  </si>
  <si>
    <t>中信银行</t>
  </si>
  <si>
    <t>中石化油服</t>
  </si>
  <si>
    <t>长江基建集团</t>
  </si>
  <si>
    <t>恒安国际</t>
  </si>
  <si>
    <t>重庆钢铁股份</t>
  </si>
  <si>
    <t>中国南方航空股份</t>
  </si>
  <si>
    <t>阿里影业</t>
  </si>
  <si>
    <t>天津创业环保股份</t>
  </si>
  <si>
    <t>威高股份</t>
  </si>
  <si>
    <t>雨润食品</t>
  </si>
  <si>
    <t>华电国际电力股份</t>
  </si>
  <si>
    <t>东方电气</t>
  </si>
  <si>
    <t>博华太平洋</t>
  </si>
  <si>
    <t>港华燃气</t>
  </si>
  <si>
    <t>中国神华</t>
  </si>
  <si>
    <t>石药集团</t>
  </si>
  <si>
    <t>国药控股</t>
  </si>
  <si>
    <t>洛阳玻璃股份</t>
  </si>
  <si>
    <t>华润置地</t>
  </si>
  <si>
    <t>创兴银行</t>
  </si>
  <si>
    <t>合生元</t>
  </si>
  <si>
    <t>长实地产</t>
  </si>
  <si>
    <t>BRILLIANCE CHI</t>
  </si>
  <si>
    <t>现代牧业</t>
  </si>
  <si>
    <t>永利澳门</t>
  </si>
  <si>
    <t>台泥国际集团</t>
  </si>
  <si>
    <t>中海发展股份</t>
  </si>
  <si>
    <t>顺风清洁能源</t>
  </si>
  <si>
    <t>海尔电器</t>
  </si>
  <si>
    <t>兖州煤业股份</t>
  </si>
  <si>
    <t>中国生物制药</t>
  </si>
  <si>
    <t>中国铁建</t>
  </si>
  <si>
    <t>华润燃气</t>
  </si>
  <si>
    <t>中远太平洋</t>
  </si>
  <si>
    <t>中信资源</t>
  </si>
  <si>
    <t>五矿资源</t>
  </si>
  <si>
    <t>利福国际</t>
  </si>
  <si>
    <t>雅士利国际</t>
  </si>
  <si>
    <t>农业银行</t>
  </si>
  <si>
    <t>宝信汽车</t>
  </si>
  <si>
    <t>友邦保险</t>
  </si>
  <si>
    <t>华润水泥控股</t>
  </si>
  <si>
    <t>耐世特</t>
  </si>
  <si>
    <t>中国忠旺</t>
  </si>
  <si>
    <t>新华保险</t>
  </si>
  <si>
    <t>中国人民保险集团</t>
  </si>
  <si>
    <t>华虹半导体</t>
  </si>
  <si>
    <t>中国信达</t>
  </si>
  <si>
    <t>中国宏桥</t>
  </si>
  <si>
    <t>互太纺织</t>
  </si>
  <si>
    <t>人和商业</t>
  </si>
  <si>
    <t>工商银行</t>
  </si>
  <si>
    <t>中国圣牧</t>
  </si>
  <si>
    <t>红星美凯龙</t>
  </si>
  <si>
    <t>三生制药</t>
  </si>
  <si>
    <t>中国中冶</t>
  </si>
  <si>
    <t>天合化工</t>
  </si>
  <si>
    <t>佳兆业集团</t>
  </si>
  <si>
    <t>华南城</t>
  </si>
  <si>
    <t>澳门励骏</t>
  </si>
  <si>
    <t>正通汽车</t>
  </si>
  <si>
    <t>中国中车</t>
  </si>
  <si>
    <t>国泰君安国际</t>
  </si>
  <si>
    <t>中国交通建设</t>
  </si>
  <si>
    <t>合景泰富</t>
  </si>
  <si>
    <t>中广核电力</t>
  </si>
  <si>
    <t>大昌行集团</t>
  </si>
  <si>
    <t>银泰商业</t>
  </si>
  <si>
    <t>百丽国际</t>
  </si>
  <si>
    <t>海天国际</t>
  </si>
  <si>
    <t>建滔积层板</t>
  </si>
  <si>
    <t>中煤能源</t>
  </si>
  <si>
    <t>融创中国</t>
  </si>
  <si>
    <t>中国远洋</t>
  </si>
  <si>
    <t>金沙中国有限公司</t>
  </si>
  <si>
    <t>周大福</t>
  </si>
  <si>
    <t>北京汽车</t>
  </si>
  <si>
    <t>太古地产</t>
  </si>
  <si>
    <t>民生银行</t>
  </si>
  <si>
    <t>敏华控股</t>
  </si>
  <si>
    <t>碧桂园</t>
  </si>
  <si>
    <t>凤凰卫视</t>
  </si>
  <si>
    <t>金隅股份</t>
  </si>
  <si>
    <t>瑞声科技</t>
  </si>
  <si>
    <t>安踏体育</t>
  </si>
  <si>
    <t>富智康集团</t>
  </si>
  <si>
    <t>中国联塑</t>
  </si>
  <si>
    <t>盈德气体</t>
  </si>
  <si>
    <t>绿叶制药</t>
  </si>
  <si>
    <t>复星医药</t>
  </si>
  <si>
    <t>广汽集团</t>
  </si>
  <si>
    <t>美高梅中国</t>
  </si>
  <si>
    <t>申洲国际</t>
  </si>
  <si>
    <t>理文造纸</t>
  </si>
  <si>
    <t>中国平安</t>
  </si>
  <si>
    <t>蒙牛乳业</t>
  </si>
  <si>
    <t>中国财险</t>
  </si>
  <si>
    <t>国瑞置业</t>
  </si>
  <si>
    <t>长城汽车</t>
  </si>
  <si>
    <t>大新银行集团</t>
  </si>
  <si>
    <t>中航科工</t>
  </si>
  <si>
    <t>中国电力</t>
  </si>
  <si>
    <t>舜宇光学科技</t>
  </si>
  <si>
    <t>中石化炼化工程</t>
  </si>
  <si>
    <t>中银香港</t>
  </si>
  <si>
    <t>中国铝业</t>
  </si>
  <si>
    <t>中国太保</t>
  </si>
  <si>
    <t>上海医药</t>
  </si>
  <si>
    <t>中国人寿</t>
  </si>
  <si>
    <t>中海物业</t>
  </si>
  <si>
    <t>新奥能源</t>
  </si>
  <si>
    <t>玖龙纸业</t>
  </si>
  <si>
    <t>上海电气</t>
  </si>
  <si>
    <t>富力地产</t>
  </si>
  <si>
    <t>中海集运</t>
  </si>
  <si>
    <t>神威药业</t>
  </si>
  <si>
    <t>大连港</t>
  </si>
  <si>
    <t>中海油田服务</t>
  </si>
  <si>
    <t>紫金矿业</t>
  </si>
  <si>
    <t>人和商业股权</t>
  </si>
  <si>
    <t>台泥国际集团股权</t>
  </si>
  <si>
    <t>保利协鑫能源股权</t>
  </si>
  <si>
    <t>创兴银行股权</t>
  </si>
  <si>
    <t>复星国际股权</t>
  </si>
  <si>
    <t>金鹰商贸集团</t>
  </si>
  <si>
    <t>中国建筑国际</t>
  </si>
  <si>
    <t>中国建材</t>
  </si>
  <si>
    <t>交通银行</t>
  </si>
  <si>
    <t>维达国际</t>
  </si>
  <si>
    <t>恒大地产</t>
  </si>
  <si>
    <t>远东宏信</t>
  </si>
  <si>
    <t>百盛集团</t>
  </si>
  <si>
    <t>远洋地产</t>
  </si>
  <si>
    <t>龙光地产</t>
  </si>
  <si>
    <t>雅居乐地产</t>
  </si>
  <si>
    <t>亨得利</t>
  </si>
  <si>
    <t>联想控股</t>
  </si>
  <si>
    <t>福耀玻璃</t>
  </si>
  <si>
    <t>重庆农村商业银行</t>
  </si>
  <si>
    <t>万达商业</t>
  </si>
  <si>
    <t>保利协鑫能源</t>
  </si>
  <si>
    <t>中国重汽</t>
  </si>
  <si>
    <t>金山软件</t>
  </si>
  <si>
    <t>南车时代电气</t>
  </si>
  <si>
    <t>中集安瑞科</t>
  </si>
  <si>
    <t>绿城中国</t>
  </si>
  <si>
    <t>招商银行</t>
  </si>
  <si>
    <t>中国通号</t>
  </si>
  <si>
    <t>中国银行</t>
  </si>
  <si>
    <t>洛阳钼业</t>
  </si>
  <si>
    <t>波司登</t>
  </si>
  <si>
    <t>中信证券</t>
  </si>
  <si>
    <t>中国北车</t>
  </si>
  <si>
    <t>高鑫零售</t>
  </si>
  <si>
    <t>中国光大银行</t>
  </si>
  <si>
    <t>海通证券</t>
  </si>
  <si>
    <t>辉山乳业</t>
  </si>
  <si>
    <t>中国银河</t>
  </si>
  <si>
    <t>HTSC</t>
  </si>
  <si>
    <t>SHGGT</t>
  </si>
  <si>
    <t>代码</t>
  </si>
  <si>
    <t>名称</t>
  </si>
  <si>
    <t>平安银行</t>
  </si>
  <si>
    <t>万  科Ａ</t>
  </si>
  <si>
    <t>万科A</t>
  </si>
  <si>
    <t>国农科技</t>
  </si>
  <si>
    <t>世纪星源</t>
  </si>
  <si>
    <t>深振业Ａ</t>
  </si>
  <si>
    <t>深振业A</t>
  </si>
  <si>
    <t>零七股份</t>
  </si>
  <si>
    <t>神州高铁</t>
  </si>
  <si>
    <t>宝利来</t>
  </si>
  <si>
    <t>中国宝安</t>
  </si>
  <si>
    <t>深华新</t>
  </si>
  <si>
    <t>深物业A</t>
  </si>
  <si>
    <t>南  玻Ａ</t>
  </si>
  <si>
    <t>南玻A</t>
  </si>
  <si>
    <t>沙河股份</t>
  </si>
  <si>
    <t>深康佳Ａ</t>
  </si>
  <si>
    <t>深康佳A</t>
  </si>
  <si>
    <t>深中华A</t>
  </si>
  <si>
    <t>神州长城</t>
  </si>
  <si>
    <t>中冠A</t>
  </si>
  <si>
    <t>深深宝Ａ</t>
  </si>
  <si>
    <t>深深宝A</t>
  </si>
  <si>
    <t>深华发Ａ</t>
  </si>
  <si>
    <t>深华发A</t>
  </si>
  <si>
    <t>深科技</t>
  </si>
  <si>
    <t>长城开发</t>
  </si>
  <si>
    <t>*ST新都</t>
  </si>
  <si>
    <t>深赤湾Ａ</t>
  </si>
  <si>
    <t>深赤湾A</t>
  </si>
  <si>
    <t>*ST国恒</t>
  </si>
  <si>
    <t>深天地Ａ</t>
  </si>
  <si>
    <t>深天地A</t>
  </si>
  <si>
    <t>博元投资</t>
  </si>
  <si>
    <t>特  力Ａ</t>
  </si>
  <si>
    <t>特力A</t>
  </si>
  <si>
    <t>东方明珠</t>
  </si>
  <si>
    <t>飞亚达Ａ</t>
  </si>
  <si>
    <t>飞亚达A</t>
  </si>
  <si>
    <t>深圳能源</t>
  </si>
  <si>
    <t>国药一致</t>
  </si>
  <si>
    <t>深深房Ａ</t>
  </si>
  <si>
    <t>深深房A</t>
  </si>
  <si>
    <t>富奥股份</t>
  </si>
  <si>
    <t>中粮地产</t>
  </si>
  <si>
    <t>深桑达Ａ</t>
  </si>
  <si>
    <t>深桑达A</t>
  </si>
  <si>
    <t>深信泰丰</t>
  </si>
  <si>
    <t>中国天楹</t>
  </si>
  <si>
    <t>华联控股</t>
  </si>
  <si>
    <t>深南电Ａ</t>
  </si>
  <si>
    <t>深南电A</t>
  </si>
  <si>
    <t>深大通</t>
  </si>
  <si>
    <t>中集集团</t>
  </si>
  <si>
    <t>宝安地产</t>
  </si>
  <si>
    <t>中洲控股</t>
  </si>
  <si>
    <t>中航地产</t>
  </si>
  <si>
    <t>深纺织Ａ</t>
  </si>
  <si>
    <t>深纺织A</t>
  </si>
  <si>
    <t>泛海控股</t>
  </si>
  <si>
    <t>康达尔</t>
  </si>
  <si>
    <t>德赛电池</t>
  </si>
  <si>
    <t>深天马Ａ</t>
  </si>
  <si>
    <t>深天马A</t>
  </si>
  <si>
    <t>方大集团</t>
  </si>
  <si>
    <t>皇庭国际</t>
  </si>
  <si>
    <t>深国商</t>
  </si>
  <si>
    <t>深 赛 格</t>
  </si>
  <si>
    <t>深赛格</t>
  </si>
  <si>
    <t>*ST华锦</t>
  </si>
  <si>
    <t>华锦股份</t>
  </si>
  <si>
    <t>中金岭南</t>
  </si>
  <si>
    <t>农 产 品</t>
  </si>
  <si>
    <t>农产品</t>
  </si>
  <si>
    <t>深圳华强</t>
  </si>
  <si>
    <t>中兴通讯</t>
  </si>
  <si>
    <t>北方国际</t>
  </si>
  <si>
    <t>长城电脑</t>
  </si>
  <si>
    <t>*ST华赛</t>
  </si>
  <si>
    <t>华控赛格</t>
  </si>
  <si>
    <t>华侨城Ａ</t>
  </si>
  <si>
    <t>华侨城A</t>
  </si>
  <si>
    <t>特发信息</t>
  </si>
  <si>
    <t>海王生物</t>
  </si>
  <si>
    <t>盐 田 港</t>
  </si>
  <si>
    <t>盐田港</t>
  </si>
  <si>
    <t>深圳机场</t>
  </si>
  <si>
    <t>天健集团</t>
  </si>
  <si>
    <t>广聚能源</t>
  </si>
  <si>
    <t>中信海直</t>
  </si>
  <si>
    <t>TCL 集团</t>
  </si>
  <si>
    <t>TCL集团</t>
  </si>
  <si>
    <t>宜华健康</t>
  </si>
  <si>
    <t>宜华地产</t>
  </si>
  <si>
    <t>中成股份</t>
  </si>
  <si>
    <t>丰原药业</t>
  </si>
  <si>
    <t>*ST川化</t>
  </si>
  <si>
    <t>川化股份</t>
  </si>
  <si>
    <t>华数传媒</t>
  </si>
  <si>
    <t>中联重科</t>
  </si>
  <si>
    <t>常山股份</t>
  </si>
  <si>
    <t>国际实业</t>
  </si>
  <si>
    <t>申万宏源</t>
  </si>
  <si>
    <t>东方市场</t>
  </si>
  <si>
    <t>美的集团</t>
  </si>
  <si>
    <t>潍柴动力</t>
  </si>
  <si>
    <t>许继电气</t>
  </si>
  <si>
    <t>冀东水泥</t>
  </si>
  <si>
    <t>金 融 街</t>
  </si>
  <si>
    <t>金融街</t>
  </si>
  <si>
    <t>ST生化</t>
  </si>
  <si>
    <t>华意压缩</t>
  </si>
  <si>
    <t>胜利股份</t>
  </si>
  <si>
    <t>金谷源</t>
  </si>
  <si>
    <t>山东地矿</t>
  </si>
  <si>
    <t>沈阳机床</t>
  </si>
  <si>
    <t>英特集团</t>
  </si>
  <si>
    <t>东旭光电</t>
  </si>
  <si>
    <t>渤海租赁</t>
  </si>
  <si>
    <t>民生控股</t>
  </si>
  <si>
    <t>合肥百货</t>
  </si>
  <si>
    <t>小天鹅Ａ</t>
  </si>
  <si>
    <t>小天鹅A</t>
  </si>
  <si>
    <t>通程控股</t>
  </si>
  <si>
    <t>吉林化纤</t>
  </si>
  <si>
    <t>南京中北</t>
  </si>
  <si>
    <t>湖北宜化</t>
  </si>
  <si>
    <t>东阿阿胶</t>
  </si>
  <si>
    <t>徐工机械</t>
  </si>
  <si>
    <t>兴业矿业</t>
  </si>
  <si>
    <t>华天酒店</t>
  </si>
  <si>
    <t>粤高速Ａ</t>
  </si>
  <si>
    <t>粤高速A</t>
  </si>
  <si>
    <t>张家界</t>
  </si>
  <si>
    <t>晨鸣纸业</t>
  </si>
  <si>
    <t>山东路桥</t>
  </si>
  <si>
    <t>鄂武商Ａ</t>
  </si>
  <si>
    <t>鄂武商A</t>
  </si>
  <si>
    <t>绿景控股</t>
  </si>
  <si>
    <t>海虹控股</t>
  </si>
  <si>
    <t>南华生物</t>
  </si>
  <si>
    <t>*ST传媒</t>
  </si>
  <si>
    <t>珠江控股</t>
  </si>
  <si>
    <t>中润资源</t>
  </si>
  <si>
    <t>珠海港</t>
  </si>
  <si>
    <t>华塑控股</t>
  </si>
  <si>
    <t>*ST金路</t>
  </si>
  <si>
    <t>金路集团</t>
  </si>
  <si>
    <t>烯碳新材</t>
  </si>
  <si>
    <t>丽珠集团</t>
  </si>
  <si>
    <t>渝 开 发</t>
  </si>
  <si>
    <t>渝开发</t>
  </si>
  <si>
    <t>国际医学</t>
  </si>
  <si>
    <t>开元投资</t>
  </si>
  <si>
    <t>荣安地产</t>
  </si>
  <si>
    <t>四环生物</t>
  </si>
  <si>
    <t>江南红箭</t>
  </si>
  <si>
    <t>长航凤凰</t>
  </si>
  <si>
    <t>*ST凤凰</t>
  </si>
  <si>
    <t>美菱电器</t>
  </si>
  <si>
    <t>广州浪奇</t>
  </si>
  <si>
    <t>岭南控股</t>
  </si>
  <si>
    <t>东方宾馆</t>
  </si>
  <si>
    <t>红 太 阳</t>
  </si>
  <si>
    <t>红太阳</t>
  </si>
  <si>
    <t>银润投资</t>
  </si>
  <si>
    <t>柳    工</t>
  </si>
  <si>
    <t>柳工</t>
  </si>
  <si>
    <t>广弘控股</t>
  </si>
  <si>
    <t>大冷股份</t>
  </si>
  <si>
    <t>穗恒运Ａ</t>
  </si>
  <si>
    <t>穗恒运A</t>
  </si>
  <si>
    <t>力合股份</t>
  </si>
  <si>
    <t>万 家 乐</t>
  </si>
  <si>
    <t>万家乐</t>
  </si>
  <si>
    <t>万泽股份</t>
  </si>
  <si>
    <t>华映科技</t>
  </si>
  <si>
    <t>广宇发展</t>
  </si>
  <si>
    <t>云南白药</t>
  </si>
  <si>
    <t>粤电力Ａ</t>
  </si>
  <si>
    <t>粤电力A</t>
  </si>
  <si>
    <t>中天城投</t>
  </si>
  <si>
    <t>佛山照明</t>
  </si>
  <si>
    <t>皖能电力</t>
  </si>
  <si>
    <t>中原环保</t>
  </si>
  <si>
    <t>金浦钛业</t>
  </si>
  <si>
    <t>金圆股份</t>
  </si>
  <si>
    <t>光华控股</t>
  </si>
  <si>
    <t>航天发展</t>
  </si>
  <si>
    <t>闽福发A</t>
  </si>
  <si>
    <t>湖南投资</t>
  </si>
  <si>
    <t>江铃汽车</t>
  </si>
  <si>
    <t>创元科技</t>
  </si>
  <si>
    <t>靖远煤电</t>
  </si>
  <si>
    <t>沙隆达Ａ</t>
  </si>
  <si>
    <t>沙隆达A</t>
  </si>
  <si>
    <t>泰山石油</t>
  </si>
  <si>
    <t>神州信息</t>
  </si>
  <si>
    <t>*ST广夏</t>
  </si>
  <si>
    <t>莱茵体育</t>
  </si>
  <si>
    <t>莱茵置业</t>
  </si>
  <si>
    <t>万向钱潮</t>
  </si>
  <si>
    <t>昆百大Ａ</t>
  </si>
  <si>
    <t>昆百大A</t>
  </si>
  <si>
    <t>烽火电子</t>
  </si>
  <si>
    <t>陕国投Ａ</t>
  </si>
  <si>
    <t>陕国投A</t>
  </si>
  <si>
    <t>西安民生</t>
  </si>
  <si>
    <t>渝三峡Ａ</t>
  </si>
  <si>
    <t>渝三峡A</t>
  </si>
  <si>
    <t>海南海药</t>
  </si>
  <si>
    <t>海德股份</t>
  </si>
  <si>
    <t>泸州老窖</t>
  </si>
  <si>
    <t>苏常柴Ａ</t>
  </si>
  <si>
    <t>苏常柴A</t>
  </si>
  <si>
    <t>新大洲Ａ</t>
  </si>
  <si>
    <t>新大洲A</t>
  </si>
  <si>
    <t>海马汽车</t>
  </si>
  <si>
    <t>粤宏远Ａ</t>
  </si>
  <si>
    <t>粤宏远A</t>
  </si>
  <si>
    <t>广东甘化</t>
  </si>
  <si>
    <t>威孚高科</t>
  </si>
  <si>
    <t>北部湾港</t>
  </si>
  <si>
    <t>友利控股</t>
  </si>
  <si>
    <t>东北电气</t>
  </si>
  <si>
    <t>汇源通信</t>
  </si>
  <si>
    <t>金叶珠宝</t>
  </si>
  <si>
    <t>黔轮胎Ａ</t>
  </si>
  <si>
    <t>黔轮胎A</t>
  </si>
  <si>
    <t>*ST古汉</t>
  </si>
  <si>
    <t>紫光古汉</t>
  </si>
  <si>
    <t>桐 君 阁</t>
  </si>
  <si>
    <t>桐君阁</t>
  </si>
  <si>
    <t>平潭发展</t>
  </si>
  <si>
    <t>大通燃气</t>
  </si>
  <si>
    <t>宝塔实业</t>
  </si>
  <si>
    <t>西北轴承</t>
  </si>
  <si>
    <t>古井贡酒</t>
  </si>
  <si>
    <t>东北制药</t>
  </si>
  <si>
    <t>兴蓉环境</t>
  </si>
  <si>
    <t>兴蓉投资</t>
  </si>
  <si>
    <t>青岛双星</t>
  </si>
  <si>
    <t>建投能源</t>
  </si>
  <si>
    <t>韶能股份</t>
  </si>
  <si>
    <t>盛达矿业</t>
  </si>
  <si>
    <t>渤海股份</t>
  </si>
  <si>
    <t>青海明胶</t>
  </si>
  <si>
    <t>华媒控股</t>
  </si>
  <si>
    <t>华智控股</t>
  </si>
  <si>
    <t>阳光股份</t>
  </si>
  <si>
    <t>绵世股份</t>
  </si>
  <si>
    <t>西安旅游</t>
  </si>
  <si>
    <t>*ST蒙发</t>
  </si>
  <si>
    <t>内蒙发展</t>
  </si>
  <si>
    <t>焦作万方</t>
  </si>
  <si>
    <t>大东海A</t>
  </si>
  <si>
    <t>湖北金环</t>
  </si>
  <si>
    <t>海航投资</t>
  </si>
  <si>
    <t>亿城投资</t>
  </si>
  <si>
    <t>石油济柴</t>
  </si>
  <si>
    <t>海螺型材</t>
  </si>
  <si>
    <t>新华联</t>
  </si>
  <si>
    <t>恒立实业</t>
  </si>
  <si>
    <t>吉林敖东</t>
  </si>
  <si>
    <t>长安汽车</t>
  </si>
  <si>
    <t>如意集团</t>
  </si>
  <si>
    <t>天茂集团</t>
  </si>
  <si>
    <t>高新发展</t>
  </si>
  <si>
    <t>攀钢钒钛</t>
  </si>
  <si>
    <t>铜陵有色</t>
  </si>
  <si>
    <t>顺发恒业</t>
  </si>
  <si>
    <t>三木集团</t>
  </si>
  <si>
    <t>合金投资</t>
  </si>
  <si>
    <t>英 力 特</t>
  </si>
  <si>
    <t>英力特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</si>
  <si>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</si>
  <si>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</si>
  <si>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</si>
  <si>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</si>
  <si>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</si>
  <si>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</si>
  <si>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</si>
  <si>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</si>
  <si>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</si>
  <si>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</si>
  <si>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*ST中富</t>
  </si>
  <si>
    <t>长春高新</t>
  </si>
  <si>
    <t>索芙特</t>
  </si>
  <si>
    <t>永安林业</t>
  </si>
  <si>
    <t>湖北广电</t>
  </si>
  <si>
    <t>经纬纺机</t>
  </si>
  <si>
    <t>美好集团</t>
  </si>
  <si>
    <t>荣丰控股</t>
  </si>
  <si>
    <t>金鸿能源</t>
  </si>
  <si>
    <t>盈方微</t>
  </si>
  <si>
    <t>阳 光 城</t>
  </si>
  <si>
    <t>阳光城</t>
  </si>
  <si>
    <t>上峰水泥</t>
  </si>
  <si>
    <t>当代东方</t>
  </si>
  <si>
    <t>智度投资</t>
  </si>
  <si>
    <t>思达高科</t>
  </si>
  <si>
    <t>*ST海龙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</si>
  <si>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</si>
  <si>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</si>
  <si>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</si>
  <si>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</si>
  <si>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</si>
  <si>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</si>
  <si>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</si>
  <si>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</si>
  <si>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</si>
  <si>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</si>
  <si>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恒天天鹅</t>
  </si>
  <si>
    <t>建新矿业</t>
  </si>
  <si>
    <t>宝新能源</t>
  </si>
  <si>
    <t>亚太实业</t>
  </si>
  <si>
    <t>惠天热电</t>
  </si>
  <si>
    <t>华泽钴镍</t>
  </si>
  <si>
    <t>滨海能源</t>
  </si>
  <si>
    <t>炼石有色</t>
  </si>
  <si>
    <t>沈阳化工</t>
  </si>
  <si>
    <t>模塑科技</t>
  </si>
  <si>
    <t>厦门信达</t>
  </si>
  <si>
    <t>正虹科技</t>
  </si>
  <si>
    <t>恒逸石化</t>
  </si>
  <si>
    <t>浙江震元</t>
  </si>
  <si>
    <t>双环科技</t>
  </si>
  <si>
    <t>大冶特钢</t>
  </si>
  <si>
    <t>河北钢铁</t>
  </si>
  <si>
    <t>天兴仪表</t>
  </si>
  <si>
    <t>*ST京蓝</t>
  </si>
  <si>
    <t>京蓝科技</t>
  </si>
  <si>
    <t>锦龙股份</t>
  </si>
  <si>
    <t>丰乐种业</t>
  </si>
  <si>
    <t>中兴商业</t>
  </si>
  <si>
    <t>黑芝麻</t>
  </si>
  <si>
    <t>韶钢松山</t>
  </si>
  <si>
    <t>苏宁环球</t>
  </si>
  <si>
    <t>大地传媒</t>
  </si>
  <si>
    <t>新能泰山</t>
  </si>
  <si>
    <t>西安饮食</t>
  </si>
  <si>
    <t>湖南发展</t>
  </si>
  <si>
    <t>美锦能源</t>
  </si>
  <si>
    <t>京东方Ａ</t>
  </si>
  <si>
    <t>京东方A</t>
  </si>
  <si>
    <t>鲁  泰Ａ</t>
  </si>
  <si>
    <t>鲁泰A</t>
  </si>
  <si>
    <t>华东科技</t>
  </si>
  <si>
    <t>国元证券</t>
  </si>
  <si>
    <t>燕京啤酒</t>
  </si>
  <si>
    <t>四川美丰</t>
  </si>
  <si>
    <t>泰禾集团</t>
  </si>
  <si>
    <t>振华科技</t>
  </si>
  <si>
    <t>罗 牛 山</t>
  </si>
  <si>
    <t>罗牛山</t>
  </si>
  <si>
    <t>中房地产</t>
  </si>
  <si>
    <t>南风化工</t>
  </si>
  <si>
    <t>中航动控</t>
  </si>
  <si>
    <t>普洛药业</t>
  </si>
  <si>
    <t>长城信息</t>
  </si>
  <si>
    <t>国海证券</t>
  </si>
  <si>
    <t>锌业股份</t>
  </si>
  <si>
    <t>西藏发展</t>
  </si>
  <si>
    <t>漳州发展</t>
  </si>
  <si>
    <t>山西三维</t>
  </si>
  <si>
    <t>*ST三维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</si>
  <si>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</si>
  <si>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</si>
  <si>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</si>
  <si>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</si>
  <si>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</si>
  <si>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</si>
  <si>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</si>
  <si>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</si>
  <si>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</si>
  <si>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</si>
  <si>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</si>
  <si>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</si>
  <si>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</si>
  <si>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</si>
  <si>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*ST派神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</si>
  <si>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</si>
  <si>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</si>
  <si>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</si>
  <si>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</si>
  <si>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</si>
  <si>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</si>
  <si>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</si>
  <si>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华神集团</t>
  </si>
  <si>
    <t>甘肃电投</t>
  </si>
  <si>
    <t>盐湖股份</t>
  </si>
  <si>
    <t>华闻传媒</t>
  </si>
  <si>
    <t>太原刚玉</t>
  </si>
  <si>
    <t>凯撒旅游</t>
  </si>
  <si>
    <t>易食股份</t>
  </si>
  <si>
    <t>中国武夷</t>
  </si>
  <si>
    <t>中水渔业</t>
  </si>
  <si>
    <t>*ST酒鬼</t>
  </si>
  <si>
    <t>酒鬼酒</t>
  </si>
  <si>
    <t>一汽轿车</t>
  </si>
  <si>
    <t>四川九洲</t>
  </si>
  <si>
    <t>北京文化</t>
  </si>
  <si>
    <t>金宇车城</t>
  </si>
  <si>
    <t>银河生物</t>
  </si>
  <si>
    <t>银河投资</t>
  </si>
  <si>
    <t>云铝股份</t>
  </si>
  <si>
    <t>铁岭新城</t>
  </si>
  <si>
    <t>创维数字</t>
  </si>
  <si>
    <t>烟台冰轮</t>
  </si>
  <si>
    <t>陕西金叶</t>
  </si>
  <si>
    <t>天山纺织</t>
  </si>
  <si>
    <t>*ST美利</t>
  </si>
  <si>
    <t>美利纸业</t>
  </si>
  <si>
    <t>智慧农业</t>
  </si>
  <si>
    <t>江淮动力</t>
  </si>
  <si>
    <t>方大化工</t>
  </si>
  <si>
    <t>岳阳兴长</t>
  </si>
  <si>
    <t>金城股份</t>
  </si>
  <si>
    <t>京山轻机</t>
  </si>
  <si>
    <t>山东海化</t>
  </si>
  <si>
    <t>*ST海化</t>
  </si>
  <si>
    <t>超声电子</t>
  </si>
  <si>
    <t>太钢不锈</t>
  </si>
  <si>
    <t>启迪桑德</t>
  </si>
  <si>
    <t>桑德环境</t>
  </si>
  <si>
    <t>东莞控股</t>
  </si>
  <si>
    <t>天音控股</t>
  </si>
  <si>
    <t>鲁西化工</t>
  </si>
  <si>
    <t>五矿稀土</t>
  </si>
  <si>
    <t>贵糖股份</t>
  </si>
  <si>
    <t>长城动漫</t>
  </si>
  <si>
    <t>四川圣达</t>
  </si>
  <si>
    <t>鑫茂科技</t>
  </si>
  <si>
    <t>秦川机床</t>
  </si>
  <si>
    <t>财信发展</t>
  </si>
  <si>
    <t>国兴地产</t>
  </si>
  <si>
    <t>中信国安</t>
  </si>
  <si>
    <t>承德露露</t>
  </si>
  <si>
    <t>华茂股份</t>
  </si>
  <si>
    <t>高鸿股份</t>
  </si>
  <si>
    <t>石化机械</t>
  </si>
  <si>
    <t>江钻股份</t>
  </si>
  <si>
    <t>冀东装备</t>
  </si>
  <si>
    <t>五 粮 液</t>
  </si>
  <si>
    <t>五粮液</t>
  </si>
  <si>
    <t>国风塑业</t>
  </si>
  <si>
    <t>顺鑫农业</t>
  </si>
  <si>
    <t>海印股份</t>
  </si>
  <si>
    <t>银星能源</t>
  </si>
  <si>
    <t>三湘股份</t>
  </si>
  <si>
    <t>安凯客车</t>
  </si>
  <si>
    <t>张  裕Ａ</t>
  </si>
  <si>
    <t>张裕A</t>
  </si>
  <si>
    <t>吉电股份</t>
  </si>
  <si>
    <t>新 希 望</t>
  </si>
  <si>
    <t>新希望</t>
  </si>
  <si>
    <t>天山股份</t>
  </si>
  <si>
    <t>云南铜业</t>
  </si>
  <si>
    <t>潍柴重机</t>
  </si>
  <si>
    <t>大连国际</t>
  </si>
  <si>
    <t>华联股份</t>
  </si>
  <si>
    <t>湖北能源</t>
  </si>
  <si>
    <t>同力水泥</t>
  </si>
  <si>
    <t>海南高速</t>
  </si>
  <si>
    <t>中鼎股份</t>
  </si>
  <si>
    <t>峨眉山Ａ</t>
  </si>
  <si>
    <t>峨眉山A</t>
  </si>
  <si>
    <t>茂业通信</t>
  </si>
  <si>
    <t>茂业物流</t>
  </si>
  <si>
    <t>法 尔 胜</t>
  </si>
  <si>
    <t>法尔胜</t>
  </si>
  <si>
    <t>*ST星美</t>
  </si>
  <si>
    <t>星美联合</t>
  </si>
  <si>
    <t>东凌粮油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</si>
  <si>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</si>
  <si>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</si>
  <si>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</si>
  <si>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</si>
  <si>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</si>
  <si>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</si>
  <si>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</si>
  <si>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</si>
  <si>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</si>
  <si>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物产中拓</t>
  </si>
  <si>
    <t>景峰医药</t>
  </si>
  <si>
    <t>天一科技</t>
  </si>
  <si>
    <t>数源科技</t>
  </si>
  <si>
    <t>大亚科技</t>
  </si>
  <si>
    <t>南宁糖业</t>
  </si>
  <si>
    <t>*ST天化</t>
  </si>
  <si>
    <t>泸天化</t>
  </si>
  <si>
    <t>钱江摩托</t>
  </si>
  <si>
    <t>山大华特</t>
  </si>
  <si>
    <t>华北高速</t>
  </si>
  <si>
    <t>电广传媒</t>
  </si>
  <si>
    <t>嘉凯城</t>
  </si>
  <si>
    <t>金陵药业</t>
  </si>
  <si>
    <t>南方汇通</t>
  </si>
  <si>
    <t>海信科龙</t>
  </si>
  <si>
    <t>佳电股份</t>
  </si>
  <si>
    <t>河北宣工</t>
  </si>
  <si>
    <t>众合科技</t>
  </si>
  <si>
    <t>福星股份</t>
  </si>
  <si>
    <t>*ST夏利</t>
  </si>
  <si>
    <t>一汽夏利</t>
  </si>
  <si>
    <t>中钢国际</t>
  </si>
  <si>
    <t>兰州黄河</t>
  </si>
  <si>
    <t>中粮生化</t>
  </si>
  <si>
    <t>中 关 村</t>
  </si>
  <si>
    <t>中关村</t>
  </si>
  <si>
    <t>华菱钢铁</t>
  </si>
  <si>
    <t>神火股份</t>
  </si>
  <si>
    <t>四川双马</t>
  </si>
  <si>
    <t>华西股份</t>
  </si>
  <si>
    <t>冀中能源</t>
  </si>
  <si>
    <t>紫光股份</t>
  </si>
  <si>
    <t>凯迪生态</t>
  </si>
  <si>
    <t>凯迪电力</t>
  </si>
  <si>
    <t>南天信息</t>
  </si>
  <si>
    <t>新乡化纤</t>
  </si>
  <si>
    <t>建峰化工</t>
  </si>
  <si>
    <t>广济药业</t>
  </si>
  <si>
    <t>河池化工</t>
  </si>
  <si>
    <t>欣龙控股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</si>
  <si>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</si>
  <si>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</si>
  <si>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</si>
  <si>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</si>
  <si>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</si>
  <si>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</si>
  <si>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</si>
  <si>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</si>
  <si>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</si>
  <si>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上风高科</t>
  </si>
  <si>
    <t>煤 气 化</t>
  </si>
  <si>
    <t>煤气化</t>
  </si>
  <si>
    <t>安泰科技</t>
  </si>
  <si>
    <t>中科三环</t>
  </si>
  <si>
    <t>高升控股</t>
  </si>
  <si>
    <t>蓝鼎控股</t>
  </si>
  <si>
    <t>新中基</t>
  </si>
  <si>
    <t>佛塑科技</t>
  </si>
  <si>
    <t>银泰资源</t>
  </si>
  <si>
    <t>*ST春晖</t>
  </si>
  <si>
    <t>春晖股份</t>
  </si>
  <si>
    <t>浪潮信息</t>
  </si>
  <si>
    <t>桂林旅游</t>
  </si>
  <si>
    <t>中弘股份</t>
  </si>
  <si>
    <t>金马股份</t>
  </si>
  <si>
    <t>银亿股份</t>
  </si>
  <si>
    <t>中银绒业</t>
  </si>
  <si>
    <t>西山煤电</t>
  </si>
  <si>
    <t>大庆华科</t>
  </si>
  <si>
    <t>广州友谊</t>
  </si>
  <si>
    <t>华工科技</t>
  </si>
  <si>
    <t>九 芝 堂</t>
  </si>
  <si>
    <t>九芝堂</t>
  </si>
  <si>
    <t>诚志股份</t>
  </si>
  <si>
    <t>闽东电力</t>
  </si>
  <si>
    <t>*ST皇台</t>
  </si>
  <si>
    <t>皇台酒业</t>
  </si>
  <si>
    <t>中国中期</t>
  </si>
  <si>
    <t>新 大 陆</t>
  </si>
  <si>
    <t>新大陆</t>
  </si>
  <si>
    <t>隆平高科</t>
  </si>
  <si>
    <t>华润三九</t>
  </si>
  <si>
    <t>宗申动力</t>
  </si>
  <si>
    <t>豫能控股</t>
  </si>
  <si>
    <t>招商蛇口</t>
  </si>
  <si>
    <t>招商地产</t>
  </si>
  <si>
    <t>新 和 成</t>
  </si>
  <si>
    <t>新和成</t>
  </si>
  <si>
    <t>鸿达兴业</t>
  </si>
  <si>
    <t>伟星股份</t>
  </si>
  <si>
    <t>华邦健康</t>
  </si>
  <si>
    <t>华邦颖泰</t>
  </si>
  <si>
    <t>德豪润达</t>
  </si>
  <si>
    <t>精功科技</t>
  </si>
  <si>
    <t>华兰生物</t>
  </si>
  <si>
    <t>大族激光</t>
  </si>
  <si>
    <t>天奇股份</t>
  </si>
  <si>
    <t>传化股份</t>
  </si>
  <si>
    <t>盾安环境</t>
  </si>
  <si>
    <t>凯恩股份</t>
  </si>
  <si>
    <t>中航机电</t>
  </si>
  <si>
    <t>永新股份</t>
  </si>
  <si>
    <t>*ST霞客</t>
  </si>
  <si>
    <t>世荣兆业</t>
  </si>
  <si>
    <t>东信和平</t>
  </si>
  <si>
    <t>华信国际</t>
  </si>
  <si>
    <t>亿帆鑫富</t>
  </si>
  <si>
    <t>京新药业</t>
  </si>
  <si>
    <t>中捷资源</t>
  </si>
  <si>
    <t>科华生物</t>
  </si>
  <si>
    <t>海特高新</t>
  </si>
  <si>
    <t>苏宁云商</t>
  </si>
  <si>
    <t>航天电器</t>
  </si>
  <si>
    <t>山东威达</t>
  </si>
  <si>
    <t>七喜控股</t>
  </si>
  <si>
    <t>思源电气</t>
  </si>
  <si>
    <t>七 匹 狼</t>
  </si>
  <si>
    <t>七匹狼</t>
  </si>
  <si>
    <t>达安基因</t>
  </si>
  <si>
    <t>巨轮智能</t>
  </si>
  <si>
    <t>巨轮股份</t>
  </si>
  <si>
    <t>苏 泊 尔</t>
  </si>
  <si>
    <t>苏泊尔</t>
  </si>
  <si>
    <t>丽江旅游</t>
  </si>
  <si>
    <t>美 欣 达</t>
  </si>
  <si>
    <t>美欣达</t>
  </si>
  <si>
    <t>华帝股份</t>
  </si>
  <si>
    <t>汉麻产业</t>
  </si>
  <si>
    <t>宜科科技</t>
  </si>
  <si>
    <t>久联发展</t>
  </si>
  <si>
    <t>双鹭药业</t>
  </si>
  <si>
    <t>黔源电力</t>
  </si>
  <si>
    <t>南 京 港</t>
  </si>
  <si>
    <t>南京港</t>
  </si>
  <si>
    <t>登海种业</t>
  </si>
  <si>
    <t>华孚色纺</t>
  </si>
  <si>
    <t>兔 宝 宝</t>
  </si>
  <si>
    <t>兔宝宝</t>
  </si>
  <si>
    <t>江苏三友</t>
  </si>
  <si>
    <t>国光电器</t>
  </si>
  <si>
    <t>轴研科技</t>
  </si>
  <si>
    <t>宝鹰股份</t>
  </si>
  <si>
    <t>宁波华翔</t>
  </si>
  <si>
    <t>同方国芯</t>
  </si>
  <si>
    <t>三花股份</t>
  </si>
  <si>
    <t>中工国际</t>
  </si>
  <si>
    <t>同洲电子</t>
  </si>
  <si>
    <t>云南盐化</t>
  </si>
  <si>
    <t>德美化工</t>
  </si>
  <si>
    <t>得润电子</t>
  </si>
  <si>
    <t>横店东磁</t>
  </si>
  <si>
    <t>中钢天源</t>
  </si>
  <si>
    <t>威 尔 泰</t>
  </si>
  <si>
    <t>威尔泰</t>
  </si>
  <si>
    <t>云南旅游</t>
  </si>
  <si>
    <t>粤 水 电</t>
  </si>
  <si>
    <t>粤水电</t>
  </si>
  <si>
    <t>江山化工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</si>
  <si>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</si>
  <si>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</si>
  <si>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</si>
  <si>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</si>
  <si>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</si>
  <si>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</si>
  <si>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</si>
  <si>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 子 岛</t>
  </si>
  <si>
    <t>獐子岛</t>
  </si>
  <si>
    <t>众和股份</t>
  </si>
  <si>
    <t>长城影视</t>
  </si>
  <si>
    <t>凯瑞德</t>
  </si>
  <si>
    <t>软控股份</t>
  </si>
  <si>
    <t>国轩高科</t>
  </si>
  <si>
    <t>东源电器</t>
  </si>
  <si>
    <t>沙钢股份</t>
  </si>
  <si>
    <t>雪 莱 特</t>
  </si>
  <si>
    <t>雪莱特</t>
  </si>
  <si>
    <t>大港股份</t>
  </si>
  <si>
    <t>太阳纸业</t>
  </si>
  <si>
    <t>苏州固锝</t>
  </si>
  <si>
    <t>中材科技</t>
  </si>
  <si>
    <t>金 螳 螂</t>
  </si>
  <si>
    <t>金螳螂</t>
  </si>
  <si>
    <t>栋梁新材</t>
  </si>
  <si>
    <t>孚日股份</t>
  </si>
  <si>
    <t>海鸥卫浴</t>
  </si>
  <si>
    <t>万丰奥威</t>
  </si>
  <si>
    <t>东方海洋</t>
  </si>
  <si>
    <t>新野纺织</t>
  </si>
  <si>
    <t>鲁阳节能</t>
  </si>
  <si>
    <t>鲁阳股份</t>
  </si>
  <si>
    <t>新 海 宜</t>
  </si>
  <si>
    <t>新海宜</t>
  </si>
  <si>
    <t>金智科技</t>
  </si>
  <si>
    <t>江苏国泰</t>
  </si>
  <si>
    <t>中泰化学</t>
  </si>
  <si>
    <t>国脉科技</t>
  </si>
  <si>
    <t>青岛金王</t>
  </si>
  <si>
    <t>生 意 宝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</si>
  <si>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</si>
  <si>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</si>
  <si>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</si>
  <si>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</si>
  <si>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</si>
  <si>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</si>
  <si>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</si>
  <si>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</si>
  <si>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</si>
  <si>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</si>
  <si>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信隆实业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</si>
  <si>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</si>
  <si>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</si>
  <si>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</si>
  <si>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</si>
  <si>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</si>
  <si>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</si>
  <si>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</si>
  <si>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天润控股</t>
  </si>
  <si>
    <t>罗平锌电</t>
  </si>
  <si>
    <t>三维通信</t>
  </si>
  <si>
    <t>中国海诚</t>
  </si>
  <si>
    <t>东港股份</t>
  </si>
  <si>
    <t>紫鑫药业</t>
  </si>
  <si>
    <t>康强电子</t>
  </si>
  <si>
    <t>新海股份</t>
  </si>
  <si>
    <t>科陆电子</t>
  </si>
  <si>
    <t>天马股份</t>
  </si>
  <si>
    <t>荣信股份</t>
  </si>
  <si>
    <t>天邦股份</t>
  </si>
  <si>
    <t>湘潭电化</t>
  </si>
  <si>
    <t>银轮股份</t>
  </si>
  <si>
    <t>新民科技</t>
  </si>
  <si>
    <t>*ST新民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</si>
  <si>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</si>
  <si>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</si>
  <si>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</si>
  <si>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</si>
  <si>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</si>
  <si>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</si>
  <si>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</si>
  <si>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*ST普林</t>
  </si>
  <si>
    <t>东南网架</t>
  </si>
  <si>
    <t>安 纳 达</t>
  </si>
  <si>
    <t>安纳达</t>
  </si>
  <si>
    <t>麦达数字</t>
  </si>
  <si>
    <t>实益达</t>
  </si>
  <si>
    <t>顺络电子</t>
  </si>
  <si>
    <t>拓邦股份</t>
  </si>
  <si>
    <t>东华科技</t>
  </si>
  <si>
    <t>蓉胜超微</t>
  </si>
  <si>
    <t>宁波银行</t>
  </si>
  <si>
    <t>印纪传媒</t>
  </si>
  <si>
    <t>高金食品</t>
  </si>
  <si>
    <t>宏达高科</t>
  </si>
  <si>
    <t>中核钛白</t>
  </si>
  <si>
    <t>荣盛发展</t>
  </si>
  <si>
    <t>方圆支承</t>
  </si>
  <si>
    <t>北纬通信</t>
  </si>
  <si>
    <t>西部材料</t>
  </si>
  <si>
    <t>通润装备</t>
  </si>
  <si>
    <t>北斗星通</t>
  </si>
  <si>
    <t>广电运通</t>
  </si>
  <si>
    <t>石基信息</t>
  </si>
  <si>
    <t>报 喜 鸟</t>
  </si>
  <si>
    <t>报喜鸟</t>
  </si>
  <si>
    <t>湖南黄金</t>
  </si>
  <si>
    <t>辰州矿业</t>
  </si>
  <si>
    <t>通富微电</t>
  </si>
  <si>
    <t>正邦科技</t>
  </si>
  <si>
    <t>汉钟精机</t>
  </si>
  <si>
    <t>三特索道</t>
  </si>
  <si>
    <t>常铝股份</t>
  </si>
  <si>
    <t>*ST常铝</t>
  </si>
  <si>
    <t>远 望 谷</t>
  </si>
  <si>
    <t>远望谷</t>
  </si>
  <si>
    <t>悦心健康</t>
  </si>
  <si>
    <t>斯米克</t>
  </si>
  <si>
    <t>中航三鑫</t>
  </si>
  <si>
    <t>*ST三鑫</t>
  </si>
  <si>
    <t>宁波东力</t>
  </si>
  <si>
    <t>*ST东力</t>
  </si>
  <si>
    <t>红 宝 丽</t>
  </si>
  <si>
    <t>红宝丽</t>
  </si>
  <si>
    <t>莱茵生物</t>
  </si>
  <si>
    <t>东方锆业</t>
  </si>
  <si>
    <t>深圳惠程</t>
  </si>
  <si>
    <t>智光电气</t>
  </si>
  <si>
    <t>芭田股份</t>
  </si>
  <si>
    <t>楚江新材</t>
  </si>
  <si>
    <t>精诚铜业</t>
  </si>
  <si>
    <t>澳洋科技</t>
  </si>
  <si>
    <t>千足珍珠</t>
  </si>
  <si>
    <t>游族网络</t>
  </si>
  <si>
    <t>东方网络</t>
  </si>
  <si>
    <t>广陆数测</t>
  </si>
  <si>
    <t>江特电机</t>
  </si>
  <si>
    <t>御银股份</t>
  </si>
  <si>
    <t>延华智能</t>
  </si>
  <si>
    <t>中航光电</t>
  </si>
  <si>
    <t>艾派克</t>
  </si>
  <si>
    <t>粤 传 媒</t>
  </si>
  <si>
    <t>粤传媒</t>
  </si>
  <si>
    <t>云海金属</t>
  </si>
  <si>
    <t>怡 亚 通</t>
  </si>
  <si>
    <t>怡亚通</t>
  </si>
  <si>
    <t>海得控制</t>
  </si>
  <si>
    <t>华天科技</t>
  </si>
  <si>
    <t>全 聚 德</t>
  </si>
  <si>
    <t>全聚德</t>
  </si>
  <si>
    <t>广百股份</t>
  </si>
  <si>
    <t>新 嘉 联</t>
  </si>
  <si>
    <t>新嘉联</t>
  </si>
  <si>
    <t>利达光电</t>
  </si>
  <si>
    <t>成飞集成</t>
  </si>
  <si>
    <t>劲嘉股份</t>
  </si>
  <si>
    <t>*ST融捷</t>
  </si>
  <si>
    <t>路翔股份</t>
  </si>
  <si>
    <t>山东如意</t>
  </si>
  <si>
    <t>武汉凡谷</t>
  </si>
  <si>
    <t>二三四五</t>
  </si>
  <si>
    <t>海隆软件</t>
  </si>
  <si>
    <t>方正电机</t>
  </si>
  <si>
    <t>证通电子</t>
  </si>
  <si>
    <t>嘉应制药</t>
  </si>
  <si>
    <t>东晶电子</t>
  </si>
  <si>
    <t>云投生态</t>
  </si>
  <si>
    <t>九鼎新材</t>
  </si>
  <si>
    <t>金风科技</t>
  </si>
  <si>
    <t>海亮股份</t>
  </si>
  <si>
    <t>大连重工</t>
  </si>
  <si>
    <t>国统股份</t>
  </si>
  <si>
    <t>海 利 得</t>
  </si>
  <si>
    <t>海利得</t>
  </si>
  <si>
    <t>准油股份</t>
  </si>
  <si>
    <t>合肥城建</t>
  </si>
  <si>
    <t>达 意 隆</t>
  </si>
  <si>
    <t>达意隆</t>
  </si>
  <si>
    <t>飞马国际</t>
  </si>
  <si>
    <t>宏达新材</t>
  </si>
  <si>
    <t>南洋股份</t>
  </si>
  <si>
    <t>特 尔 佳</t>
  </si>
  <si>
    <t>特尔佳</t>
  </si>
  <si>
    <t>大立科技</t>
  </si>
  <si>
    <t>诺 普 信</t>
  </si>
  <si>
    <t>诺普信</t>
  </si>
  <si>
    <t>三全食品</t>
  </si>
  <si>
    <t>合力泰</t>
  </si>
  <si>
    <t>*ST合泰</t>
  </si>
  <si>
    <t>拓日新能</t>
  </si>
  <si>
    <t>恒康医疗</t>
  </si>
  <si>
    <t>天宝股份</t>
  </si>
  <si>
    <t>东华能源</t>
  </si>
  <si>
    <t>福晶科技</t>
  </si>
  <si>
    <t>鱼跃医疗</t>
  </si>
  <si>
    <t>三 力 士</t>
  </si>
  <si>
    <t>三力士</t>
  </si>
  <si>
    <t>濮耐股份</t>
  </si>
  <si>
    <t>江南化工</t>
  </si>
  <si>
    <t>奥 特 迅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</si>
  <si>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</si>
  <si>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</si>
  <si>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</si>
  <si>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</si>
  <si>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</si>
  <si>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</si>
  <si>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</si>
  <si>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</si>
  <si>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*ST民和</t>
  </si>
  <si>
    <t>安妮股份</t>
  </si>
  <si>
    <t>大华股份</t>
  </si>
  <si>
    <t>恒邦股份</t>
  </si>
  <si>
    <t>天威视讯</t>
  </si>
  <si>
    <t>奥特佳</t>
  </si>
  <si>
    <t>金飞达</t>
  </si>
  <si>
    <t>威华股份</t>
  </si>
  <si>
    <t>歌尔声学</t>
  </si>
  <si>
    <t>九阳股份</t>
  </si>
  <si>
    <t>通产丽星</t>
  </si>
  <si>
    <t>滨江集团</t>
  </si>
  <si>
    <t>澳洋顺昌</t>
  </si>
  <si>
    <t>北化股份</t>
  </si>
  <si>
    <t>帝龙新材</t>
  </si>
  <si>
    <t>华东数控</t>
  </si>
  <si>
    <t>*ST东数</t>
  </si>
  <si>
    <t>大洋电机</t>
  </si>
  <si>
    <t>联化科技</t>
  </si>
  <si>
    <t>步 步 高</t>
  </si>
  <si>
    <t>步步高</t>
  </si>
  <si>
    <t>上海莱士</t>
  </si>
  <si>
    <t>川大智胜</t>
  </si>
  <si>
    <t>泰和新材</t>
  </si>
  <si>
    <t>海陆重工</t>
  </si>
  <si>
    <t>彩虹精化</t>
  </si>
  <si>
    <t>利尔化学</t>
  </si>
  <si>
    <t>升达林业</t>
  </si>
  <si>
    <t>德奥通航</t>
  </si>
  <si>
    <t>伊立浦</t>
  </si>
  <si>
    <t>拓维信息</t>
  </si>
  <si>
    <t>恩华药业</t>
  </si>
  <si>
    <t>大 东 南</t>
  </si>
  <si>
    <t>大东南</t>
  </si>
  <si>
    <t>新 华 都</t>
  </si>
  <si>
    <t>新华都</t>
  </si>
  <si>
    <t>西仪股份</t>
  </si>
  <si>
    <t>浙富控股</t>
  </si>
  <si>
    <t>陕天然气</t>
  </si>
  <si>
    <t>卫 士 通</t>
  </si>
  <si>
    <t>卫士通</t>
  </si>
  <si>
    <t>美邦服饰</t>
  </si>
  <si>
    <t>法因数控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</si>
  <si>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</si>
  <si>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</si>
  <si>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</si>
  <si>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</si>
  <si>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</si>
  <si>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</si>
  <si>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</si>
  <si>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</si>
  <si>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</si>
  <si>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</si>
  <si>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新世纪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</si>
  <si>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</si>
  <si>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</si>
  <si>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</si>
  <si>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</si>
  <si>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</si>
  <si>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</si>
  <si>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</si>
  <si>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</si>
  <si>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宇顺电子</t>
  </si>
  <si>
    <t>禾盛新材</t>
  </si>
  <si>
    <t>星期六</t>
  </si>
  <si>
    <t>奥飞动漫</t>
  </si>
  <si>
    <t>罗莱生活</t>
  </si>
  <si>
    <t>罗莱家纺</t>
  </si>
  <si>
    <t>信立泰</t>
  </si>
  <si>
    <t>精艺股份</t>
  </si>
  <si>
    <t>辉煌科技</t>
  </si>
  <si>
    <t>博云新材</t>
  </si>
  <si>
    <t>中电鑫龙</t>
  </si>
  <si>
    <t>鑫龙电器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</si>
  <si>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</si>
  <si>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</si>
  <si>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</si>
  <si>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</si>
  <si>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</si>
  <si>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</si>
  <si>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</si>
  <si>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*ST云网</t>
  </si>
  <si>
    <t>中科云网</t>
  </si>
  <si>
    <t>北新路桥</t>
  </si>
  <si>
    <t>威创股份</t>
  </si>
  <si>
    <t>中利科技</t>
  </si>
  <si>
    <t>东方园林</t>
  </si>
  <si>
    <t>海大集团</t>
  </si>
  <si>
    <t>三泰控股</t>
  </si>
  <si>
    <t>日海通讯</t>
  </si>
  <si>
    <t>南山控股</t>
  </si>
  <si>
    <t>雅致股份</t>
  </si>
  <si>
    <t>焦点科技</t>
  </si>
  <si>
    <t>键桥通讯</t>
  </si>
  <si>
    <t>众生药业</t>
  </si>
  <si>
    <t>久立特材</t>
  </si>
  <si>
    <t>乐通股份</t>
  </si>
  <si>
    <t>海峡股份</t>
  </si>
  <si>
    <t>华英农业</t>
  </si>
  <si>
    <t>理工监测</t>
  </si>
  <si>
    <t>雅百特</t>
  </si>
  <si>
    <t>中联电气</t>
  </si>
  <si>
    <t>普利特</t>
  </si>
  <si>
    <t>洪涛股份</t>
  </si>
  <si>
    <t>永太科技</t>
  </si>
  <si>
    <t>富安娜</t>
  </si>
  <si>
    <t>新朋股份</t>
  </si>
  <si>
    <t>皇氏集团</t>
  </si>
  <si>
    <t>皇氏乳业</t>
  </si>
  <si>
    <t>得利斯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</si>
  <si>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</si>
  <si>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</si>
  <si>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</si>
  <si>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</si>
  <si>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</si>
  <si>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</si>
  <si>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</si>
  <si>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</si>
  <si>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</si>
  <si>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</si>
  <si>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新纶科技</t>
  </si>
  <si>
    <t>巨力索具</t>
  </si>
  <si>
    <t>禾欣股份</t>
  </si>
  <si>
    <t>海宁皮城</t>
  </si>
  <si>
    <t>潮宏基</t>
  </si>
  <si>
    <t>柘中股份</t>
  </si>
  <si>
    <t>柘中建设</t>
  </si>
  <si>
    <t>泰尔重工</t>
  </si>
  <si>
    <t>高乐股份</t>
  </si>
  <si>
    <t>精华制药</t>
  </si>
  <si>
    <t>北京科锐</t>
  </si>
  <si>
    <t>漫步者</t>
  </si>
  <si>
    <t>鼎泰新材</t>
  </si>
  <si>
    <t>杰瑞股份</t>
  </si>
  <si>
    <t>天神娱乐</t>
  </si>
  <si>
    <t>科冕木业</t>
  </si>
  <si>
    <t>兴民钢圈</t>
  </si>
  <si>
    <t>浩宁达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</si>
  <si>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</si>
  <si>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</si>
  <si>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</si>
  <si>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</si>
  <si>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</si>
  <si>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</si>
  <si>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</si>
  <si>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</si>
  <si>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</si>
  <si>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</si>
  <si>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丹甫股份</t>
  </si>
  <si>
    <t>康力电梯</t>
  </si>
  <si>
    <t>太极股份</t>
  </si>
  <si>
    <t>卓翼科技</t>
  </si>
  <si>
    <t>亚太药业</t>
  </si>
  <si>
    <t>七星电子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</si>
  <si>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</si>
  <si>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</si>
  <si>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</si>
  <si>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</si>
  <si>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</si>
  <si>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</si>
  <si>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</si>
  <si>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鲁丰环保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</si>
  <si>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</si>
  <si>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</si>
  <si>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</si>
  <si>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</si>
  <si>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</si>
  <si>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</si>
  <si>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</si>
  <si>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</si>
  <si>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</si>
  <si>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</si>
  <si>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</si>
  <si>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</si>
  <si>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</si>
  <si>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</si>
  <si>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</si>
  <si>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</si>
  <si>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</si>
  <si>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梦洁家纺</t>
  </si>
  <si>
    <t>建研集团</t>
  </si>
  <si>
    <t>海普瑞</t>
  </si>
  <si>
    <t>省广股份</t>
  </si>
  <si>
    <t>中海科技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</si>
  <si>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</si>
  <si>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</si>
  <si>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</si>
  <si>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</si>
  <si>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</si>
  <si>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</si>
  <si>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</si>
  <si>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</si>
  <si>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</si>
  <si>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九九久</t>
  </si>
  <si>
    <t>汉森制药</t>
  </si>
  <si>
    <t>雷科防务</t>
  </si>
  <si>
    <t>常发股份</t>
  </si>
  <si>
    <t>高德红外</t>
  </si>
  <si>
    <t>海康威视</t>
  </si>
  <si>
    <t>爱施德</t>
  </si>
  <si>
    <t>*ST元达</t>
  </si>
  <si>
    <t>三元达</t>
  </si>
  <si>
    <t>康盛股份</t>
  </si>
  <si>
    <t>天虹商场</t>
  </si>
  <si>
    <t>毅昌股份</t>
  </si>
  <si>
    <t>达实智能</t>
  </si>
  <si>
    <t>科伦药业</t>
  </si>
  <si>
    <t>中原特钢</t>
  </si>
  <si>
    <t>贵州百灵</t>
  </si>
  <si>
    <t>凯撒股份</t>
  </si>
  <si>
    <t>胜利精密</t>
  </si>
  <si>
    <t>尤夫股份</t>
  </si>
  <si>
    <t>云南锗业</t>
  </si>
  <si>
    <t>兆驰股份</t>
  </si>
  <si>
    <t>杭氧股份</t>
  </si>
  <si>
    <t>棕榈园林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</si>
  <si>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</si>
  <si>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</si>
  <si>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</si>
  <si>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</si>
  <si>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</si>
  <si>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</si>
  <si>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</si>
  <si>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</si>
  <si>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</si>
  <si>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</si>
  <si>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</si>
  <si>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</si>
  <si>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</si>
  <si>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中南重工</t>
  </si>
  <si>
    <t>盛路通信</t>
  </si>
  <si>
    <t>壹桥海参</t>
  </si>
  <si>
    <t>壹桥苗业</t>
  </si>
  <si>
    <t>中原内配</t>
  </si>
  <si>
    <t>国星光电</t>
  </si>
  <si>
    <t>康得新</t>
  </si>
  <si>
    <t>摩恩电气</t>
  </si>
  <si>
    <t>长高集团</t>
  </si>
  <si>
    <t>天马精化</t>
  </si>
  <si>
    <t>松芝股份</t>
  </si>
  <si>
    <t>百川股份</t>
  </si>
  <si>
    <t>欧菲光</t>
  </si>
  <si>
    <t>青龙管业</t>
  </si>
  <si>
    <t>益生股份</t>
  </si>
  <si>
    <t>天业通联</t>
  </si>
  <si>
    <t>*ST天业</t>
  </si>
  <si>
    <t>赣锋锂业</t>
  </si>
  <si>
    <t>珠江啤酒</t>
  </si>
  <si>
    <t>嘉事堂</t>
  </si>
  <si>
    <t>沪电股份</t>
  </si>
  <si>
    <t>金利科技</t>
  </si>
  <si>
    <t>海格通信</t>
  </si>
  <si>
    <t>天齐锂业</t>
  </si>
  <si>
    <t>二六三</t>
  </si>
  <si>
    <t>艾迪西</t>
  </si>
  <si>
    <t>三维工程</t>
  </si>
  <si>
    <t>金正大</t>
  </si>
  <si>
    <t>中超控股</t>
  </si>
  <si>
    <t>中超电缆</t>
  </si>
  <si>
    <t>双环传动</t>
  </si>
  <si>
    <t>圣莱达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</si>
  <si>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</si>
  <si>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</si>
  <si>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</si>
  <si>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</si>
  <si>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</si>
  <si>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</si>
  <si>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</si>
  <si>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</si>
  <si>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广田股份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</si>
  <si>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</si>
  <si>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</si>
  <si>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</si>
  <si>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</si>
  <si>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</si>
  <si>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</si>
  <si>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</si>
  <si>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</si>
  <si>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</si>
  <si>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通鼎光电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</si>
  <si>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</si>
  <si>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</si>
  <si>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</si>
  <si>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</si>
  <si>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</si>
  <si>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</si>
  <si>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</si>
  <si>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</si>
  <si>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</si>
  <si>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</si>
  <si>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骅威股份</t>
  </si>
  <si>
    <t>搜于特</t>
  </si>
  <si>
    <t>弘高创意</t>
  </si>
  <si>
    <t>东光微电</t>
  </si>
  <si>
    <t>大康牧业</t>
  </si>
  <si>
    <t>协鑫集成</t>
  </si>
  <si>
    <t>*ST超日</t>
  </si>
  <si>
    <t>涪陵榨菜</t>
  </si>
  <si>
    <t>老板电器</t>
  </si>
  <si>
    <t>天广消防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</si>
  <si>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</si>
  <si>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</si>
  <si>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</si>
  <si>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</si>
  <si>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</si>
  <si>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</si>
  <si>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</si>
  <si>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江苏旷达</t>
  </si>
  <si>
    <t>泰亚股份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</si>
  <si>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</si>
  <si>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</si>
  <si>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</si>
  <si>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</si>
  <si>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</si>
  <si>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</si>
  <si>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</si>
  <si>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</si>
  <si>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</si>
  <si>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</si>
  <si>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</si>
  <si>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丰东股份</t>
  </si>
  <si>
    <t>天顺风能</t>
  </si>
  <si>
    <t>新界泵业</t>
  </si>
  <si>
    <t>金杯电工</t>
  </si>
  <si>
    <t>杭锅股份</t>
  </si>
  <si>
    <t>林州重机</t>
  </si>
  <si>
    <t>西泵股份</t>
  </si>
  <si>
    <t>海立美达</t>
  </si>
  <si>
    <t>司尔特</t>
  </si>
  <si>
    <t>新都化工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</si>
  <si>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</si>
  <si>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</si>
  <si>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</si>
  <si>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</si>
  <si>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</si>
  <si>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</si>
  <si>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</si>
  <si>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</si>
  <si>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</si>
  <si>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</si>
  <si>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</si>
  <si>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</si>
  <si>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宝鼎重工</t>
  </si>
  <si>
    <t>南方轴承</t>
  </si>
  <si>
    <t>惠博普</t>
  </si>
  <si>
    <t>顺荣三七</t>
  </si>
  <si>
    <t>顺荣股份</t>
  </si>
  <si>
    <t>辉隆股份</t>
  </si>
  <si>
    <t>洽洽食品</t>
  </si>
  <si>
    <t>世纪游轮</t>
  </si>
  <si>
    <t>亚威股份</t>
  </si>
  <si>
    <t>通达股份</t>
  </si>
  <si>
    <t>徐家汇</t>
  </si>
  <si>
    <t>兄弟科技</t>
  </si>
  <si>
    <t>森马服饰</t>
  </si>
  <si>
    <t>天沃科技</t>
  </si>
  <si>
    <t>上海绿新</t>
  </si>
  <si>
    <t>益盛药业</t>
  </si>
  <si>
    <t>唐人神</t>
  </si>
  <si>
    <t>百润股份</t>
  </si>
  <si>
    <t>步森股份</t>
  </si>
  <si>
    <t>贝因美</t>
  </si>
  <si>
    <t>德力股份</t>
  </si>
  <si>
    <t>索菲亚</t>
  </si>
  <si>
    <t>清新环境</t>
  </si>
  <si>
    <t>国电清新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</si>
  <si>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</si>
  <si>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</si>
  <si>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</si>
  <si>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</si>
  <si>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</si>
  <si>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</si>
  <si>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</si>
  <si>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</si>
  <si>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万昌科技</t>
  </si>
  <si>
    <t>好想你</t>
  </si>
  <si>
    <t>海能达</t>
  </si>
  <si>
    <t>西陇科学</t>
  </si>
  <si>
    <t>西陇化工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</si>
  <si>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</si>
  <si>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</si>
  <si>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</si>
  <si>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</si>
  <si>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</si>
  <si>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</si>
  <si>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</si>
  <si>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</si>
  <si>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</si>
  <si>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</si>
  <si>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</si>
  <si>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</si>
  <si>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</si>
  <si>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</si>
  <si>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</si>
  <si>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江粉磁材</t>
  </si>
  <si>
    <t>佰利联</t>
  </si>
  <si>
    <t>世纪华通</t>
  </si>
  <si>
    <t>以岭药业</t>
  </si>
  <si>
    <t>龙力生物</t>
  </si>
  <si>
    <t>姚记扑克</t>
  </si>
  <si>
    <t>大连电瓷</t>
  </si>
  <si>
    <t>亚夏汽车</t>
  </si>
  <si>
    <t>*ST舜船</t>
  </si>
  <si>
    <t>舜天船舶</t>
  </si>
  <si>
    <t>捷顺科技</t>
  </si>
  <si>
    <t>爱康科技</t>
  </si>
  <si>
    <t>东方精工</t>
  </si>
  <si>
    <t>朗姿股份</t>
  </si>
  <si>
    <t>北玻股份</t>
  </si>
  <si>
    <t>蒙发利</t>
  </si>
  <si>
    <t>哈尔斯</t>
  </si>
  <si>
    <t>长青集团</t>
  </si>
  <si>
    <t>露笑科技</t>
  </si>
  <si>
    <t>丹邦科技</t>
  </si>
  <si>
    <t>巨龙管业</t>
  </si>
  <si>
    <t>瑞和股份</t>
  </si>
  <si>
    <t>三垒股份</t>
  </si>
  <si>
    <t>大连三垒</t>
  </si>
  <si>
    <t>永大集团</t>
  </si>
  <si>
    <t>亚玛顿</t>
  </si>
  <si>
    <t>完美环球</t>
  </si>
  <si>
    <t>金磊股份</t>
  </si>
  <si>
    <t>龙生股份</t>
  </si>
  <si>
    <t>金达威</t>
  </si>
  <si>
    <t>宜昌交运</t>
  </si>
  <si>
    <t>成都路桥</t>
  </si>
  <si>
    <t>仁智油服</t>
  </si>
  <si>
    <t>华西能源</t>
  </si>
  <si>
    <t>德尔未来</t>
  </si>
  <si>
    <t>德尔家居</t>
  </si>
  <si>
    <t>道明光学</t>
  </si>
  <si>
    <t>*ST申科</t>
  </si>
  <si>
    <t>申科股份</t>
  </si>
  <si>
    <t>棒杰股份</t>
  </si>
  <si>
    <t>安洁科技</t>
  </si>
  <si>
    <t>金安国纪</t>
  </si>
  <si>
    <t>赞宇科技</t>
  </si>
  <si>
    <t>勤上光电</t>
  </si>
  <si>
    <t>雪人股份</t>
  </si>
  <si>
    <t>跨境通</t>
  </si>
  <si>
    <t>百圆裤业</t>
  </si>
  <si>
    <t>永高股份</t>
  </si>
  <si>
    <t>荣之联</t>
  </si>
  <si>
    <t>万润股份</t>
  </si>
  <si>
    <t>烟台万润</t>
  </si>
  <si>
    <t>佛慈制药</t>
  </si>
  <si>
    <t>华宏科技</t>
  </si>
  <si>
    <t>青青稞酒</t>
  </si>
  <si>
    <t>宏磊股份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</si>
  <si>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</si>
  <si>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</si>
  <si>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</si>
  <si>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</si>
  <si>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</si>
  <si>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</si>
  <si>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</si>
  <si>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</si>
  <si>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卡奴迪路</t>
  </si>
  <si>
    <t>中科金财</t>
  </si>
  <si>
    <t>雪迪龙</t>
  </si>
  <si>
    <t>中泰桥梁</t>
  </si>
  <si>
    <t>茂硕电源</t>
  </si>
  <si>
    <t>克明面业</t>
  </si>
  <si>
    <t>京威股份</t>
  </si>
  <si>
    <t>普邦园林</t>
  </si>
  <si>
    <t>信质电机</t>
  </si>
  <si>
    <t>首航节能</t>
  </si>
  <si>
    <t>德联集团</t>
  </si>
  <si>
    <t>鞍重股份</t>
  </si>
  <si>
    <t>奥马电器</t>
  </si>
  <si>
    <t>康达新材</t>
  </si>
  <si>
    <t>华声股份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</si>
  <si>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</si>
  <si>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</si>
  <si>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</si>
  <si>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</si>
  <si>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</si>
  <si>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</si>
  <si>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</si>
  <si>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</si>
  <si>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</si>
  <si>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黄海机械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</si>
  <si>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</si>
  <si>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</si>
  <si>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</si>
  <si>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</si>
  <si>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</si>
  <si>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</si>
  <si>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</si>
  <si>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</si>
  <si>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</si>
  <si>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博林特</t>
  </si>
  <si>
    <t>美亚光电</t>
  </si>
  <si>
    <t>冀凯股份</t>
  </si>
  <si>
    <t>石中装备</t>
  </si>
  <si>
    <t>远程电缆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</si>
  <si>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</si>
  <si>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</si>
  <si>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</si>
  <si>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</si>
  <si>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</si>
  <si>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</si>
  <si>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</si>
  <si>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</si>
  <si>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</si>
  <si>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</si>
  <si>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</si>
  <si>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</si>
  <si>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</si>
  <si>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</si>
  <si>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</si>
  <si>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</si>
  <si>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</si>
  <si>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欧浦钢网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</si>
  <si>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</si>
  <si>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</si>
  <si>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</si>
  <si>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</si>
  <si>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</si>
  <si>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</si>
  <si>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</si>
  <si>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</si>
  <si>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</si>
  <si>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</si>
  <si>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</si>
  <si>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</si>
  <si>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</si>
  <si>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</si>
  <si>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</si>
  <si>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台城制药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</si>
  <si>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</si>
  <si>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</si>
  <si>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</si>
  <si>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</si>
  <si>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</si>
  <si>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</si>
  <si>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</si>
  <si>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</si>
  <si>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</si>
  <si>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</si>
  <si>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万达院线</t>
  </si>
  <si>
    <t>爱迪尔</t>
  </si>
  <si>
    <t>光华科技</t>
  </si>
  <si>
    <t>三圣特材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</si>
  <si>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</si>
  <si>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</si>
  <si>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</si>
  <si>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</si>
  <si>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</si>
  <si>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</si>
  <si>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</si>
  <si>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</si>
  <si>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</si>
  <si>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</si>
  <si>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</si>
  <si>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</si>
  <si>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</si>
  <si>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</si>
  <si>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</si>
  <si>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 xml:space="preserve">天际股份 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</si>
  <si>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</si>
  <si>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</si>
  <si>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</si>
  <si>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</si>
  <si>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</si>
  <si>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</si>
  <si>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</si>
  <si>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</si>
  <si>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</si>
  <si>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 xml:space="preserve">普路通 </t>
  </si>
  <si>
    <t>科迪乳业</t>
  </si>
  <si>
    <t>真视通</t>
  </si>
  <si>
    <t>众兴菌业</t>
  </si>
  <si>
    <t>康弘药业</t>
  </si>
  <si>
    <t>文科园林</t>
  </si>
  <si>
    <t>柏堡龙</t>
  </si>
  <si>
    <t xml:space="preserve">柏堡龙 </t>
  </si>
  <si>
    <t>N久远</t>
  </si>
  <si>
    <t>久远银海</t>
  </si>
  <si>
    <t>中坚科技</t>
  </si>
  <si>
    <t>高科石化</t>
  </si>
  <si>
    <t>三夫户外</t>
  </si>
  <si>
    <t>奇信股份</t>
  </si>
  <si>
    <t>可立克</t>
  </si>
  <si>
    <t>凯龙股份</t>
  </si>
  <si>
    <t>万里石</t>
  </si>
  <si>
    <t>银宝山新</t>
  </si>
  <si>
    <t>N华源</t>
  </si>
  <si>
    <t>特锐德</t>
  </si>
  <si>
    <t>华源包装</t>
  </si>
  <si>
    <t>神州泰岳</t>
  </si>
  <si>
    <t>乐普医疗</t>
  </si>
  <si>
    <t>南风股份</t>
  </si>
  <si>
    <t>探路者</t>
  </si>
  <si>
    <t>莱美药业</t>
  </si>
  <si>
    <t>汉威电子</t>
  </si>
  <si>
    <t>上海佳豪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</si>
  <si>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</si>
  <si>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</si>
  <si>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</si>
  <si>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</si>
  <si>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</si>
  <si>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</si>
  <si>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</si>
  <si>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</si>
  <si>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</si>
  <si>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中元华电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</si>
  <si>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</si>
  <si>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</si>
  <si>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</si>
  <si>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</si>
  <si>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</si>
  <si>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</si>
  <si>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</si>
  <si>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</si>
  <si>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</si>
  <si>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</si>
  <si>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</si>
  <si>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</si>
  <si>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</si>
  <si>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</si>
  <si>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宝通带业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</si>
  <si>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</si>
  <si>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</si>
  <si>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</si>
  <si>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</si>
  <si>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</si>
  <si>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</si>
  <si>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</si>
  <si>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</si>
  <si>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</si>
  <si>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</si>
  <si>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互动娱乐</t>
  </si>
  <si>
    <t>赛为智能</t>
  </si>
  <si>
    <t>华力创通</t>
  </si>
  <si>
    <t>台基股份</t>
  </si>
  <si>
    <t>天源迪科</t>
  </si>
  <si>
    <t>合康变频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</si>
  <si>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</si>
  <si>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</si>
  <si>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</si>
  <si>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</si>
  <si>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</si>
  <si>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</si>
  <si>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</si>
  <si>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</si>
  <si>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</si>
  <si>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</si>
  <si>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</si>
  <si>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康耐特</t>
  </si>
  <si>
    <t>中能电气</t>
  </si>
  <si>
    <t>天龙集团</t>
  </si>
  <si>
    <t>豫金刚石</t>
  </si>
  <si>
    <t>海兰信</t>
  </si>
  <si>
    <t>三川股份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</si>
  <si>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</si>
  <si>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</si>
  <si>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</si>
  <si>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</si>
  <si>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</si>
  <si>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</si>
  <si>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</si>
  <si>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</si>
  <si>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</si>
  <si>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</si>
  <si>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</si>
  <si>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</si>
  <si>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数码视讯</t>
  </si>
  <si>
    <t>中瑞思创</t>
  </si>
  <si>
    <t>易成新能</t>
  </si>
  <si>
    <t>恒信移动</t>
  </si>
  <si>
    <t>新大新材</t>
  </si>
  <si>
    <t>奥克股份</t>
  </si>
  <si>
    <t>劲胜精密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</si>
  <si>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</si>
  <si>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</si>
  <si>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</si>
  <si>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</si>
  <si>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</si>
  <si>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</si>
  <si>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</si>
  <si>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长城集团</t>
  </si>
  <si>
    <t>金通灵</t>
  </si>
  <si>
    <t>盛运股份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</si>
  <si>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</si>
  <si>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</si>
  <si>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</si>
  <si>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</si>
  <si>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</si>
  <si>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</si>
  <si>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</si>
  <si>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尤洛卡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</si>
  <si>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</si>
  <si>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</si>
  <si>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</si>
  <si>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</si>
  <si>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</si>
  <si>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</si>
  <si>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</si>
  <si>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</si>
  <si>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双龙股份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</si>
  <si>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</si>
  <si>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</si>
  <si>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</si>
  <si>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</si>
  <si>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</si>
  <si>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</si>
  <si>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</si>
  <si>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坚瑞消防</t>
  </si>
  <si>
    <t>嘉寓股份</t>
  </si>
  <si>
    <t>东方日升</t>
  </si>
  <si>
    <t>瑞普生物</t>
  </si>
  <si>
    <t>经纬电材</t>
  </si>
  <si>
    <t>阳谷华泰</t>
  </si>
  <si>
    <t>智飞生物</t>
  </si>
  <si>
    <t>太阳鸟</t>
  </si>
  <si>
    <t>汇川技术</t>
  </si>
  <si>
    <t>易世达</t>
  </si>
  <si>
    <t>锐奇股份</t>
  </si>
  <si>
    <t>银河磁体</t>
  </si>
  <si>
    <t>锦富新材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</si>
  <si>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</si>
  <si>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</si>
  <si>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</si>
  <si>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</si>
  <si>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</si>
  <si>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</si>
  <si>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</si>
  <si>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</si>
  <si>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宝利沥青</t>
  </si>
  <si>
    <t>先河环保</t>
  </si>
  <si>
    <t>晨光生物</t>
  </si>
  <si>
    <t>晓程科技</t>
  </si>
  <si>
    <t>启源装备</t>
  </si>
  <si>
    <t>福星晓程</t>
  </si>
  <si>
    <t>和顺电气</t>
  </si>
  <si>
    <t>沃森生物</t>
  </si>
  <si>
    <t>星河生物</t>
  </si>
  <si>
    <t>宋城演艺</t>
  </si>
  <si>
    <t>南方泵业</t>
  </si>
  <si>
    <t>汤臣倍健</t>
  </si>
  <si>
    <t>香雪制药</t>
  </si>
  <si>
    <t>天舟文化</t>
  </si>
  <si>
    <t>量子高科</t>
  </si>
  <si>
    <t>世纪瑞尔</t>
  </si>
  <si>
    <t>昌红科技</t>
  </si>
  <si>
    <t>科融环境</t>
  </si>
  <si>
    <t>科泰电源</t>
  </si>
  <si>
    <t>燃控科技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</si>
  <si>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</si>
  <si>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</si>
  <si>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</si>
  <si>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</si>
  <si>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</si>
  <si>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</si>
  <si>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</si>
  <si>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</si>
  <si>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</si>
  <si>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</si>
  <si>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雷曼光电</t>
  </si>
  <si>
    <t>通源石油</t>
  </si>
  <si>
    <t>天瑞仪器</t>
  </si>
  <si>
    <t>东方国信</t>
  </si>
  <si>
    <t>迪威视讯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</si>
  <si>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</si>
  <si>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</si>
  <si>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</si>
  <si>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</si>
  <si>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</si>
  <si>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</si>
  <si>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</si>
  <si>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松德股份</t>
  </si>
  <si>
    <t>朗源股份</t>
  </si>
  <si>
    <t>鸿特精密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</si>
  <si>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</si>
  <si>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</si>
  <si>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</si>
  <si>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</si>
  <si>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</si>
  <si>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</si>
  <si>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</si>
  <si>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</si>
  <si>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</si>
  <si>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</si>
  <si>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</si>
  <si>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大华农</t>
  </si>
  <si>
    <t>神农基因</t>
  </si>
  <si>
    <t>维尔利</t>
  </si>
  <si>
    <t>潜能恒信</t>
  </si>
  <si>
    <t>神农大丰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</si>
  <si>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</si>
  <si>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</si>
  <si>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</si>
  <si>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</si>
  <si>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</si>
  <si>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</si>
  <si>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</si>
  <si>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</si>
  <si>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</si>
  <si>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</si>
  <si>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</si>
  <si>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</si>
  <si>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</si>
  <si>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</si>
  <si>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</si>
  <si>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</si>
  <si>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</si>
  <si>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</si>
  <si>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</si>
  <si>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恒顺电气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</si>
  <si>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</si>
  <si>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</si>
  <si>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</si>
  <si>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</si>
  <si>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</si>
  <si>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</si>
  <si>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</si>
  <si>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</si>
  <si>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鸿利光电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</si>
  <si>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</si>
  <si>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</si>
  <si>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</si>
  <si>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</si>
  <si>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</si>
  <si>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</si>
  <si>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</si>
  <si>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</si>
  <si>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</si>
  <si>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</si>
  <si>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</si>
  <si>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</si>
  <si>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</si>
  <si>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永利带业</t>
  </si>
  <si>
    <t>金城医药</t>
  </si>
  <si>
    <t>开尔新材</t>
  </si>
  <si>
    <t>方直科技</t>
  </si>
  <si>
    <t>上海新阳</t>
  </si>
  <si>
    <t>美晨科技</t>
  </si>
  <si>
    <t>冠昊生物</t>
  </si>
  <si>
    <t>东宝生物</t>
  </si>
  <si>
    <t>飞力达</t>
  </si>
  <si>
    <t>瑞丰光电</t>
  </si>
  <si>
    <t>明家科技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</si>
  <si>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</si>
  <si>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</si>
  <si>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</si>
  <si>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</si>
  <si>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</si>
  <si>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</si>
  <si>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</si>
  <si>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桑乐金</t>
  </si>
  <si>
    <t>初灵信息</t>
  </si>
  <si>
    <t>光线传媒</t>
  </si>
  <si>
    <t>金信诺</t>
  </si>
  <si>
    <t>卫宁软件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</si>
  <si>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</si>
  <si>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</si>
  <si>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</si>
  <si>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</si>
  <si>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</si>
  <si>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</si>
  <si>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</si>
  <si>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</si>
  <si>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</si>
  <si>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</si>
  <si>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</si>
  <si>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</si>
  <si>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</si>
  <si>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</si>
  <si>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万福生科</t>
  </si>
  <si>
    <t>兴源过滤</t>
  </si>
  <si>
    <t>联建光电</t>
  </si>
  <si>
    <t>中威电子</t>
  </si>
  <si>
    <t>华宇软件</t>
  </si>
  <si>
    <t>开能环保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</si>
  <si>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</si>
  <si>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</si>
  <si>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</si>
  <si>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</si>
  <si>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</si>
  <si>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</si>
  <si>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</si>
  <si>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</si>
  <si>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</si>
  <si>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汇冠股份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</si>
  <si>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</si>
  <si>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</si>
  <si>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</si>
  <si>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</si>
  <si>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</si>
  <si>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</si>
  <si>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</si>
  <si>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</si>
  <si>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</si>
  <si>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</si>
  <si>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</si>
  <si>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</si>
  <si>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吴通通讯</t>
  </si>
  <si>
    <t>三六五网</t>
  </si>
  <si>
    <t>利亚德</t>
  </si>
  <si>
    <t>蓝盾股份</t>
  </si>
  <si>
    <t>三诺生物</t>
  </si>
  <si>
    <t>富春通信</t>
  </si>
  <si>
    <t>汉鼎股份</t>
  </si>
  <si>
    <t>长方照明</t>
  </si>
  <si>
    <t>同有科技</t>
  </si>
  <si>
    <t>聚飞光电</t>
  </si>
  <si>
    <t>云意电气</t>
  </si>
  <si>
    <t>裕兴股份</t>
  </si>
  <si>
    <t>远方光电</t>
  </si>
  <si>
    <t>慈星股份</t>
  </si>
  <si>
    <t>中际装备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</si>
  <si>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</si>
  <si>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</si>
  <si>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</si>
  <si>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</si>
  <si>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</si>
  <si>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</si>
  <si>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</si>
  <si>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</si>
  <si>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</si>
  <si>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</si>
  <si>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</si>
  <si>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</si>
  <si>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</si>
  <si>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</si>
  <si>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</si>
  <si>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</si>
  <si>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</si>
  <si>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</si>
  <si>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</si>
  <si>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</si>
  <si>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</si>
  <si>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</si>
  <si>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</si>
  <si>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</si>
  <si>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</si>
  <si>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</si>
  <si>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天壕节能</t>
  </si>
  <si>
    <t>迪森股份</t>
  </si>
  <si>
    <t>新文化</t>
  </si>
  <si>
    <t>银邦股份</t>
  </si>
  <si>
    <t>开元仪器</t>
  </si>
  <si>
    <t>润和软件</t>
  </si>
  <si>
    <t>科恒股份</t>
  </si>
  <si>
    <t>麦迪电气</t>
  </si>
  <si>
    <t>天银机电</t>
  </si>
  <si>
    <t>联创股份</t>
  </si>
  <si>
    <t>太空板业</t>
  </si>
  <si>
    <t>红宇新材</t>
  </si>
  <si>
    <t>联创节能</t>
  </si>
  <si>
    <t>南大光电</t>
  </si>
  <si>
    <t>泰格医药</t>
  </si>
  <si>
    <t>长亮科技</t>
  </si>
  <si>
    <t>金卡股份</t>
  </si>
  <si>
    <t>华鹏飞</t>
  </si>
  <si>
    <t>永贵电器</t>
  </si>
  <si>
    <t>北信源</t>
  </si>
  <si>
    <t>东土科技</t>
  </si>
  <si>
    <t>东华测试</t>
  </si>
  <si>
    <t>蒙草抗旱</t>
  </si>
  <si>
    <t>光一科技</t>
  </si>
  <si>
    <t>我武生物</t>
  </si>
  <si>
    <t>楚天科技</t>
  </si>
  <si>
    <t>全通教育</t>
  </si>
  <si>
    <t>炬华科技</t>
  </si>
  <si>
    <t>天保重装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</si>
  <si>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</si>
  <si>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</si>
  <si>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</si>
  <si>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</si>
  <si>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</si>
  <si>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</si>
  <si>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</si>
  <si>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</si>
  <si>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</si>
  <si>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欣泰电气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</si>
  <si>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</si>
  <si>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</si>
  <si>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</si>
  <si>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</si>
  <si>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</si>
  <si>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</si>
  <si>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</si>
  <si>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</si>
  <si>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</si>
  <si>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</si>
  <si>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</si>
  <si>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</si>
  <si>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</si>
  <si>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</si>
  <si>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</si>
  <si>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</si>
  <si>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</si>
  <si>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</si>
  <si>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</si>
  <si>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</si>
  <si>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</si>
  <si>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</si>
  <si>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</si>
  <si>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</si>
  <si>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</si>
  <si>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</si>
  <si>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</si>
  <si>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</si>
  <si>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</si>
  <si>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</si>
  <si>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</si>
  <si>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</si>
  <si>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科隆精化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</si>
  <si>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</si>
  <si>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</si>
  <si>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</si>
  <si>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</si>
  <si>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</si>
  <si>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</si>
  <si>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</si>
  <si>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</si>
  <si>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</si>
  <si>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</si>
  <si>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</si>
  <si>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</si>
  <si>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</si>
  <si>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</si>
  <si>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五洋科技</t>
  </si>
  <si>
    <t>力星股份</t>
  </si>
  <si>
    <t>博世科</t>
  </si>
  <si>
    <t>鲁亿通</t>
  </si>
  <si>
    <t>航新科技</t>
  </si>
  <si>
    <t>环能科技</t>
  </si>
  <si>
    <t>唐德影视</t>
  </si>
  <si>
    <t>红相电力</t>
  </si>
  <si>
    <t>四通新材</t>
  </si>
  <si>
    <t>强力新材</t>
  </si>
  <si>
    <t>诚益通</t>
  </si>
  <si>
    <t>暴风科技</t>
  </si>
  <si>
    <t xml:space="preserve">强力新材 </t>
  </si>
  <si>
    <t>富临精工</t>
  </si>
  <si>
    <t>蓝思科技</t>
  </si>
  <si>
    <t>金石东方</t>
  </si>
  <si>
    <t xml:space="preserve">富临精工  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</si>
  <si>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</si>
  <si>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</si>
  <si>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</si>
  <si>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</si>
  <si>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</si>
  <si>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</si>
  <si>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</si>
  <si>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</si>
  <si>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</si>
  <si>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</si>
  <si>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</si>
  <si>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</si>
  <si>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</si>
  <si>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</si>
  <si>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 xml:space="preserve">乐凯新材 </t>
  </si>
  <si>
    <t>汉邦高科</t>
  </si>
  <si>
    <t>先导智能</t>
  </si>
  <si>
    <t>创业软件</t>
  </si>
  <si>
    <t>山河药辅</t>
  </si>
  <si>
    <t>先导股份</t>
  </si>
  <si>
    <t>三鑫医疗</t>
  </si>
  <si>
    <t>康拓红外</t>
  </si>
  <si>
    <t>耐威科技</t>
  </si>
  <si>
    <t>赢合科技</t>
  </si>
  <si>
    <t>全志科技</t>
  </si>
  <si>
    <t>浙江金科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</si>
  <si>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</si>
  <si>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</si>
  <si>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</si>
  <si>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</si>
  <si>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</si>
  <si>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</si>
  <si>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</si>
  <si>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</si>
  <si>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</si>
  <si>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</si>
  <si>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</si>
  <si>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 xml:space="preserve">四方精创 </t>
  </si>
  <si>
    <t>厚普股份</t>
  </si>
  <si>
    <t>新元科技</t>
  </si>
  <si>
    <t>德尔股份</t>
  </si>
  <si>
    <t>聚隆科技</t>
  </si>
  <si>
    <t xml:space="preserve">新元科技 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</si>
  <si>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</si>
  <si>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</si>
  <si>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</si>
  <si>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</si>
  <si>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</si>
  <si>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</si>
  <si>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</si>
  <si>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</si>
  <si>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赛升药业</t>
  </si>
  <si>
    <t xml:space="preserve">万孚生物  </t>
  </si>
  <si>
    <t>东杰智能</t>
  </si>
  <si>
    <t>蓝晓科技</t>
  </si>
  <si>
    <t>恒锋工具</t>
  </si>
  <si>
    <t>中飞股份</t>
  </si>
  <si>
    <t>N华自</t>
  </si>
  <si>
    <t>N通合</t>
  </si>
  <si>
    <t>山鼎设计</t>
  </si>
  <si>
    <t>华自科技</t>
  </si>
  <si>
    <t>润欣科技</t>
  </si>
  <si>
    <t>通合科技</t>
  </si>
  <si>
    <t>N盛天</t>
  </si>
  <si>
    <t>美尚生态</t>
  </si>
  <si>
    <t>中科创达</t>
  </si>
  <si>
    <t>盛天网络</t>
  </si>
  <si>
    <t>富祥股份</t>
  </si>
  <si>
    <t>温氏股份</t>
  </si>
  <si>
    <t>浦发银行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</si>
  <si>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</si>
  <si>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</si>
  <si>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</si>
  <si>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</si>
  <si>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</si>
  <si>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</si>
  <si>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</si>
  <si>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</si>
  <si>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</si>
  <si>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</si>
  <si>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</si>
  <si>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</si>
  <si>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</si>
  <si>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</si>
  <si>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</si>
  <si>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</si>
  <si>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</si>
  <si>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中海发展</t>
  </si>
  <si>
    <t>华电国际</t>
  </si>
  <si>
    <t>中国石化</t>
  </si>
  <si>
    <t>南方航空</t>
  </si>
  <si>
    <t>三一重工</t>
  </si>
  <si>
    <t>福建高速</t>
  </si>
  <si>
    <t>楚天高速</t>
  </si>
  <si>
    <t>歌华有线</t>
  </si>
  <si>
    <t>中直股份</t>
  </si>
  <si>
    <t>哈飞股份</t>
  </si>
  <si>
    <t>四川路桥</t>
  </si>
  <si>
    <t>保利地产</t>
  </si>
  <si>
    <t>宁波联合</t>
  </si>
  <si>
    <t>浙江广厦</t>
  </si>
  <si>
    <t>九鼎投资</t>
  </si>
  <si>
    <t>中江地产</t>
  </si>
  <si>
    <t>黄山旅游</t>
  </si>
  <si>
    <t>华润万东</t>
  </si>
  <si>
    <t>中国医药</t>
  </si>
  <si>
    <t>象屿股份</t>
  </si>
  <si>
    <t>五矿发展</t>
  </si>
  <si>
    <t>古越龙山</t>
  </si>
  <si>
    <t>海信电器</t>
  </si>
  <si>
    <t>国投安信</t>
  </si>
  <si>
    <t>中纺投资</t>
  </si>
  <si>
    <t>华润双鹤</t>
  </si>
  <si>
    <t>皖维高新</t>
  </si>
  <si>
    <t>南京高科</t>
  </si>
  <si>
    <t>宇通客车</t>
  </si>
  <si>
    <t>冠城大通</t>
  </si>
  <si>
    <t>葛洲坝</t>
  </si>
  <si>
    <t>*ST银鸽</t>
  </si>
  <si>
    <t>银鸽投资</t>
  </si>
  <si>
    <t>浙江富润</t>
  </si>
  <si>
    <t>*ST光学</t>
  </si>
  <si>
    <t>凤凰光学</t>
  </si>
  <si>
    <t>钢构工程</t>
  </si>
  <si>
    <t>*ST钢构</t>
  </si>
  <si>
    <t>上海梅林</t>
  </si>
  <si>
    <t>保千里</t>
  </si>
  <si>
    <t>中达股份</t>
  </si>
  <si>
    <t>新疆天业</t>
  </si>
  <si>
    <t>*ST新业</t>
  </si>
  <si>
    <t>青鸟华光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</si>
  <si>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</si>
  <si>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</si>
  <si>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</si>
  <si>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</si>
  <si>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</si>
  <si>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</si>
  <si>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</si>
  <si>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</si>
  <si>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</si>
  <si>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</si>
  <si>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</si>
  <si>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</si>
  <si>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啤酒花</t>
  </si>
  <si>
    <t>*ST明科</t>
  </si>
  <si>
    <t>ST明科</t>
  </si>
  <si>
    <t>禾嘉股份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</si>
  <si>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</si>
  <si>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</si>
  <si>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</si>
  <si>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</si>
  <si>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</si>
  <si>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</si>
  <si>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</si>
  <si>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</si>
  <si>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</si>
  <si>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</si>
  <si>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</si>
  <si>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</si>
  <si>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</si>
  <si>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</si>
  <si>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</si>
  <si>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中科英华</t>
  </si>
  <si>
    <t>北方稀土</t>
  </si>
  <si>
    <t>包钢稀土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</si>
  <si>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</si>
  <si>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</si>
  <si>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</si>
  <si>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</si>
  <si>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</si>
  <si>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</si>
  <si>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</si>
  <si>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</si>
  <si>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</si>
  <si>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</si>
  <si>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</si>
  <si>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</si>
  <si>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</si>
  <si>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</si>
  <si>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</si>
  <si>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</si>
  <si>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</si>
  <si>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</si>
  <si>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</si>
  <si>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</si>
  <si>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</si>
  <si>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</si>
  <si>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道博股份</t>
  </si>
  <si>
    <t>浪莎股份</t>
  </si>
  <si>
    <t>中青旅</t>
  </si>
  <si>
    <t>西部资源</t>
  </si>
  <si>
    <t>兴发集团</t>
  </si>
  <si>
    <t>金发科技</t>
  </si>
  <si>
    <t>*ST新亿</t>
  </si>
  <si>
    <t>*ST国创</t>
  </si>
  <si>
    <t>商赢环球</t>
  </si>
  <si>
    <t>大元股份</t>
  </si>
  <si>
    <t>长春一东</t>
  </si>
  <si>
    <t>廊坊发展</t>
  </si>
  <si>
    <t>中国船舶</t>
  </si>
  <si>
    <t>航天机电</t>
  </si>
  <si>
    <t>维科精华</t>
  </si>
  <si>
    <t>建发股份</t>
  </si>
  <si>
    <t>宝硕股份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</si>
  <si>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</si>
  <si>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</si>
  <si>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</si>
  <si>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</si>
  <si>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</si>
  <si>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</si>
  <si>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</si>
  <si>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*ST闽能</t>
  </si>
  <si>
    <t>福建南纸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</si>
  <si>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</si>
  <si>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</si>
  <si>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</si>
  <si>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</si>
  <si>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</si>
  <si>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</si>
  <si>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</si>
  <si>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</si>
  <si>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</si>
  <si>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</si>
  <si>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</si>
  <si>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中国玻纤</t>
  </si>
  <si>
    <t>雅戈尔</t>
  </si>
  <si>
    <t>东安动力</t>
  </si>
  <si>
    <t>*ST东安</t>
  </si>
  <si>
    <t>黑化股份</t>
  </si>
  <si>
    <t>瑞茂通</t>
  </si>
  <si>
    <t>S佳通</t>
  </si>
  <si>
    <t>生益科技</t>
  </si>
  <si>
    <t>光电股份</t>
  </si>
  <si>
    <t>格力地产</t>
  </si>
  <si>
    <t>莲花味精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</si>
  <si>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</si>
  <si>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</si>
  <si>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</si>
  <si>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</si>
  <si>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</si>
  <si>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</si>
  <si>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</si>
  <si>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</si>
  <si>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伊力特</t>
  </si>
  <si>
    <t>大唐电信</t>
  </si>
  <si>
    <t>金种子酒</t>
  </si>
  <si>
    <t>江苏吴中</t>
  </si>
  <si>
    <t>生物股份</t>
  </si>
  <si>
    <t>金宇集团</t>
  </si>
  <si>
    <t>哈空调</t>
  </si>
  <si>
    <t>福日电子</t>
  </si>
  <si>
    <t>有研新材</t>
  </si>
  <si>
    <t>安彩高科</t>
  </si>
  <si>
    <t>新湖中宝</t>
  </si>
  <si>
    <t>罗顿发展</t>
  </si>
  <si>
    <t>紫江企业</t>
  </si>
  <si>
    <t>西藏药业</t>
  </si>
  <si>
    <t>江泉实业</t>
  </si>
  <si>
    <t>亚星客车</t>
  </si>
  <si>
    <t>长春经开</t>
  </si>
  <si>
    <t>浙江医药</t>
  </si>
  <si>
    <t>*ST秦岭</t>
  </si>
  <si>
    <t>秦岭水泥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</si>
  <si>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</si>
  <si>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</si>
  <si>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</si>
  <si>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</si>
  <si>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</si>
  <si>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</si>
  <si>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</si>
  <si>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</si>
  <si>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</si>
  <si>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昌九生化</t>
  </si>
  <si>
    <t>*ST昌九</t>
  </si>
  <si>
    <t>城市传媒</t>
  </si>
  <si>
    <t>青岛碱业</t>
  </si>
  <si>
    <t>沧州大化</t>
  </si>
  <si>
    <t>凌钢股份</t>
  </si>
  <si>
    <t>金鹰股份</t>
  </si>
  <si>
    <t>大杨创世</t>
  </si>
  <si>
    <t>山水文化</t>
  </si>
  <si>
    <t>民丰特纸</t>
  </si>
  <si>
    <t>桂冠电力</t>
  </si>
  <si>
    <t>铜峰电子</t>
  </si>
  <si>
    <t>海南椰岛</t>
  </si>
  <si>
    <t>云南城投</t>
  </si>
  <si>
    <t>华业资本</t>
  </si>
  <si>
    <t>华业地产</t>
  </si>
  <si>
    <t>时代万恒</t>
  </si>
  <si>
    <t>*ST中昌</t>
  </si>
  <si>
    <t>中昌海运</t>
  </si>
  <si>
    <t>青海华鼎</t>
  </si>
  <si>
    <t>万通地产</t>
  </si>
  <si>
    <t>*ST成城</t>
  </si>
  <si>
    <t>延长化建</t>
  </si>
  <si>
    <t>两面针</t>
  </si>
  <si>
    <t>南纺股份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</si>
  <si>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</si>
  <si>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</si>
  <si>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</si>
  <si>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</si>
  <si>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</si>
  <si>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</si>
  <si>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</si>
  <si>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</si>
  <si>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</si>
  <si>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</si>
  <si>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</si>
  <si>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</si>
  <si>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</si>
  <si>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</si>
  <si>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</si>
  <si>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</si>
  <si>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</si>
  <si>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</si>
  <si>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</si>
  <si>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武昌鱼</t>
  </si>
  <si>
    <t>恒瑞医药</t>
  </si>
  <si>
    <t>亿利洁能</t>
  </si>
  <si>
    <t>亿利能源</t>
  </si>
  <si>
    <t>东方创业</t>
  </si>
  <si>
    <t>重庆港九</t>
  </si>
  <si>
    <t>中央商场</t>
  </si>
  <si>
    <t>太化股份</t>
  </si>
  <si>
    <t>南钢股份</t>
  </si>
  <si>
    <t>*ST南钢</t>
  </si>
  <si>
    <t>钱江水利</t>
  </si>
  <si>
    <t>浦东建设</t>
  </si>
  <si>
    <t>羚锐制药</t>
  </si>
  <si>
    <t>江苏舜天</t>
  </si>
  <si>
    <t>大恒科技</t>
  </si>
  <si>
    <t>亿阳信通</t>
  </si>
  <si>
    <t>华仪电气</t>
  </si>
  <si>
    <t>西水股份</t>
  </si>
  <si>
    <t>中电远达</t>
  </si>
  <si>
    <t>三峡新材</t>
  </si>
  <si>
    <t>鄂尔多斯</t>
  </si>
  <si>
    <t>广汇汽车</t>
  </si>
  <si>
    <t>美罗药业</t>
  </si>
  <si>
    <t>安琪酵母</t>
  </si>
  <si>
    <t>安迪苏</t>
  </si>
  <si>
    <t>*ST新材</t>
  </si>
  <si>
    <t>维维股份</t>
  </si>
  <si>
    <t>*ST南化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</si>
  <si>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</si>
  <si>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</si>
  <si>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</si>
  <si>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</si>
  <si>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</si>
  <si>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</si>
  <si>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</si>
  <si>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</si>
  <si>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</si>
  <si>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ST荣华</t>
  </si>
  <si>
    <t>荣华实业</t>
  </si>
  <si>
    <t>平高电气</t>
  </si>
  <si>
    <t>农发种业</t>
  </si>
  <si>
    <t>上海家化</t>
  </si>
  <si>
    <t>洪都航空</t>
  </si>
  <si>
    <t>营口港</t>
  </si>
  <si>
    <t>巢东股份</t>
  </si>
  <si>
    <t>亚星化学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</si>
  <si>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</si>
  <si>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</si>
  <si>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</si>
  <si>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</si>
  <si>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</si>
  <si>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</si>
  <si>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</si>
  <si>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</si>
  <si>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</si>
  <si>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</si>
  <si>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</si>
  <si>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长春燃气</t>
  </si>
  <si>
    <t>国机汽车</t>
  </si>
  <si>
    <t>澳柯玛</t>
  </si>
  <si>
    <t>美克家居</t>
  </si>
  <si>
    <t>西藏珠峰</t>
  </si>
  <si>
    <t>天利高新</t>
  </si>
  <si>
    <t>华夏幸福</t>
  </si>
  <si>
    <t>航天动力</t>
  </si>
  <si>
    <t>长江通信</t>
  </si>
  <si>
    <t>大橡塑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</si>
  <si>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</si>
  <si>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</si>
  <si>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</si>
  <si>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</si>
  <si>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</si>
  <si>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</si>
  <si>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</si>
  <si>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</si>
  <si>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</si>
  <si>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</si>
  <si>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</si>
  <si>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</si>
  <si>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</si>
  <si>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</si>
  <si>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</si>
  <si>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</si>
  <si>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</si>
  <si>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</si>
  <si>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</si>
  <si>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</si>
  <si>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</si>
  <si>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</si>
  <si>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</si>
  <si>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</si>
  <si>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</si>
  <si>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</si>
  <si>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</si>
  <si>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</si>
  <si>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</si>
  <si>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</si>
  <si>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*ST贤成</t>
  </si>
  <si>
    <t>广东明珠</t>
  </si>
  <si>
    <t>金地集团</t>
  </si>
  <si>
    <t>山东金泰</t>
  </si>
  <si>
    <t>ST金泰</t>
  </si>
  <si>
    <t>北巴传媒</t>
  </si>
  <si>
    <t>海越股份</t>
  </si>
  <si>
    <t>龙净环保</t>
  </si>
  <si>
    <t>江山股份</t>
  </si>
  <si>
    <t>金瑞科技</t>
  </si>
  <si>
    <t>成发科技</t>
  </si>
  <si>
    <t>盛和资源</t>
  </si>
  <si>
    <t>东华实业</t>
  </si>
  <si>
    <t>盘江股份</t>
  </si>
  <si>
    <t>金山股份</t>
  </si>
  <si>
    <t>安源煤业</t>
  </si>
  <si>
    <t>海澜之家</t>
  </si>
  <si>
    <t>抚顺特钢</t>
  </si>
  <si>
    <t>红豆股份</t>
  </si>
  <si>
    <t>*ST海润</t>
  </si>
  <si>
    <t>海润光伏</t>
  </si>
  <si>
    <t>大有能源</t>
  </si>
  <si>
    <t>动力源</t>
  </si>
  <si>
    <t>国电南瑞</t>
  </si>
  <si>
    <t>*ST安泰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</si>
  <si>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</si>
  <si>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</si>
  <si>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</si>
  <si>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</si>
  <si>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</si>
  <si>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</si>
  <si>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</si>
  <si>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</si>
  <si>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仰帆控股</t>
  </si>
  <si>
    <t>昆药集团</t>
  </si>
  <si>
    <t>昆明制药</t>
  </si>
  <si>
    <t>柳化股份</t>
  </si>
  <si>
    <t>青松建化</t>
  </si>
  <si>
    <t>华鲁恒升</t>
  </si>
  <si>
    <t>中远航运</t>
  </si>
  <si>
    <t>三元股份</t>
  </si>
  <si>
    <t>吉恩镍业</t>
  </si>
  <si>
    <t>冠豪高新</t>
  </si>
  <si>
    <t>北方导航</t>
  </si>
  <si>
    <t>片仔癀</t>
  </si>
  <si>
    <t>通威股份</t>
  </si>
  <si>
    <t>瑞贝卡</t>
  </si>
  <si>
    <t>*ST国通</t>
  </si>
  <si>
    <t>国通管业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</si>
  <si>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</si>
  <si>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</si>
  <si>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</si>
  <si>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</si>
  <si>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</si>
  <si>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</si>
  <si>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</si>
  <si>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</si>
  <si>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</si>
  <si>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</si>
  <si>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石岘纸业</t>
  </si>
  <si>
    <t>空港股份</t>
  </si>
  <si>
    <t>蓝光发展</t>
  </si>
  <si>
    <t>迪康药业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</si>
  <si>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</si>
  <si>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</si>
  <si>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</si>
  <si>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</si>
  <si>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</si>
  <si>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</si>
  <si>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</si>
  <si>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</si>
  <si>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</si>
  <si>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</si>
  <si>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</si>
  <si>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风帆股份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</si>
  <si>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</si>
  <si>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</si>
  <si>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</si>
  <si>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</si>
  <si>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</si>
  <si>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</si>
  <si>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</si>
  <si>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</si>
  <si>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</si>
  <si>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</si>
  <si>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</si>
  <si>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</si>
  <si>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</si>
  <si>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</si>
  <si>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</si>
  <si>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</si>
  <si>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</si>
  <si>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</si>
  <si>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</si>
  <si>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</si>
  <si>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</si>
  <si>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</si>
  <si>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</si>
  <si>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</si>
  <si>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</si>
  <si>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</si>
  <si>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</si>
  <si>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海岛建设</t>
  </si>
  <si>
    <t>方大炭素</t>
  </si>
  <si>
    <t>置信电气</t>
  </si>
  <si>
    <t>康美药业</t>
  </si>
  <si>
    <t>贵州茅台</t>
  </si>
  <si>
    <t>中发科技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</si>
  <si>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</si>
  <si>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</si>
  <si>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</si>
  <si>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</si>
  <si>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</si>
  <si>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</si>
  <si>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</si>
  <si>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</si>
  <si>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</si>
  <si>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</si>
  <si>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</si>
  <si>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</si>
  <si>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</si>
  <si>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</si>
  <si>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</si>
  <si>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</si>
  <si>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*ST狮头</t>
  </si>
  <si>
    <t>狮头股份</t>
  </si>
  <si>
    <t>新赛股份</t>
  </si>
  <si>
    <t>莫高股份</t>
  </si>
  <si>
    <t>新疆城建</t>
  </si>
  <si>
    <t>山煤国际</t>
  </si>
  <si>
    <t>山东黄金</t>
  </si>
  <si>
    <t>深高速</t>
  </si>
  <si>
    <t>厦门钨业</t>
  </si>
  <si>
    <t>保变电气</t>
  </si>
  <si>
    <t>*ST天威</t>
  </si>
  <si>
    <t>时代出版</t>
  </si>
  <si>
    <t>方兴科技</t>
  </si>
  <si>
    <t>九龙山</t>
  </si>
  <si>
    <t>慧球科技</t>
  </si>
  <si>
    <t>北生药业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</si>
  <si>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</si>
  <si>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</si>
  <si>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</si>
  <si>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</si>
  <si>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</si>
  <si>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</si>
  <si>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</si>
  <si>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</si>
  <si>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</si>
  <si>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洪城股份</t>
  </si>
  <si>
    <t>山鹰纸业</t>
  </si>
  <si>
    <t>中珠控股</t>
  </si>
  <si>
    <t>安阳钢铁</t>
  </si>
  <si>
    <t>恒生电子</t>
  </si>
  <si>
    <t>信雅达</t>
  </si>
  <si>
    <t>康恩贝</t>
  </si>
  <si>
    <t>惠泉啤酒</t>
  </si>
  <si>
    <t>皖江物流</t>
  </si>
  <si>
    <t>万家文化</t>
  </si>
  <si>
    <t>万好万家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</si>
  <si>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</si>
  <si>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</si>
  <si>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</si>
  <si>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</si>
  <si>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</si>
  <si>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</si>
  <si>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</si>
  <si>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</si>
  <si>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</si>
  <si>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</si>
  <si>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</si>
  <si>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</si>
  <si>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用友软件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</si>
  <si>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</si>
  <si>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</si>
  <si>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</si>
  <si>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</si>
  <si>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</si>
  <si>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</si>
  <si>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</si>
  <si>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</si>
  <si>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</si>
  <si>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*ST大荒</t>
  </si>
  <si>
    <t>熊猫金控</t>
  </si>
  <si>
    <t>熊猫烟花</t>
  </si>
  <si>
    <t>青岛啤酒</t>
  </si>
  <si>
    <t>方正科技</t>
  </si>
  <si>
    <t>仪电电子</t>
  </si>
  <si>
    <t>大洲兴业</t>
  </si>
  <si>
    <t>市北高新</t>
  </si>
  <si>
    <t>汇通能源</t>
  </si>
  <si>
    <t>绿地控股</t>
  </si>
  <si>
    <t>金丰投资</t>
  </si>
  <si>
    <t>*ST沪科</t>
  </si>
  <si>
    <t>上海科技</t>
  </si>
  <si>
    <t>金杯汽车</t>
  </si>
  <si>
    <t>中毅达</t>
  </si>
  <si>
    <t>*ST中纺</t>
  </si>
  <si>
    <t>大众交通</t>
  </si>
  <si>
    <t>老凤祥</t>
  </si>
  <si>
    <t>神奇制药</t>
  </si>
  <si>
    <t>鼎立股份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</si>
  <si>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</si>
  <si>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</si>
  <si>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</si>
  <si>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</si>
  <si>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</si>
  <si>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</si>
  <si>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</si>
  <si>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嘉宝集团</t>
  </si>
  <si>
    <t>双钱股份</t>
  </si>
  <si>
    <t>复旦复华</t>
  </si>
  <si>
    <t>申达股份</t>
  </si>
  <si>
    <t>新世界</t>
  </si>
  <si>
    <t>华建集团</t>
  </si>
  <si>
    <t>棱光实业</t>
  </si>
  <si>
    <t>龙头股份</t>
  </si>
  <si>
    <t>浙报传媒</t>
  </si>
  <si>
    <t>中技控股</t>
  </si>
  <si>
    <t>大众公用</t>
  </si>
  <si>
    <t>三爱富</t>
  </si>
  <si>
    <t>百视通</t>
  </si>
  <si>
    <t>新黄浦</t>
  </si>
  <si>
    <t>浦东金桥</t>
  </si>
  <si>
    <t>号百控股</t>
  </si>
  <si>
    <t>万业企业</t>
  </si>
  <si>
    <t>申能股份</t>
  </si>
  <si>
    <t>爱建集团</t>
  </si>
  <si>
    <t>爱建股份</t>
  </si>
  <si>
    <t>*ST乐电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</si>
  <si>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</si>
  <si>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</si>
  <si>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</si>
  <si>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</si>
  <si>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</si>
  <si>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</si>
  <si>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</si>
  <si>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</si>
  <si>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爱使股份</t>
  </si>
  <si>
    <t>申华控股</t>
  </si>
  <si>
    <t>中安消</t>
  </si>
  <si>
    <t>飞乐股份</t>
  </si>
  <si>
    <t>豫园商城</t>
  </si>
  <si>
    <t>信达地产</t>
  </si>
  <si>
    <t>电子城</t>
  </si>
  <si>
    <t>新南洋</t>
  </si>
  <si>
    <t>强生控股</t>
  </si>
  <si>
    <t>陆家嘴</t>
  </si>
  <si>
    <t>哈药股份</t>
  </si>
  <si>
    <t>天地源</t>
  </si>
  <si>
    <t>奥瑞德</t>
  </si>
  <si>
    <t>西南药业</t>
  </si>
  <si>
    <t>太极实业</t>
  </si>
  <si>
    <t>尖峰集团</t>
  </si>
  <si>
    <t>天目药业</t>
  </si>
  <si>
    <t>东阳光科</t>
  </si>
  <si>
    <t>川投能源</t>
  </si>
  <si>
    <t>中华企业</t>
  </si>
  <si>
    <t>交运股份</t>
  </si>
  <si>
    <t>航天通信</t>
  </si>
  <si>
    <t>四川金顶</t>
  </si>
  <si>
    <t>金山开发</t>
  </si>
  <si>
    <t>上海普天</t>
  </si>
  <si>
    <t>万鸿集团</t>
  </si>
  <si>
    <t>南京新百</t>
  </si>
  <si>
    <t>京投银泰</t>
  </si>
  <si>
    <t>珠江实业</t>
  </si>
  <si>
    <t>广船国际</t>
  </si>
  <si>
    <t>金龙汽车</t>
  </si>
  <si>
    <t>刚泰控股</t>
  </si>
  <si>
    <t>上海石化</t>
  </si>
  <si>
    <t>上海三毛</t>
  </si>
  <si>
    <t>青岛海尔</t>
  </si>
  <si>
    <t>*ST阳化</t>
  </si>
  <si>
    <t>阳煤化工</t>
  </si>
  <si>
    <t>亚通股份</t>
  </si>
  <si>
    <t>东百集团</t>
  </si>
  <si>
    <t>大商股份</t>
  </si>
  <si>
    <t>绿庭投资</t>
  </si>
  <si>
    <t>匹凸匹</t>
  </si>
  <si>
    <t>多伦股份</t>
  </si>
  <si>
    <t>欧亚集团</t>
  </si>
  <si>
    <t>湖南天雁</t>
  </si>
  <si>
    <t>均胜电子</t>
  </si>
  <si>
    <t>工大高新</t>
  </si>
  <si>
    <t>沱牌舍得</t>
  </si>
  <si>
    <t>三安光电</t>
  </si>
  <si>
    <t>物产中大</t>
  </si>
  <si>
    <t>中航资本</t>
  </si>
  <si>
    <t>曲江文旅</t>
  </si>
  <si>
    <t>彩虹股份</t>
  </si>
  <si>
    <t>光明地产</t>
  </si>
  <si>
    <t>海博股份</t>
  </si>
  <si>
    <t>*ST常林</t>
  </si>
  <si>
    <t>常林股份</t>
  </si>
  <si>
    <t>盛屯矿业</t>
  </si>
  <si>
    <t>南宁百货</t>
  </si>
  <si>
    <t>南京医药</t>
  </si>
  <si>
    <t>金瑞矿业</t>
  </si>
  <si>
    <t>*ST松辽</t>
  </si>
  <si>
    <t>松辽汽车</t>
  </si>
  <si>
    <t>凤凰股份</t>
  </si>
  <si>
    <t>天津港</t>
  </si>
  <si>
    <t>东软集团</t>
  </si>
  <si>
    <t>大连热电</t>
  </si>
  <si>
    <t>祁连山</t>
  </si>
  <si>
    <t>百花村</t>
  </si>
  <si>
    <t>*ST金化</t>
  </si>
  <si>
    <t>金牛化工</t>
  </si>
  <si>
    <t>首商股份</t>
  </si>
  <si>
    <t>宁波富达</t>
  </si>
  <si>
    <t>云维股份</t>
  </si>
  <si>
    <t>华电能源</t>
  </si>
  <si>
    <t>鲁北化工</t>
  </si>
  <si>
    <t>佳都科技</t>
  </si>
  <si>
    <t>重庆百货</t>
  </si>
  <si>
    <t>中国高科</t>
  </si>
  <si>
    <t>湖南海利</t>
  </si>
  <si>
    <t>*ST新梅</t>
  </si>
  <si>
    <t>上海新梅</t>
  </si>
  <si>
    <t>S前锋</t>
  </si>
  <si>
    <t>实达集团</t>
  </si>
  <si>
    <t>新华锦</t>
  </si>
  <si>
    <t>苏州高新</t>
  </si>
  <si>
    <t>中粮屯河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</si>
  <si>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</si>
  <si>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</si>
  <si>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</si>
  <si>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</si>
  <si>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</si>
  <si>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</si>
  <si>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</si>
  <si>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</si>
  <si>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</si>
  <si>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</si>
  <si>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</si>
  <si>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</si>
  <si>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</si>
  <si>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天海投资</t>
  </si>
  <si>
    <t>天津海运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</si>
  <si>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</si>
  <si>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</si>
  <si>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</si>
  <si>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</si>
  <si>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</si>
  <si>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</si>
  <si>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</si>
  <si>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中航黑豹</t>
  </si>
  <si>
    <t>安徽合力</t>
  </si>
  <si>
    <t>通策医疗</t>
  </si>
  <si>
    <t>中电广通</t>
  </si>
  <si>
    <t>中航重机</t>
  </si>
  <si>
    <t>园城黄金</t>
  </si>
  <si>
    <t>运盛医疗</t>
  </si>
  <si>
    <t>运盛实业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</si>
  <si>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</si>
  <si>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</si>
  <si>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</si>
  <si>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</si>
  <si>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</si>
  <si>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</si>
  <si>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</si>
  <si>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</si>
  <si>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新潮实业</t>
  </si>
  <si>
    <t>友好集团</t>
  </si>
  <si>
    <t>*ST水井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</si>
  <si>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</si>
  <si>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</si>
  <si>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</si>
  <si>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</si>
  <si>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</si>
  <si>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</si>
  <si>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</si>
  <si>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</si>
  <si>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</si>
  <si>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</si>
  <si>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</si>
  <si>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</si>
  <si>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ST宜纸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</si>
  <si>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</si>
  <si>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</si>
  <si>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</si>
  <si>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</si>
  <si>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</si>
  <si>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</si>
  <si>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</si>
  <si>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</si>
  <si>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</si>
  <si>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威远生化</t>
  </si>
  <si>
    <t>鹏博士</t>
  </si>
  <si>
    <t>悦达投资</t>
  </si>
  <si>
    <t>天业股份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</si>
  <si>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</si>
  <si>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</si>
  <si>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</si>
  <si>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</si>
  <si>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</si>
  <si>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</si>
  <si>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</si>
  <si>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</si>
  <si>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</si>
  <si>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</si>
  <si>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</si>
  <si>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</si>
  <si>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</si>
  <si>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</si>
  <si>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</si>
  <si>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</si>
  <si>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</si>
  <si>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</si>
  <si>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</si>
  <si>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成商集团</t>
  </si>
  <si>
    <t>人民同泰</t>
  </si>
  <si>
    <t>三精制药</t>
  </si>
  <si>
    <t>香溢融通</t>
  </si>
  <si>
    <t>广电网络</t>
  </si>
  <si>
    <t>第一医药</t>
  </si>
  <si>
    <t>申通地铁</t>
  </si>
  <si>
    <t>上海机电</t>
  </si>
  <si>
    <t>界龙实业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</si>
  <si>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</si>
  <si>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</si>
  <si>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</si>
  <si>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</si>
  <si>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</si>
  <si>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</si>
  <si>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</si>
  <si>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</si>
  <si>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</si>
  <si>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自仪股份</t>
  </si>
  <si>
    <t>华东电脑</t>
  </si>
  <si>
    <t>海欣股份</t>
  </si>
  <si>
    <t>龙建股份</t>
  </si>
  <si>
    <t>春兰股份</t>
  </si>
  <si>
    <t>航天长峰</t>
  </si>
  <si>
    <t>中天能源</t>
  </si>
  <si>
    <t>长百集团</t>
  </si>
  <si>
    <t>宁波中百</t>
  </si>
  <si>
    <t>工大首创</t>
  </si>
  <si>
    <t>银座股份</t>
  </si>
  <si>
    <t>王府井</t>
  </si>
  <si>
    <t>京城股份</t>
  </si>
  <si>
    <t>*ST京城</t>
  </si>
  <si>
    <t>北京城乡</t>
  </si>
  <si>
    <t>南通科技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</si>
  <si>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</si>
  <si>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</si>
  <si>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</si>
  <si>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</si>
  <si>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</si>
  <si>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</si>
  <si>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</si>
  <si>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*ST厦华</t>
  </si>
  <si>
    <t>厦华电子</t>
  </si>
  <si>
    <t>石化油服</t>
  </si>
  <si>
    <t>*ST仪化</t>
  </si>
  <si>
    <t>中炬高新</t>
  </si>
  <si>
    <t>梅花生物</t>
  </si>
  <si>
    <t>创业环保</t>
  </si>
  <si>
    <t>洛阳玻璃</t>
  </si>
  <si>
    <t>中国嘉陵</t>
  </si>
  <si>
    <t>航天电子</t>
  </si>
  <si>
    <t>博瑞传播</t>
  </si>
  <si>
    <t>亚泰集团</t>
  </si>
  <si>
    <t>华联矿业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</si>
  <si>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</si>
  <si>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</si>
  <si>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</si>
  <si>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</si>
  <si>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</si>
  <si>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</si>
  <si>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</si>
  <si>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</si>
  <si>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</si>
  <si>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宝诚股份</t>
  </si>
  <si>
    <t>中航动力</t>
  </si>
  <si>
    <t>航空动力</t>
  </si>
  <si>
    <t>广日股份</t>
  </si>
  <si>
    <t>张江高科</t>
  </si>
  <si>
    <t>中海海盛</t>
  </si>
  <si>
    <t>厦门空港</t>
  </si>
  <si>
    <t>三联商社</t>
  </si>
  <si>
    <t>长江电力</t>
  </si>
  <si>
    <t>重庆燃气</t>
  </si>
  <si>
    <t>东方证券</t>
  </si>
  <si>
    <t>江苏有线</t>
  </si>
  <si>
    <t>渤海活塞</t>
  </si>
  <si>
    <t>株冶集团</t>
  </si>
  <si>
    <t>*ST中鲁</t>
  </si>
  <si>
    <t>国投中鲁</t>
  </si>
  <si>
    <t>岳阳林纸</t>
  </si>
  <si>
    <t>福成五丰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</si>
  <si>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</si>
  <si>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</si>
  <si>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</si>
  <si>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</si>
  <si>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</si>
  <si>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</si>
  <si>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</si>
  <si>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健民集团</t>
  </si>
  <si>
    <t>宜华木业</t>
  </si>
  <si>
    <t>广安爱众</t>
  </si>
  <si>
    <t>北矿磁材</t>
  </si>
  <si>
    <t>汇鸿集团</t>
  </si>
  <si>
    <t>汇鸿股份</t>
  </si>
  <si>
    <t>宁波热电</t>
  </si>
  <si>
    <t>惠而浦</t>
  </si>
  <si>
    <t>*ST建机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</si>
  <si>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</si>
  <si>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</si>
  <si>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</si>
  <si>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</si>
  <si>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</si>
  <si>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</si>
  <si>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</si>
  <si>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</si>
  <si>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</si>
  <si>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</si>
  <si>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</si>
  <si>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</si>
  <si>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</si>
  <si>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</si>
  <si>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</si>
  <si>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</si>
  <si>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</si>
  <si>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</si>
  <si>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</si>
  <si>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</si>
  <si>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</si>
  <si>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</si>
  <si>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</si>
  <si>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</si>
  <si>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</si>
  <si>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</si>
  <si>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春秋航空</t>
  </si>
  <si>
    <t>玉龙股份</t>
  </si>
  <si>
    <t>一拖股份</t>
  </si>
  <si>
    <t>赛轮金宇</t>
  </si>
  <si>
    <t>赛轮股份</t>
  </si>
  <si>
    <t>西部黄金</t>
  </si>
  <si>
    <t>中南传媒</t>
  </si>
  <si>
    <t>太平洋</t>
  </si>
  <si>
    <t>恒立油缸</t>
  </si>
  <si>
    <t>昊华能源</t>
  </si>
  <si>
    <t>中国一重</t>
  </si>
  <si>
    <t>四川成渝</t>
  </si>
  <si>
    <t>华鼎股份</t>
  </si>
  <si>
    <t>三江购物</t>
  </si>
  <si>
    <t>中国化学</t>
  </si>
  <si>
    <t>海南橡胶</t>
  </si>
  <si>
    <t>四方股份</t>
  </si>
  <si>
    <t>博威合金</t>
  </si>
  <si>
    <t>深圳燃气</t>
  </si>
  <si>
    <t>新城控股</t>
  </si>
  <si>
    <t>重庆水务</t>
  </si>
  <si>
    <t>兴业银行</t>
  </si>
  <si>
    <t>西部矿业</t>
  </si>
  <si>
    <t>北京银行</t>
  </si>
  <si>
    <t>杭齿前进</t>
  </si>
  <si>
    <t>中国西电</t>
  </si>
  <si>
    <t>龙江交通</t>
  </si>
  <si>
    <t>东兴证券</t>
  </si>
  <si>
    <t>江南水务</t>
  </si>
  <si>
    <t>东材科技</t>
  </si>
  <si>
    <t>国泰君安</t>
  </si>
  <si>
    <t xml:space="preserve">国泰君安 </t>
  </si>
  <si>
    <t>君正集团</t>
  </si>
  <si>
    <t>内蒙君正</t>
  </si>
  <si>
    <t>吉鑫科技</t>
  </si>
  <si>
    <t>林洋能源</t>
  </si>
  <si>
    <t>林洋电子</t>
  </si>
  <si>
    <t>陕西煤业</t>
  </si>
  <si>
    <t>华电重工</t>
  </si>
  <si>
    <t>环旭电子</t>
  </si>
  <si>
    <t>桐昆股份</t>
  </si>
  <si>
    <t>庞大集团</t>
  </si>
  <si>
    <t>骆驼股份</t>
  </si>
  <si>
    <t>江南嘉捷</t>
  </si>
  <si>
    <t>广深铁路</t>
  </si>
  <si>
    <t>百隆东方</t>
  </si>
  <si>
    <t>绿城水务</t>
  </si>
  <si>
    <t>陕鼓动力</t>
  </si>
  <si>
    <t>兴业证券</t>
  </si>
  <si>
    <t>怡球资源</t>
  </si>
  <si>
    <t>东风股份</t>
  </si>
  <si>
    <t>吉林高速</t>
  </si>
  <si>
    <t>大智慧</t>
  </si>
  <si>
    <t>东吴证券</t>
  </si>
  <si>
    <t>华锐风电</t>
  </si>
  <si>
    <t>*ST锐电</t>
  </si>
  <si>
    <t>九牧王</t>
  </si>
  <si>
    <t>三星医疗</t>
  </si>
  <si>
    <t>三星电气</t>
  </si>
  <si>
    <t>会稽山</t>
  </si>
  <si>
    <t>北辰实业</t>
  </si>
  <si>
    <t>鹿港科技</t>
  </si>
  <si>
    <t>中信重工</t>
  </si>
  <si>
    <t>广电电气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</si>
  <si>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</si>
  <si>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</si>
  <si>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</si>
  <si>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</si>
  <si>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</si>
  <si>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</si>
  <si>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</si>
  <si>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</si>
  <si>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</si>
  <si>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</si>
  <si>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际华集团</t>
  </si>
  <si>
    <t>中国南车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</si>
  <si>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</si>
  <si>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</si>
  <si>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</si>
  <si>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</si>
  <si>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</si>
  <si>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</si>
  <si>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</si>
  <si>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</si>
  <si>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光大银行</t>
  </si>
  <si>
    <t>中国石油</t>
  </si>
  <si>
    <t>招商轮船</t>
  </si>
  <si>
    <t>正泰电器</t>
  </si>
  <si>
    <t>江河创建</t>
  </si>
  <si>
    <t>中国国旅</t>
  </si>
  <si>
    <t>亚星锚链</t>
  </si>
  <si>
    <t>方正证券</t>
  </si>
  <si>
    <t>京运通</t>
  </si>
  <si>
    <t>国投新集</t>
  </si>
  <si>
    <t>凤凰传媒</t>
  </si>
  <si>
    <t>吉视传媒</t>
  </si>
  <si>
    <t>永辉超市</t>
  </si>
  <si>
    <t>金钼股份</t>
  </si>
  <si>
    <t>中国汽研</t>
  </si>
  <si>
    <t>宝钢包装</t>
  </si>
  <si>
    <t xml:space="preserve">宝钢包装 </t>
  </si>
  <si>
    <t>海南矿业</t>
  </si>
  <si>
    <t>中国核电</t>
  </si>
  <si>
    <t>中国重工</t>
  </si>
  <si>
    <t>丰林集团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</si>
  <si>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</si>
  <si>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</si>
  <si>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</si>
  <si>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</si>
  <si>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</si>
  <si>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</si>
  <si>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</si>
  <si>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喜临门</t>
  </si>
  <si>
    <t>北特科技</t>
  </si>
  <si>
    <t>万盛股份</t>
  </si>
  <si>
    <t>合锻股份</t>
  </si>
  <si>
    <t>创力集团</t>
  </si>
  <si>
    <t>弘讯科技</t>
  </si>
  <si>
    <t>中衡设计</t>
  </si>
  <si>
    <t>园区设计</t>
  </si>
  <si>
    <t>设计股份</t>
  </si>
  <si>
    <t>中科曙光</t>
  </si>
  <si>
    <t>爱普股份</t>
  </si>
  <si>
    <t>山东华鹏</t>
  </si>
  <si>
    <t>新通联</t>
  </si>
  <si>
    <t>威帝股份</t>
  </si>
  <si>
    <t>大豪科技</t>
  </si>
  <si>
    <t xml:space="preserve">大豪科技  </t>
  </si>
  <si>
    <t>石大胜华</t>
  </si>
  <si>
    <t>全筑股份</t>
  </si>
  <si>
    <t>音飞储存</t>
  </si>
  <si>
    <t>和邦生物</t>
  </si>
  <si>
    <t>和邦股份</t>
  </si>
  <si>
    <t>天成自控</t>
  </si>
  <si>
    <t>宁波精达</t>
  </si>
  <si>
    <t>长白山</t>
  </si>
  <si>
    <t>川仪股份</t>
  </si>
  <si>
    <t>润达医疗</t>
  </si>
  <si>
    <t>康尼机电</t>
  </si>
  <si>
    <t>红蜻蜓</t>
  </si>
  <si>
    <t>万林股份</t>
  </si>
  <si>
    <t>共进股份</t>
  </si>
  <si>
    <t>翠微股份</t>
  </si>
  <si>
    <t>中材节能</t>
  </si>
  <si>
    <t>华贸物流</t>
  </si>
  <si>
    <t>腾龙股份</t>
  </si>
  <si>
    <t>福达股份</t>
  </si>
  <si>
    <t>渤海轮渡</t>
  </si>
  <si>
    <t>莎普爱思</t>
  </si>
  <si>
    <t>兰石重装</t>
  </si>
  <si>
    <t>亚邦股份</t>
  </si>
  <si>
    <t>迎驾贡酒</t>
  </si>
  <si>
    <t>九华旅游</t>
  </si>
  <si>
    <t>济民制药</t>
  </si>
  <si>
    <t>恒通股份</t>
  </si>
  <si>
    <t>雪峰科技</t>
  </si>
  <si>
    <t>松发股份</t>
  </si>
  <si>
    <t>海天味业</t>
  </si>
  <si>
    <t>N井神</t>
  </si>
  <si>
    <t>井神股份</t>
  </si>
  <si>
    <t>华铁科技</t>
  </si>
  <si>
    <t>华懋科技</t>
  </si>
  <si>
    <t>应流股份</t>
  </si>
  <si>
    <t>维力医疗</t>
  </si>
  <si>
    <t>金海环境</t>
  </si>
  <si>
    <t>福鞍股份</t>
  </si>
  <si>
    <t>派思股份</t>
  </si>
  <si>
    <t>依顿电子</t>
  </si>
  <si>
    <t>明星电缆</t>
  </si>
  <si>
    <t>浙江鼎力</t>
  </si>
  <si>
    <t>莱克电气</t>
  </si>
  <si>
    <t>日出东方</t>
  </si>
  <si>
    <t>柳州医药</t>
  </si>
  <si>
    <t>今世缘</t>
  </si>
  <si>
    <t>邦宝益智</t>
  </si>
  <si>
    <t>新华龙</t>
  </si>
  <si>
    <t>九洲药业</t>
  </si>
  <si>
    <t>思维列控</t>
  </si>
  <si>
    <t>维格娜丝</t>
  </si>
  <si>
    <t>立霸股份</t>
  </si>
  <si>
    <t>贵人鸟</t>
  </si>
  <si>
    <t>健盛集团</t>
  </si>
  <si>
    <t>普莱柯</t>
  </si>
  <si>
    <t>珍宝岛</t>
  </si>
  <si>
    <t>伟明环保</t>
  </si>
  <si>
    <t xml:space="preserve">伟明环保 </t>
  </si>
  <si>
    <t>高能环境</t>
  </si>
  <si>
    <t>口子窖</t>
  </si>
  <si>
    <t>引力传媒</t>
  </si>
  <si>
    <t>广信股份</t>
  </si>
  <si>
    <t>永艺股份</t>
  </si>
  <si>
    <t>再升科技</t>
  </si>
  <si>
    <t>东方电缆</t>
  </si>
  <si>
    <t>禾丰牧业</t>
  </si>
  <si>
    <t>诺力股份</t>
  </si>
  <si>
    <t>韩建河山</t>
  </si>
  <si>
    <t>杭电股份</t>
  </si>
  <si>
    <t>南威软件</t>
  </si>
  <si>
    <t>灵康药业</t>
  </si>
  <si>
    <t>火炬电子</t>
  </si>
  <si>
    <t>龙马环卫</t>
  </si>
  <si>
    <t>石英股份</t>
  </si>
  <si>
    <t>安记食品</t>
  </si>
  <si>
    <t>航天工程</t>
  </si>
  <si>
    <t>纽威股份</t>
  </si>
  <si>
    <t>盛洋科技</t>
  </si>
  <si>
    <t>海利生物</t>
  </si>
  <si>
    <t>龙韵股份</t>
  </si>
  <si>
    <t>隆鑫通用</t>
  </si>
  <si>
    <t>N乾景</t>
  </si>
  <si>
    <t>乾景园林</t>
  </si>
  <si>
    <t>宁波高发</t>
  </si>
  <si>
    <t>星光农机</t>
  </si>
  <si>
    <t>华友钴业</t>
  </si>
  <si>
    <t>道森股份</t>
  </si>
  <si>
    <t>福斯特</t>
  </si>
  <si>
    <t>歌力思</t>
  </si>
  <si>
    <t>曲美家居</t>
  </si>
  <si>
    <t>曲美股份</t>
  </si>
  <si>
    <t>柯利达</t>
  </si>
  <si>
    <t>四通股份</t>
  </si>
  <si>
    <t>桃李面包</t>
  </si>
  <si>
    <t>北部湾旅</t>
  </si>
  <si>
    <t>老百姓</t>
  </si>
  <si>
    <t>吉祥航空</t>
  </si>
  <si>
    <t>新澳股份</t>
  </si>
  <si>
    <t>好莱客</t>
  </si>
  <si>
    <t>晨光文具</t>
  </si>
  <si>
    <t>永创智能</t>
  </si>
  <si>
    <t>金桥信息</t>
  </si>
  <si>
    <t>博敏电子</t>
  </si>
  <si>
    <t>益丰药房</t>
  </si>
  <si>
    <t>醋化股份</t>
  </si>
  <si>
    <t>银龙股份</t>
  </si>
  <si>
    <t>金诚信</t>
  </si>
  <si>
    <t>中电电机</t>
  </si>
  <si>
    <t>艾华集团</t>
  </si>
  <si>
    <t>中新科技</t>
  </si>
  <si>
    <t>继峰股份</t>
  </si>
  <si>
    <t>方盛制药</t>
  </si>
  <si>
    <t>读者传媒</t>
  </si>
  <si>
    <t>*ST博元</t>
  </si>
  <si>
    <t>数据来源:通达信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</si>
</sst>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">
    <font>
      <sz val="11"/>
      <color indexed="8"/>
      <name val="宋体"/>
      <family val="2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38"/>
  <sheetViews>
    <sheetView tabSelected="1" topLeftCell="A1331" workbookViewId="0">
      <selection activeCell="G1339" sqref="G1339"/>
    </sheetView>
  </sheetViews>
  <sheetFormatPr defaultColWidth="15.625" defaultRowHeight="16.5" customHeight="1" outlineLevelCol="7"/>
  <cols>
    <col min="1" max="1" width="10.5" customWidth="1"/>
    <col min="2" max="2" width="11.125" customWidth="1"/>
    <col min="3" max="3" width="17.25" customWidth="1"/>
    <col min="4" max="4" width="7.5" customWidth="1"/>
  </cols>
  <sheetData>
    <row r="1" customHeight="1" spans="1:4">
      <c r="A1" s="2" t="str">
        <f>"111000"</f>
        <v>111000</v>
      </c>
      <c r="B1" s="2" t="s">
        <v>0</v>
      </c>
      <c r="C1" s="3" t="s">
        <v>1</v>
      </c>
      <c r="D1" s="3">
        <v>610</v>
      </c>
    </row>
    <row r="2" customHeight="1" spans="1:4">
      <c r="A2" s="2" t="str">
        <f>"111001"</f>
        <v>111001</v>
      </c>
      <c r="B2" s="2" t="s">
        <v>2</v>
      </c>
      <c r="C2" s="3" t="s">
        <v>1</v>
      </c>
      <c r="D2" s="3">
        <v>610</v>
      </c>
    </row>
    <row r="3" customHeight="1" spans="1:4">
      <c r="A3" s="2" t="str">
        <f>"111003"</f>
        <v>111003</v>
      </c>
      <c r="B3" s="2" t="s">
        <v>3</v>
      </c>
      <c r="C3" s="3" t="s">
        <v>1</v>
      </c>
      <c r="D3" s="3">
        <v>610</v>
      </c>
    </row>
    <row r="4" customHeight="1" spans="1:4">
      <c r="A4" s="2" t="str">
        <f>"111004"</f>
        <v>111004</v>
      </c>
      <c r="B4" s="2" t="s">
        <v>4</v>
      </c>
      <c r="C4" s="3" t="s">
        <v>1</v>
      </c>
      <c r="D4" s="3">
        <v>610</v>
      </c>
    </row>
    <row r="5" customHeight="1" spans="1:4">
      <c r="A5" s="2" t="str">
        <f>"111005"</f>
        <v>111005</v>
      </c>
      <c r="B5" s="2" t="s">
        <v>5</v>
      </c>
      <c r="C5" s="3" t="s">
        <v>1</v>
      </c>
      <c r="D5" s="3">
        <v>610</v>
      </c>
    </row>
    <row r="6" customHeight="1" spans="1:4">
      <c r="A6" s="2" t="str">
        <f>"111008"</f>
        <v>111008</v>
      </c>
      <c r="B6" s="2" t="s">
        <v>6</v>
      </c>
      <c r="C6" s="3" t="s">
        <v>1</v>
      </c>
      <c r="D6" s="3">
        <v>610</v>
      </c>
    </row>
    <row r="7" customHeight="1" spans="1:4">
      <c r="A7" s="2" t="str">
        <f>"111010"</f>
        <v>111010</v>
      </c>
      <c r="B7" s="2" t="s">
        <v>7</v>
      </c>
      <c r="C7" s="3" t="s">
        <v>1</v>
      </c>
      <c r="D7" s="3">
        <v>610</v>
      </c>
    </row>
    <row r="8" customHeight="1" spans="1:4">
      <c r="A8" s="2" t="str">
        <f>"111013"</f>
        <v>111013</v>
      </c>
      <c r="B8" s="2" t="s">
        <v>8</v>
      </c>
      <c r="C8" s="3" t="s">
        <v>1</v>
      </c>
      <c r="D8" s="3">
        <v>610</v>
      </c>
    </row>
    <row r="9" customHeight="1" spans="1:4">
      <c r="A9" s="2" t="str">
        <f>"111020"</f>
        <v>111020</v>
      </c>
      <c r="B9" s="2" t="s">
        <v>9</v>
      </c>
      <c r="C9" s="3" t="s">
        <v>1</v>
      </c>
      <c r="D9" s="3">
        <v>610</v>
      </c>
    </row>
    <row r="10" customHeight="1" spans="1:4">
      <c r="A10" s="2" t="str">
        <f>"D12"</f>
        <v>D12</v>
      </c>
      <c r="B10" s="2" t="s">
        <v>10</v>
      </c>
      <c r="C10" s="3" t="s">
        <v>1</v>
      </c>
      <c r="D10" s="3">
        <v>610</v>
      </c>
    </row>
    <row r="11" customHeight="1" spans="1:4">
      <c r="A11" s="2" t="str">
        <f>"111006"</f>
        <v>111006</v>
      </c>
      <c r="B11" s="2" t="s">
        <v>11</v>
      </c>
      <c r="C11" s="3" t="s">
        <v>12</v>
      </c>
      <c r="D11" s="3">
        <v>611</v>
      </c>
    </row>
    <row r="12" customHeight="1" spans="1:4">
      <c r="A12" s="2" t="str">
        <f>"111018"</f>
        <v>111018</v>
      </c>
      <c r="B12" s="2" t="s">
        <v>13</v>
      </c>
      <c r="C12" s="3" t="s">
        <v>12</v>
      </c>
      <c r="D12" s="3">
        <v>611</v>
      </c>
    </row>
    <row r="13" customHeight="1" spans="1:4">
      <c r="A13" s="2" t="str">
        <f>"111021"</f>
        <v>111021</v>
      </c>
      <c r="B13" s="2" t="s">
        <v>14</v>
      </c>
      <c r="C13" s="3" t="s">
        <v>12</v>
      </c>
      <c r="D13" s="3">
        <v>611</v>
      </c>
    </row>
    <row r="14" customHeight="1" spans="1:4">
      <c r="A14" s="2" t="str">
        <f>"111057"</f>
        <v>111057</v>
      </c>
      <c r="B14" s="2" t="s">
        <v>15</v>
      </c>
      <c r="C14" s="3" t="s">
        <v>12</v>
      </c>
      <c r="D14" s="3">
        <v>611</v>
      </c>
    </row>
    <row r="15" customHeight="1" spans="1:4">
      <c r="A15" s="2" t="str">
        <f>"111086"</f>
        <v>111086</v>
      </c>
      <c r="B15" s="2" t="s">
        <v>16</v>
      </c>
      <c r="C15" s="3" t="s">
        <v>12</v>
      </c>
      <c r="D15" s="3">
        <v>611</v>
      </c>
    </row>
    <row r="16" customHeight="1" spans="1:4">
      <c r="A16" s="2" t="str">
        <f>"111088"</f>
        <v>111088</v>
      </c>
      <c r="B16" s="2" t="s">
        <v>17</v>
      </c>
      <c r="C16" s="3" t="s">
        <v>12</v>
      </c>
      <c r="D16" s="3">
        <v>611</v>
      </c>
    </row>
    <row r="17" customHeight="1" spans="1:4">
      <c r="A17" s="2" t="str">
        <f>"111089"</f>
        <v>111089</v>
      </c>
      <c r="B17" s="2" t="s">
        <v>18</v>
      </c>
      <c r="C17" s="3" t="s">
        <v>12</v>
      </c>
      <c r="D17" s="3">
        <v>611</v>
      </c>
    </row>
    <row r="18" customHeight="1" spans="1:4">
      <c r="A18" s="2" t="str">
        <f>"111094"</f>
        <v>111094</v>
      </c>
      <c r="B18" s="2" t="s">
        <v>19</v>
      </c>
      <c r="C18" s="3" t="s">
        <v>12</v>
      </c>
      <c r="D18" s="3">
        <v>611</v>
      </c>
    </row>
    <row r="19" customHeight="1" spans="1:4">
      <c r="A19" s="2" t="str">
        <f>"111099"</f>
        <v>111099</v>
      </c>
      <c r="B19" s="2" t="s">
        <v>20</v>
      </c>
      <c r="C19" s="3" t="s">
        <v>12</v>
      </c>
      <c r="D19" s="3">
        <v>611</v>
      </c>
    </row>
    <row r="20" customHeight="1" spans="1:4">
      <c r="A20" s="2" t="str">
        <f>"111100"</f>
        <v>111100</v>
      </c>
      <c r="B20" s="2" t="s">
        <v>21</v>
      </c>
      <c r="C20" s="3" t="s">
        <v>12</v>
      </c>
      <c r="D20" s="3">
        <v>611</v>
      </c>
    </row>
    <row r="21" customHeight="1" spans="1:4">
      <c r="A21" s="2" t="str">
        <f>"111101"</f>
        <v>111101</v>
      </c>
      <c r="B21" s="2" t="s">
        <v>22</v>
      </c>
      <c r="C21" s="3" t="s">
        <v>12</v>
      </c>
      <c r="D21" s="3">
        <v>611</v>
      </c>
    </row>
    <row r="22" customHeight="1" spans="1:4">
      <c r="A22" s="2" t="str">
        <f>"111102"</f>
        <v>111102</v>
      </c>
      <c r="B22" s="2" t="s">
        <v>23</v>
      </c>
      <c r="C22" s="3" t="s">
        <v>12</v>
      </c>
      <c r="D22" s="3">
        <v>611</v>
      </c>
    </row>
    <row r="23" customHeight="1" spans="1:4">
      <c r="A23" s="2" t="str">
        <f>"111502"</f>
        <v>111502</v>
      </c>
      <c r="B23" s="2" t="s">
        <v>24</v>
      </c>
      <c r="C23" s="3" t="s">
        <v>12</v>
      </c>
      <c r="D23" s="3">
        <v>611</v>
      </c>
    </row>
    <row r="24" customHeight="1" spans="1:4">
      <c r="A24" s="2" t="str">
        <f>"AUDCAD"</f>
        <v>AUDCAD</v>
      </c>
      <c r="B24" s="2" t="s">
        <v>25</v>
      </c>
      <c r="C24" s="3" t="s">
        <v>12</v>
      </c>
      <c r="D24" s="3">
        <v>611</v>
      </c>
    </row>
    <row r="25" customHeight="1" spans="1:4">
      <c r="A25" s="2" t="str">
        <f>"AUDJPY"</f>
        <v>AUDJPY</v>
      </c>
      <c r="B25" s="2" t="s">
        <v>26</v>
      </c>
      <c r="C25" s="3" t="s">
        <v>12</v>
      </c>
      <c r="D25" s="3">
        <v>611</v>
      </c>
    </row>
    <row r="26" customHeight="1" spans="1:4">
      <c r="A26" s="2" t="str">
        <f>"CADJPY"</f>
        <v>CADJPY</v>
      </c>
      <c r="B26" s="2" t="s">
        <v>27</v>
      </c>
      <c r="C26" s="3" t="s">
        <v>12</v>
      </c>
      <c r="D26" s="3">
        <v>611</v>
      </c>
    </row>
    <row r="27" customHeight="1" spans="1:4">
      <c r="A27" s="2" t="str">
        <f>"EURCAD"</f>
        <v>EURCAD</v>
      </c>
      <c r="B27" s="2" t="s">
        <v>28</v>
      </c>
      <c r="C27" s="3" t="s">
        <v>12</v>
      </c>
      <c r="D27" s="3">
        <v>611</v>
      </c>
    </row>
    <row r="28" customHeight="1" spans="1:4">
      <c r="A28" s="2" t="str">
        <f>"GBPAUD"</f>
        <v>GBPAUD</v>
      </c>
      <c r="B28" s="2" t="s">
        <v>29</v>
      </c>
      <c r="C28" s="3" t="s">
        <v>12</v>
      </c>
      <c r="D28" s="3">
        <v>611</v>
      </c>
    </row>
    <row r="29" customHeight="1" spans="1:4">
      <c r="A29" s="2" t="str">
        <f>"GBPCAD"</f>
        <v>GBPCAD</v>
      </c>
      <c r="B29" s="2" t="s">
        <v>30</v>
      </c>
      <c r="C29" s="3" t="s">
        <v>12</v>
      </c>
      <c r="D29" s="3">
        <v>611</v>
      </c>
    </row>
    <row r="30" customHeight="1" spans="1:4">
      <c r="A30" s="2" t="str">
        <f>"GBPJPY"</f>
        <v>GBPJPY</v>
      </c>
      <c r="B30" s="2" t="s">
        <v>31</v>
      </c>
      <c r="C30" s="3" t="s">
        <v>12</v>
      </c>
      <c r="D30" s="3">
        <v>611</v>
      </c>
    </row>
    <row r="31" customHeight="1" spans="1:4">
      <c r="A31" s="2" t="str">
        <f>"LME11"</f>
        <v>LME11</v>
      </c>
      <c r="B31" s="2" t="s">
        <v>32</v>
      </c>
      <c r="C31" s="3" t="s">
        <v>33</v>
      </c>
      <c r="D31" s="3">
        <v>614</v>
      </c>
    </row>
    <row r="32" customHeight="1" spans="1:4">
      <c r="A32" s="2" t="str">
        <f>"LME12"</f>
        <v>LME12</v>
      </c>
      <c r="B32" s="2" t="s">
        <v>34</v>
      </c>
      <c r="C32" s="3" t="s">
        <v>33</v>
      </c>
      <c r="D32" s="3">
        <v>614</v>
      </c>
    </row>
    <row r="33" customHeight="1" spans="1:4">
      <c r="A33" s="2" t="str">
        <f>"LME13"</f>
        <v>LME13</v>
      </c>
      <c r="B33" s="2" t="s">
        <v>35</v>
      </c>
      <c r="C33" s="3" t="s">
        <v>33</v>
      </c>
      <c r="D33" s="3">
        <v>614</v>
      </c>
    </row>
    <row r="34" customHeight="1" spans="1:4">
      <c r="A34" s="2" t="str">
        <f>"LME14"</f>
        <v>LME14</v>
      </c>
      <c r="B34" s="2" t="s">
        <v>36</v>
      </c>
      <c r="C34" s="3" t="s">
        <v>33</v>
      </c>
      <c r="D34" s="3">
        <v>614</v>
      </c>
    </row>
    <row r="35" customHeight="1" spans="1:4">
      <c r="A35" s="2" t="str">
        <f>"LME15"</f>
        <v>LME15</v>
      </c>
      <c r="B35" s="2" t="s">
        <v>37</v>
      </c>
      <c r="C35" s="3" t="s">
        <v>33</v>
      </c>
      <c r="D35" s="3">
        <v>614</v>
      </c>
    </row>
    <row r="36" customHeight="1" spans="1:4">
      <c r="A36" s="2" t="str">
        <f>"LME16"</f>
        <v>LME16</v>
      </c>
      <c r="B36" s="2" t="s">
        <v>38</v>
      </c>
      <c r="C36" s="3" t="s">
        <v>33</v>
      </c>
      <c r="D36" s="3">
        <v>614</v>
      </c>
    </row>
    <row r="37" customHeight="1" spans="1:4">
      <c r="A37" s="2" t="str">
        <f>"LME21"</f>
        <v>LME21</v>
      </c>
      <c r="B37" s="2" t="s">
        <v>39</v>
      </c>
      <c r="C37" s="3" t="s">
        <v>33</v>
      </c>
      <c r="D37" s="3">
        <v>614</v>
      </c>
    </row>
    <row r="38" customHeight="1" spans="1:4">
      <c r="A38" s="2" t="str">
        <f>"LME22"</f>
        <v>LME22</v>
      </c>
      <c r="B38" s="2" t="s">
        <v>40</v>
      </c>
      <c r="C38" s="3" t="s">
        <v>33</v>
      </c>
      <c r="D38" s="3">
        <v>614</v>
      </c>
    </row>
    <row r="39" customHeight="1" spans="1:4">
      <c r="A39" s="2" t="str">
        <f>"LME23"</f>
        <v>LME23</v>
      </c>
      <c r="B39" s="2" t="s">
        <v>41</v>
      </c>
      <c r="C39" s="3" t="s">
        <v>33</v>
      </c>
      <c r="D39" s="3">
        <v>614</v>
      </c>
    </row>
    <row r="40" customHeight="1" spans="1:4">
      <c r="A40" s="2" t="str">
        <f>"LME24"</f>
        <v>LME24</v>
      </c>
      <c r="B40" s="2" t="s">
        <v>42</v>
      </c>
      <c r="C40" s="3" t="s">
        <v>33</v>
      </c>
      <c r="D40" s="3">
        <v>614</v>
      </c>
    </row>
    <row r="41" customHeight="1" spans="1:4">
      <c r="A41" s="2" t="str">
        <f>"LME25"</f>
        <v>LME25</v>
      </c>
      <c r="B41" s="2" t="s">
        <v>43</v>
      </c>
      <c r="C41" s="3" t="s">
        <v>33</v>
      </c>
      <c r="D41" s="3">
        <v>614</v>
      </c>
    </row>
    <row r="42" customHeight="1" spans="1:4">
      <c r="A42" s="2" t="str">
        <f>"LME26"</f>
        <v>LME26</v>
      </c>
      <c r="B42" s="2" t="s">
        <v>44</v>
      </c>
      <c r="C42" s="3" t="s">
        <v>33</v>
      </c>
      <c r="D42" s="3">
        <v>614</v>
      </c>
    </row>
    <row r="43" customHeight="1" spans="1:4">
      <c r="A43" s="2" t="str">
        <f>"LME31"</f>
        <v>LME31</v>
      </c>
      <c r="B43" s="2" t="s">
        <v>45</v>
      </c>
      <c r="C43" s="3" t="s">
        <v>33</v>
      </c>
      <c r="D43" s="3">
        <v>614</v>
      </c>
    </row>
    <row r="44" customHeight="1" spans="1:4">
      <c r="A44" s="2" t="str">
        <f>"LME32"</f>
        <v>LME32</v>
      </c>
      <c r="B44" s="2" t="s">
        <v>46</v>
      </c>
      <c r="C44" s="3" t="s">
        <v>33</v>
      </c>
      <c r="D44" s="3">
        <v>614</v>
      </c>
    </row>
    <row r="45" customHeight="1" spans="1:4">
      <c r="A45" s="2" t="str">
        <f>"LME33"</f>
        <v>LME33</v>
      </c>
      <c r="B45" s="2" t="s">
        <v>47</v>
      </c>
      <c r="C45" s="3" t="s">
        <v>33</v>
      </c>
      <c r="D45" s="3">
        <v>614</v>
      </c>
    </row>
    <row r="46" customHeight="1" spans="1:4">
      <c r="A46" s="2" t="str">
        <f>"LME34"</f>
        <v>LME34</v>
      </c>
      <c r="B46" s="2" t="s">
        <v>48</v>
      </c>
      <c r="C46" s="3" t="s">
        <v>33</v>
      </c>
      <c r="D46" s="3">
        <v>614</v>
      </c>
    </row>
    <row r="47" customHeight="1" spans="1:4">
      <c r="A47" s="2" t="str">
        <f>"LME35"</f>
        <v>LME35</v>
      </c>
      <c r="B47" s="2" t="s">
        <v>49</v>
      </c>
      <c r="C47" s="3" t="s">
        <v>33</v>
      </c>
      <c r="D47" s="3">
        <v>614</v>
      </c>
    </row>
    <row r="48" customHeight="1" spans="1:4">
      <c r="A48" s="2" t="str">
        <f>"LME36"</f>
        <v>LME36</v>
      </c>
      <c r="B48" s="2" t="s">
        <v>50</v>
      </c>
      <c r="C48" s="3" t="s">
        <v>33</v>
      </c>
      <c r="D48" s="3">
        <v>614</v>
      </c>
    </row>
    <row r="49" customHeight="1" spans="1:4">
      <c r="A49" s="2" t="str">
        <f>"LME41"</f>
        <v>LME41</v>
      </c>
      <c r="B49" s="2" t="s">
        <v>51</v>
      </c>
      <c r="C49" s="3" t="s">
        <v>33</v>
      </c>
      <c r="D49" s="3">
        <v>614</v>
      </c>
    </row>
    <row r="50" customHeight="1" spans="1:4">
      <c r="A50" s="2" t="str">
        <f>"LME42"</f>
        <v>LME42</v>
      </c>
      <c r="B50" s="2" t="s">
        <v>52</v>
      </c>
      <c r="C50" s="3" t="s">
        <v>33</v>
      </c>
      <c r="D50" s="3">
        <v>614</v>
      </c>
    </row>
    <row r="51" customHeight="1" spans="1:4">
      <c r="A51" s="2" t="str">
        <f>"LME43"</f>
        <v>LME43</v>
      </c>
      <c r="B51" s="2" t="s">
        <v>53</v>
      </c>
      <c r="C51" s="3" t="s">
        <v>33</v>
      </c>
      <c r="D51" s="3">
        <v>614</v>
      </c>
    </row>
    <row r="52" customHeight="1" spans="1:4">
      <c r="A52" s="2" t="str">
        <f>"LME44"</f>
        <v>LME44</v>
      </c>
      <c r="B52" s="2" t="s">
        <v>54</v>
      </c>
      <c r="C52" s="3" t="s">
        <v>33</v>
      </c>
      <c r="D52" s="3">
        <v>614</v>
      </c>
    </row>
    <row r="53" customHeight="1" spans="1:4">
      <c r="A53" s="2" t="str">
        <f>"LME45"</f>
        <v>LME45</v>
      </c>
      <c r="B53" s="2" t="s">
        <v>55</v>
      </c>
      <c r="C53" s="3" t="s">
        <v>33</v>
      </c>
      <c r="D53" s="3">
        <v>614</v>
      </c>
    </row>
    <row r="54" customHeight="1" spans="1:4">
      <c r="A54" s="2" t="str">
        <f>"LME46"</f>
        <v>LME46</v>
      </c>
      <c r="B54" s="2" t="s">
        <v>56</v>
      </c>
      <c r="C54" s="3" t="s">
        <v>33</v>
      </c>
      <c r="D54" s="3">
        <v>614</v>
      </c>
    </row>
    <row r="55" customHeight="1" spans="1:4">
      <c r="A55" s="2" t="str">
        <f>"118020"</f>
        <v>118020</v>
      </c>
      <c r="B55" s="2" t="s">
        <v>57</v>
      </c>
      <c r="C55" s="3" t="s">
        <v>58</v>
      </c>
      <c r="D55" s="3">
        <v>616</v>
      </c>
    </row>
    <row r="56" customHeight="1" spans="1:4">
      <c r="A56" s="2" t="str">
        <f>"118031"</f>
        <v>118031</v>
      </c>
      <c r="B56" s="2" t="s">
        <v>59</v>
      </c>
      <c r="C56" s="3" t="s">
        <v>58</v>
      </c>
      <c r="D56" s="3">
        <v>616</v>
      </c>
    </row>
    <row r="57" customHeight="1" spans="1:4">
      <c r="A57" s="2" t="str">
        <f>"118032"</f>
        <v>118032</v>
      </c>
      <c r="B57" s="2" t="s">
        <v>60</v>
      </c>
      <c r="C57" s="3" t="s">
        <v>58</v>
      </c>
      <c r="D57" s="3">
        <v>616</v>
      </c>
    </row>
    <row r="58" customHeight="1" spans="1:4">
      <c r="A58" s="2" t="str">
        <f>"118033"</f>
        <v>118033</v>
      </c>
      <c r="B58" s="2" t="s">
        <v>61</v>
      </c>
      <c r="C58" s="3" t="s">
        <v>58</v>
      </c>
      <c r="D58" s="3">
        <v>616</v>
      </c>
    </row>
    <row r="59" customHeight="1" spans="1:4">
      <c r="A59" s="2" t="str">
        <f>"118034"</f>
        <v>118034</v>
      </c>
      <c r="B59" s="2" t="s">
        <v>62</v>
      </c>
      <c r="C59" s="3" t="s">
        <v>58</v>
      </c>
      <c r="D59" s="3">
        <v>616</v>
      </c>
    </row>
    <row r="60" customHeight="1" spans="1:4">
      <c r="A60" s="2" t="str">
        <f>"118035"</f>
        <v>118035</v>
      </c>
      <c r="B60" s="2" t="s">
        <v>63</v>
      </c>
      <c r="C60" s="3" t="s">
        <v>58</v>
      </c>
      <c r="D60" s="3">
        <v>616</v>
      </c>
    </row>
    <row r="61" customHeight="1" spans="1:4">
      <c r="A61" s="2" t="str">
        <f>"118036"</f>
        <v>118036</v>
      </c>
      <c r="B61" s="2" t="s">
        <v>64</v>
      </c>
      <c r="C61" s="3" t="s">
        <v>58</v>
      </c>
      <c r="D61" s="3">
        <v>616</v>
      </c>
    </row>
    <row r="62" customHeight="1" spans="1:4">
      <c r="A62" s="2" t="str">
        <f>"118037"</f>
        <v>118037</v>
      </c>
      <c r="B62" s="2" t="s">
        <v>65</v>
      </c>
      <c r="C62" s="3" t="s">
        <v>58</v>
      </c>
      <c r="D62" s="3">
        <v>616</v>
      </c>
    </row>
    <row r="63" customHeight="1" spans="1:4">
      <c r="A63" s="2" t="str">
        <f>"118038"</f>
        <v>118038</v>
      </c>
      <c r="B63" s="2" t="s">
        <v>66</v>
      </c>
      <c r="C63" s="3" t="s">
        <v>58</v>
      </c>
      <c r="D63" s="3">
        <v>616</v>
      </c>
    </row>
    <row r="64" customHeight="1" spans="1:4">
      <c r="A64" s="2" t="str">
        <f>"118039"</f>
        <v>118039</v>
      </c>
      <c r="B64" s="2" t="s">
        <v>67</v>
      </c>
      <c r="C64" s="3" t="s">
        <v>58</v>
      </c>
      <c r="D64" s="3">
        <v>616</v>
      </c>
    </row>
    <row r="65" customHeight="1" spans="1:4">
      <c r="A65" s="2" t="str">
        <f>"118040"</f>
        <v>118040</v>
      </c>
      <c r="B65" s="2" t="s">
        <v>68</v>
      </c>
      <c r="C65" s="3" t="s">
        <v>58</v>
      </c>
      <c r="D65" s="3">
        <v>616</v>
      </c>
    </row>
    <row r="66" customHeight="1" spans="1:4">
      <c r="A66" s="2" t="str">
        <f>"118041"</f>
        <v>118041</v>
      </c>
      <c r="B66" s="2" t="s">
        <v>69</v>
      </c>
      <c r="C66" s="3" t="s">
        <v>58</v>
      </c>
      <c r="D66" s="3">
        <v>616</v>
      </c>
    </row>
    <row r="67" customHeight="1" spans="1:4">
      <c r="A67" s="2" t="str">
        <f>"118042"</f>
        <v>118042</v>
      </c>
      <c r="B67" s="2" t="s">
        <v>70</v>
      </c>
      <c r="C67" s="3" t="s">
        <v>58</v>
      </c>
      <c r="D67" s="3">
        <v>616</v>
      </c>
    </row>
    <row r="68" customHeight="1" spans="1:4">
      <c r="A68" s="2" t="str">
        <f>"119300"</f>
        <v>119300</v>
      </c>
      <c r="B68" s="2" t="s">
        <v>71</v>
      </c>
      <c r="C68" s="3" t="s">
        <v>58</v>
      </c>
      <c r="D68" s="3">
        <v>616</v>
      </c>
    </row>
    <row r="69" customHeight="1" spans="1:4">
      <c r="A69" s="2" t="str">
        <f>"119301"</f>
        <v>119301</v>
      </c>
      <c r="B69" s="2" t="s">
        <v>72</v>
      </c>
      <c r="C69" s="3" t="s">
        <v>58</v>
      </c>
      <c r="D69" s="3">
        <v>616</v>
      </c>
    </row>
    <row r="70" customHeight="1" spans="1:4">
      <c r="A70" s="2" t="str">
        <f>"119302"</f>
        <v>119302</v>
      </c>
      <c r="B70" s="2" t="s">
        <v>73</v>
      </c>
      <c r="C70" s="3" t="s">
        <v>58</v>
      </c>
      <c r="D70" s="3">
        <v>616</v>
      </c>
    </row>
    <row r="71" customHeight="1" spans="1:4">
      <c r="A71" s="2" t="str">
        <f>"119303"</f>
        <v>119303</v>
      </c>
      <c r="B71" s="2" t="s">
        <v>74</v>
      </c>
      <c r="C71" s="3" t="s">
        <v>58</v>
      </c>
      <c r="D71" s="3">
        <v>616</v>
      </c>
    </row>
    <row r="72" customHeight="1" spans="1:4">
      <c r="A72" s="2" t="str">
        <f>"119304"</f>
        <v>119304</v>
      </c>
      <c r="B72" s="2" t="s">
        <v>75</v>
      </c>
      <c r="C72" s="3" t="s">
        <v>58</v>
      </c>
      <c r="D72" s="3">
        <v>616</v>
      </c>
    </row>
    <row r="73" customHeight="1" spans="1:4">
      <c r="A73" s="2" t="str">
        <f>"119305"</f>
        <v>119305</v>
      </c>
      <c r="B73" s="2" t="s">
        <v>76</v>
      </c>
      <c r="C73" s="3" t="s">
        <v>58</v>
      </c>
      <c r="D73" s="3">
        <v>616</v>
      </c>
    </row>
    <row r="74" customHeight="1" spans="1:4">
      <c r="A74" s="2" t="str">
        <f>"119306"</f>
        <v>119306</v>
      </c>
      <c r="B74" s="2" t="s">
        <v>77</v>
      </c>
      <c r="C74" s="3" t="s">
        <v>58</v>
      </c>
      <c r="D74" s="3">
        <v>616</v>
      </c>
    </row>
    <row r="75" customHeight="1" spans="1:4">
      <c r="A75" s="2" t="str">
        <f>"119307"</f>
        <v>119307</v>
      </c>
      <c r="B75" s="2" t="s">
        <v>78</v>
      </c>
      <c r="C75" s="3" t="s">
        <v>58</v>
      </c>
      <c r="D75" s="3">
        <v>616</v>
      </c>
    </row>
    <row r="76" customHeight="1" spans="1:4">
      <c r="A76" s="2" t="str">
        <f>"119308"</f>
        <v>119308</v>
      </c>
      <c r="B76" s="2" t="s">
        <v>79</v>
      </c>
      <c r="C76" s="3" t="s">
        <v>58</v>
      </c>
      <c r="D76" s="3">
        <v>616</v>
      </c>
    </row>
    <row r="77" customHeight="1" spans="1:4">
      <c r="A77" s="2" t="str">
        <f>"119309"</f>
        <v>119309</v>
      </c>
      <c r="B77" s="2" t="s">
        <v>80</v>
      </c>
      <c r="C77" s="3" t="s">
        <v>58</v>
      </c>
      <c r="D77" s="3">
        <v>616</v>
      </c>
    </row>
    <row r="78" customHeight="1" spans="1:4">
      <c r="A78" s="2" t="str">
        <f>"119310"</f>
        <v>119310</v>
      </c>
      <c r="B78" s="2" t="s">
        <v>81</v>
      </c>
      <c r="C78" s="3" t="s">
        <v>58</v>
      </c>
      <c r="D78" s="3">
        <v>616</v>
      </c>
    </row>
    <row r="79" customHeight="1" spans="1:4">
      <c r="A79" s="2" t="str">
        <f>"119311"</f>
        <v>119311</v>
      </c>
      <c r="B79" s="2" t="s">
        <v>82</v>
      </c>
      <c r="C79" s="3" t="s">
        <v>58</v>
      </c>
      <c r="D79" s="3">
        <v>616</v>
      </c>
    </row>
    <row r="80" customHeight="1" spans="1:4">
      <c r="A80" s="2" t="str">
        <f>"119312"</f>
        <v>119312</v>
      </c>
      <c r="B80" s="2" t="s">
        <v>83</v>
      </c>
      <c r="C80" s="3" t="s">
        <v>58</v>
      </c>
      <c r="D80" s="3">
        <v>616</v>
      </c>
    </row>
    <row r="81" customHeight="1" spans="1:4">
      <c r="A81" s="2" t="str">
        <f>"119600"</f>
        <v>119600</v>
      </c>
      <c r="B81" s="2" t="s">
        <v>84</v>
      </c>
      <c r="C81" s="3" t="s">
        <v>58</v>
      </c>
      <c r="D81" s="3">
        <v>616</v>
      </c>
    </row>
    <row r="82" customHeight="1" spans="1:4">
      <c r="A82" s="2" t="str">
        <f>"119601"</f>
        <v>119601</v>
      </c>
      <c r="B82" s="2" t="s">
        <v>85</v>
      </c>
      <c r="C82" s="3" t="s">
        <v>58</v>
      </c>
      <c r="D82" s="3">
        <v>616</v>
      </c>
    </row>
    <row r="83" customHeight="1" spans="1:4">
      <c r="A83" s="2" t="str">
        <f>"119602"</f>
        <v>119602</v>
      </c>
      <c r="B83" s="2" t="s">
        <v>86</v>
      </c>
      <c r="C83" s="3" t="s">
        <v>58</v>
      </c>
      <c r="D83" s="3">
        <v>616</v>
      </c>
    </row>
    <row r="84" customHeight="1" spans="1:4">
      <c r="A84" s="2" t="str">
        <f>"119603"</f>
        <v>119603</v>
      </c>
      <c r="B84" s="2" t="s">
        <v>87</v>
      </c>
      <c r="C84" s="3" t="s">
        <v>58</v>
      </c>
      <c r="D84" s="3">
        <v>616</v>
      </c>
    </row>
    <row r="85" customHeight="1" spans="1:4">
      <c r="A85" s="2" t="str">
        <f>"119604"</f>
        <v>119604</v>
      </c>
      <c r="B85" s="2" t="s">
        <v>88</v>
      </c>
      <c r="C85" s="3" t="s">
        <v>58</v>
      </c>
      <c r="D85" s="3">
        <v>616</v>
      </c>
    </row>
    <row r="86" customHeight="1" spans="1:4">
      <c r="A86" s="2" t="str">
        <f>"119605"</f>
        <v>119605</v>
      </c>
      <c r="B86" s="2" t="s">
        <v>89</v>
      </c>
      <c r="C86" s="3" t="s">
        <v>58</v>
      </c>
      <c r="D86" s="3">
        <v>616</v>
      </c>
    </row>
    <row r="87" customHeight="1" spans="1:4">
      <c r="A87" s="2" t="str">
        <f>"119606"</f>
        <v>119606</v>
      </c>
      <c r="B87" s="2" t="s">
        <v>90</v>
      </c>
      <c r="C87" s="3" t="s">
        <v>58</v>
      </c>
      <c r="D87" s="3">
        <v>616</v>
      </c>
    </row>
    <row r="88" customHeight="1" spans="1:4">
      <c r="A88" s="2" t="str">
        <f>"119607"</f>
        <v>119607</v>
      </c>
      <c r="B88" s="2" t="s">
        <v>91</v>
      </c>
      <c r="C88" s="3" t="s">
        <v>58</v>
      </c>
      <c r="D88" s="3">
        <v>616</v>
      </c>
    </row>
    <row r="89" customHeight="1" spans="1:4">
      <c r="A89" s="2" t="str">
        <f>"119608"</f>
        <v>119608</v>
      </c>
      <c r="B89" s="2" t="s">
        <v>92</v>
      </c>
      <c r="C89" s="3" t="s">
        <v>58</v>
      </c>
      <c r="D89" s="3">
        <v>616</v>
      </c>
    </row>
    <row r="90" customHeight="1" spans="1:4">
      <c r="A90" s="2" t="str">
        <f>"119609"</f>
        <v>119609</v>
      </c>
      <c r="B90" s="2" t="s">
        <v>93</v>
      </c>
      <c r="C90" s="3" t="s">
        <v>58</v>
      </c>
      <c r="D90" s="3">
        <v>616</v>
      </c>
    </row>
    <row r="91" customHeight="1" spans="1:4">
      <c r="A91" s="2" t="str">
        <f>"119610"</f>
        <v>119610</v>
      </c>
      <c r="B91" s="2" t="s">
        <v>94</v>
      </c>
      <c r="C91" s="3" t="s">
        <v>58</v>
      </c>
      <c r="D91" s="3">
        <v>616</v>
      </c>
    </row>
    <row r="92" customHeight="1" spans="1:4">
      <c r="A92" s="2" t="str">
        <f>"119611"</f>
        <v>119611</v>
      </c>
      <c r="B92" s="2" t="s">
        <v>95</v>
      </c>
      <c r="C92" s="3" t="s">
        <v>58</v>
      </c>
      <c r="D92" s="3">
        <v>616</v>
      </c>
    </row>
    <row r="93" customHeight="1" spans="1:4">
      <c r="A93" s="2" t="str">
        <f>"119612"</f>
        <v>119612</v>
      </c>
      <c r="B93" s="2" t="s">
        <v>96</v>
      </c>
      <c r="C93" s="3" t="s">
        <v>58</v>
      </c>
      <c r="D93" s="3">
        <v>616</v>
      </c>
    </row>
    <row r="94" customHeight="1" spans="1:4">
      <c r="A94" s="2" t="str">
        <f>"119400"</f>
        <v>119400</v>
      </c>
      <c r="B94" s="2" t="s">
        <v>97</v>
      </c>
      <c r="C94" s="4" t="s">
        <v>98</v>
      </c>
      <c r="D94" s="3">
        <v>617</v>
      </c>
    </row>
    <row r="95" customHeight="1" spans="1:4">
      <c r="A95" s="2" t="str">
        <f>"119401"</f>
        <v>119401</v>
      </c>
      <c r="B95" s="2" t="s">
        <v>99</v>
      </c>
      <c r="C95" s="4" t="s">
        <v>98</v>
      </c>
      <c r="D95" s="3">
        <v>617</v>
      </c>
    </row>
    <row r="96" customHeight="1" spans="1:4">
      <c r="A96" s="2" t="str">
        <f>"119402"</f>
        <v>119402</v>
      </c>
      <c r="B96" s="2" t="s">
        <v>100</v>
      </c>
      <c r="C96" s="4" t="s">
        <v>98</v>
      </c>
      <c r="D96" s="3">
        <v>617</v>
      </c>
    </row>
    <row r="97" customHeight="1" spans="1:4">
      <c r="A97" s="2" t="str">
        <f>"119403"</f>
        <v>119403</v>
      </c>
      <c r="B97" s="2" t="s">
        <v>101</v>
      </c>
      <c r="C97" s="4" t="s">
        <v>98</v>
      </c>
      <c r="D97" s="3">
        <v>617</v>
      </c>
    </row>
    <row r="98" customHeight="1" spans="1:4">
      <c r="A98" s="2" t="str">
        <f>"119404"</f>
        <v>119404</v>
      </c>
      <c r="B98" s="2" t="s">
        <v>102</v>
      </c>
      <c r="C98" s="4" t="s">
        <v>98</v>
      </c>
      <c r="D98" s="3">
        <v>617</v>
      </c>
    </row>
    <row r="99" customHeight="1" spans="1:4">
      <c r="A99" s="2" t="str">
        <f>"119405"</f>
        <v>119405</v>
      </c>
      <c r="B99" s="2" t="s">
        <v>103</v>
      </c>
      <c r="C99" s="4" t="s">
        <v>98</v>
      </c>
      <c r="D99" s="3">
        <v>617</v>
      </c>
    </row>
    <row r="100" customHeight="1" spans="1:4">
      <c r="A100" s="2" t="str">
        <f>"119406"</f>
        <v>119406</v>
      </c>
      <c r="B100" s="2" t="s">
        <v>104</v>
      </c>
      <c r="C100" s="4" t="s">
        <v>98</v>
      </c>
      <c r="D100" s="3">
        <v>617</v>
      </c>
    </row>
    <row r="101" customHeight="1" spans="1:4">
      <c r="A101" s="2" t="str">
        <f>"119407"</f>
        <v>119407</v>
      </c>
      <c r="B101" s="2" t="s">
        <v>105</v>
      </c>
      <c r="C101" s="4" t="s">
        <v>98</v>
      </c>
      <c r="D101" s="3">
        <v>617</v>
      </c>
    </row>
    <row r="102" customHeight="1" spans="1:4">
      <c r="A102" s="2" t="str">
        <f>"119408"</f>
        <v>119408</v>
      </c>
      <c r="B102" s="2" t="s">
        <v>106</v>
      </c>
      <c r="C102" s="4" t="s">
        <v>98</v>
      </c>
      <c r="D102" s="3">
        <v>617</v>
      </c>
    </row>
    <row r="103" customHeight="1" spans="1:4">
      <c r="A103" s="2" t="str">
        <f>"119409"</f>
        <v>119409</v>
      </c>
      <c r="B103" s="2" t="s">
        <v>107</v>
      </c>
      <c r="C103" s="4" t="s">
        <v>98</v>
      </c>
      <c r="D103" s="3">
        <v>617</v>
      </c>
    </row>
    <row r="104" customHeight="1" spans="1:4">
      <c r="A104" s="2" t="str">
        <f>"119410"</f>
        <v>119410</v>
      </c>
      <c r="B104" s="2" t="s">
        <v>108</v>
      </c>
      <c r="C104" s="4" t="s">
        <v>98</v>
      </c>
      <c r="D104" s="3">
        <v>617</v>
      </c>
    </row>
    <row r="105" customHeight="1" spans="1:4">
      <c r="A105" s="2" t="str">
        <f>"119411"</f>
        <v>119411</v>
      </c>
      <c r="B105" s="2" t="s">
        <v>109</v>
      </c>
      <c r="C105" s="4" t="s">
        <v>98</v>
      </c>
      <c r="D105" s="3">
        <v>617</v>
      </c>
    </row>
    <row r="106" customHeight="1" spans="1:4">
      <c r="A106" s="2" t="str">
        <f>"119412"</f>
        <v>119412</v>
      </c>
      <c r="B106" s="2" t="s">
        <v>110</v>
      </c>
      <c r="C106" s="4" t="s">
        <v>98</v>
      </c>
      <c r="D106" s="3">
        <v>617</v>
      </c>
    </row>
    <row r="107" customHeight="1" spans="1:4">
      <c r="A107" s="2" t="str">
        <f>"119920"</f>
        <v>119920</v>
      </c>
      <c r="B107" s="2" t="s">
        <v>111</v>
      </c>
      <c r="C107" s="4" t="s">
        <v>98</v>
      </c>
      <c r="D107" s="3">
        <v>617</v>
      </c>
    </row>
    <row r="108" customHeight="1" spans="1:4">
      <c r="A108" s="2" t="str">
        <f>"119921"</f>
        <v>119921</v>
      </c>
      <c r="B108" s="2" t="s">
        <v>112</v>
      </c>
      <c r="C108" s="4" t="s">
        <v>98</v>
      </c>
      <c r="D108" s="3">
        <v>617</v>
      </c>
    </row>
    <row r="109" customHeight="1" spans="1:4">
      <c r="A109" s="2" t="str">
        <f>"119922"</f>
        <v>119922</v>
      </c>
      <c r="B109" s="2" t="s">
        <v>113</v>
      </c>
      <c r="C109" s="4" t="s">
        <v>98</v>
      </c>
      <c r="D109" s="3">
        <v>617</v>
      </c>
    </row>
    <row r="110" customHeight="1" spans="1:4">
      <c r="A110" s="2" t="str">
        <f>"119923"</f>
        <v>119923</v>
      </c>
      <c r="B110" s="2" t="s">
        <v>114</v>
      </c>
      <c r="C110" s="4" t="s">
        <v>98</v>
      </c>
      <c r="D110" s="3">
        <v>617</v>
      </c>
    </row>
    <row r="111" customHeight="1" spans="1:4">
      <c r="A111" s="2" t="str">
        <f>"119924"</f>
        <v>119924</v>
      </c>
      <c r="B111" s="2" t="s">
        <v>115</v>
      </c>
      <c r="C111" s="4" t="s">
        <v>98</v>
      </c>
      <c r="D111" s="3">
        <v>617</v>
      </c>
    </row>
    <row r="112" customHeight="1" spans="1:4">
      <c r="A112" s="2" t="str">
        <f>"119925"</f>
        <v>119925</v>
      </c>
      <c r="B112" s="2" t="s">
        <v>116</v>
      </c>
      <c r="C112" s="4" t="s">
        <v>98</v>
      </c>
      <c r="D112" s="3">
        <v>617</v>
      </c>
    </row>
    <row r="113" customHeight="1" spans="1:4">
      <c r="A113" s="2" t="str">
        <f>"119926"</f>
        <v>119926</v>
      </c>
      <c r="B113" s="2" t="s">
        <v>117</v>
      </c>
      <c r="C113" s="4" t="s">
        <v>98</v>
      </c>
      <c r="D113" s="3">
        <v>617</v>
      </c>
    </row>
    <row r="114" customHeight="1" spans="1:4">
      <c r="A114" s="2" t="str">
        <f>"119927"</f>
        <v>119927</v>
      </c>
      <c r="B114" s="2" t="s">
        <v>118</v>
      </c>
      <c r="C114" s="4" t="s">
        <v>98</v>
      </c>
      <c r="D114" s="3">
        <v>617</v>
      </c>
    </row>
    <row r="115" customHeight="1" spans="1:4">
      <c r="A115" s="2" t="str">
        <f>"119928"</f>
        <v>119928</v>
      </c>
      <c r="B115" s="2" t="s">
        <v>119</v>
      </c>
      <c r="C115" s="4" t="s">
        <v>98</v>
      </c>
      <c r="D115" s="3">
        <v>617</v>
      </c>
    </row>
    <row r="116" customHeight="1" spans="1:4">
      <c r="A116" s="2" t="str">
        <f>"119929"</f>
        <v>119929</v>
      </c>
      <c r="B116" s="2" t="s">
        <v>120</v>
      </c>
      <c r="C116" s="4" t="s">
        <v>98</v>
      </c>
      <c r="D116" s="3">
        <v>617</v>
      </c>
    </row>
    <row r="117" customHeight="1" spans="1:4">
      <c r="A117" s="2" t="str">
        <f>"119930"</f>
        <v>119930</v>
      </c>
      <c r="B117" s="2" t="s">
        <v>121</v>
      </c>
      <c r="C117" s="4" t="s">
        <v>98</v>
      </c>
      <c r="D117" s="3">
        <v>617</v>
      </c>
    </row>
    <row r="118" customHeight="1" spans="1:4">
      <c r="A118" s="2" t="str">
        <f>"119931"</f>
        <v>119931</v>
      </c>
      <c r="B118" s="2" t="s">
        <v>122</v>
      </c>
      <c r="C118" s="4" t="s">
        <v>98</v>
      </c>
      <c r="D118" s="3">
        <v>617</v>
      </c>
    </row>
    <row r="119" customHeight="1" spans="1:4">
      <c r="A119" s="2" t="str">
        <f>"119932"</f>
        <v>119932</v>
      </c>
      <c r="B119" s="2" t="s">
        <v>123</v>
      </c>
      <c r="C119" s="4" t="s">
        <v>98</v>
      </c>
      <c r="D119" s="3">
        <v>617</v>
      </c>
    </row>
    <row r="120" customHeight="1" spans="1:4">
      <c r="A120" s="2" t="str">
        <f>"115500"</f>
        <v>115500</v>
      </c>
      <c r="B120" s="2" t="s">
        <v>124</v>
      </c>
      <c r="C120" s="4" t="s">
        <v>125</v>
      </c>
      <c r="D120" s="3">
        <v>619</v>
      </c>
    </row>
    <row r="121" customHeight="1" spans="1:4">
      <c r="A121" s="2" t="str">
        <f>"115501"</f>
        <v>115501</v>
      </c>
      <c r="B121" s="2" t="s">
        <v>126</v>
      </c>
      <c r="C121" s="4" t="s">
        <v>125</v>
      </c>
      <c r="D121" s="3">
        <v>619</v>
      </c>
    </row>
    <row r="122" customHeight="1" spans="1:4">
      <c r="A122" s="2" t="str">
        <f>"115502"</f>
        <v>115502</v>
      </c>
      <c r="B122" s="2" t="s">
        <v>127</v>
      </c>
      <c r="C122" s="4" t="s">
        <v>125</v>
      </c>
      <c r="D122" s="3">
        <v>619</v>
      </c>
    </row>
    <row r="123" customHeight="1" spans="1:4">
      <c r="A123" s="2" t="str">
        <f>"115503"</f>
        <v>115503</v>
      </c>
      <c r="B123" s="2" t="s">
        <v>128</v>
      </c>
      <c r="C123" s="4" t="s">
        <v>125</v>
      </c>
      <c r="D123" s="3">
        <v>619</v>
      </c>
    </row>
    <row r="124" customHeight="1" spans="1:4">
      <c r="A124" s="2" t="str">
        <f>"115504"</f>
        <v>115504</v>
      </c>
      <c r="B124" s="2" t="s">
        <v>129</v>
      </c>
      <c r="C124" s="4" t="s">
        <v>125</v>
      </c>
      <c r="D124" s="3">
        <v>619</v>
      </c>
    </row>
    <row r="125" customHeight="1" spans="1:4">
      <c r="A125" s="2" t="str">
        <f>"115505"</f>
        <v>115505</v>
      </c>
      <c r="B125" s="2" t="s">
        <v>130</v>
      </c>
      <c r="C125" s="4" t="s">
        <v>125</v>
      </c>
      <c r="D125" s="3">
        <v>619</v>
      </c>
    </row>
    <row r="126" customHeight="1" spans="1:4">
      <c r="A126" s="2" t="str">
        <f>"115506"</f>
        <v>115506</v>
      </c>
      <c r="B126" s="2" t="s">
        <v>131</v>
      </c>
      <c r="C126" s="4" t="s">
        <v>125</v>
      </c>
      <c r="D126" s="3">
        <v>619</v>
      </c>
    </row>
    <row r="127" customHeight="1" spans="1:4">
      <c r="A127" s="2" t="str">
        <f>"115507"</f>
        <v>115507</v>
      </c>
      <c r="B127" s="2" t="s">
        <v>132</v>
      </c>
      <c r="C127" s="4" t="s">
        <v>125</v>
      </c>
      <c r="D127" s="3">
        <v>619</v>
      </c>
    </row>
    <row r="128" customHeight="1" spans="1:4">
      <c r="A128" s="2" t="str">
        <f>"115508"</f>
        <v>115508</v>
      </c>
      <c r="B128" s="2" t="s">
        <v>133</v>
      </c>
      <c r="C128" s="4" t="s">
        <v>125</v>
      </c>
      <c r="D128" s="3">
        <v>619</v>
      </c>
    </row>
    <row r="129" customHeight="1" spans="1:4">
      <c r="A129" s="2" t="str">
        <f>"115509"</f>
        <v>115509</v>
      </c>
      <c r="B129" s="2" t="s">
        <v>134</v>
      </c>
      <c r="C129" s="4" t="s">
        <v>125</v>
      </c>
      <c r="D129" s="3">
        <v>619</v>
      </c>
    </row>
    <row r="130" customHeight="1" spans="1:4">
      <c r="A130" s="2" t="str">
        <f>"115510"</f>
        <v>115510</v>
      </c>
      <c r="B130" s="2" t="s">
        <v>135</v>
      </c>
      <c r="C130" s="4" t="s">
        <v>125</v>
      </c>
      <c r="D130" s="3">
        <v>619</v>
      </c>
    </row>
    <row r="131" customHeight="1" spans="1:4">
      <c r="A131" s="2" t="str">
        <f>"115511"</f>
        <v>115511</v>
      </c>
      <c r="B131" s="2" t="s">
        <v>136</v>
      </c>
      <c r="C131" s="4" t="s">
        <v>125</v>
      </c>
      <c r="D131" s="3">
        <v>619</v>
      </c>
    </row>
    <row r="132" customHeight="1" spans="1:4">
      <c r="A132" s="2" t="str">
        <f>"115512"</f>
        <v>115512</v>
      </c>
      <c r="B132" s="2" t="s">
        <v>137</v>
      </c>
      <c r="C132" s="4" t="s">
        <v>125</v>
      </c>
      <c r="D132" s="3">
        <v>619</v>
      </c>
    </row>
    <row r="133" customHeight="1" spans="1:4">
      <c r="A133" s="2" t="str">
        <f>"CF1603"</f>
        <v>CF1603</v>
      </c>
      <c r="B133" s="2" t="s">
        <v>138</v>
      </c>
      <c r="C133" s="4" t="s">
        <v>139</v>
      </c>
      <c r="D133" s="3">
        <v>628</v>
      </c>
    </row>
    <row r="134" customHeight="1" spans="1:4">
      <c r="A134" s="2" t="str">
        <f>"CF1605"</f>
        <v>CF1605</v>
      </c>
      <c r="B134" s="2" t="s">
        <v>140</v>
      </c>
      <c r="C134" s="4" t="s">
        <v>139</v>
      </c>
      <c r="D134" s="3">
        <v>628</v>
      </c>
    </row>
    <row r="135" customHeight="1" spans="1:4">
      <c r="A135" s="2" t="str">
        <f>"CF1607"</f>
        <v>CF1607</v>
      </c>
      <c r="B135" s="2" t="s">
        <v>141</v>
      </c>
      <c r="C135" s="4" t="s">
        <v>139</v>
      </c>
      <c r="D135" s="3">
        <v>628</v>
      </c>
    </row>
    <row r="136" customHeight="1" spans="1:4">
      <c r="A136" s="2" t="str">
        <f>"CF1609"</f>
        <v>CF1609</v>
      </c>
      <c r="B136" s="2" t="s">
        <v>142</v>
      </c>
      <c r="C136" s="4" t="s">
        <v>139</v>
      </c>
      <c r="D136" s="3">
        <v>628</v>
      </c>
    </row>
    <row r="137" customHeight="1" spans="1:4">
      <c r="A137" s="2" t="str">
        <f>"CF1611"</f>
        <v>CF1611</v>
      </c>
      <c r="B137" s="2" t="s">
        <v>143</v>
      </c>
      <c r="C137" s="4" t="s">
        <v>139</v>
      </c>
      <c r="D137" s="3">
        <v>628</v>
      </c>
    </row>
    <row r="138" customHeight="1" spans="1:4">
      <c r="A138" s="2" t="str">
        <f>"CF1701"</f>
        <v>CF1701</v>
      </c>
      <c r="B138" s="2" t="s">
        <v>144</v>
      </c>
      <c r="C138" s="4" t="s">
        <v>139</v>
      </c>
      <c r="D138" s="3">
        <v>628</v>
      </c>
    </row>
    <row r="139" customHeight="1" spans="1:4">
      <c r="A139" s="2" t="str">
        <f>"CFL0"</f>
        <v>CFL0</v>
      </c>
      <c r="B139" s="2" t="s">
        <v>145</v>
      </c>
      <c r="C139" s="4" t="s">
        <v>139</v>
      </c>
      <c r="D139" s="3">
        <v>628</v>
      </c>
    </row>
    <row r="140" customHeight="1" spans="1:4">
      <c r="A140" s="2" t="str">
        <f>"CFL8"</f>
        <v>CFL8</v>
      </c>
      <c r="B140" s="2" t="s">
        <v>146</v>
      </c>
      <c r="C140" s="4" t="s">
        <v>139</v>
      </c>
      <c r="D140" s="3">
        <v>628</v>
      </c>
    </row>
    <row r="141" customHeight="1" spans="1:4">
      <c r="A141" s="2" t="str">
        <f>"CFL9"</f>
        <v>CFL9</v>
      </c>
      <c r="B141" s="2" t="s">
        <v>147</v>
      </c>
      <c r="C141" s="4" t="s">
        <v>139</v>
      </c>
      <c r="D141" s="3">
        <v>628</v>
      </c>
    </row>
    <row r="142" customHeight="1" spans="1:4">
      <c r="A142" s="2" t="str">
        <f>"FG1602"</f>
        <v>FG1602</v>
      </c>
      <c r="B142" s="2" t="s">
        <v>148</v>
      </c>
      <c r="C142" s="4" t="s">
        <v>139</v>
      </c>
      <c r="D142" s="3">
        <v>628</v>
      </c>
    </row>
    <row r="143" customHeight="1" spans="1:4">
      <c r="A143" s="2" t="str">
        <f>"FG1603"</f>
        <v>FG1603</v>
      </c>
      <c r="B143" s="2" t="s">
        <v>149</v>
      </c>
      <c r="C143" s="4" t="s">
        <v>139</v>
      </c>
      <c r="D143" s="3">
        <v>628</v>
      </c>
    </row>
    <row r="144" customHeight="1" spans="1:4">
      <c r="A144" s="2" t="str">
        <f>"FG1604"</f>
        <v>FG1604</v>
      </c>
      <c r="B144" s="2" t="s">
        <v>150</v>
      </c>
      <c r="C144" s="4" t="s">
        <v>139</v>
      </c>
      <c r="D144" s="3">
        <v>628</v>
      </c>
    </row>
    <row r="145" customHeight="1" spans="1:4">
      <c r="A145" s="2" t="str">
        <f>"FG1605"</f>
        <v>FG1605</v>
      </c>
      <c r="B145" s="2" t="s">
        <v>151</v>
      </c>
      <c r="C145" s="4" t="s">
        <v>139</v>
      </c>
      <c r="D145" s="3">
        <v>628</v>
      </c>
    </row>
    <row r="146" customHeight="1" spans="1:4">
      <c r="A146" s="2" t="str">
        <f>"FG1606"</f>
        <v>FG1606</v>
      </c>
      <c r="B146" s="2" t="s">
        <v>152</v>
      </c>
      <c r="C146" s="4" t="s">
        <v>139</v>
      </c>
      <c r="D146" s="3">
        <v>628</v>
      </c>
    </row>
    <row r="147" customHeight="1" spans="1:4">
      <c r="A147" s="2" t="str">
        <f>"FG1607"</f>
        <v>FG1607</v>
      </c>
      <c r="B147" s="2" t="s">
        <v>153</v>
      </c>
      <c r="C147" s="4" t="s">
        <v>139</v>
      </c>
      <c r="D147" s="3">
        <v>628</v>
      </c>
    </row>
    <row r="148" customHeight="1" spans="1:4">
      <c r="A148" s="2" t="str">
        <f>"FG1608"</f>
        <v>FG1608</v>
      </c>
      <c r="B148" s="2" t="s">
        <v>154</v>
      </c>
      <c r="C148" s="4" t="s">
        <v>139</v>
      </c>
      <c r="D148" s="3">
        <v>628</v>
      </c>
    </row>
    <row r="149" customHeight="1" spans="1:4">
      <c r="A149" s="2" t="str">
        <f>"FG1609"</f>
        <v>FG1609</v>
      </c>
      <c r="B149" s="2" t="s">
        <v>155</v>
      </c>
      <c r="C149" s="4" t="s">
        <v>139</v>
      </c>
      <c r="D149" s="3">
        <v>628</v>
      </c>
    </row>
    <row r="150" customHeight="1" spans="1:4">
      <c r="A150" s="2" t="str">
        <f>"FG1610"</f>
        <v>FG1610</v>
      </c>
      <c r="B150" s="2" t="s">
        <v>156</v>
      </c>
      <c r="C150" s="4" t="s">
        <v>139</v>
      </c>
      <c r="D150" s="3">
        <v>628</v>
      </c>
    </row>
    <row r="151" customHeight="1" spans="1:4">
      <c r="A151" s="2" t="str">
        <f>"FG1611"</f>
        <v>FG1611</v>
      </c>
      <c r="B151" s="2" t="s">
        <v>157</v>
      </c>
      <c r="C151" s="4" t="s">
        <v>139</v>
      </c>
      <c r="D151" s="3">
        <v>628</v>
      </c>
    </row>
    <row r="152" customHeight="1" spans="1:4">
      <c r="A152" s="2" t="str">
        <f>"FG1612"</f>
        <v>FG1612</v>
      </c>
      <c r="B152" s="2" t="s">
        <v>158</v>
      </c>
      <c r="C152" s="4" t="s">
        <v>139</v>
      </c>
      <c r="D152" s="3">
        <v>628</v>
      </c>
    </row>
    <row r="153" customHeight="1" spans="1:4">
      <c r="A153" s="2" t="str">
        <f>"FG1701"</f>
        <v>FG1701</v>
      </c>
      <c r="B153" s="2" t="s">
        <v>159</v>
      </c>
      <c r="C153" s="4" t="s">
        <v>139</v>
      </c>
      <c r="D153" s="3">
        <v>628</v>
      </c>
    </row>
    <row r="154" customHeight="1" spans="1:4">
      <c r="A154" s="2" t="str">
        <f>"FGL0"</f>
        <v>FGL0</v>
      </c>
      <c r="B154" s="2" t="s">
        <v>160</v>
      </c>
      <c r="C154" s="4" t="s">
        <v>139</v>
      </c>
      <c r="D154" s="3">
        <v>628</v>
      </c>
    </row>
    <row r="155" customHeight="1" spans="1:4">
      <c r="A155" s="2" t="str">
        <f>"FGL8"</f>
        <v>FGL8</v>
      </c>
      <c r="B155" s="2" t="s">
        <v>161</v>
      </c>
      <c r="C155" s="4" t="s">
        <v>139</v>
      </c>
      <c r="D155" s="3">
        <v>628</v>
      </c>
    </row>
    <row r="156" customHeight="1" spans="1:4">
      <c r="A156" s="2" t="str">
        <f>"FGL9"</f>
        <v>FGL9</v>
      </c>
      <c r="B156" s="2" t="s">
        <v>162</v>
      </c>
      <c r="C156" s="4" t="s">
        <v>139</v>
      </c>
      <c r="D156" s="3">
        <v>628</v>
      </c>
    </row>
    <row r="157" customHeight="1" spans="1:4">
      <c r="A157" s="2" t="str">
        <f>"IPS SF15"</f>
        <v>IPS SF15</v>
      </c>
      <c r="B157" s="2" t="s">
        <v>163</v>
      </c>
      <c r="C157" s="4" t="s">
        <v>139</v>
      </c>
      <c r="D157" s="3">
        <v>628</v>
      </c>
    </row>
    <row r="158" customHeight="1" spans="1:4">
      <c r="A158" s="2" t="str">
        <f>"JR1603"</f>
        <v>JR1603</v>
      </c>
      <c r="B158" s="2" t="s">
        <v>164</v>
      </c>
      <c r="C158" s="4" t="s">
        <v>139</v>
      </c>
      <c r="D158" s="3">
        <v>628</v>
      </c>
    </row>
    <row r="159" customHeight="1" spans="1:4">
      <c r="A159" s="2" t="str">
        <f>"JR1605"</f>
        <v>JR1605</v>
      </c>
      <c r="B159" s="2" t="s">
        <v>165</v>
      </c>
      <c r="C159" s="4" t="s">
        <v>139</v>
      </c>
      <c r="D159" s="3">
        <v>628</v>
      </c>
    </row>
    <row r="160" customHeight="1" spans="1:4">
      <c r="A160" s="2" t="str">
        <f>"JR1607"</f>
        <v>JR1607</v>
      </c>
      <c r="B160" s="2" t="s">
        <v>166</v>
      </c>
      <c r="C160" s="4" t="s">
        <v>139</v>
      </c>
      <c r="D160" s="3">
        <v>628</v>
      </c>
    </row>
    <row r="161" customHeight="1" spans="1:4">
      <c r="A161" s="2" t="str">
        <f>"JR1609"</f>
        <v>JR1609</v>
      </c>
      <c r="B161" s="2" t="s">
        <v>167</v>
      </c>
      <c r="C161" s="4" t="s">
        <v>139</v>
      </c>
      <c r="D161" s="3">
        <v>628</v>
      </c>
    </row>
    <row r="162" customHeight="1" spans="1:4">
      <c r="A162" s="2" t="str">
        <f>"JR1611"</f>
        <v>JR1611</v>
      </c>
      <c r="B162" s="2" t="s">
        <v>168</v>
      </c>
      <c r="C162" s="4" t="s">
        <v>139</v>
      </c>
      <c r="D162" s="3">
        <v>628</v>
      </c>
    </row>
    <row r="163" customHeight="1" spans="1:4">
      <c r="A163" s="2" t="str">
        <f>"JR1701"</f>
        <v>JR1701</v>
      </c>
      <c r="B163" s="2" t="s">
        <v>169</v>
      </c>
      <c r="C163" s="4" t="s">
        <v>139</v>
      </c>
      <c r="D163" s="3">
        <v>628</v>
      </c>
    </row>
    <row r="164" customHeight="1" spans="1:4">
      <c r="A164" s="2" t="str">
        <f>"JRL8"</f>
        <v>JRL8</v>
      </c>
      <c r="B164" s="2" t="s">
        <v>170</v>
      </c>
      <c r="C164" s="4" t="s">
        <v>139</v>
      </c>
      <c r="D164" s="3">
        <v>628</v>
      </c>
    </row>
    <row r="165" customHeight="1" spans="1:4">
      <c r="A165" s="2" t="str">
        <f>"JRL9"</f>
        <v>JRL9</v>
      </c>
      <c r="B165" s="2" t="s">
        <v>171</v>
      </c>
      <c r="C165" s="4" t="s">
        <v>139</v>
      </c>
      <c r="D165" s="3">
        <v>628</v>
      </c>
    </row>
    <row r="166" customHeight="1" spans="1:4">
      <c r="A166" s="2" t="str">
        <f>"LR1603"</f>
        <v>LR1603</v>
      </c>
      <c r="B166" s="2" t="s">
        <v>172</v>
      </c>
      <c r="C166" s="4" t="s">
        <v>139</v>
      </c>
      <c r="D166" s="3">
        <v>628</v>
      </c>
    </row>
    <row r="167" customHeight="1" spans="1:4">
      <c r="A167" s="2" t="str">
        <f>"LR1605"</f>
        <v>LR1605</v>
      </c>
      <c r="B167" s="2" t="s">
        <v>173</v>
      </c>
      <c r="C167" s="4" t="s">
        <v>139</v>
      </c>
      <c r="D167" s="3">
        <v>628</v>
      </c>
    </row>
    <row r="168" customHeight="1" spans="1:4">
      <c r="A168" s="2" t="str">
        <f>"LR1607"</f>
        <v>LR1607</v>
      </c>
      <c r="B168" s="2" t="s">
        <v>174</v>
      </c>
      <c r="C168" s="4" t="s">
        <v>139</v>
      </c>
      <c r="D168" s="3">
        <v>628</v>
      </c>
    </row>
    <row r="169" customHeight="1" spans="1:4">
      <c r="A169" s="2" t="str">
        <f>"LR1609"</f>
        <v>LR1609</v>
      </c>
      <c r="B169" s="2" t="s">
        <v>175</v>
      </c>
      <c r="C169" s="4" t="s">
        <v>139</v>
      </c>
      <c r="D169" s="3">
        <v>628</v>
      </c>
    </row>
    <row r="170" customHeight="1" spans="1:4">
      <c r="A170" s="2" t="str">
        <f>"LR1611"</f>
        <v>LR1611</v>
      </c>
      <c r="B170" s="2" t="s">
        <v>176</v>
      </c>
      <c r="C170" s="4" t="s">
        <v>139</v>
      </c>
      <c r="D170" s="3">
        <v>628</v>
      </c>
    </row>
    <row r="171" customHeight="1" spans="1:4">
      <c r="A171" s="2" t="str">
        <f>"LR1701"</f>
        <v>LR1701</v>
      </c>
      <c r="B171" s="2" t="s">
        <v>177</v>
      </c>
      <c r="C171" s="4" t="s">
        <v>139</v>
      </c>
      <c r="D171" s="3">
        <v>628</v>
      </c>
    </row>
    <row r="172" customHeight="1" spans="1:4">
      <c r="A172" s="2" t="str">
        <f>"LRL8"</f>
        <v>LRL8</v>
      </c>
      <c r="B172" s="2" t="s">
        <v>178</v>
      </c>
      <c r="C172" s="4" t="s">
        <v>139</v>
      </c>
      <c r="D172" s="3">
        <v>628</v>
      </c>
    </row>
    <row r="173" customHeight="1" spans="1:4">
      <c r="A173" s="2" t="str">
        <f>"LRL9"</f>
        <v>LRL9</v>
      </c>
      <c r="B173" s="2" t="s">
        <v>179</v>
      </c>
      <c r="C173" s="4" t="s">
        <v>139</v>
      </c>
      <c r="D173" s="3">
        <v>628</v>
      </c>
    </row>
    <row r="174" customHeight="1" spans="1:4">
      <c r="A174" s="2" t="str">
        <f>"MA1602"</f>
        <v>MA1602</v>
      </c>
      <c r="B174" s="2" t="s">
        <v>180</v>
      </c>
      <c r="C174" s="4" t="s">
        <v>139</v>
      </c>
      <c r="D174" s="3">
        <v>628</v>
      </c>
    </row>
    <row r="175" customHeight="1" spans="1:4">
      <c r="A175" s="2" t="str">
        <f>"MA1603"</f>
        <v>MA1603</v>
      </c>
      <c r="B175" s="2" t="s">
        <v>181</v>
      </c>
      <c r="C175" s="4" t="s">
        <v>139</v>
      </c>
      <c r="D175" s="3">
        <v>628</v>
      </c>
    </row>
    <row r="176" customHeight="1" spans="1:4">
      <c r="A176" s="2" t="str">
        <f>"MA1604"</f>
        <v>MA1604</v>
      </c>
      <c r="B176" s="2" t="s">
        <v>182</v>
      </c>
      <c r="C176" s="4" t="s">
        <v>139</v>
      </c>
      <c r="D176" s="3">
        <v>628</v>
      </c>
    </row>
    <row r="177" customHeight="1" spans="1:4">
      <c r="A177" s="2" t="str">
        <f>"MA1605"</f>
        <v>MA1605</v>
      </c>
      <c r="B177" s="2" t="s">
        <v>183</v>
      </c>
      <c r="C177" s="4" t="s">
        <v>139</v>
      </c>
      <c r="D177" s="3">
        <v>628</v>
      </c>
    </row>
    <row r="178" customHeight="1" spans="1:4">
      <c r="A178" s="2" t="str">
        <f>"MA1606"</f>
        <v>MA1606</v>
      </c>
      <c r="B178" s="2" t="s">
        <v>184</v>
      </c>
      <c r="C178" s="4" t="s">
        <v>139</v>
      </c>
      <c r="D178" s="3">
        <v>628</v>
      </c>
    </row>
    <row r="179" customHeight="1" spans="1:4">
      <c r="A179" s="2" t="str">
        <f>"MA1607"</f>
        <v>MA1607</v>
      </c>
      <c r="B179" s="2" t="s">
        <v>185</v>
      </c>
      <c r="C179" s="4" t="s">
        <v>139</v>
      </c>
      <c r="D179" s="3">
        <v>628</v>
      </c>
    </row>
    <row r="180" customHeight="1" spans="1:4">
      <c r="A180" s="2" t="str">
        <f>"MA1608"</f>
        <v>MA1608</v>
      </c>
      <c r="B180" s="2" t="s">
        <v>186</v>
      </c>
      <c r="C180" s="4" t="s">
        <v>139</v>
      </c>
      <c r="D180" s="3">
        <v>628</v>
      </c>
    </row>
    <row r="181" customHeight="1" spans="1:4">
      <c r="A181" s="2" t="str">
        <f>"MA1609"</f>
        <v>MA1609</v>
      </c>
      <c r="B181" s="2" t="s">
        <v>187</v>
      </c>
      <c r="C181" s="4" t="s">
        <v>139</v>
      </c>
      <c r="D181" s="3">
        <v>628</v>
      </c>
    </row>
    <row r="182" customHeight="1" spans="1:4">
      <c r="A182" s="2" t="str">
        <f>"MA1610"</f>
        <v>MA1610</v>
      </c>
      <c r="B182" s="2" t="s">
        <v>188</v>
      </c>
      <c r="C182" s="4" t="s">
        <v>139</v>
      </c>
      <c r="D182" s="3">
        <v>628</v>
      </c>
    </row>
    <row r="183" customHeight="1" spans="1:4">
      <c r="A183" s="2" t="str">
        <f>"MA1611"</f>
        <v>MA1611</v>
      </c>
      <c r="B183" s="2" t="s">
        <v>189</v>
      </c>
      <c r="C183" s="4" t="s">
        <v>139</v>
      </c>
      <c r="D183" s="3">
        <v>628</v>
      </c>
    </row>
    <row r="184" customHeight="1" spans="1:4">
      <c r="A184" s="2" t="str">
        <f>"MA1612"</f>
        <v>MA1612</v>
      </c>
      <c r="B184" s="2" t="s">
        <v>190</v>
      </c>
      <c r="C184" s="4" t="s">
        <v>139</v>
      </c>
      <c r="D184" s="3">
        <v>628</v>
      </c>
    </row>
    <row r="185" customHeight="1" spans="1:4">
      <c r="A185" s="2" t="str">
        <f>"MA1701"</f>
        <v>MA1701</v>
      </c>
      <c r="B185" s="2" t="s">
        <v>191</v>
      </c>
      <c r="C185" s="4" t="s">
        <v>139</v>
      </c>
      <c r="D185" s="3">
        <v>628</v>
      </c>
    </row>
    <row r="186" customHeight="1" spans="1:4">
      <c r="A186" s="2" t="str">
        <f>"MAL8"</f>
        <v>MAL8</v>
      </c>
      <c r="B186" s="2" t="s">
        <v>192</v>
      </c>
      <c r="C186" s="4" t="s">
        <v>139</v>
      </c>
      <c r="D186" s="3">
        <v>628</v>
      </c>
    </row>
    <row r="187" customHeight="1" spans="1:4">
      <c r="A187" s="2" t="str">
        <f>"MAL9"</f>
        <v>MAL9</v>
      </c>
      <c r="B187" s="2" t="s">
        <v>193</v>
      </c>
      <c r="C187" s="4" t="s">
        <v>139</v>
      </c>
      <c r="D187" s="3">
        <v>628</v>
      </c>
    </row>
    <row r="188" customHeight="1" spans="1:4">
      <c r="A188" s="2" t="str">
        <f>"MEL0"</f>
        <v>MEL0</v>
      </c>
      <c r="B188" s="2" t="s">
        <v>194</v>
      </c>
      <c r="C188" s="4" t="s">
        <v>139</v>
      </c>
      <c r="D188" s="3">
        <v>628</v>
      </c>
    </row>
    <row r="189" customHeight="1" spans="1:4">
      <c r="A189" s="2" t="str">
        <f>"MEL8"</f>
        <v>MEL8</v>
      </c>
      <c r="B189" s="2" t="s">
        <v>192</v>
      </c>
      <c r="C189" s="4" t="s">
        <v>139</v>
      </c>
      <c r="D189" s="3">
        <v>628</v>
      </c>
    </row>
    <row r="190" customHeight="1" spans="1:4">
      <c r="A190" s="2" t="str">
        <f>"MEL9"</f>
        <v>MEL9</v>
      </c>
      <c r="B190" s="2" t="s">
        <v>193</v>
      </c>
      <c r="C190" s="4" t="s">
        <v>139</v>
      </c>
      <c r="D190" s="3">
        <v>628</v>
      </c>
    </row>
    <row r="191" customHeight="1" spans="1:4">
      <c r="A191" s="2" t="str">
        <f>"OI1603"</f>
        <v>OI1603</v>
      </c>
      <c r="B191" s="2" t="s">
        <v>195</v>
      </c>
      <c r="C191" s="4" t="s">
        <v>139</v>
      </c>
      <c r="D191" s="3">
        <v>628</v>
      </c>
    </row>
    <row r="192" customHeight="1" spans="1:4">
      <c r="A192" s="2" t="str">
        <f>"OI1605"</f>
        <v>OI1605</v>
      </c>
      <c r="B192" s="2" t="s">
        <v>196</v>
      </c>
      <c r="C192" s="4" t="s">
        <v>139</v>
      </c>
      <c r="D192" s="3">
        <v>628</v>
      </c>
    </row>
    <row r="193" customHeight="1" spans="1:4">
      <c r="A193" s="2" t="str">
        <f>"OI1607"</f>
        <v>OI1607</v>
      </c>
      <c r="B193" s="2" t="s">
        <v>197</v>
      </c>
      <c r="C193" s="4" t="s">
        <v>139</v>
      </c>
      <c r="D193" s="3">
        <v>628</v>
      </c>
    </row>
    <row r="194" customHeight="1" spans="1:4">
      <c r="A194" s="2" t="str">
        <f>"OI1609"</f>
        <v>OI1609</v>
      </c>
      <c r="B194" s="2" t="s">
        <v>198</v>
      </c>
      <c r="C194" s="4" t="s">
        <v>139</v>
      </c>
      <c r="D194" s="3">
        <v>628</v>
      </c>
    </row>
    <row r="195" customHeight="1" spans="1:4">
      <c r="A195" s="2" t="str">
        <f>"OI1611"</f>
        <v>OI1611</v>
      </c>
      <c r="B195" s="2" t="s">
        <v>199</v>
      </c>
      <c r="C195" s="4" t="s">
        <v>139</v>
      </c>
      <c r="D195" s="3">
        <v>628</v>
      </c>
    </row>
    <row r="196" customHeight="1" spans="1:4">
      <c r="A196" s="2" t="str">
        <f>"OI1701"</f>
        <v>OI1701</v>
      </c>
      <c r="B196" s="2" t="s">
        <v>200</v>
      </c>
      <c r="C196" s="4" t="s">
        <v>139</v>
      </c>
      <c r="D196" s="3">
        <v>628</v>
      </c>
    </row>
    <row r="197" customHeight="1" spans="1:4">
      <c r="A197" s="2" t="str">
        <f>"OIL0"</f>
        <v>OIL0</v>
      </c>
      <c r="B197" s="2" t="s">
        <v>201</v>
      </c>
      <c r="C197" s="4" t="s">
        <v>139</v>
      </c>
      <c r="D197" s="3">
        <v>628</v>
      </c>
    </row>
    <row r="198" customHeight="1" spans="1:4">
      <c r="A198" s="2" t="str">
        <f>"OIL8"</f>
        <v>OIL8</v>
      </c>
      <c r="B198" s="2" t="s">
        <v>202</v>
      </c>
      <c r="C198" s="4" t="s">
        <v>139</v>
      </c>
      <c r="D198" s="3">
        <v>628</v>
      </c>
    </row>
    <row r="199" customHeight="1" spans="1:4">
      <c r="A199" s="2" t="str">
        <f>"OIL9"</f>
        <v>OIL9</v>
      </c>
      <c r="B199" s="2" t="s">
        <v>203</v>
      </c>
      <c r="C199" s="4" t="s">
        <v>139</v>
      </c>
      <c r="D199" s="3">
        <v>628</v>
      </c>
    </row>
    <row r="200" customHeight="1" spans="1:4">
      <c r="A200" s="2" t="str">
        <f>"PM1603"</f>
        <v>PM1603</v>
      </c>
      <c r="B200" s="2" t="s">
        <v>204</v>
      </c>
      <c r="C200" s="4" t="s">
        <v>139</v>
      </c>
      <c r="D200" s="3">
        <v>628</v>
      </c>
    </row>
    <row r="201" customHeight="1" spans="1:4">
      <c r="A201" s="2" t="str">
        <f>"PM1605"</f>
        <v>PM1605</v>
      </c>
      <c r="B201" s="2" t="s">
        <v>205</v>
      </c>
      <c r="C201" s="4" t="s">
        <v>139</v>
      </c>
      <c r="D201" s="3">
        <v>628</v>
      </c>
    </row>
    <row r="202" customHeight="1" spans="1:4">
      <c r="A202" s="2" t="str">
        <f>"PM1607"</f>
        <v>PM1607</v>
      </c>
      <c r="B202" s="2" t="s">
        <v>206</v>
      </c>
      <c r="C202" s="4" t="s">
        <v>139</v>
      </c>
      <c r="D202" s="3">
        <v>628</v>
      </c>
    </row>
    <row r="203" customHeight="1" spans="1:4">
      <c r="A203" s="2" t="str">
        <f>"PM1609"</f>
        <v>PM1609</v>
      </c>
      <c r="B203" s="2" t="s">
        <v>207</v>
      </c>
      <c r="C203" s="4" t="s">
        <v>139</v>
      </c>
      <c r="D203" s="3">
        <v>628</v>
      </c>
    </row>
    <row r="204" customHeight="1" spans="1:4">
      <c r="A204" s="2" t="str">
        <f>"PM1611"</f>
        <v>PM1611</v>
      </c>
      <c r="B204" s="2" t="s">
        <v>208</v>
      </c>
      <c r="C204" s="4" t="s">
        <v>139</v>
      </c>
      <c r="D204" s="3">
        <v>628</v>
      </c>
    </row>
    <row r="205" customHeight="1" spans="1:4">
      <c r="A205" s="2" t="str">
        <f>"PM1701"</f>
        <v>PM1701</v>
      </c>
      <c r="B205" s="2" t="s">
        <v>209</v>
      </c>
      <c r="C205" s="4" t="s">
        <v>139</v>
      </c>
      <c r="D205" s="3">
        <v>628</v>
      </c>
    </row>
    <row r="206" customHeight="1" spans="1:4">
      <c r="A206" s="2" t="str">
        <f>"PML0"</f>
        <v>PML0</v>
      </c>
      <c r="B206" s="2" t="s">
        <v>210</v>
      </c>
      <c r="C206" s="4" t="s">
        <v>139</v>
      </c>
      <c r="D206" s="3">
        <v>628</v>
      </c>
    </row>
    <row r="207" customHeight="1" spans="1:4">
      <c r="A207" s="2" t="str">
        <f>"PML8"</f>
        <v>PML8</v>
      </c>
      <c r="B207" s="2" t="s">
        <v>211</v>
      </c>
      <c r="C207" s="4" t="s">
        <v>139</v>
      </c>
      <c r="D207" s="3">
        <v>628</v>
      </c>
    </row>
    <row r="208" customHeight="1" spans="1:4">
      <c r="A208" s="2" t="str">
        <f>"PML9"</f>
        <v>PML9</v>
      </c>
      <c r="B208" s="2" t="s">
        <v>212</v>
      </c>
      <c r="C208" s="4" t="s">
        <v>139</v>
      </c>
      <c r="D208" s="3">
        <v>628</v>
      </c>
    </row>
    <row r="209" customHeight="1" spans="1:4">
      <c r="A209" s="2" t="str">
        <f>"RI1603"</f>
        <v>RI1603</v>
      </c>
      <c r="B209" s="2" t="s">
        <v>213</v>
      </c>
      <c r="C209" s="4" t="s">
        <v>139</v>
      </c>
      <c r="D209" s="3">
        <v>628</v>
      </c>
    </row>
    <row r="210" customHeight="1" spans="1:4">
      <c r="A210" s="2" t="str">
        <f>"RI1605"</f>
        <v>RI1605</v>
      </c>
      <c r="B210" s="2" t="s">
        <v>214</v>
      </c>
      <c r="C210" s="4" t="s">
        <v>139</v>
      </c>
      <c r="D210" s="3">
        <v>628</v>
      </c>
    </row>
    <row r="211" customHeight="1" spans="1:4">
      <c r="A211" s="2" t="str">
        <f>"RI1607"</f>
        <v>RI1607</v>
      </c>
      <c r="B211" s="2" t="s">
        <v>215</v>
      </c>
      <c r="C211" s="4" t="s">
        <v>139</v>
      </c>
      <c r="D211" s="3">
        <v>628</v>
      </c>
    </row>
    <row r="212" customHeight="1" spans="1:4">
      <c r="A212" s="2" t="str">
        <f>"RI1609"</f>
        <v>RI1609</v>
      </c>
      <c r="B212" s="2" t="s">
        <v>216</v>
      </c>
      <c r="C212" s="4" t="s">
        <v>139</v>
      </c>
      <c r="D212" s="3">
        <v>628</v>
      </c>
    </row>
    <row r="213" customHeight="1" spans="1:4">
      <c r="A213" s="2" t="str">
        <f>"RI1611"</f>
        <v>RI1611</v>
      </c>
      <c r="B213" s="2" t="s">
        <v>217</v>
      </c>
      <c r="C213" s="4" t="s">
        <v>139</v>
      </c>
      <c r="D213" s="3">
        <v>628</v>
      </c>
    </row>
    <row r="214" customHeight="1" spans="1:4">
      <c r="A214" s="2" t="str">
        <f>"RI1701"</f>
        <v>RI1701</v>
      </c>
      <c r="B214" s="2" t="s">
        <v>218</v>
      </c>
      <c r="C214" s="4" t="s">
        <v>139</v>
      </c>
      <c r="D214" s="3">
        <v>628</v>
      </c>
    </row>
    <row r="215" customHeight="1" spans="1:4">
      <c r="A215" s="2" t="str">
        <f>"RIL0"</f>
        <v>RIL0</v>
      </c>
      <c r="B215" s="2" t="s">
        <v>219</v>
      </c>
      <c r="C215" s="4" t="s">
        <v>139</v>
      </c>
      <c r="D215" s="3">
        <v>628</v>
      </c>
    </row>
    <row r="216" customHeight="1" spans="1:4">
      <c r="A216" s="2" t="str">
        <f>"RIL8"</f>
        <v>RIL8</v>
      </c>
      <c r="B216" s="2" t="s">
        <v>220</v>
      </c>
      <c r="C216" s="4" t="s">
        <v>139</v>
      </c>
      <c r="D216" s="3">
        <v>628</v>
      </c>
    </row>
    <row r="217" customHeight="1" spans="1:4">
      <c r="A217" s="2" t="str">
        <f>"RIL9"</f>
        <v>RIL9</v>
      </c>
      <c r="B217" s="2" t="s">
        <v>221</v>
      </c>
      <c r="C217" s="4" t="s">
        <v>139</v>
      </c>
      <c r="D217" s="3">
        <v>628</v>
      </c>
    </row>
    <row r="218" customHeight="1" spans="1:4">
      <c r="A218" s="2" t="str">
        <f>"RM1603"</f>
        <v>RM1603</v>
      </c>
      <c r="B218" s="2" t="s">
        <v>222</v>
      </c>
      <c r="C218" s="4" t="s">
        <v>139</v>
      </c>
      <c r="D218" s="3">
        <v>628</v>
      </c>
    </row>
    <row r="219" customHeight="1" spans="1:4">
      <c r="A219" s="2" t="str">
        <f>"RM1605"</f>
        <v>RM1605</v>
      </c>
      <c r="B219" s="2" t="s">
        <v>223</v>
      </c>
      <c r="C219" s="4" t="s">
        <v>139</v>
      </c>
      <c r="D219" s="3">
        <v>628</v>
      </c>
    </row>
    <row r="220" customHeight="1" spans="1:4">
      <c r="A220" s="2" t="str">
        <f>"RM1607"</f>
        <v>RM1607</v>
      </c>
      <c r="B220" s="2" t="s">
        <v>224</v>
      </c>
      <c r="C220" s="4" t="s">
        <v>139</v>
      </c>
      <c r="D220" s="3">
        <v>628</v>
      </c>
    </row>
    <row r="221" customHeight="1" spans="1:4">
      <c r="A221" s="2" t="str">
        <f>"RM1608"</f>
        <v>RM1608</v>
      </c>
      <c r="B221" s="2" t="s">
        <v>225</v>
      </c>
      <c r="C221" s="4" t="s">
        <v>139</v>
      </c>
      <c r="D221" s="3">
        <v>628</v>
      </c>
    </row>
    <row r="222" customHeight="1" spans="1:4">
      <c r="A222" s="2" t="str">
        <f>"RM1609"</f>
        <v>RM1609</v>
      </c>
      <c r="B222" s="2" t="s">
        <v>226</v>
      </c>
      <c r="C222" s="4" t="s">
        <v>139</v>
      </c>
      <c r="D222" s="3">
        <v>628</v>
      </c>
    </row>
    <row r="223" customHeight="1" spans="1:4">
      <c r="A223" s="2" t="str">
        <f>"RM1611"</f>
        <v>RM1611</v>
      </c>
      <c r="B223" s="2" t="s">
        <v>227</v>
      </c>
      <c r="C223" s="4" t="s">
        <v>139</v>
      </c>
      <c r="D223" s="3">
        <v>628</v>
      </c>
    </row>
    <row r="224" customHeight="1" spans="1:4">
      <c r="A224" s="2" t="str">
        <f>"RM1701"</f>
        <v>RM1701</v>
      </c>
      <c r="B224" s="2" t="s">
        <v>228</v>
      </c>
      <c r="C224" s="4" t="s">
        <v>139</v>
      </c>
      <c r="D224" s="3">
        <v>628</v>
      </c>
    </row>
    <row r="225" customHeight="1" spans="1:4">
      <c r="A225" s="2" t="str">
        <f>"RML0"</f>
        <v>RML0</v>
      </c>
      <c r="B225" s="2" t="s">
        <v>229</v>
      </c>
      <c r="C225" s="4" t="s">
        <v>139</v>
      </c>
      <c r="D225" s="3">
        <v>628</v>
      </c>
    </row>
    <row r="226" customHeight="1" spans="1:4">
      <c r="A226" s="2" t="str">
        <f>"RML8"</f>
        <v>RML8</v>
      </c>
      <c r="B226" s="2" t="s">
        <v>230</v>
      </c>
      <c r="C226" s="4" t="s">
        <v>139</v>
      </c>
      <c r="D226" s="3">
        <v>628</v>
      </c>
    </row>
    <row r="227" customHeight="1" spans="1:4">
      <c r="A227" s="2" t="str">
        <f>"RML9"</f>
        <v>RML9</v>
      </c>
      <c r="B227" s="2" t="s">
        <v>231</v>
      </c>
      <c r="C227" s="4" t="s">
        <v>139</v>
      </c>
      <c r="D227" s="3">
        <v>628</v>
      </c>
    </row>
    <row r="228" customHeight="1" spans="1:4">
      <c r="A228" s="2" t="str">
        <f>"RS1607"</f>
        <v>RS1607</v>
      </c>
      <c r="B228" s="2" t="s">
        <v>232</v>
      </c>
      <c r="C228" s="4" t="s">
        <v>139</v>
      </c>
      <c r="D228" s="3">
        <v>628</v>
      </c>
    </row>
    <row r="229" customHeight="1" spans="1:4">
      <c r="A229" s="2" t="str">
        <f>"RS1608"</f>
        <v>RS1608</v>
      </c>
      <c r="B229" s="2" t="s">
        <v>233</v>
      </c>
      <c r="C229" s="4" t="s">
        <v>139</v>
      </c>
      <c r="D229" s="3">
        <v>628</v>
      </c>
    </row>
    <row r="230" customHeight="1" spans="1:4">
      <c r="A230" s="2" t="str">
        <f>"RS1609"</f>
        <v>RS1609</v>
      </c>
      <c r="B230" s="2" t="s">
        <v>234</v>
      </c>
      <c r="C230" s="4" t="s">
        <v>139</v>
      </c>
      <c r="D230" s="3">
        <v>628</v>
      </c>
    </row>
    <row r="231" customHeight="1" spans="1:4">
      <c r="A231" s="2" t="str">
        <f>"RS1611"</f>
        <v>RS1611</v>
      </c>
      <c r="B231" s="2" t="s">
        <v>235</v>
      </c>
      <c r="C231" s="4" t="s">
        <v>139</v>
      </c>
      <c r="D231" s="3">
        <v>628</v>
      </c>
    </row>
    <row r="232" customHeight="1" spans="1:4">
      <c r="A232" s="2" t="str">
        <f>"RSL0"</f>
        <v>RSL0</v>
      </c>
      <c r="B232" s="2" t="s">
        <v>236</v>
      </c>
      <c r="C232" s="4" t="s">
        <v>139</v>
      </c>
      <c r="D232" s="3">
        <v>628</v>
      </c>
    </row>
    <row r="233" customHeight="1" spans="1:4">
      <c r="A233" s="2" t="str">
        <f>"RSL8"</f>
        <v>RSL8</v>
      </c>
      <c r="B233" s="2" t="s">
        <v>237</v>
      </c>
      <c r="C233" s="4" t="s">
        <v>139</v>
      </c>
      <c r="D233" s="3">
        <v>628</v>
      </c>
    </row>
    <row r="234" customHeight="1" spans="1:4">
      <c r="A234" s="2" t="str">
        <f>"RSL9"</f>
        <v>RSL9</v>
      </c>
      <c r="B234" s="2" t="s">
        <v>238</v>
      </c>
      <c r="C234" s="4" t="s">
        <v>139</v>
      </c>
      <c r="D234" s="3">
        <v>628</v>
      </c>
    </row>
    <row r="235" customHeight="1" spans="1:4">
      <c r="A235" s="2" t="str">
        <f>"S SR1601"</f>
        <v>S SR1601</v>
      </c>
      <c r="B235" s="2" t="s">
        <v>239</v>
      </c>
      <c r="C235" s="4" t="s">
        <v>139</v>
      </c>
      <c r="D235" s="3">
        <v>628</v>
      </c>
    </row>
    <row r="236" customHeight="1" spans="1:4">
      <c r="A236" s="2" t="str">
        <f>"SF1602"</f>
        <v>SF1602</v>
      </c>
      <c r="B236" s="2" t="s">
        <v>240</v>
      </c>
      <c r="C236" s="4" t="s">
        <v>139</v>
      </c>
      <c r="D236" s="3">
        <v>628</v>
      </c>
    </row>
    <row r="237" customHeight="1" spans="1:4">
      <c r="A237" s="2" t="str">
        <f>"SF1603"</f>
        <v>SF1603</v>
      </c>
      <c r="B237" s="2" t="s">
        <v>241</v>
      </c>
      <c r="C237" s="4" t="s">
        <v>139</v>
      </c>
      <c r="D237" s="3">
        <v>628</v>
      </c>
    </row>
    <row r="238" customHeight="1" spans="1:4">
      <c r="A238" s="2" t="str">
        <f>"SF1604"</f>
        <v>SF1604</v>
      </c>
      <c r="B238" s="2" t="s">
        <v>242</v>
      </c>
      <c r="C238" s="4" t="s">
        <v>139</v>
      </c>
      <c r="D238" s="3">
        <v>628</v>
      </c>
    </row>
    <row r="239" customHeight="1" spans="1:4">
      <c r="A239" s="2" t="str">
        <f>"SF1605"</f>
        <v>SF1605</v>
      </c>
      <c r="B239" s="2" t="s">
        <v>243</v>
      </c>
      <c r="C239" s="4" t="s">
        <v>139</v>
      </c>
      <c r="D239" s="3">
        <v>628</v>
      </c>
    </row>
    <row r="240" customHeight="1" spans="1:4">
      <c r="A240" s="2" t="str">
        <f>"SF1606"</f>
        <v>SF1606</v>
      </c>
      <c r="B240" s="2" t="s">
        <v>244</v>
      </c>
      <c r="C240" s="4" t="s">
        <v>139</v>
      </c>
      <c r="D240" s="3">
        <v>628</v>
      </c>
    </row>
    <row r="241" customHeight="1" spans="1:4">
      <c r="A241" s="2" t="str">
        <f>"SF1607"</f>
        <v>SF1607</v>
      </c>
      <c r="B241" s="2" t="s">
        <v>245</v>
      </c>
      <c r="C241" s="4" t="s">
        <v>139</v>
      </c>
      <c r="D241" s="3">
        <v>628</v>
      </c>
    </row>
    <row r="242" customHeight="1" spans="1:4">
      <c r="A242" s="2" t="str">
        <f>"SF1608"</f>
        <v>SF1608</v>
      </c>
      <c r="B242" s="2" t="s">
        <v>246</v>
      </c>
      <c r="C242" s="4" t="s">
        <v>139</v>
      </c>
      <c r="D242" s="3">
        <v>628</v>
      </c>
    </row>
    <row r="243" customHeight="1" spans="1:4">
      <c r="A243" s="2" t="str">
        <f>"SF1609"</f>
        <v>SF1609</v>
      </c>
      <c r="B243" s="2" t="s">
        <v>247</v>
      </c>
      <c r="C243" s="4" t="s">
        <v>139</v>
      </c>
      <c r="D243" s="3">
        <v>628</v>
      </c>
    </row>
    <row r="244" customHeight="1" spans="1:4">
      <c r="A244" s="2" t="str">
        <f>"SF1610"</f>
        <v>SF1610</v>
      </c>
      <c r="B244" s="2" t="s">
        <v>248</v>
      </c>
      <c r="C244" s="4" t="s">
        <v>139</v>
      </c>
      <c r="D244" s="3">
        <v>628</v>
      </c>
    </row>
    <row r="245" customHeight="1" spans="1:4">
      <c r="A245" s="2" t="str">
        <f>"SF1611"</f>
        <v>SF1611</v>
      </c>
      <c r="B245" s="2" t="s">
        <v>249</v>
      </c>
      <c r="C245" s="4" t="s">
        <v>139</v>
      </c>
      <c r="D245" s="3">
        <v>628</v>
      </c>
    </row>
    <row r="246" customHeight="1" spans="1:4">
      <c r="A246" s="2" t="str">
        <f>"SF1612"</f>
        <v>SF1612</v>
      </c>
      <c r="B246" s="2" t="s">
        <v>250</v>
      </c>
      <c r="C246" s="4" t="s">
        <v>139</v>
      </c>
      <c r="D246" s="3">
        <v>628</v>
      </c>
    </row>
    <row r="247" customHeight="1" spans="1:4">
      <c r="A247" s="2" t="str">
        <f>"SF1701"</f>
        <v>SF1701</v>
      </c>
      <c r="B247" s="2" t="s">
        <v>251</v>
      </c>
      <c r="C247" s="4" t="s">
        <v>139</v>
      </c>
      <c r="D247" s="3">
        <v>628</v>
      </c>
    </row>
    <row r="248" customHeight="1" spans="1:4">
      <c r="A248" s="2" t="str">
        <f>"SFL8"</f>
        <v>SFL8</v>
      </c>
      <c r="B248" s="2" t="s">
        <v>252</v>
      </c>
      <c r="C248" s="4" t="s">
        <v>139</v>
      </c>
      <c r="D248" s="3">
        <v>628</v>
      </c>
    </row>
    <row r="249" customHeight="1" spans="1:4">
      <c r="A249" s="2" t="str">
        <f>"SFL9"</f>
        <v>SFL9</v>
      </c>
      <c r="B249" s="2" t="s">
        <v>253</v>
      </c>
      <c r="C249" s="4" t="s">
        <v>139</v>
      </c>
      <c r="D249" s="3">
        <v>628</v>
      </c>
    </row>
    <row r="250" customHeight="1" spans="1:4">
      <c r="A250" s="2" t="str">
        <f>"SM1602"</f>
        <v>SM1602</v>
      </c>
      <c r="B250" s="2" t="s">
        <v>254</v>
      </c>
      <c r="C250" s="4" t="s">
        <v>139</v>
      </c>
      <c r="D250" s="3">
        <v>628</v>
      </c>
    </row>
    <row r="251" customHeight="1" spans="1:4">
      <c r="A251" s="2" t="str">
        <f>"SM1603"</f>
        <v>SM1603</v>
      </c>
      <c r="B251" s="2" t="s">
        <v>255</v>
      </c>
      <c r="C251" s="4" t="s">
        <v>139</v>
      </c>
      <c r="D251" s="3">
        <v>628</v>
      </c>
    </row>
    <row r="252" customHeight="1" spans="1:4">
      <c r="A252" s="2" t="str">
        <f>"SM1604"</f>
        <v>SM1604</v>
      </c>
      <c r="B252" s="2" t="s">
        <v>256</v>
      </c>
      <c r="C252" s="4" t="s">
        <v>139</v>
      </c>
      <c r="D252" s="3">
        <v>628</v>
      </c>
    </row>
    <row r="253" customHeight="1" spans="1:4">
      <c r="A253" s="2" t="str">
        <f>"SM1605"</f>
        <v>SM1605</v>
      </c>
      <c r="B253" s="2" t="s">
        <v>257</v>
      </c>
      <c r="C253" s="4" t="s">
        <v>139</v>
      </c>
      <c r="D253" s="3">
        <v>628</v>
      </c>
    </row>
    <row r="254" customHeight="1" spans="1:4">
      <c r="A254" s="2" t="str">
        <f>"SM1606"</f>
        <v>SM1606</v>
      </c>
      <c r="B254" s="2" t="s">
        <v>258</v>
      </c>
      <c r="C254" s="4" t="s">
        <v>139</v>
      </c>
      <c r="D254" s="3">
        <v>628</v>
      </c>
    </row>
    <row r="255" customHeight="1" spans="1:4">
      <c r="A255" s="2" t="str">
        <f>"SM1607"</f>
        <v>SM1607</v>
      </c>
      <c r="B255" s="2" t="s">
        <v>259</v>
      </c>
      <c r="C255" s="4" t="s">
        <v>139</v>
      </c>
      <c r="D255" s="3">
        <v>628</v>
      </c>
    </row>
    <row r="256" customHeight="1" spans="1:4">
      <c r="A256" s="2" t="str">
        <f>"SM1608"</f>
        <v>SM1608</v>
      </c>
      <c r="B256" s="2" t="s">
        <v>260</v>
      </c>
      <c r="C256" s="4" t="s">
        <v>139</v>
      </c>
      <c r="D256" s="3">
        <v>628</v>
      </c>
    </row>
    <row r="257" customHeight="1" spans="1:4">
      <c r="A257" s="2" t="str">
        <f>"SM1609"</f>
        <v>SM1609</v>
      </c>
      <c r="B257" s="2" t="s">
        <v>261</v>
      </c>
      <c r="C257" s="4" t="s">
        <v>139</v>
      </c>
      <c r="D257" s="3">
        <v>628</v>
      </c>
    </row>
    <row r="258" customHeight="1" spans="1:4">
      <c r="A258" s="2" t="str">
        <f>"SM1610"</f>
        <v>SM1610</v>
      </c>
      <c r="B258" s="2" t="s">
        <v>262</v>
      </c>
      <c r="C258" s="4" t="s">
        <v>139</v>
      </c>
      <c r="D258" s="3">
        <v>628</v>
      </c>
    </row>
    <row r="259" customHeight="1" spans="1:4">
      <c r="A259" s="2" t="str">
        <f>"SM1611"</f>
        <v>SM1611</v>
      </c>
      <c r="B259" s="2" t="s">
        <v>263</v>
      </c>
      <c r="C259" s="4" t="s">
        <v>139</v>
      </c>
      <c r="D259" s="3">
        <v>628</v>
      </c>
    </row>
    <row r="260" customHeight="1" spans="1:4">
      <c r="A260" s="2" t="str">
        <f>"SM1612"</f>
        <v>SM1612</v>
      </c>
      <c r="B260" s="2" t="s">
        <v>264</v>
      </c>
      <c r="C260" s="4" t="s">
        <v>139</v>
      </c>
      <c r="D260" s="3">
        <v>628</v>
      </c>
    </row>
    <row r="261" customHeight="1" spans="1:4">
      <c r="A261" s="2" t="str">
        <f>"SM1701"</f>
        <v>SM1701</v>
      </c>
      <c r="B261" s="2" t="s">
        <v>265</v>
      </c>
      <c r="C261" s="4" t="s">
        <v>139</v>
      </c>
      <c r="D261" s="3">
        <v>628</v>
      </c>
    </row>
    <row r="262" customHeight="1" spans="1:4">
      <c r="A262" s="2" t="str">
        <f>"SML8"</f>
        <v>SML8</v>
      </c>
      <c r="B262" s="2" t="s">
        <v>266</v>
      </c>
      <c r="C262" s="4" t="s">
        <v>139</v>
      </c>
      <c r="D262" s="3">
        <v>628</v>
      </c>
    </row>
    <row r="263" customHeight="1" spans="1:4">
      <c r="A263" s="2" t="str">
        <f>"SML9"</f>
        <v>SML9</v>
      </c>
      <c r="B263" s="2" t="s">
        <v>267</v>
      </c>
      <c r="C263" s="4" t="s">
        <v>139</v>
      </c>
      <c r="D263" s="3">
        <v>628</v>
      </c>
    </row>
    <row r="264" customHeight="1" spans="1:4">
      <c r="A264" s="2" t="str">
        <f>"SR1603"</f>
        <v>SR1603</v>
      </c>
      <c r="B264" s="2" t="s">
        <v>268</v>
      </c>
      <c r="C264" s="4" t="s">
        <v>139</v>
      </c>
      <c r="D264" s="3">
        <v>628</v>
      </c>
    </row>
    <row r="265" customHeight="1" spans="1:4">
      <c r="A265" s="2" t="str">
        <f>"SR1605"</f>
        <v>SR1605</v>
      </c>
      <c r="B265" s="2" t="s">
        <v>269</v>
      </c>
      <c r="C265" s="4" t="s">
        <v>139</v>
      </c>
      <c r="D265" s="3">
        <v>628</v>
      </c>
    </row>
    <row r="266" customHeight="1" spans="1:4">
      <c r="A266" s="2" t="str">
        <f>"SR1607"</f>
        <v>SR1607</v>
      </c>
      <c r="B266" s="2" t="s">
        <v>270</v>
      </c>
      <c r="C266" s="4" t="s">
        <v>139</v>
      </c>
      <c r="D266" s="3">
        <v>628</v>
      </c>
    </row>
    <row r="267" customHeight="1" spans="1:4">
      <c r="A267" s="2" t="str">
        <f>"SR1609"</f>
        <v>SR1609</v>
      </c>
      <c r="B267" s="2" t="s">
        <v>271</v>
      </c>
      <c r="C267" s="4" t="s">
        <v>139</v>
      </c>
      <c r="D267" s="3">
        <v>628</v>
      </c>
    </row>
    <row r="268" customHeight="1" spans="1:4">
      <c r="A268" s="2" t="str">
        <f>"SR1611"</f>
        <v>SR1611</v>
      </c>
      <c r="B268" s="2" t="s">
        <v>272</v>
      </c>
      <c r="C268" s="4" t="s">
        <v>139</v>
      </c>
      <c r="D268" s="3">
        <v>628</v>
      </c>
    </row>
    <row r="269" customHeight="1" spans="1:4">
      <c r="A269" s="2" t="str">
        <f>"SR1701"</f>
        <v>SR1701</v>
      </c>
      <c r="B269" s="2" t="s">
        <v>273</v>
      </c>
      <c r="C269" s="4" t="s">
        <v>139</v>
      </c>
      <c r="D269" s="3">
        <v>628</v>
      </c>
    </row>
    <row r="270" customHeight="1" spans="1:4">
      <c r="A270" s="2" t="str">
        <f>"SR1703"</f>
        <v>SR1703</v>
      </c>
      <c r="B270" s="2" t="s">
        <v>274</v>
      </c>
      <c r="C270" s="4" t="s">
        <v>139</v>
      </c>
      <c r="D270" s="3">
        <v>628</v>
      </c>
    </row>
    <row r="271" customHeight="1" spans="1:4">
      <c r="A271" s="2" t="str">
        <f>"SR1705"</f>
        <v>SR1705</v>
      </c>
      <c r="B271" s="2" t="s">
        <v>275</v>
      </c>
      <c r="C271" s="4" t="s">
        <v>139</v>
      </c>
      <c r="D271" s="3">
        <v>628</v>
      </c>
    </row>
    <row r="272" customHeight="1" spans="1:4">
      <c r="A272" s="2" t="str">
        <f>"SR1707"</f>
        <v>SR1707</v>
      </c>
      <c r="B272" s="2" t="s">
        <v>276</v>
      </c>
      <c r="C272" s="4" t="s">
        <v>139</v>
      </c>
      <c r="D272" s="3">
        <v>628</v>
      </c>
    </row>
    <row r="273" customHeight="1" spans="1:4">
      <c r="A273" s="2" t="str">
        <f>"SRL0"</f>
        <v>SRL0</v>
      </c>
      <c r="B273" s="2" t="s">
        <v>277</v>
      </c>
      <c r="C273" s="4" t="s">
        <v>139</v>
      </c>
      <c r="D273" s="3">
        <v>628</v>
      </c>
    </row>
    <row r="274" customHeight="1" spans="1:4">
      <c r="A274" s="2" t="str">
        <f>"SRL8"</f>
        <v>SRL8</v>
      </c>
      <c r="B274" s="2" t="s">
        <v>278</v>
      </c>
      <c r="C274" s="4" t="s">
        <v>139</v>
      </c>
      <c r="D274" s="3">
        <v>628</v>
      </c>
    </row>
    <row r="275" customHeight="1" spans="1:4">
      <c r="A275" s="2" t="str">
        <f>"SRL9"</f>
        <v>SRL9</v>
      </c>
      <c r="B275" s="2" t="s">
        <v>279</v>
      </c>
      <c r="C275" s="4" t="s">
        <v>139</v>
      </c>
      <c r="D275" s="3">
        <v>628</v>
      </c>
    </row>
    <row r="276" customHeight="1" spans="1:4">
      <c r="A276" s="2" t="str">
        <f>"TA1602"</f>
        <v>TA1602</v>
      </c>
      <c r="B276" s="2" t="s">
        <v>280</v>
      </c>
      <c r="C276" s="4" t="s">
        <v>139</v>
      </c>
      <c r="D276" s="3">
        <v>628</v>
      </c>
    </row>
    <row r="277" customHeight="1" spans="1:4">
      <c r="A277" s="2" t="str">
        <f>"TA1603"</f>
        <v>TA1603</v>
      </c>
      <c r="B277" s="2" t="s">
        <v>281</v>
      </c>
      <c r="C277" s="4" t="s">
        <v>139</v>
      </c>
      <c r="D277" s="3">
        <v>628</v>
      </c>
    </row>
    <row r="278" customHeight="1" spans="1:4">
      <c r="A278" s="2" t="str">
        <f>"TA1604"</f>
        <v>TA1604</v>
      </c>
      <c r="B278" s="2" t="s">
        <v>282</v>
      </c>
      <c r="C278" s="4" t="s">
        <v>139</v>
      </c>
      <c r="D278" s="3">
        <v>628</v>
      </c>
    </row>
    <row r="279" customHeight="1" spans="1:4">
      <c r="A279" s="2" t="str">
        <f>"TA1605"</f>
        <v>TA1605</v>
      </c>
      <c r="B279" s="2" t="s">
        <v>283</v>
      </c>
      <c r="C279" s="4" t="s">
        <v>139</v>
      </c>
      <c r="D279" s="3">
        <v>628</v>
      </c>
    </row>
    <row r="280" customHeight="1" spans="1:4">
      <c r="A280" s="2" t="str">
        <f>"TA1606"</f>
        <v>TA1606</v>
      </c>
      <c r="B280" s="2" t="s">
        <v>284</v>
      </c>
      <c r="C280" s="4" t="s">
        <v>139</v>
      </c>
      <c r="D280" s="3">
        <v>628</v>
      </c>
    </row>
    <row r="281" customHeight="1" spans="1:4">
      <c r="A281" s="2" t="str">
        <f>"TA1607"</f>
        <v>TA1607</v>
      </c>
      <c r="B281" s="2" t="s">
        <v>285</v>
      </c>
      <c r="C281" s="4" t="s">
        <v>139</v>
      </c>
      <c r="D281" s="3">
        <v>628</v>
      </c>
    </row>
    <row r="282" customHeight="1" spans="1:4">
      <c r="A282" s="2" t="str">
        <f>"TA1608"</f>
        <v>TA1608</v>
      </c>
      <c r="B282" s="2" t="s">
        <v>286</v>
      </c>
      <c r="C282" s="4" t="s">
        <v>139</v>
      </c>
      <c r="D282" s="3">
        <v>628</v>
      </c>
    </row>
    <row r="283" customHeight="1" spans="1:4">
      <c r="A283" s="2" t="str">
        <f>"TA1609"</f>
        <v>TA1609</v>
      </c>
      <c r="B283" s="2" t="s">
        <v>287</v>
      </c>
      <c r="C283" s="4" t="s">
        <v>139</v>
      </c>
      <c r="D283" s="3">
        <v>628</v>
      </c>
    </row>
    <row r="284" customHeight="1" spans="1:4">
      <c r="A284" s="2" t="str">
        <f>"TA1610"</f>
        <v>TA1610</v>
      </c>
      <c r="B284" s="2" t="s">
        <v>288</v>
      </c>
      <c r="C284" s="4" t="s">
        <v>139</v>
      </c>
      <c r="D284" s="3">
        <v>628</v>
      </c>
    </row>
    <row r="285" customHeight="1" spans="1:4">
      <c r="A285" s="2" t="str">
        <f>"TA1611"</f>
        <v>TA1611</v>
      </c>
      <c r="B285" s="2" t="s">
        <v>289</v>
      </c>
      <c r="C285" s="4" t="s">
        <v>139</v>
      </c>
      <c r="D285" s="3">
        <v>628</v>
      </c>
    </row>
    <row r="286" customHeight="1" spans="1:4">
      <c r="A286" s="2" t="str">
        <f>"TA1612"</f>
        <v>TA1612</v>
      </c>
      <c r="B286" s="2" t="s">
        <v>290</v>
      </c>
      <c r="C286" s="4" t="s">
        <v>139</v>
      </c>
      <c r="D286" s="3">
        <v>628</v>
      </c>
    </row>
    <row r="287" customHeight="1" spans="1:4">
      <c r="A287" s="2" t="str">
        <f>"TA1701"</f>
        <v>TA1701</v>
      </c>
      <c r="B287" s="2" t="s">
        <v>291</v>
      </c>
      <c r="C287" s="4" t="s">
        <v>139</v>
      </c>
      <c r="D287" s="3">
        <v>628</v>
      </c>
    </row>
    <row r="288" customHeight="1" spans="1:4">
      <c r="A288" s="2" t="str">
        <f>"TAL0"</f>
        <v>TAL0</v>
      </c>
      <c r="B288" s="2" t="s">
        <v>292</v>
      </c>
      <c r="C288" s="4" t="s">
        <v>139</v>
      </c>
      <c r="D288" s="3">
        <v>628</v>
      </c>
    </row>
    <row r="289" customHeight="1" spans="1:4">
      <c r="A289" s="2" t="str">
        <f>"TAL8"</f>
        <v>TAL8</v>
      </c>
      <c r="B289" s="2" t="s">
        <v>293</v>
      </c>
      <c r="C289" s="4" t="s">
        <v>139</v>
      </c>
      <c r="D289" s="3">
        <v>628</v>
      </c>
    </row>
    <row r="290" customHeight="1" spans="1:4">
      <c r="A290" s="2" t="str">
        <f>"TAL9"</f>
        <v>TAL9</v>
      </c>
      <c r="B290" s="2" t="s">
        <v>294</v>
      </c>
      <c r="C290" s="4" t="s">
        <v>139</v>
      </c>
      <c r="D290" s="3">
        <v>628</v>
      </c>
    </row>
    <row r="291" customHeight="1" spans="1:4">
      <c r="A291" s="2" t="str">
        <f>"TC1602"</f>
        <v>TC1602</v>
      </c>
      <c r="B291" s="2" t="s">
        <v>295</v>
      </c>
      <c r="C291" s="4" t="s">
        <v>139</v>
      </c>
      <c r="D291" s="3">
        <v>628</v>
      </c>
    </row>
    <row r="292" customHeight="1" spans="1:4">
      <c r="A292" s="2" t="str">
        <f>"TC1603"</f>
        <v>TC1603</v>
      </c>
      <c r="B292" s="2" t="s">
        <v>296</v>
      </c>
      <c r="C292" s="4" t="s">
        <v>139</v>
      </c>
      <c r="D292" s="3">
        <v>628</v>
      </c>
    </row>
    <row r="293" customHeight="1" spans="1:4">
      <c r="A293" s="2" t="str">
        <f>"TC1604"</f>
        <v>TC1604</v>
      </c>
      <c r="B293" s="2" t="s">
        <v>297</v>
      </c>
      <c r="C293" s="4" t="s">
        <v>139</v>
      </c>
      <c r="D293" s="3">
        <v>628</v>
      </c>
    </row>
    <row r="294" customHeight="1" spans="1:4">
      <c r="A294" s="2" t="str">
        <f>"TCL8"</f>
        <v>TCL8</v>
      </c>
      <c r="B294" s="2" t="s">
        <v>298</v>
      </c>
      <c r="C294" s="4" t="s">
        <v>139</v>
      </c>
      <c r="D294" s="3">
        <v>628</v>
      </c>
    </row>
    <row r="295" customHeight="1" spans="1:4">
      <c r="A295" s="2" t="str">
        <f>"TCL9"</f>
        <v>TCL9</v>
      </c>
      <c r="B295" s="2" t="s">
        <v>299</v>
      </c>
      <c r="C295" s="4" t="s">
        <v>139</v>
      </c>
      <c r="D295" s="3">
        <v>628</v>
      </c>
    </row>
    <row r="296" customHeight="1" spans="1:4">
      <c r="A296" s="2" t="str">
        <f>"WH1603"</f>
        <v>WH1603</v>
      </c>
      <c r="B296" s="2" t="s">
        <v>300</v>
      </c>
      <c r="C296" s="4" t="s">
        <v>139</v>
      </c>
      <c r="D296" s="3">
        <v>628</v>
      </c>
    </row>
    <row r="297" customHeight="1" spans="1:4">
      <c r="A297" s="2" t="str">
        <f>"WH1605"</f>
        <v>WH1605</v>
      </c>
      <c r="B297" s="2" t="s">
        <v>301</v>
      </c>
      <c r="C297" s="4" t="s">
        <v>139</v>
      </c>
      <c r="D297" s="3">
        <v>628</v>
      </c>
    </row>
    <row r="298" customHeight="1" spans="1:4">
      <c r="A298" s="2" t="str">
        <f>"WH1607"</f>
        <v>WH1607</v>
      </c>
      <c r="B298" s="2" t="s">
        <v>302</v>
      </c>
      <c r="C298" s="4" t="s">
        <v>139</v>
      </c>
      <c r="D298" s="3">
        <v>628</v>
      </c>
    </row>
    <row r="299" customHeight="1" spans="1:4">
      <c r="A299" s="2" t="str">
        <f>"WH1609"</f>
        <v>WH1609</v>
      </c>
      <c r="B299" s="2" t="s">
        <v>303</v>
      </c>
      <c r="C299" s="4" t="s">
        <v>139</v>
      </c>
      <c r="D299" s="3">
        <v>628</v>
      </c>
    </row>
    <row r="300" customHeight="1" spans="1:4">
      <c r="A300" s="2" t="str">
        <f>"WH1611"</f>
        <v>WH1611</v>
      </c>
      <c r="B300" s="2" t="s">
        <v>304</v>
      </c>
      <c r="C300" s="4" t="s">
        <v>139</v>
      </c>
      <c r="D300" s="3">
        <v>628</v>
      </c>
    </row>
    <row r="301" customHeight="1" spans="1:4">
      <c r="A301" s="2" t="str">
        <f>"WH1701"</f>
        <v>WH1701</v>
      </c>
      <c r="B301" s="2" t="s">
        <v>305</v>
      </c>
      <c r="C301" s="4" t="s">
        <v>139</v>
      </c>
      <c r="D301" s="3">
        <v>628</v>
      </c>
    </row>
    <row r="302" customHeight="1" spans="1:4">
      <c r="A302" s="2" t="str">
        <f>"WHL0"</f>
        <v>WHL0</v>
      </c>
      <c r="B302" s="2" t="s">
        <v>306</v>
      </c>
      <c r="C302" s="4" t="s">
        <v>139</v>
      </c>
      <c r="D302" s="3">
        <v>628</v>
      </c>
    </row>
    <row r="303" customHeight="1" spans="1:4">
      <c r="A303" s="2" t="str">
        <f>"WHL8"</f>
        <v>WHL8</v>
      </c>
      <c r="B303" s="2" t="s">
        <v>307</v>
      </c>
      <c r="C303" s="4" t="s">
        <v>139</v>
      </c>
      <c r="D303" s="3">
        <v>628</v>
      </c>
    </row>
    <row r="304" customHeight="1" spans="1:4">
      <c r="A304" s="2" t="str">
        <f>"WHL9"</f>
        <v>WHL9</v>
      </c>
      <c r="B304" s="2" t="s">
        <v>308</v>
      </c>
      <c r="C304" s="4" t="s">
        <v>139</v>
      </c>
      <c r="D304" s="3">
        <v>628</v>
      </c>
    </row>
    <row r="305" customHeight="1" spans="1:4">
      <c r="A305" s="2" t="str">
        <f>"ZC1605"</f>
        <v>ZC1605</v>
      </c>
      <c r="B305" s="2" t="s">
        <v>309</v>
      </c>
      <c r="C305" s="4" t="s">
        <v>139</v>
      </c>
      <c r="D305" s="3">
        <v>628</v>
      </c>
    </row>
    <row r="306" customHeight="1" spans="1:4">
      <c r="A306" s="2" t="str">
        <f>"ZC1606"</f>
        <v>ZC1606</v>
      </c>
      <c r="B306" s="2" t="s">
        <v>310</v>
      </c>
      <c r="C306" s="4" t="s">
        <v>139</v>
      </c>
      <c r="D306" s="3">
        <v>628</v>
      </c>
    </row>
    <row r="307" customHeight="1" spans="1:4">
      <c r="A307" s="2" t="str">
        <f>"ZC1607"</f>
        <v>ZC1607</v>
      </c>
      <c r="B307" s="2" t="s">
        <v>311</v>
      </c>
      <c r="C307" s="4" t="s">
        <v>139</v>
      </c>
      <c r="D307" s="3">
        <v>628</v>
      </c>
    </row>
    <row r="308" customHeight="1" spans="1:4">
      <c r="A308" s="2" t="str">
        <f>"ZC1608"</f>
        <v>ZC1608</v>
      </c>
      <c r="B308" s="2" t="s">
        <v>312</v>
      </c>
      <c r="C308" s="4" t="s">
        <v>139</v>
      </c>
      <c r="D308" s="3">
        <v>628</v>
      </c>
    </row>
    <row r="309" customHeight="1" spans="1:4">
      <c r="A309" s="2" t="str">
        <f>"ZC1609"</f>
        <v>ZC1609</v>
      </c>
      <c r="B309" s="2" t="s">
        <v>313</v>
      </c>
      <c r="C309" s="4" t="s">
        <v>139</v>
      </c>
      <c r="D309" s="3">
        <v>628</v>
      </c>
    </row>
    <row r="310" customHeight="1" spans="1:4">
      <c r="A310" s="2" t="str">
        <f>"ZC1610"</f>
        <v>ZC1610</v>
      </c>
      <c r="B310" s="2" t="s">
        <v>314</v>
      </c>
      <c r="C310" s="4" t="s">
        <v>139</v>
      </c>
      <c r="D310" s="3">
        <v>628</v>
      </c>
    </row>
    <row r="311" customHeight="1" spans="1:4">
      <c r="A311" s="2" t="str">
        <f>"ZC1611"</f>
        <v>ZC1611</v>
      </c>
      <c r="B311" s="2" t="s">
        <v>315</v>
      </c>
      <c r="C311" s="4" t="s">
        <v>139</v>
      </c>
      <c r="D311" s="3">
        <v>628</v>
      </c>
    </row>
    <row r="312" customHeight="1" spans="1:4">
      <c r="A312" s="2" t="str">
        <f>"ZC1612"</f>
        <v>ZC1612</v>
      </c>
      <c r="B312" s="2" t="s">
        <v>316</v>
      </c>
      <c r="C312" s="4" t="s">
        <v>139</v>
      </c>
      <c r="D312" s="3">
        <v>628</v>
      </c>
    </row>
    <row r="313" customHeight="1" spans="1:4">
      <c r="A313" s="2" t="str">
        <f>"ZC1701"</f>
        <v>ZC1701</v>
      </c>
      <c r="B313" s="2" t="s">
        <v>317</v>
      </c>
      <c r="C313" s="4" t="s">
        <v>139</v>
      </c>
      <c r="D313" s="3">
        <v>628</v>
      </c>
    </row>
    <row r="314" customHeight="1" spans="1:4">
      <c r="A314" s="2" t="str">
        <f>"ZCL8"</f>
        <v>ZCL8</v>
      </c>
      <c r="B314" s="2" t="s">
        <v>298</v>
      </c>
      <c r="C314" s="4" t="s">
        <v>139</v>
      </c>
      <c r="D314" s="3">
        <v>628</v>
      </c>
    </row>
    <row r="315" customHeight="1" spans="1:4">
      <c r="A315" s="2" t="str">
        <f>"ZCL9"</f>
        <v>ZCL9</v>
      </c>
      <c r="B315" s="2" t="s">
        <v>299</v>
      </c>
      <c r="C315" s="4" t="s">
        <v>139</v>
      </c>
      <c r="D315" s="3">
        <v>628</v>
      </c>
    </row>
    <row r="316" customHeight="1" spans="1:4">
      <c r="A316" s="2" t="str">
        <f>"A1603"</f>
        <v>A1603</v>
      </c>
      <c r="B316" s="2" t="s">
        <v>318</v>
      </c>
      <c r="C316" s="4" t="s">
        <v>319</v>
      </c>
      <c r="D316" s="3">
        <v>629</v>
      </c>
    </row>
    <row r="317" customHeight="1" spans="1:4">
      <c r="A317" s="2" t="str">
        <f>"A1605"</f>
        <v>A1605</v>
      </c>
      <c r="B317" s="2" t="s">
        <v>320</v>
      </c>
      <c r="C317" s="4" t="s">
        <v>319</v>
      </c>
      <c r="D317" s="3">
        <v>629</v>
      </c>
    </row>
    <row r="318" customHeight="1" spans="1:4">
      <c r="A318" s="2" t="str">
        <f>"A1607"</f>
        <v>A1607</v>
      </c>
      <c r="B318" s="2" t="s">
        <v>321</v>
      </c>
      <c r="C318" s="4" t="s">
        <v>319</v>
      </c>
      <c r="D318" s="3">
        <v>629</v>
      </c>
    </row>
    <row r="319" customHeight="1" spans="1:4">
      <c r="A319" s="2" t="str">
        <f>"A1609"</f>
        <v>A1609</v>
      </c>
      <c r="B319" s="2" t="s">
        <v>322</v>
      </c>
      <c r="C319" s="4" t="s">
        <v>319</v>
      </c>
      <c r="D319" s="3">
        <v>629</v>
      </c>
    </row>
    <row r="320" customHeight="1" spans="1:4">
      <c r="A320" s="2" t="str">
        <f>"A1611"</f>
        <v>A1611</v>
      </c>
      <c r="B320" s="2" t="s">
        <v>323</v>
      </c>
      <c r="C320" s="4" t="s">
        <v>319</v>
      </c>
      <c r="D320" s="3">
        <v>629</v>
      </c>
    </row>
    <row r="321" customHeight="1" spans="1:4">
      <c r="A321" s="2" t="str">
        <f>"A1701"</f>
        <v>A1701</v>
      </c>
      <c r="B321" s="2" t="s">
        <v>324</v>
      </c>
      <c r="C321" s="4" t="s">
        <v>319</v>
      </c>
      <c r="D321" s="3">
        <v>629</v>
      </c>
    </row>
    <row r="322" customHeight="1" spans="1:4">
      <c r="A322" s="2" t="str">
        <f>"A1703"</f>
        <v>A1703</v>
      </c>
      <c r="B322" s="2" t="s">
        <v>325</v>
      </c>
      <c r="C322" s="4" t="s">
        <v>319</v>
      </c>
      <c r="D322" s="3">
        <v>629</v>
      </c>
    </row>
    <row r="323" customHeight="1" spans="1:4">
      <c r="A323" s="2" t="str">
        <f>"A1705"</f>
        <v>A1705</v>
      </c>
      <c r="B323" s="2" t="s">
        <v>326</v>
      </c>
      <c r="C323" s="4" t="s">
        <v>319</v>
      </c>
      <c r="D323" s="3">
        <v>629</v>
      </c>
    </row>
    <row r="324" customHeight="1" spans="1:4">
      <c r="A324" s="2" t="str">
        <f>"A1707"</f>
        <v>A1707</v>
      </c>
      <c r="B324" s="2" t="s">
        <v>327</v>
      </c>
      <c r="C324" s="4" t="s">
        <v>319</v>
      </c>
      <c r="D324" s="3">
        <v>629</v>
      </c>
    </row>
    <row r="325" customHeight="1" spans="1:4">
      <c r="A325" s="2" t="str">
        <f>"AL0"</f>
        <v>AL0</v>
      </c>
      <c r="B325" s="2" t="s">
        <v>328</v>
      </c>
      <c r="C325" s="4" t="s">
        <v>319</v>
      </c>
      <c r="D325" s="3">
        <v>629</v>
      </c>
    </row>
    <row r="326" customHeight="1" spans="1:4">
      <c r="A326" s="2" t="str">
        <f>"AL8"</f>
        <v>AL8</v>
      </c>
      <c r="B326" s="2" t="s">
        <v>329</v>
      </c>
      <c r="C326" s="4" t="s">
        <v>319</v>
      </c>
      <c r="D326" s="3">
        <v>629</v>
      </c>
    </row>
    <row r="327" customHeight="1" spans="1:4">
      <c r="A327" s="2" t="str">
        <f>"AL9"</f>
        <v>AL9</v>
      </c>
      <c r="B327" s="2" t="s">
        <v>330</v>
      </c>
      <c r="C327" s="4" t="s">
        <v>319</v>
      </c>
      <c r="D327" s="3">
        <v>629</v>
      </c>
    </row>
    <row r="328" customHeight="1" spans="1:4">
      <c r="A328" s="2" t="str">
        <f>"B1603"</f>
        <v>B1603</v>
      </c>
      <c r="B328" s="2" t="s">
        <v>331</v>
      </c>
      <c r="C328" s="4" t="s">
        <v>319</v>
      </c>
      <c r="D328" s="3">
        <v>629</v>
      </c>
    </row>
    <row r="329" customHeight="1" spans="1:4">
      <c r="A329" s="2" t="str">
        <f>"B1605"</f>
        <v>B1605</v>
      </c>
      <c r="B329" s="2" t="s">
        <v>332</v>
      </c>
      <c r="C329" s="4" t="s">
        <v>319</v>
      </c>
      <c r="D329" s="3">
        <v>629</v>
      </c>
    </row>
    <row r="330" customHeight="1" spans="1:4">
      <c r="A330" s="2" t="str">
        <f>"B1607"</f>
        <v>B1607</v>
      </c>
      <c r="B330" s="2" t="s">
        <v>333</v>
      </c>
      <c r="C330" s="4" t="s">
        <v>319</v>
      </c>
      <c r="D330" s="3">
        <v>629</v>
      </c>
    </row>
    <row r="331" customHeight="1" spans="1:4">
      <c r="A331" s="2" t="str">
        <f>"B1609"</f>
        <v>B1609</v>
      </c>
      <c r="B331" s="2" t="s">
        <v>334</v>
      </c>
      <c r="C331" s="4" t="s">
        <v>319</v>
      </c>
      <c r="D331" s="3">
        <v>629</v>
      </c>
    </row>
    <row r="332" customHeight="1" spans="1:4">
      <c r="A332" s="2" t="str">
        <f>"B1611"</f>
        <v>B1611</v>
      </c>
      <c r="B332" s="2" t="s">
        <v>335</v>
      </c>
      <c r="C332" s="4" t="s">
        <v>319</v>
      </c>
      <c r="D332" s="3">
        <v>629</v>
      </c>
    </row>
    <row r="333" customHeight="1" spans="1:4">
      <c r="A333" s="2" t="str">
        <f>"B1701"</f>
        <v>B1701</v>
      </c>
      <c r="B333" s="2" t="s">
        <v>336</v>
      </c>
      <c r="C333" s="4" t="s">
        <v>319</v>
      </c>
      <c r="D333" s="3">
        <v>629</v>
      </c>
    </row>
    <row r="334" customHeight="1" spans="1:4">
      <c r="A334" s="2" t="str">
        <f>"BB1602"</f>
        <v>BB1602</v>
      </c>
      <c r="B334" s="2" t="s">
        <v>337</v>
      </c>
      <c r="C334" s="4" t="s">
        <v>319</v>
      </c>
      <c r="D334" s="3">
        <v>629</v>
      </c>
    </row>
    <row r="335" customHeight="1" spans="1:4">
      <c r="A335" s="2" t="str">
        <f>"BB1603"</f>
        <v>BB1603</v>
      </c>
      <c r="B335" s="2" t="s">
        <v>338</v>
      </c>
      <c r="C335" s="4" t="s">
        <v>319</v>
      </c>
      <c r="D335" s="3">
        <v>629</v>
      </c>
    </row>
    <row r="336" customHeight="1" spans="1:4">
      <c r="A336" s="2" t="str">
        <f>"BB1604"</f>
        <v>BB1604</v>
      </c>
      <c r="B336" s="2" t="s">
        <v>339</v>
      </c>
      <c r="C336" s="4" t="s">
        <v>319</v>
      </c>
      <c r="D336" s="3">
        <v>629</v>
      </c>
    </row>
    <row r="337" customHeight="1" spans="1:4">
      <c r="A337" s="2" t="str">
        <f>"BB1605"</f>
        <v>BB1605</v>
      </c>
      <c r="B337" s="2" t="s">
        <v>340</v>
      </c>
      <c r="C337" s="4" t="s">
        <v>319</v>
      </c>
      <c r="D337" s="3">
        <v>629</v>
      </c>
    </row>
    <row r="338" customHeight="1" spans="1:4">
      <c r="A338" s="2" t="str">
        <f>"BB1606"</f>
        <v>BB1606</v>
      </c>
      <c r="B338" s="2" t="s">
        <v>341</v>
      </c>
      <c r="C338" s="4" t="s">
        <v>319</v>
      </c>
      <c r="D338" s="3">
        <v>629</v>
      </c>
    </row>
    <row r="339" customHeight="1" spans="1:4">
      <c r="A339" s="2" t="str">
        <f>"BB1607"</f>
        <v>BB1607</v>
      </c>
      <c r="B339" s="2" t="s">
        <v>342</v>
      </c>
      <c r="C339" s="4" t="s">
        <v>319</v>
      </c>
      <c r="D339" s="3">
        <v>629</v>
      </c>
    </row>
    <row r="340" customHeight="1" spans="1:4">
      <c r="A340" s="2" t="str">
        <f>"BB1608"</f>
        <v>BB1608</v>
      </c>
      <c r="B340" s="2" t="s">
        <v>343</v>
      </c>
      <c r="C340" s="4" t="s">
        <v>319</v>
      </c>
      <c r="D340" s="3">
        <v>629</v>
      </c>
    </row>
    <row r="341" customHeight="1" spans="1:4">
      <c r="A341" s="2" t="str">
        <f>"BB1609"</f>
        <v>BB1609</v>
      </c>
      <c r="B341" s="2" t="s">
        <v>344</v>
      </c>
      <c r="C341" s="4" t="s">
        <v>319</v>
      </c>
      <c r="D341" s="3">
        <v>629</v>
      </c>
    </row>
    <row r="342" customHeight="1" spans="1:4">
      <c r="A342" s="2" t="str">
        <f>"BB1610"</f>
        <v>BB1610</v>
      </c>
      <c r="B342" s="2" t="s">
        <v>345</v>
      </c>
      <c r="C342" s="4" t="s">
        <v>319</v>
      </c>
      <c r="D342" s="3">
        <v>629</v>
      </c>
    </row>
    <row r="343" customHeight="1" spans="1:4">
      <c r="A343" s="2" t="str">
        <f>"BB1611"</f>
        <v>BB1611</v>
      </c>
      <c r="B343" s="2" t="s">
        <v>346</v>
      </c>
      <c r="C343" s="4" t="s">
        <v>319</v>
      </c>
      <c r="D343" s="3">
        <v>629</v>
      </c>
    </row>
    <row r="344" customHeight="1" spans="1:4">
      <c r="A344" s="2" t="str">
        <f>"BB1612"</f>
        <v>BB1612</v>
      </c>
      <c r="B344" s="2" t="s">
        <v>347</v>
      </c>
      <c r="C344" s="4" t="s">
        <v>319</v>
      </c>
      <c r="D344" s="3">
        <v>629</v>
      </c>
    </row>
    <row r="345" customHeight="1" spans="1:4">
      <c r="A345" s="2" t="str">
        <f>"BB1701"</f>
        <v>BB1701</v>
      </c>
      <c r="B345" s="2" t="s">
        <v>348</v>
      </c>
      <c r="C345" s="4" t="s">
        <v>319</v>
      </c>
      <c r="D345" s="3">
        <v>629</v>
      </c>
    </row>
    <row r="346" customHeight="1" spans="1:4">
      <c r="A346" s="2" t="str">
        <f>"BBL8"</f>
        <v>BBL8</v>
      </c>
      <c r="B346" s="2" t="s">
        <v>349</v>
      </c>
      <c r="C346" s="4" t="s">
        <v>319</v>
      </c>
      <c r="D346" s="3">
        <v>629</v>
      </c>
    </row>
    <row r="347" customHeight="1" spans="1:4">
      <c r="A347" s="2" t="str">
        <f>"BBL9"</f>
        <v>BBL9</v>
      </c>
      <c r="B347" s="2" t="s">
        <v>350</v>
      </c>
      <c r="C347" s="4" t="s">
        <v>319</v>
      </c>
      <c r="D347" s="3">
        <v>629</v>
      </c>
    </row>
    <row r="348" customHeight="1" spans="1:4">
      <c r="A348" s="2" t="str">
        <f>"BL0"</f>
        <v>BL0</v>
      </c>
      <c r="B348" s="2" t="s">
        <v>351</v>
      </c>
      <c r="C348" s="4" t="s">
        <v>319</v>
      </c>
      <c r="D348" s="3">
        <v>629</v>
      </c>
    </row>
    <row r="349" customHeight="1" spans="1:4">
      <c r="A349" s="2" t="str">
        <f>"BL8"</f>
        <v>BL8</v>
      </c>
      <c r="B349" s="2" t="s">
        <v>352</v>
      </c>
      <c r="C349" s="4" t="s">
        <v>319</v>
      </c>
      <c r="D349" s="3">
        <v>629</v>
      </c>
    </row>
    <row r="350" customHeight="1" spans="1:4">
      <c r="A350" s="2" t="str">
        <f>"BL9"</f>
        <v>BL9</v>
      </c>
      <c r="B350" s="2" t="s">
        <v>353</v>
      </c>
      <c r="C350" s="4" t="s">
        <v>319</v>
      </c>
      <c r="D350" s="3">
        <v>629</v>
      </c>
    </row>
    <row r="351" customHeight="1" spans="1:4">
      <c r="A351" s="2" t="str">
        <f>"C1603"</f>
        <v>C1603</v>
      </c>
      <c r="B351" s="2" t="s">
        <v>354</v>
      </c>
      <c r="C351" s="4" t="s">
        <v>319</v>
      </c>
      <c r="D351" s="3">
        <v>629</v>
      </c>
    </row>
    <row r="352" customHeight="1" spans="1:4">
      <c r="A352" s="2" t="str">
        <f>"C1605"</f>
        <v>C1605</v>
      </c>
      <c r="B352" s="2" t="s">
        <v>355</v>
      </c>
      <c r="C352" s="4" t="s">
        <v>319</v>
      </c>
      <c r="D352" s="3">
        <v>629</v>
      </c>
    </row>
    <row r="353" customHeight="1" spans="1:4">
      <c r="A353" s="2" t="str">
        <f>"C1607"</f>
        <v>C1607</v>
      </c>
      <c r="B353" s="2" t="s">
        <v>356</v>
      </c>
      <c r="C353" s="4" t="s">
        <v>319</v>
      </c>
      <c r="D353" s="3">
        <v>629</v>
      </c>
    </row>
    <row r="354" customHeight="1" spans="1:4">
      <c r="A354" s="2" t="str">
        <f>"C1609"</f>
        <v>C1609</v>
      </c>
      <c r="B354" s="2" t="s">
        <v>357</v>
      </c>
      <c r="C354" s="4" t="s">
        <v>319</v>
      </c>
      <c r="D354" s="3">
        <v>629</v>
      </c>
    </row>
    <row r="355" customHeight="1" spans="1:4">
      <c r="A355" s="2" t="str">
        <f>"C1611"</f>
        <v>C1611</v>
      </c>
      <c r="B355" s="2" t="s">
        <v>358</v>
      </c>
      <c r="C355" s="4" t="s">
        <v>319</v>
      </c>
      <c r="D355" s="3">
        <v>629</v>
      </c>
    </row>
    <row r="356" customHeight="1" spans="1:4">
      <c r="A356" s="2" t="str">
        <f>"C1701"</f>
        <v>C1701</v>
      </c>
      <c r="B356" s="2" t="s">
        <v>359</v>
      </c>
      <c r="C356" s="4" t="s">
        <v>319</v>
      </c>
      <c r="D356" s="3">
        <v>629</v>
      </c>
    </row>
    <row r="357" customHeight="1" spans="1:4">
      <c r="A357" s="2" t="str">
        <f>"CL0"</f>
        <v>CL0</v>
      </c>
      <c r="B357" s="2" t="s">
        <v>360</v>
      </c>
      <c r="C357" s="4" t="s">
        <v>319</v>
      </c>
      <c r="D357" s="3">
        <v>629</v>
      </c>
    </row>
    <row r="358" customHeight="1" spans="1:4">
      <c r="A358" s="2" t="str">
        <f>"CL8"</f>
        <v>CL8</v>
      </c>
      <c r="B358" s="2" t="s">
        <v>361</v>
      </c>
      <c r="C358" s="4" t="s">
        <v>319</v>
      </c>
      <c r="D358" s="3">
        <v>629</v>
      </c>
    </row>
    <row r="359" customHeight="1" spans="1:4">
      <c r="A359" s="2" t="str">
        <f>"CL9"</f>
        <v>CL9</v>
      </c>
      <c r="B359" s="2" t="s">
        <v>362</v>
      </c>
      <c r="C359" s="4" t="s">
        <v>319</v>
      </c>
      <c r="D359" s="3">
        <v>629</v>
      </c>
    </row>
    <row r="360" customHeight="1" spans="1:4">
      <c r="A360" s="2" t="str">
        <f>"CS1603"</f>
        <v>CS1603</v>
      </c>
      <c r="B360" s="2" t="s">
        <v>363</v>
      </c>
      <c r="C360" s="4" t="s">
        <v>319</v>
      </c>
      <c r="D360" s="3">
        <v>629</v>
      </c>
    </row>
    <row r="361" customHeight="1" spans="1:4">
      <c r="A361" s="2" t="str">
        <f>"CS1605"</f>
        <v>CS1605</v>
      </c>
      <c r="B361" s="2" t="s">
        <v>364</v>
      </c>
      <c r="C361" s="4" t="s">
        <v>319</v>
      </c>
      <c r="D361" s="3">
        <v>629</v>
      </c>
    </row>
    <row r="362" customHeight="1" spans="1:4">
      <c r="A362" s="2" t="str">
        <f>"CS1607"</f>
        <v>CS1607</v>
      </c>
      <c r="B362" s="2" t="s">
        <v>365</v>
      </c>
      <c r="C362" s="4" t="s">
        <v>319</v>
      </c>
      <c r="D362" s="3">
        <v>629</v>
      </c>
    </row>
    <row r="363" customHeight="1" spans="1:4">
      <c r="A363" s="2" t="str">
        <f>"CS1609"</f>
        <v>CS1609</v>
      </c>
      <c r="B363" s="2" t="s">
        <v>366</v>
      </c>
      <c r="C363" s="4" t="s">
        <v>319</v>
      </c>
      <c r="D363" s="3">
        <v>629</v>
      </c>
    </row>
    <row r="364" customHeight="1" spans="1:4">
      <c r="A364" s="2" t="str">
        <f>"CS1611"</f>
        <v>CS1611</v>
      </c>
      <c r="B364" s="2" t="s">
        <v>367</v>
      </c>
      <c r="C364" s="4" t="s">
        <v>319</v>
      </c>
      <c r="D364" s="3">
        <v>629</v>
      </c>
    </row>
    <row r="365" customHeight="1" spans="1:4">
      <c r="A365" s="2" t="str">
        <f>"CS1701"</f>
        <v>CS1701</v>
      </c>
      <c r="B365" s="2" t="s">
        <v>368</v>
      </c>
      <c r="C365" s="4" t="s">
        <v>319</v>
      </c>
      <c r="D365" s="3">
        <v>629</v>
      </c>
    </row>
    <row r="366" customHeight="1" spans="1:4">
      <c r="A366" s="2" t="str">
        <f>"CSL8"</f>
        <v>CSL8</v>
      </c>
      <c r="B366" s="2" t="s">
        <v>369</v>
      </c>
      <c r="C366" s="4" t="s">
        <v>319</v>
      </c>
      <c r="D366" s="3">
        <v>629</v>
      </c>
    </row>
    <row r="367" customHeight="1" spans="1:4">
      <c r="A367" s="2" t="str">
        <f>"CSL9"</f>
        <v>CSL9</v>
      </c>
      <c r="B367" s="2" t="s">
        <v>370</v>
      </c>
      <c r="C367" s="4" t="s">
        <v>319</v>
      </c>
      <c r="D367" s="3">
        <v>629</v>
      </c>
    </row>
    <row r="368" customHeight="1" spans="1:4">
      <c r="A368" s="2" t="str">
        <f>"FB1602"</f>
        <v>FB1602</v>
      </c>
      <c r="B368" s="2" t="s">
        <v>371</v>
      </c>
      <c r="C368" s="4" t="s">
        <v>319</v>
      </c>
      <c r="D368" s="3">
        <v>629</v>
      </c>
    </row>
    <row r="369" customHeight="1" spans="1:4">
      <c r="A369" s="2" t="str">
        <f>"FB1603"</f>
        <v>FB1603</v>
      </c>
      <c r="B369" s="2" t="s">
        <v>372</v>
      </c>
      <c r="C369" s="4" t="s">
        <v>319</v>
      </c>
      <c r="D369" s="3">
        <v>629</v>
      </c>
    </row>
    <row r="370" customHeight="1" spans="1:4">
      <c r="A370" s="2" t="str">
        <f>"FB1604"</f>
        <v>FB1604</v>
      </c>
      <c r="B370" s="2" t="s">
        <v>373</v>
      </c>
      <c r="C370" s="4" t="s">
        <v>319</v>
      </c>
      <c r="D370" s="3">
        <v>629</v>
      </c>
    </row>
    <row r="371" customHeight="1" spans="1:4">
      <c r="A371" s="2" t="str">
        <f>"FB1605"</f>
        <v>FB1605</v>
      </c>
      <c r="B371" s="2" t="s">
        <v>374</v>
      </c>
      <c r="C371" s="4" t="s">
        <v>319</v>
      </c>
      <c r="D371" s="3">
        <v>629</v>
      </c>
    </row>
    <row r="372" customHeight="1" spans="1:4">
      <c r="A372" s="2" t="str">
        <f>"FB1606"</f>
        <v>FB1606</v>
      </c>
      <c r="B372" s="2" t="s">
        <v>375</v>
      </c>
      <c r="C372" s="4" t="s">
        <v>319</v>
      </c>
      <c r="D372" s="3">
        <v>629</v>
      </c>
    </row>
    <row r="373" customHeight="1" spans="1:4">
      <c r="A373" s="2" t="str">
        <f>"FB1607"</f>
        <v>FB1607</v>
      </c>
      <c r="B373" s="2" t="s">
        <v>376</v>
      </c>
      <c r="C373" s="4" t="s">
        <v>319</v>
      </c>
      <c r="D373" s="3">
        <v>629</v>
      </c>
    </row>
    <row r="374" customHeight="1" spans="1:4">
      <c r="A374" s="2" t="str">
        <f>"FB1608"</f>
        <v>FB1608</v>
      </c>
      <c r="B374" s="2" t="s">
        <v>377</v>
      </c>
      <c r="C374" s="4" t="s">
        <v>319</v>
      </c>
      <c r="D374" s="3">
        <v>629</v>
      </c>
    </row>
    <row r="375" customHeight="1" spans="1:4">
      <c r="A375" s="2" t="str">
        <f>"FB1609"</f>
        <v>FB1609</v>
      </c>
      <c r="B375" s="2" t="s">
        <v>378</v>
      </c>
      <c r="C375" s="4" t="s">
        <v>319</v>
      </c>
      <c r="D375" s="3">
        <v>629</v>
      </c>
    </row>
    <row r="376" customHeight="1" spans="1:4">
      <c r="A376" s="2" t="str">
        <f>"FB1610"</f>
        <v>FB1610</v>
      </c>
      <c r="B376" s="2" t="s">
        <v>379</v>
      </c>
      <c r="C376" s="4" t="s">
        <v>319</v>
      </c>
      <c r="D376" s="3">
        <v>629</v>
      </c>
    </row>
    <row r="377" customHeight="1" spans="1:4">
      <c r="A377" s="2" t="str">
        <f>"FB1611"</f>
        <v>FB1611</v>
      </c>
      <c r="B377" s="2" t="s">
        <v>380</v>
      </c>
      <c r="C377" s="4" t="s">
        <v>319</v>
      </c>
      <c r="D377" s="3">
        <v>629</v>
      </c>
    </row>
    <row r="378" customHeight="1" spans="1:4">
      <c r="A378" s="2" t="str">
        <f>"FB1612"</f>
        <v>FB1612</v>
      </c>
      <c r="B378" s="2" t="s">
        <v>381</v>
      </c>
      <c r="C378" s="4" t="s">
        <v>319</v>
      </c>
      <c r="D378" s="3">
        <v>629</v>
      </c>
    </row>
    <row r="379" customHeight="1" spans="1:4">
      <c r="A379" s="2" t="str">
        <f>"FB1701"</f>
        <v>FB1701</v>
      </c>
      <c r="B379" s="2" t="s">
        <v>382</v>
      </c>
      <c r="C379" s="4" t="s">
        <v>319</v>
      </c>
      <c r="D379" s="3">
        <v>629</v>
      </c>
    </row>
    <row r="380" customHeight="1" spans="1:4">
      <c r="A380" s="2" t="str">
        <f>"FBL8"</f>
        <v>FBL8</v>
      </c>
      <c r="B380" s="2" t="s">
        <v>383</v>
      </c>
      <c r="C380" s="4" t="s">
        <v>319</v>
      </c>
      <c r="D380" s="3">
        <v>629</v>
      </c>
    </row>
    <row r="381" customHeight="1" spans="1:4">
      <c r="A381" s="2" t="str">
        <f>"FBL9"</f>
        <v>FBL9</v>
      </c>
      <c r="B381" s="2" t="s">
        <v>384</v>
      </c>
      <c r="C381" s="4" t="s">
        <v>319</v>
      </c>
      <c r="D381" s="3">
        <v>629</v>
      </c>
    </row>
    <row r="382" customHeight="1" spans="1:4">
      <c r="A382" s="2" t="str">
        <f>"I1602"</f>
        <v>I1602</v>
      </c>
      <c r="B382" s="2" t="s">
        <v>385</v>
      </c>
      <c r="C382" s="4" t="s">
        <v>319</v>
      </c>
      <c r="D382" s="3">
        <v>629</v>
      </c>
    </row>
    <row r="383" customHeight="1" spans="1:4">
      <c r="A383" s="2" t="str">
        <f>"I1603"</f>
        <v>I1603</v>
      </c>
      <c r="B383" s="2" t="s">
        <v>386</v>
      </c>
      <c r="C383" s="4" t="s">
        <v>319</v>
      </c>
      <c r="D383" s="3">
        <v>629</v>
      </c>
    </row>
    <row r="384" customHeight="1" spans="1:4">
      <c r="A384" s="2" t="str">
        <f>"I1604"</f>
        <v>I1604</v>
      </c>
      <c r="B384" s="2" t="s">
        <v>387</v>
      </c>
      <c r="C384" s="4" t="s">
        <v>319</v>
      </c>
      <c r="D384" s="3">
        <v>629</v>
      </c>
    </row>
    <row r="385" customHeight="1" spans="1:4">
      <c r="A385" s="2" t="str">
        <f>"I1605"</f>
        <v>I1605</v>
      </c>
      <c r="B385" s="2" t="s">
        <v>388</v>
      </c>
      <c r="C385" s="4" t="s">
        <v>319</v>
      </c>
      <c r="D385" s="3">
        <v>629</v>
      </c>
    </row>
    <row r="386" customHeight="1" spans="1:4">
      <c r="A386" s="2" t="str">
        <f>"I1606"</f>
        <v>I1606</v>
      </c>
      <c r="B386" s="2" t="s">
        <v>389</v>
      </c>
      <c r="C386" s="4" t="s">
        <v>319</v>
      </c>
      <c r="D386" s="3">
        <v>629</v>
      </c>
    </row>
    <row r="387" customHeight="1" spans="1:4">
      <c r="A387" s="2" t="str">
        <f>"I1607"</f>
        <v>I1607</v>
      </c>
      <c r="B387" s="2" t="s">
        <v>390</v>
      </c>
      <c r="C387" s="4" t="s">
        <v>319</v>
      </c>
      <c r="D387" s="3">
        <v>629</v>
      </c>
    </row>
    <row r="388" customHeight="1" spans="1:4">
      <c r="A388" s="2" t="str">
        <f>"I1608"</f>
        <v>I1608</v>
      </c>
      <c r="B388" s="2" t="s">
        <v>391</v>
      </c>
      <c r="C388" s="4" t="s">
        <v>319</v>
      </c>
      <c r="D388" s="3">
        <v>629</v>
      </c>
    </row>
    <row r="389" customHeight="1" spans="1:4">
      <c r="A389" s="2" t="str">
        <f>"I1609"</f>
        <v>I1609</v>
      </c>
      <c r="B389" s="2" t="s">
        <v>392</v>
      </c>
      <c r="C389" s="4" t="s">
        <v>319</v>
      </c>
      <c r="D389" s="3">
        <v>629</v>
      </c>
    </row>
    <row r="390" customHeight="1" spans="1:4">
      <c r="A390" s="2" t="str">
        <f>"I1610"</f>
        <v>I1610</v>
      </c>
      <c r="B390" s="2" t="s">
        <v>393</v>
      </c>
      <c r="C390" s="4" t="s">
        <v>319</v>
      </c>
      <c r="D390" s="3">
        <v>629</v>
      </c>
    </row>
    <row r="391" customHeight="1" spans="1:4">
      <c r="A391" s="2" t="str">
        <f>"I1611"</f>
        <v>I1611</v>
      </c>
      <c r="B391" s="2" t="s">
        <v>394</v>
      </c>
      <c r="C391" s="4" t="s">
        <v>319</v>
      </c>
      <c r="D391" s="3">
        <v>629</v>
      </c>
    </row>
    <row r="392" customHeight="1" spans="1:4">
      <c r="A392" s="2" t="str">
        <f>"I1612"</f>
        <v>I1612</v>
      </c>
      <c r="B392" s="2" t="s">
        <v>395</v>
      </c>
      <c r="C392" s="4" t="s">
        <v>319</v>
      </c>
      <c r="D392" s="3">
        <v>629</v>
      </c>
    </row>
    <row r="393" customHeight="1" spans="1:4">
      <c r="A393" s="2" t="str">
        <f>"I1701"</f>
        <v>I1701</v>
      </c>
      <c r="B393" s="2" t="s">
        <v>396</v>
      </c>
      <c r="C393" s="4" t="s">
        <v>319</v>
      </c>
      <c r="D393" s="3">
        <v>629</v>
      </c>
    </row>
    <row r="394" customHeight="1" spans="1:4">
      <c r="A394" s="2" t="str">
        <f>"IL8"</f>
        <v>IL8</v>
      </c>
      <c r="B394" s="2" t="s">
        <v>397</v>
      </c>
      <c r="C394" s="4" t="s">
        <v>319</v>
      </c>
      <c r="D394" s="3">
        <v>629</v>
      </c>
    </row>
    <row r="395" customHeight="1" spans="1:4">
      <c r="A395" s="2" t="str">
        <f>"IL9"</f>
        <v>IL9</v>
      </c>
      <c r="B395" s="2" t="s">
        <v>398</v>
      </c>
      <c r="C395" s="4" t="s">
        <v>319</v>
      </c>
      <c r="D395" s="3">
        <v>629</v>
      </c>
    </row>
    <row r="396" customHeight="1" spans="1:4">
      <c r="A396" s="2" t="str">
        <f>"J1602"</f>
        <v>J1602</v>
      </c>
      <c r="B396" s="2" t="s">
        <v>399</v>
      </c>
      <c r="C396" s="4" t="s">
        <v>319</v>
      </c>
      <c r="D396" s="3">
        <v>629</v>
      </c>
    </row>
    <row r="397" customHeight="1" spans="1:4">
      <c r="A397" s="2" t="str">
        <f>"J1603"</f>
        <v>J1603</v>
      </c>
      <c r="B397" s="2" t="s">
        <v>400</v>
      </c>
      <c r="C397" s="4" t="s">
        <v>319</v>
      </c>
      <c r="D397" s="3">
        <v>629</v>
      </c>
    </row>
    <row r="398" customHeight="1" spans="1:4">
      <c r="A398" s="2" t="str">
        <f>"J1604"</f>
        <v>J1604</v>
      </c>
      <c r="B398" s="2" t="s">
        <v>401</v>
      </c>
      <c r="C398" s="4" t="s">
        <v>319</v>
      </c>
      <c r="D398" s="3">
        <v>629</v>
      </c>
    </row>
    <row r="399" customHeight="1" spans="1:4">
      <c r="A399" s="2" t="str">
        <f>"J1605"</f>
        <v>J1605</v>
      </c>
      <c r="B399" s="2" t="s">
        <v>402</v>
      </c>
      <c r="C399" s="4" t="s">
        <v>319</v>
      </c>
      <c r="D399" s="3">
        <v>629</v>
      </c>
    </row>
    <row r="400" customHeight="1" spans="1:4">
      <c r="A400" s="2" t="str">
        <f>"J1606"</f>
        <v>J1606</v>
      </c>
      <c r="B400" s="2" t="s">
        <v>403</v>
      </c>
      <c r="C400" s="4" t="s">
        <v>319</v>
      </c>
      <c r="D400" s="3">
        <v>629</v>
      </c>
    </row>
    <row r="401" customHeight="1" spans="1:4">
      <c r="A401" s="2" t="str">
        <f>"J1607"</f>
        <v>J1607</v>
      </c>
      <c r="B401" s="2" t="s">
        <v>404</v>
      </c>
      <c r="C401" s="4" t="s">
        <v>319</v>
      </c>
      <c r="D401" s="3">
        <v>629</v>
      </c>
    </row>
    <row r="402" customHeight="1" spans="1:4">
      <c r="A402" s="2" t="str">
        <f>"J1608"</f>
        <v>J1608</v>
      </c>
      <c r="B402" s="2" t="s">
        <v>405</v>
      </c>
      <c r="C402" s="4" t="s">
        <v>319</v>
      </c>
      <c r="D402" s="3">
        <v>629</v>
      </c>
    </row>
    <row r="403" customHeight="1" spans="1:4">
      <c r="A403" s="2" t="str">
        <f>"J1609"</f>
        <v>J1609</v>
      </c>
      <c r="B403" s="2" t="s">
        <v>406</v>
      </c>
      <c r="C403" s="4" t="s">
        <v>319</v>
      </c>
      <c r="D403" s="3">
        <v>629</v>
      </c>
    </row>
    <row r="404" customHeight="1" spans="1:4">
      <c r="A404" s="2" t="str">
        <f>"J1610"</f>
        <v>J1610</v>
      </c>
      <c r="B404" s="2" t="s">
        <v>407</v>
      </c>
      <c r="C404" s="4" t="s">
        <v>319</v>
      </c>
      <c r="D404" s="3">
        <v>629</v>
      </c>
    </row>
    <row r="405" customHeight="1" spans="1:4">
      <c r="A405" s="2" t="str">
        <f>"J1611"</f>
        <v>J1611</v>
      </c>
      <c r="B405" s="2" t="s">
        <v>408</v>
      </c>
      <c r="C405" s="4" t="s">
        <v>319</v>
      </c>
      <c r="D405" s="3">
        <v>629</v>
      </c>
    </row>
    <row r="406" customHeight="1" spans="1:4">
      <c r="A406" s="2" t="str">
        <f>"J1612"</f>
        <v>J1612</v>
      </c>
      <c r="B406" s="2" t="s">
        <v>409</v>
      </c>
      <c r="C406" s="4" t="s">
        <v>319</v>
      </c>
      <c r="D406" s="3">
        <v>629</v>
      </c>
    </row>
    <row r="407" customHeight="1" spans="1:4">
      <c r="A407" s="2" t="str">
        <f>"J1701"</f>
        <v>J1701</v>
      </c>
      <c r="B407" s="2" t="s">
        <v>410</v>
      </c>
      <c r="C407" s="4" t="s">
        <v>319</v>
      </c>
      <c r="D407" s="3">
        <v>629</v>
      </c>
    </row>
    <row r="408" customHeight="1" spans="1:4">
      <c r="A408" s="2" t="str">
        <f>"JD1602"</f>
        <v>JD1602</v>
      </c>
      <c r="B408" s="2" t="s">
        <v>411</v>
      </c>
      <c r="C408" s="4" t="s">
        <v>319</v>
      </c>
      <c r="D408" s="3">
        <v>629</v>
      </c>
    </row>
    <row r="409" customHeight="1" spans="1:4">
      <c r="A409" s="2" t="str">
        <f>"JD1603"</f>
        <v>JD1603</v>
      </c>
      <c r="B409" s="2" t="s">
        <v>412</v>
      </c>
      <c r="C409" s="4" t="s">
        <v>319</v>
      </c>
      <c r="D409" s="3">
        <v>629</v>
      </c>
    </row>
    <row r="410" customHeight="1" spans="1:4">
      <c r="A410" s="2" t="str">
        <f>"JD1604"</f>
        <v>JD1604</v>
      </c>
      <c r="B410" s="2" t="s">
        <v>413</v>
      </c>
      <c r="C410" s="4" t="s">
        <v>319</v>
      </c>
      <c r="D410" s="3">
        <v>629</v>
      </c>
    </row>
    <row r="411" customHeight="1" spans="1:4">
      <c r="A411" s="2" t="str">
        <f>"JD1605"</f>
        <v>JD1605</v>
      </c>
      <c r="B411" s="2" t="s">
        <v>414</v>
      </c>
      <c r="C411" s="4" t="s">
        <v>319</v>
      </c>
      <c r="D411" s="3">
        <v>629</v>
      </c>
    </row>
    <row r="412" customHeight="1" spans="1:4">
      <c r="A412" s="2" t="str">
        <f>"JD1606"</f>
        <v>JD1606</v>
      </c>
      <c r="B412" s="2" t="s">
        <v>415</v>
      </c>
      <c r="C412" s="4" t="s">
        <v>319</v>
      </c>
      <c r="D412" s="3">
        <v>629</v>
      </c>
    </row>
    <row r="413" customHeight="1" spans="1:4">
      <c r="A413" s="2" t="str">
        <f>"JD1609"</f>
        <v>JD1609</v>
      </c>
      <c r="B413" s="2" t="s">
        <v>416</v>
      </c>
      <c r="C413" s="4" t="s">
        <v>319</v>
      </c>
      <c r="D413" s="3">
        <v>629</v>
      </c>
    </row>
    <row r="414" customHeight="1" spans="1:4">
      <c r="A414" s="2" t="str">
        <f>"JD1610"</f>
        <v>JD1610</v>
      </c>
      <c r="B414" s="2" t="s">
        <v>417</v>
      </c>
      <c r="C414" s="4" t="s">
        <v>319</v>
      </c>
      <c r="D414" s="3">
        <v>629</v>
      </c>
    </row>
    <row r="415" customHeight="1" spans="1:4">
      <c r="A415" s="2" t="str">
        <f>"JD1611"</f>
        <v>JD1611</v>
      </c>
      <c r="B415" s="2" t="s">
        <v>418</v>
      </c>
      <c r="C415" s="4" t="s">
        <v>319</v>
      </c>
      <c r="D415" s="3">
        <v>629</v>
      </c>
    </row>
    <row r="416" customHeight="1" spans="1:4">
      <c r="A416" s="2" t="str">
        <f>"JD1612"</f>
        <v>JD1612</v>
      </c>
      <c r="B416" s="2" t="s">
        <v>419</v>
      </c>
      <c r="C416" s="4" t="s">
        <v>319</v>
      </c>
      <c r="D416" s="3">
        <v>629</v>
      </c>
    </row>
    <row r="417" customHeight="1" spans="1:4">
      <c r="A417" s="2" t="str">
        <f>"JD1701"</f>
        <v>JD1701</v>
      </c>
      <c r="B417" s="2" t="s">
        <v>420</v>
      </c>
      <c r="C417" s="4" t="s">
        <v>319</v>
      </c>
      <c r="D417" s="3">
        <v>629</v>
      </c>
    </row>
    <row r="418" customHeight="1" spans="1:4">
      <c r="A418" s="2" t="str">
        <f>"JDL0"</f>
        <v>JDL0</v>
      </c>
      <c r="B418" s="2" t="s">
        <v>421</v>
      </c>
      <c r="C418" s="4" t="s">
        <v>319</v>
      </c>
      <c r="D418" s="3">
        <v>629</v>
      </c>
    </row>
    <row r="419" customHeight="1" spans="1:4">
      <c r="A419" s="2" t="str">
        <f>"JDL8"</f>
        <v>JDL8</v>
      </c>
      <c r="B419" s="2" t="s">
        <v>422</v>
      </c>
      <c r="C419" s="4" t="s">
        <v>319</v>
      </c>
      <c r="D419" s="3">
        <v>629</v>
      </c>
    </row>
    <row r="420" customHeight="1" spans="1:4">
      <c r="A420" s="2" t="str">
        <f>"JDL9"</f>
        <v>JDL9</v>
      </c>
      <c r="B420" s="2" t="s">
        <v>423</v>
      </c>
      <c r="C420" s="4" t="s">
        <v>319</v>
      </c>
      <c r="D420" s="3">
        <v>629</v>
      </c>
    </row>
    <row r="421" customHeight="1" spans="1:4">
      <c r="A421" s="2" t="str">
        <f>"JL0"</f>
        <v>JL0</v>
      </c>
      <c r="B421" s="2" t="s">
        <v>424</v>
      </c>
      <c r="C421" s="4" t="s">
        <v>319</v>
      </c>
      <c r="D421" s="3">
        <v>629</v>
      </c>
    </row>
    <row r="422" customHeight="1" spans="1:4">
      <c r="A422" s="2" t="str">
        <f>"JL3"</f>
        <v>JL3</v>
      </c>
      <c r="B422" s="2" t="s">
        <v>425</v>
      </c>
      <c r="C422" s="4" t="s">
        <v>319</v>
      </c>
      <c r="D422" s="3">
        <v>629</v>
      </c>
    </row>
    <row r="423" customHeight="1" spans="1:4">
      <c r="A423" s="2" t="str">
        <f>"JL4"</f>
        <v>JL4</v>
      </c>
      <c r="B423" s="2" t="s">
        <v>426</v>
      </c>
      <c r="C423" s="4" t="s">
        <v>319</v>
      </c>
      <c r="D423" s="3">
        <v>629</v>
      </c>
    </row>
    <row r="424" customHeight="1" spans="1:4">
      <c r="A424" s="2" t="str">
        <f>"JL8"</f>
        <v>JL8</v>
      </c>
      <c r="B424" s="2" t="s">
        <v>427</v>
      </c>
      <c r="C424" s="4" t="s">
        <v>319</v>
      </c>
      <c r="D424" s="3">
        <v>629</v>
      </c>
    </row>
    <row r="425" customHeight="1" spans="1:4">
      <c r="A425" s="2" t="str">
        <f>"JL9"</f>
        <v>JL9</v>
      </c>
      <c r="B425" s="2" t="s">
        <v>428</v>
      </c>
      <c r="C425" s="4" t="s">
        <v>319</v>
      </c>
      <c r="D425" s="3">
        <v>629</v>
      </c>
    </row>
    <row r="426" customHeight="1" spans="1:4">
      <c r="A426" s="2" t="str">
        <f>"JM1602"</f>
        <v>JM1602</v>
      </c>
      <c r="B426" s="2" t="s">
        <v>429</v>
      </c>
      <c r="C426" s="4" t="s">
        <v>319</v>
      </c>
      <c r="D426" s="3">
        <v>629</v>
      </c>
    </row>
    <row r="427" customHeight="1" spans="1:4">
      <c r="A427" s="2" t="str">
        <f>"JM1603"</f>
        <v>JM1603</v>
      </c>
      <c r="B427" s="2" t="s">
        <v>430</v>
      </c>
      <c r="C427" s="4" t="s">
        <v>319</v>
      </c>
      <c r="D427" s="3">
        <v>629</v>
      </c>
    </row>
    <row r="428" customHeight="1" spans="1:4">
      <c r="A428" s="2" t="str">
        <f>"JM1604"</f>
        <v>JM1604</v>
      </c>
      <c r="B428" s="2" t="s">
        <v>431</v>
      </c>
      <c r="C428" s="4" t="s">
        <v>319</v>
      </c>
      <c r="D428" s="3">
        <v>629</v>
      </c>
    </row>
    <row r="429" customHeight="1" spans="1:4">
      <c r="A429" s="2" t="str">
        <f>"JM1605"</f>
        <v>JM1605</v>
      </c>
      <c r="B429" s="2" t="s">
        <v>432</v>
      </c>
      <c r="C429" s="4" t="s">
        <v>319</v>
      </c>
      <c r="D429" s="3">
        <v>629</v>
      </c>
    </row>
    <row r="430" customHeight="1" spans="1:4">
      <c r="A430" s="2" t="str">
        <f>"JM1606"</f>
        <v>JM1606</v>
      </c>
      <c r="B430" s="2" t="s">
        <v>433</v>
      </c>
      <c r="C430" s="4" t="s">
        <v>319</v>
      </c>
      <c r="D430" s="3">
        <v>629</v>
      </c>
    </row>
    <row r="431" customHeight="1" spans="1:4">
      <c r="A431" s="2" t="str">
        <f>"JM1607"</f>
        <v>JM1607</v>
      </c>
      <c r="B431" s="2" t="s">
        <v>434</v>
      </c>
      <c r="C431" s="4" t="s">
        <v>319</v>
      </c>
      <c r="D431" s="3">
        <v>629</v>
      </c>
    </row>
    <row r="432" customHeight="1" spans="1:4">
      <c r="A432" s="2" t="str">
        <f>"JM1608"</f>
        <v>JM1608</v>
      </c>
      <c r="B432" s="2" t="s">
        <v>435</v>
      </c>
      <c r="C432" s="4" t="s">
        <v>319</v>
      </c>
      <c r="D432" s="3">
        <v>629</v>
      </c>
    </row>
    <row r="433" customHeight="1" spans="1:4">
      <c r="A433" s="2" t="str">
        <f>"JM1609"</f>
        <v>JM1609</v>
      </c>
      <c r="B433" s="2" t="s">
        <v>436</v>
      </c>
      <c r="C433" s="4" t="s">
        <v>319</v>
      </c>
      <c r="D433" s="3">
        <v>629</v>
      </c>
    </row>
    <row r="434" customHeight="1" spans="1:4">
      <c r="A434" s="2" t="str">
        <f>"JM1610"</f>
        <v>JM1610</v>
      </c>
      <c r="B434" s="2" t="s">
        <v>437</v>
      </c>
      <c r="C434" s="4" t="s">
        <v>319</v>
      </c>
      <c r="D434" s="3">
        <v>629</v>
      </c>
    </row>
    <row r="435" customHeight="1" spans="1:4">
      <c r="A435" s="2" t="str">
        <f>"JM1611"</f>
        <v>JM1611</v>
      </c>
      <c r="B435" s="2" t="s">
        <v>438</v>
      </c>
      <c r="C435" s="4" t="s">
        <v>319</v>
      </c>
      <c r="D435" s="3">
        <v>629</v>
      </c>
    </row>
    <row r="436" customHeight="1" spans="1:4">
      <c r="A436" s="2" t="str">
        <f>"JM1612"</f>
        <v>JM1612</v>
      </c>
      <c r="B436" s="2" t="s">
        <v>439</v>
      </c>
      <c r="C436" s="4" t="s">
        <v>319</v>
      </c>
      <c r="D436" s="3">
        <v>629</v>
      </c>
    </row>
    <row r="437" customHeight="1" spans="1:4">
      <c r="A437" s="2" t="str">
        <f>"JM1701"</f>
        <v>JM1701</v>
      </c>
      <c r="B437" s="2" t="s">
        <v>440</v>
      </c>
      <c r="C437" s="4" t="s">
        <v>319</v>
      </c>
      <c r="D437" s="3">
        <v>629</v>
      </c>
    </row>
    <row r="438" customHeight="1" spans="1:4">
      <c r="A438" s="2" t="str">
        <f>"JML0"</f>
        <v>JML0</v>
      </c>
      <c r="B438" s="2" t="s">
        <v>441</v>
      </c>
      <c r="C438" s="4" t="s">
        <v>319</v>
      </c>
      <c r="D438" s="3">
        <v>629</v>
      </c>
    </row>
    <row r="439" customHeight="1" spans="1:4">
      <c r="A439" s="2" t="str">
        <f>"JML3"</f>
        <v>JML3</v>
      </c>
      <c r="B439" s="2" t="s">
        <v>442</v>
      </c>
      <c r="C439" s="4" t="s">
        <v>319</v>
      </c>
      <c r="D439" s="3">
        <v>629</v>
      </c>
    </row>
    <row r="440" customHeight="1" spans="1:4">
      <c r="A440" s="2" t="str">
        <f>"JML4"</f>
        <v>JML4</v>
      </c>
      <c r="B440" s="2" t="s">
        <v>443</v>
      </c>
      <c r="C440" s="4" t="s">
        <v>319</v>
      </c>
      <c r="D440" s="3">
        <v>629</v>
      </c>
    </row>
    <row r="441" customHeight="1" spans="1:4">
      <c r="A441" s="2" t="str">
        <f>"JML8"</f>
        <v>JML8</v>
      </c>
      <c r="B441" s="2" t="s">
        <v>444</v>
      </c>
      <c r="C441" s="4" t="s">
        <v>319</v>
      </c>
      <c r="D441" s="3">
        <v>629</v>
      </c>
    </row>
    <row r="442" customHeight="1" spans="1:4">
      <c r="A442" s="2" t="str">
        <f>"JML9"</f>
        <v>JML9</v>
      </c>
      <c r="B442" s="2" t="s">
        <v>445</v>
      </c>
      <c r="C442" s="4" t="s">
        <v>319</v>
      </c>
      <c r="D442" s="3">
        <v>629</v>
      </c>
    </row>
    <row r="443" customHeight="1" spans="1:4">
      <c r="A443" s="2" t="str">
        <f>"L1602"</f>
        <v>L1602</v>
      </c>
      <c r="B443" s="2" t="s">
        <v>446</v>
      </c>
      <c r="C443" s="4" t="s">
        <v>319</v>
      </c>
      <c r="D443" s="3">
        <v>629</v>
      </c>
    </row>
    <row r="444" customHeight="1" spans="1:4">
      <c r="A444" s="2" t="str">
        <f>"L1603"</f>
        <v>L1603</v>
      </c>
      <c r="B444" s="2" t="s">
        <v>447</v>
      </c>
      <c r="C444" s="4" t="s">
        <v>319</v>
      </c>
      <c r="D444" s="3">
        <v>629</v>
      </c>
    </row>
    <row r="445" customHeight="1" spans="1:4">
      <c r="A445" s="2" t="str">
        <f>"L1604"</f>
        <v>L1604</v>
      </c>
      <c r="B445" s="2" t="s">
        <v>448</v>
      </c>
      <c r="C445" s="4" t="s">
        <v>319</v>
      </c>
      <c r="D445" s="3">
        <v>629</v>
      </c>
    </row>
    <row r="446" customHeight="1" spans="1:4">
      <c r="A446" s="2" t="str">
        <f>"L1605"</f>
        <v>L1605</v>
      </c>
      <c r="B446" s="2" t="s">
        <v>449</v>
      </c>
      <c r="C446" s="4" t="s">
        <v>319</v>
      </c>
      <c r="D446" s="3">
        <v>629</v>
      </c>
    </row>
    <row r="447" customHeight="1" spans="1:4">
      <c r="A447" s="2" t="str">
        <f>"L1606"</f>
        <v>L1606</v>
      </c>
      <c r="B447" s="2" t="s">
        <v>450</v>
      </c>
      <c r="C447" s="4" t="s">
        <v>319</v>
      </c>
      <c r="D447" s="3">
        <v>629</v>
      </c>
    </row>
    <row r="448" customHeight="1" spans="1:4">
      <c r="A448" s="2" t="str">
        <f>"L1607"</f>
        <v>L1607</v>
      </c>
      <c r="B448" s="2" t="s">
        <v>451</v>
      </c>
      <c r="C448" s="4" t="s">
        <v>319</v>
      </c>
      <c r="D448" s="3">
        <v>629</v>
      </c>
    </row>
    <row r="449" customHeight="1" spans="1:4">
      <c r="A449" s="2" t="str">
        <f>"L1608"</f>
        <v>L1608</v>
      </c>
      <c r="B449" s="2" t="s">
        <v>452</v>
      </c>
      <c r="C449" s="4" t="s">
        <v>319</v>
      </c>
      <c r="D449" s="3">
        <v>629</v>
      </c>
    </row>
    <row r="450" customHeight="1" spans="1:4">
      <c r="A450" s="2" t="str">
        <f>"L1609"</f>
        <v>L1609</v>
      </c>
      <c r="B450" s="2" t="s">
        <v>453</v>
      </c>
      <c r="C450" s="4" t="s">
        <v>319</v>
      </c>
      <c r="D450" s="3">
        <v>629</v>
      </c>
    </row>
    <row r="451" customHeight="1" spans="1:4">
      <c r="A451" s="2" t="str">
        <f>"L1610"</f>
        <v>L1610</v>
      </c>
      <c r="B451" s="2" t="s">
        <v>454</v>
      </c>
      <c r="C451" s="4" t="s">
        <v>319</v>
      </c>
      <c r="D451" s="3">
        <v>629</v>
      </c>
    </row>
    <row r="452" customHeight="1" spans="1:4">
      <c r="A452" s="2" t="str">
        <f>"L1611"</f>
        <v>L1611</v>
      </c>
      <c r="B452" s="2" t="s">
        <v>455</v>
      </c>
      <c r="C452" s="4" t="s">
        <v>319</v>
      </c>
      <c r="D452" s="3">
        <v>629</v>
      </c>
    </row>
    <row r="453" customHeight="1" spans="1:4">
      <c r="A453" s="2" t="str">
        <f>"L1612"</f>
        <v>L1612</v>
      </c>
      <c r="B453" s="2" t="s">
        <v>456</v>
      </c>
      <c r="C453" s="4" t="s">
        <v>319</v>
      </c>
      <c r="D453" s="3">
        <v>629</v>
      </c>
    </row>
    <row r="454" customHeight="1" spans="1:4">
      <c r="A454" s="2" t="str">
        <f>"L1701"</f>
        <v>L1701</v>
      </c>
      <c r="B454" s="2" t="s">
        <v>457</v>
      </c>
      <c r="C454" s="4" t="s">
        <v>319</v>
      </c>
      <c r="D454" s="3">
        <v>629</v>
      </c>
    </row>
    <row r="455" customHeight="1" spans="1:4">
      <c r="A455" s="2" t="str">
        <f>"LL0"</f>
        <v>LL0</v>
      </c>
      <c r="B455" s="2" t="s">
        <v>458</v>
      </c>
      <c r="C455" s="4" t="s">
        <v>319</v>
      </c>
      <c r="D455" s="3">
        <v>629</v>
      </c>
    </row>
    <row r="456" customHeight="1" spans="1:4">
      <c r="A456" s="2" t="str">
        <f>"LL3"</f>
        <v>LL3</v>
      </c>
      <c r="B456" s="2" t="s">
        <v>459</v>
      </c>
      <c r="C456" s="4" t="s">
        <v>319</v>
      </c>
      <c r="D456" s="3">
        <v>629</v>
      </c>
    </row>
    <row r="457" customHeight="1" spans="1:4">
      <c r="A457" s="2" t="str">
        <f>"LL4"</f>
        <v>LL4</v>
      </c>
      <c r="B457" s="2" t="s">
        <v>460</v>
      </c>
      <c r="C457" s="4" t="s">
        <v>319</v>
      </c>
      <c r="D457" s="3">
        <v>629</v>
      </c>
    </row>
    <row r="458" customHeight="1" spans="1:4">
      <c r="A458" s="2" t="str">
        <f>"LL8"</f>
        <v>LL8</v>
      </c>
      <c r="B458" s="2" t="s">
        <v>461</v>
      </c>
      <c r="C458" s="4" t="s">
        <v>319</v>
      </c>
      <c r="D458" s="3">
        <v>629</v>
      </c>
    </row>
    <row r="459" customHeight="1" spans="1:4">
      <c r="A459" s="2" t="str">
        <f>"LL9"</f>
        <v>LL9</v>
      </c>
      <c r="B459" s="2" t="s">
        <v>462</v>
      </c>
      <c r="C459" s="4" t="s">
        <v>319</v>
      </c>
      <c r="D459" s="3">
        <v>629</v>
      </c>
    </row>
    <row r="460" customHeight="1" spans="1:4">
      <c r="A460" s="2" t="str">
        <f>"M1603"</f>
        <v>M1603</v>
      </c>
      <c r="B460" s="2" t="s">
        <v>463</v>
      </c>
      <c r="C460" s="4" t="s">
        <v>319</v>
      </c>
      <c r="D460" s="3">
        <v>629</v>
      </c>
    </row>
    <row r="461" customHeight="1" spans="1:4">
      <c r="A461" s="2" t="str">
        <f>"M1605"</f>
        <v>M1605</v>
      </c>
      <c r="B461" s="2" t="s">
        <v>464</v>
      </c>
      <c r="C461" s="4" t="s">
        <v>319</v>
      </c>
      <c r="D461" s="3">
        <v>629</v>
      </c>
    </row>
    <row r="462" customHeight="1" spans="1:4">
      <c r="A462" s="2" t="str">
        <f>"M1607"</f>
        <v>M1607</v>
      </c>
      <c r="B462" s="2" t="s">
        <v>465</v>
      </c>
      <c r="C462" s="4" t="s">
        <v>319</v>
      </c>
      <c r="D462" s="3">
        <v>629</v>
      </c>
    </row>
    <row r="463" customHeight="1" spans="1:4">
      <c r="A463" s="2" t="str">
        <f>"M1608"</f>
        <v>M1608</v>
      </c>
      <c r="B463" s="2" t="s">
        <v>466</v>
      </c>
      <c r="C463" s="4" t="s">
        <v>319</v>
      </c>
      <c r="D463" s="3">
        <v>629</v>
      </c>
    </row>
    <row r="464" customHeight="1" spans="1:4">
      <c r="A464" s="2" t="str">
        <f>"M1609"</f>
        <v>M1609</v>
      </c>
      <c r="B464" s="2" t="s">
        <v>467</v>
      </c>
      <c r="C464" s="4" t="s">
        <v>319</v>
      </c>
      <c r="D464" s="3">
        <v>629</v>
      </c>
    </row>
    <row r="465" customHeight="1" spans="1:4">
      <c r="A465" s="2" t="str">
        <f>"M1611"</f>
        <v>M1611</v>
      </c>
      <c r="B465" s="2" t="s">
        <v>468</v>
      </c>
      <c r="C465" s="4" t="s">
        <v>319</v>
      </c>
      <c r="D465" s="3">
        <v>629</v>
      </c>
    </row>
    <row r="466" customHeight="1" spans="1:4">
      <c r="A466" s="2" t="str">
        <f>"M1612"</f>
        <v>M1612</v>
      </c>
      <c r="B466" s="2" t="s">
        <v>469</v>
      </c>
      <c r="C466" s="4" t="s">
        <v>319</v>
      </c>
      <c r="D466" s="3">
        <v>629</v>
      </c>
    </row>
    <row r="467" customHeight="1" spans="1:4">
      <c r="A467" s="2" t="str">
        <f>"M1701"</f>
        <v>M1701</v>
      </c>
      <c r="B467" s="2" t="s">
        <v>470</v>
      </c>
      <c r="C467" s="4" t="s">
        <v>319</v>
      </c>
      <c r="D467" s="3">
        <v>629</v>
      </c>
    </row>
    <row r="468" customHeight="1" spans="1:4">
      <c r="A468" s="2" t="str">
        <f>"ML0"</f>
        <v>ML0</v>
      </c>
      <c r="B468" s="2" t="s">
        <v>471</v>
      </c>
      <c r="C468" s="4" t="s">
        <v>319</v>
      </c>
      <c r="D468" s="3">
        <v>629</v>
      </c>
    </row>
    <row r="469" customHeight="1" spans="1:4">
      <c r="A469" s="2" t="str">
        <f>"ML3"</f>
        <v>ML3</v>
      </c>
      <c r="B469" s="2" t="s">
        <v>472</v>
      </c>
      <c r="C469" s="4" t="s">
        <v>319</v>
      </c>
      <c r="D469" s="3">
        <v>629</v>
      </c>
    </row>
    <row r="470" customHeight="1" spans="1:4">
      <c r="A470" s="2" t="str">
        <f>"ML8"</f>
        <v>ML8</v>
      </c>
      <c r="B470" s="2" t="s">
        <v>473</v>
      </c>
      <c r="C470" s="4" t="s">
        <v>319</v>
      </c>
      <c r="D470" s="3">
        <v>629</v>
      </c>
    </row>
    <row r="471" customHeight="1" spans="1:4">
      <c r="A471" s="2" t="str">
        <f>"ML9"</f>
        <v>ML9</v>
      </c>
      <c r="B471" s="2" t="s">
        <v>474</v>
      </c>
      <c r="C471" s="4" t="s">
        <v>319</v>
      </c>
      <c r="D471" s="3">
        <v>629</v>
      </c>
    </row>
    <row r="472" customHeight="1" spans="1:4">
      <c r="A472" s="2" t="str">
        <f>"P1602"</f>
        <v>P1602</v>
      </c>
      <c r="B472" s="2" t="s">
        <v>475</v>
      </c>
      <c r="C472" s="4" t="s">
        <v>319</v>
      </c>
      <c r="D472" s="3">
        <v>629</v>
      </c>
    </row>
    <row r="473" customHeight="1" spans="1:4">
      <c r="A473" s="2" t="str">
        <f>"P1603"</f>
        <v>P1603</v>
      </c>
      <c r="B473" s="2" t="s">
        <v>476</v>
      </c>
      <c r="C473" s="4" t="s">
        <v>319</v>
      </c>
      <c r="D473" s="3">
        <v>629</v>
      </c>
    </row>
    <row r="474" customHeight="1" spans="1:4">
      <c r="A474" s="2" t="str">
        <f>"P1604"</f>
        <v>P1604</v>
      </c>
      <c r="B474" s="2" t="s">
        <v>477</v>
      </c>
      <c r="C474" s="4" t="s">
        <v>319</v>
      </c>
      <c r="D474" s="3">
        <v>629</v>
      </c>
    </row>
    <row r="475" customHeight="1" spans="1:4">
      <c r="A475" s="2" t="str">
        <f>"P1605"</f>
        <v>P1605</v>
      </c>
      <c r="B475" s="2" t="s">
        <v>478</v>
      </c>
      <c r="C475" s="4" t="s">
        <v>319</v>
      </c>
      <c r="D475" s="3">
        <v>629</v>
      </c>
    </row>
    <row r="476" customHeight="1" spans="1:4">
      <c r="A476" s="2" t="str">
        <f>"P1606"</f>
        <v>P1606</v>
      </c>
      <c r="B476" s="2" t="s">
        <v>479</v>
      </c>
      <c r="C476" s="4" t="s">
        <v>319</v>
      </c>
      <c r="D476" s="3">
        <v>629</v>
      </c>
    </row>
    <row r="477" customHeight="1" spans="1:4">
      <c r="A477" s="2" t="str">
        <f>"P1607"</f>
        <v>P1607</v>
      </c>
      <c r="B477" s="2" t="s">
        <v>480</v>
      </c>
      <c r="C477" s="4" t="s">
        <v>319</v>
      </c>
      <c r="D477" s="3">
        <v>629</v>
      </c>
    </row>
    <row r="478" customHeight="1" spans="1:4">
      <c r="A478" s="2" t="str">
        <f>"P1608"</f>
        <v>P1608</v>
      </c>
      <c r="B478" s="2" t="s">
        <v>481</v>
      </c>
      <c r="C478" s="4" t="s">
        <v>319</v>
      </c>
      <c r="D478" s="3">
        <v>629</v>
      </c>
    </row>
    <row r="479" customHeight="1" spans="1:4">
      <c r="A479" s="2" t="str">
        <f>"P1609"</f>
        <v>P1609</v>
      </c>
      <c r="B479" s="2" t="s">
        <v>482</v>
      </c>
      <c r="C479" s="4" t="s">
        <v>319</v>
      </c>
      <c r="D479" s="3">
        <v>629</v>
      </c>
    </row>
    <row r="480" customHeight="1" spans="1:4">
      <c r="A480" s="2" t="str">
        <f>"P1610"</f>
        <v>P1610</v>
      </c>
      <c r="B480" s="2" t="s">
        <v>483</v>
      </c>
      <c r="C480" s="4" t="s">
        <v>319</v>
      </c>
      <c r="D480" s="3">
        <v>629</v>
      </c>
    </row>
    <row r="481" customHeight="1" spans="1:4">
      <c r="A481" s="2" t="str">
        <f>"P1611"</f>
        <v>P1611</v>
      </c>
      <c r="B481" s="2" t="s">
        <v>484</v>
      </c>
      <c r="C481" s="4" t="s">
        <v>319</v>
      </c>
      <c r="D481" s="3">
        <v>629</v>
      </c>
    </row>
    <row r="482" customHeight="1" spans="1:4">
      <c r="A482" s="2" t="str">
        <f>"P1612"</f>
        <v>P1612</v>
      </c>
      <c r="B482" s="2" t="s">
        <v>485</v>
      </c>
      <c r="C482" s="4" t="s">
        <v>319</v>
      </c>
      <c r="D482" s="3">
        <v>629</v>
      </c>
    </row>
    <row r="483" customHeight="1" spans="1:4">
      <c r="A483" s="2" t="str">
        <f>"P1701"</f>
        <v>P1701</v>
      </c>
      <c r="B483" s="2" t="s">
        <v>486</v>
      </c>
      <c r="C483" s="4" t="s">
        <v>319</v>
      </c>
      <c r="D483" s="3">
        <v>629</v>
      </c>
    </row>
    <row r="484" customHeight="1" spans="1:4">
      <c r="A484" s="2" t="str">
        <f>"PL0"</f>
        <v>PL0</v>
      </c>
      <c r="B484" s="2" t="s">
        <v>487</v>
      </c>
      <c r="C484" s="4" t="s">
        <v>319</v>
      </c>
      <c r="D484" s="3">
        <v>629</v>
      </c>
    </row>
    <row r="485" customHeight="1" spans="1:4">
      <c r="A485" s="2" t="str">
        <f>"PL3"</f>
        <v>PL3</v>
      </c>
      <c r="B485" s="2" t="s">
        <v>488</v>
      </c>
      <c r="C485" s="4" t="s">
        <v>319</v>
      </c>
      <c r="D485" s="3">
        <v>629</v>
      </c>
    </row>
    <row r="486" customHeight="1" spans="1:4">
      <c r="A486" s="2" t="str">
        <f>"PL4"</f>
        <v>PL4</v>
      </c>
      <c r="B486" s="2" t="s">
        <v>489</v>
      </c>
      <c r="C486" s="4" t="s">
        <v>319</v>
      </c>
      <c r="D486" s="3">
        <v>629</v>
      </c>
    </row>
    <row r="487" customHeight="1" spans="1:4">
      <c r="A487" s="2" t="str">
        <f>"PL8"</f>
        <v>PL8</v>
      </c>
      <c r="B487" s="2" t="s">
        <v>490</v>
      </c>
      <c r="C487" s="4" t="s">
        <v>319</v>
      </c>
      <c r="D487" s="3">
        <v>629</v>
      </c>
    </row>
    <row r="488" customHeight="1" spans="1:4">
      <c r="A488" s="2" t="str">
        <f>"PL9"</f>
        <v>PL9</v>
      </c>
      <c r="B488" s="2" t="s">
        <v>491</v>
      </c>
      <c r="C488" s="4" t="s">
        <v>319</v>
      </c>
      <c r="D488" s="3">
        <v>629</v>
      </c>
    </row>
    <row r="489" customHeight="1" spans="1:4">
      <c r="A489" s="2" t="str">
        <f>"PP1602"</f>
        <v>PP1602</v>
      </c>
      <c r="B489" s="2" t="s">
        <v>492</v>
      </c>
      <c r="C489" s="4" t="s">
        <v>319</v>
      </c>
      <c r="D489" s="3">
        <v>629</v>
      </c>
    </row>
    <row r="490" customHeight="1" spans="1:4">
      <c r="A490" s="2" t="str">
        <f>"PP1603"</f>
        <v>PP1603</v>
      </c>
      <c r="B490" s="2" t="s">
        <v>493</v>
      </c>
      <c r="C490" s="4" t="s">
        <v>319</v>
      </c>
      <c r="D490" s="3">
        <v>629</v>
      </c>
    </row>
    <row r="491" customHeight="1" spans="1:4">
      <c r="A491" s="2" t="str">
        <f>"PP1604"</f>
        <v>PP1604</v>
      </c>
      <c r="B491" s="2" t="s">
        <v>494</v>
      </c>
      <c r="C491" s="4" t="s">
        <v>319</v>
      </c>
      <c r="D491" s="3">
        <v>629</v>
      </c>
    </row>
    <row r="492" customHeight="1" spans="1:4">
      <c r="A492" s="2" t="str">
        <f>"PP1605"</f>
        <v>PP1605</v>
      </c>
      <c r="B492" s="2" t="s">
        <v>495</v>
      </c>
      <c r="C492" s="4" t="s">
        <v>319</v>
      </c>
      <c r="D492" s="3">
        <v>629</v>
      </c>
    </row>
    <row r="493" customHeight="1" spans="1:4">
      <c r="A493" s="2" t="str">
        <f>"PP1606"</f>
        <v>PP1606</v>
      </c>
      <c r="B493" s="2" t="s">
        <v>496</v>
      </c>
      <c r="C493" s="4" t="s">
        <v>319</v>
      </c>
      <c r="D493" s="3">
        <v>629</v>
      </c>
    </row>
    <row r="494" customHeight="1" spans="1:4">
      <c r="A494" s="2" t="str">
        <f>"PP1607"</f>
        <v>PP1607</v>
      </c>
      <c r="B494" s="2" t="s">
        <v>497</v>
      </c>
      <c r="C494" s="4" t="s">
        <v>319</v>
      </c>
      <c r="D494" s="3">
        <v>629</v>
      </c>
    </row>
    <row r="495" customHeight="1" spans="1:4">
      <c r="A495" s="2" t="str">
        <f>"PP1608"</f>
        <v>PP1608</v>
      </c>
      <c r="B495" s="2" t="s">
        <v>498</v>
      </c>
      <c r="C495" s="4" t="s">
        <v>319</v>
      </c>
      <c r="D495" s="3">
        <v>629</v>
      </c>
    </row>
    <row r="496" customHeight="1" spans="1:4">
      <c r="A496" s="2" t="str">
        <f>"PP1609"</f>
        <v>PP1609</v>
      </c>
      <c r="B496" s="2" t="s">
        <v>499</v>
      </c>
      <c r="C496" s="4" t="s">
        <v>319</v>
      </c>
      <c r="D496" s="3">
        <v>629</v>
      </c>
    </row>
    <row r="497" customHeight="1" spans="1:4">
      <c r="A497" s="2" t="str">
        <f>"PP1610"</f>
        <v>PP1610</v>
      </c>
      <c r="B497" s="2" t="s">
        <v>500</v>
      </c>
      <c r="C497" s="4" t="s">
        <v>319</v>
      </c>
      <c r="D497" s="3">
        <v>629</v>
      </c>
    </row>
    <row r="498" customHeight="1" spans="1:4">
      <c r="A498" s="2" t="str">
        <f>"PP1611"</f>
        <v>PP1611</v>
      </c>
      <c r="B498" s="2" t="s">
        <v>501</v>
      </c>
      <c r="C498" s="4" t="s">
        <v>319</v>
      </c>
      <c r="D498" s="3">
        <v>629</v>
      </c>
    </row>
    <row r="499" customHeight="1" spans="1:4">
      <c r="A499" s="2" t="str">
        <f>"PP1612"</f>
        <v>PP1612</v>
      </c>
      <c r="B499" s="2" t="s">
        <v>502</v>
      </c>
      <c r="C499" s="4" t="s">
        <v>319</v>
      </c>
      <c r="D499" s="3">
        <v>629</v>
      </c>
    </row>
    <row r="500" customHeight="1" spans="1:4">
      <c r="A500" s="2" t="str">
        <f>"PP1701"</f>
        <v>PP1701</v>
      </c>
      <c r="B500" s="2" t="s">
        <v>503</v>
      </c>
      <c r="C500" s="4" t="s">
        <v>319</v>
      </c>
      <c r="D500" s="3">
        <v>629</v>
      </c>
    </row>
    <row r="501" customHeight="1" spans="1:4">
      <c r="A501" s="2" t="str">
        <f>"PPL8"</f>
        <v>PPL8</v>
      </c>
      <c r="B501" s="2" t="s">
        <v>504</v>
      </c>
      <c r="C501" s="4" t="s">
        <v>319</v>
      </c>
      <c r="D501" s="3">
        <v>629</v>
      </c>
    </row>
    <row r="502" customHeight="1" spans="1:4">
      <c r="A502" s="2" t="str">
        <f>"PPL9"</f>
        <v>PPL9</v>
      </c>
      <c r="B502" s="2" t="s">
        <v>505</v>
      </c>
      <c r="C502" s="4" t="s">
        <v>319</v>
      </c>
      <c r="D502" s="3">
        <v>629</v>
      </c>
    </row>
    <row r="503" customHeight="1" spans="1:4">
      <c r="A503" s="2" t="str">
        <f>"S A1401&amp;"</f>
        <v>S A1401&amp;</v>
      </c>
      <c r="B503" s="2" t="s">
        <v>506</v>
      </c>
      <c r="C503" s="4" t="s">
        <v>319</v>
      </c>
      <c r="D503" s="3">
        <v>629</v>
      </c>
    </row>
    <row r="504" customHeight="1" spans="1:4">
      <c r="A504" s="2" t="str">
        <f>"S A1405&amp;"</f>
        <v>S A1405&amp;</v>
      </c>
      <c r="B504" s="2" t="s">
        <v>507</v>
      </c>
      <c r="C504" s="4" t="s">
        <v>319</v>
      </c>
      <c r="D504" s="3">
        <v>629</v>
      </c>
    </row>
    <row r="505" customHeight="1" spans="1:4">
      <c r="A505" s="2" t="str">
        <f>"S A1409&amp;"</f>
        <v>S A1409&amp;</v>
      </c>
      <c r="B505" s="2" t="s">
        <v>508</v>
      </c>
      <c r="C505" s="4" t="s">
        <v>319</v>
      </c>
      <c r="D505" s="3">
        <v>629</v>
      </c>
    </row>
    <row r="506" customHeight="1" spans="1:4">
      <c r="A506" s="2" t="str">
        <f>"S A1501&amp;"</f>
        <v>S A1501&amp;</v>
      </c>
      <c r="B506" s="2" t="s">
        <v>509</v>
      </c>
      <c r="C506" s="4" t="s">
        <v>319</v>
      </c>
      <c r="D506" s="3">
        <v>629</v>
      </c>
    </row>
    <row r="507" customHeight="1" spans="1:4">
      <c r="A507" s="2" t="str">
        <f>"S A1505&amp;"</f>
        <v>S A1505&amp;</v>
      </c>
      <c r="B507" s="2" t="s">
        <v>510</v>
      </c>
      <c r="C507" s="4" t="s">
        <v>319</v>
      </c>
      <c r="D507" s="3">
        <v>629</v>
      </c>
    </row>
    <row r="508" customHeight="1" spans="1:4">
      <c r="A508" s="2" t="str">
        <f>"S A1509&amp;"</f>
        <v>S A1509&amp;</v>
      </c>
      <c r="B508" s="2" t="s">
        <v>511</v>
      </c>
      <c r="C508" s="4" t="s">
        <v>319</v>
      </c>
      <c r="D508" s="3">
        <v>629</v>
      </c>
    </row>
    <row r="509" customHeight="1" spans="1:4">
      <c r="A509" s="2" t="str">
        <f>"S B1401&amp;"</f>
        <v>S B1401&amp;</v>
      </c>
      <c r="B509" s="2" t="s">
        <v>512</v>
      </c>
      <c r="C509" s="4" t="s">
        <v>319</v>
      </c>
      <c r="D509" s="3">
        <v>629</v>
      </c>
    </row>
    <row r="510" customHeight="1" spans="1:4">
      <c r="A510" s="2" t="str">
        <f>"S B1405&amp;"</f>
        <v>S B1405&amp;</v>
      </c>
      <c r="B510" s="2" t="s">
        <v>513</v>
      </c>
      <c r="C510" s="4" t="s">
        <v>319</v>
      </c>
      <c r="D510" s="3">
        <v>629</v>
      </c>
    </row>
    <row r="511" customHeight="1" spans="1:4">
      <c r="A511" s="2" t="str">
        <f>"S B1409&amp;"</f>
        <v>S B1409&amp;</v>
      </c>
      <c r="B511" s="2" t="s">
        <v>514</v>
      </c>
      <c r="C511" s="4" t="s">
        <v>319</v>
      </c>
      <c r="D511" s="3">
        <v>629</v>
      </c>
    </row>
    <row r="512" customHeight="1" spans="1:4">
      <c r="A512" s="2" t="str">
        <f>"S B1501&amp;"</f>
        <v>S B1501&amp;</v>
      </c>
      <c r="B512" s="2" t="s">
        <v>515</v>
      </c>
      <c r="C512" s="4" t="s">
        <v>319</v>
      </c>
      <c r="D512" s="3">
        <v>629</v>
      </c>
    </row>
    <row r="513" customHeight="1" spans="1:4">
      <c r="A513" s="2" t="str">
        <f>"S B1505&amp;"</f>
        <v>S B1505&amp;</v>
      </c>
      <c r="B513" s="2" t="s">
        <v>516</v>
      </c>
      <c r="C513" s="4" t="s">
        <v>319</v>
      </c>
      <c r="D513" s="3">
        <v>629</v>
      </c>
    </row>
    <row r="514" customHeight="1" spans="1:4">
      <c r="A514" s="2" t="str">
        <f>"S C1401&amp;"</f>
        <v>S C1401&amp;</v>
      </c>
      <c r="B514" s="2" t="s">
        <v>517</v>
      </c>
      <c r="C514" s="4" t="s">
        <v>319</v>
      </c>
      <c r="D514" s="3">
        <v>629</v>
      </c>
    </row>
    <row r="515" customHeight="1" spans="1:4">
      <c r="A515" s="2" t="str">
        <f>"S C1405&amp;"</f>
        <v>S C1405&amp;</v>
      </c>
      <c r="B515" s="2" t="s">
        <v>518</v>
      </c>
      <c r="C515" s="4" t="s">
        <v>319</v>
      </c>
      <c r="D515" s="3">
        <v>629</v>
      </c>
    </row>
    <row r="516" customHeight="1" spans="1:4">
      <c r="A516" s="2" t="str">
        <f>"S C1409&amp;"</f>
        <v>S C1409&amp;</v>
      </c>
      <c r="B516" s="2" t="s">
        <v>519</v>
      </c>
      <c r="C516" s="4" t="s">
        <v>319</v>
      </c>
      <c r="D516" s="3">
        <v>629</v>
      </c>
    </row>
    <row r="517" customHeight="1" spans="1:4">
      <c r="A517" s="2" t="str">
        <f>"S C1501&amp;"</f>
        <v>S C1501&amp;</v>
      </c>
      <c r="B517" s="2" t="s">
        <v>520</v>
      </c>
      <c r="C517" s="4" t="s">
        <v>319</v>
      </c>
      <c r="D517" s="3">
        <v>629</v>
      </c>
    </row>
    <row r="518" customHeight="1" spans="1:4">
      <c r="A518" s="2" t="str">
        <f>"S C1505&amp;"</f>
        <v>S C1505&amp;</v>
      </c>
      <c r="B518" s="2" t="s">
        <v>521</v>
      </c>
      <c r="C518" s="4" t="s">
        <v>319</v>
      </c>
      <c r="D518" s="3">
        <v>629</v>
      </c>
    </row>
    <row r="519" customHeight="1" spans="1:4">
      <c r="A519" s="2" t="str">
        <f>"S I1403&amp;"</f>
        <v>S I1403&amp;</v>
      </c>
      <c r="B519" s="2" t="s">
        <v>522</v>
      </c>
      <c r="C519" s="4" t="s">
        <v>319</v>
      </c>
      <c r="D519" s="3">
        <v>629</v>
      </c>
    </row>
    <row r="520" customHeight="1" spans="1:4">
      <c r="A520" s="2" t="str">
        <f>"S I1405&amp;"</f>
        <v>S I1405&amp;</v>
      </c>
      <c r="B520" s="2" t="s">
        <v>523</v>
      </c>
      <c r="C520" s="4" t="s">
        <v>319</v>
      </c>
      <c r="D520" s="3">
        <v>629</v>
      </c>
    </row>
    <row r="521" customHeight="1" spans="1:4">
      <c r="A521" s="2" t="str">
        <f>"S I1409&amp;"</f>
        <v>S I1409&amp;</v>
      </c>
      <c r="B521" s="2" t="s">
        <v>524</v>
      </c>
      <c r="C521" s="4" t="s">
        <v>319</v>
      </c>
      <c r="D521" s="3">
        <v>629</v>
      </c>
    </row>
    <row r="522" customHeight="1" spans="1:4">
      <c r="A522" s="2" t="str">
        <f>"S I1501&amp;"</f>
        <v>S I1501&amp;</v>
      </c>
      <c r="B522" s="2" t="s">
        <v>525</v>
      </c>
      <c r="C522" s="4" t="s">
        <v>319</v>
      </c>
      <c r="D522" s="3">
        <v>629</v>
      </c>
    </row>
    <row r="523" customHeight="1" spans="1:4">
      <c r="A523" s="2" t="str">
        <f>"S I1505&amp;"</f>
        <v>S I1505&amp;</v>
      </c>
      <c r="B523" s="2" t="s">
        <v>526</v>
      </c>
      <c r="C523" s="4" t="s">
        <v>319</v>
      </c>
      <c r="D523" s="3">
        <v>629</v>
      </c>
    </row>
    <row r="524" customHeight="1" spans="1:4">
      <c r="A524" s="2" t="str">
        <f>"S J1401&amp;"</f>
        <v>S J1401&amp;</v>
      </c>
      <c r="B524" s="2" t="s">
        <v>527</v>
      </c>
      <c r="C524" s="4" t="s">
        <v>319</v>
      </c>
      <c r="D524" s="3">
        <v>629</v>
      </c>
    </row>
    <row r="525" customHeight="1" spans="1:4">
      <c r="A525" s="2" t="str">
        <f>"S J1405&amp;"</f>
        <v>S J1405&amp;</v>
      </c>
      <c r="B525" s="2" t="s">
        <v>528</v>
      </c>
      <c r="C525" s="4" t="s">
        <v>319</v>
      </c>
      <c r="D525" s="3">
        <v>629</v>
      </c>
    </row>
    <row r="526" customHeight="1" spans="1:4">
      <c r="A526" s="2" t="str">
        <f>"S J1409&amp;"</f>
        <v>S J1409&amp;</v>
      </c>
      <c r="B526" s="2" t="s">
        <v>529</v>
      </c>
      <c r="C526" s="4" t="s">
        <v>319</v>
      </c>
      <c r="D526" s="3">
        <v>629</v>
      </c>
    </row>
    <row r="527" customHeight="1" spans="1:4">
      <c r="A527" s="2" t="str">
        <f>"S J1501&amp;"</f>
        <v>S J1501&amp;</v>
      </c>
      <c r="B527" s="2" t="s">
        <v>530</v>
      </c>
      <c r="C527" s="4" t="s">
        <v>319</v>
      </c>
      <c r="D527" s="3">
        <v>629</v>
      </c>
    </row>
    <row r="528" customHeight="1" spans="1:4">
      <c r="A528" s="2" t="str">
        <f>"S J1505&amp;"</f>
        <v>S J1505&amp;</v>
      </c>
      <c r="B528" s="2" t="s">
        <v>531</v>
      </c>
      <c r="C528" s="4" t="s">
        <v>319</v>
      </c>
      <c r="D528" s="3">
        <v>629</v>
      </c>
    </row>
    <row r="529" customHeight="1" spans="1:4">
      <c r="A529" s="2" t="str">
        <f>"S L1401&amp;"</f>
        <v>S L1401&amp;</v>
      </c>
      <c r="B529" s="2" t="s">
        <v>532</v>
      </c>
      <c r="C529" s="4" t="s">
        <v>319</v>
      </c>
      <c r="D529" s="3">
        <v>629</v>
      </c>
    </row>
    <row r="530" customHeight="1" spans="1:4">
      <c r="A530" s="2" t="str">
        <f>"S L1405&amp;"</f>
        <v>S L1405&amp;</v>
      </c>
      <c r="B530" s="2" t="s">
        <v>533</v>
      </c>
      <c r="C530" s="4" t="s">
        <v>319</v>
      </c>
      <c r="D530" s="3">
        <v>629</v>
      </c>
    </row>
    <row r="531" customHeight="1" spans="1:4">
      <c r="A531" s="2" t="str">
        <f>"S L1409&amp;"</f>
        <v>S L1409&amp;</v>
      </c>
      <c r="B531" s="2" t="s">
        <v>534</v>
      </c>
      <c r="C531" s="4" t="s">
        <v>319</v>
      </c>
      <c r="D531" s="3">
        <v>629</v>
      </c>
    </row>
    <row r="532" customHeight="1" spans="1:4">
      <c r="A532" s="2" t="str">
        <f>"S L1501&amp;"</f>
        <v>S L1501&amp;</v>
      </c>
      <c r="B532" s="2" t="s">
        <v>535</v>
      </c>
      <c r="C532" s="4" t="s">
        <v>319</v>
      </c>
      <c r="D532" s="3">
        <v>629</v>
      </c>
    </row>
    <row r="533" customHeight="1" spans="1:4">
      <c r="A533" s="2" t="str">
        <f>"S L1505&amp;"</f>
        <v>S L1505&amp;</v>
      </c>
      <c r="B533" s="2" t="s">
        <v>536</v>
      </c>
      <c r="C533" s="4" t="s">
        <v>319</v>
      </c>
      <c r="D533" s="3">
        <v>629</v>
      </c>
    </row>
    <row r="534" customHeight="1" spans="1:4">
      <c r="A534" s="2" t="str">
        <f>"S M1401&amp;"</f>
        <v>S M1401&amp;</v>
      </c>
      <c r="B534" s="2" t="s">
        <v>537</v>
      </c>
      <c r="C534" s="4" t="s">
        <v>319</v>
      </c>
      <c r="D534" s="3">
        <v>629</v>
      </c>
    </row>
    <row r="535" customHeight="1" spans="1:4">
      <c r="A535" s="2" t="str">
        <f>"S M1405&amp;"</f>
        <v>S M1405&amp;</v>
      </c>
      <c r="B535" s="2" t="s">
        <v>538</v>
      </c>
      <c r="C535" s="4" t="s">
        <v>319</v>
      </c>
      <c r="D535" s="3">
        <v>629</v>
      </c>
    </row>
    <row r="536" customHeight="1" spans="1:4">
      <c r="A536" s="2" t="str">
        <f>"S M1409&amp;"</f>
        <v>S M1409&amp;</v>
      </c>
      <c r="B536" s="2" t="s">
        <v>539</v>
      </c>
      <c r="C536" s="4" t="s">
        <v>319</v>
      </c>
      <c r="D536" s="3">
        <v>629</v>
      </c>
    </row>
    <row r="537" customHeight="1" spans="1:4">
      <c r="A537" s="2" t="str">
        <f>"S M1501&amp;"</f>
        <v>S M1501&amp;</v>
      </c>
      <c r="B537" s="2" t="s">
        <v>540</v>
      </c>
      <c r="C537" s="4" t="s">
        <v>319</v>
      </c>
      <c r="D537" s="3">
        <v>629</v>
      </c>
    </row>
    <row r="538" customHeight="1" spans="1:4">
      <c r="A538" s="2" t="str">
        <f>"S M1505&amp;"</f>
        <v>S M1505&amp;</v>
      </c>
      <c r="B538" s="2" t="s">
        <v>541</v>
      </c>
      <c r="C538" s="4" t="s">
        <v>319</v>
      </c>
      <c r="D538" s="3">
        <v>629</v>
      </c>
    </row>
    <row r="539" customHeight="1" spans="1:4">
      <c r="A539" s="2" t="str">
        <f>"S P1401&amp;"</f>
        <v>S P1401&amp;</v>
      </c>
      <c r="B539" s="2" t="s">
        <v>542</v>
      </c>
      <c r="C539" s="4" t="s">
        <v>319</v>
      </c>
      <c r="D539" s="3">
        <v>629</v>
      </c>
    </row>
    <row r="540" customHeight="1" spans="1:4">
      <c r="A540" s="2" t="str">
        <f>"S P1405&amp;"</f>
        <v>S P1405&amp;</v>
      </c>
      <c r="B540" s="2" t="s">
        <v>543</v>
      </c>
      <c r="C540" s="4" t="s">
        <v>319</v>
      </c>
      <c r="D540" s="3">
        <v>629</v>
      </c>
    </row>
    <row r="541" customHeight="1" spans="1:4">
      <c r="A541" s="2" t="str">
        <f>"S P1409&amp;"</f>
        <v>S P1409&amp;</v>
      </c>
      <c r="B541" s="2" t="s">
        <v>544</v>
      </c>
      <c r="C541" s="4" t="s">
        <v>319</v>
      </c>
      <c r="D541" s="3">
        <v>629</v>
      </c>
    </row>
    <row r="542" customHeight="1" spans="1:4">
      <c r="A542" s="2" t="str">
        <f>"S P1501&amp;"</f>
        <v>S P1501&amp;</v>
      </c>
      <c r="B542" s="2" t="s">
        <v>545</v>
      </c>
      <c r="C542" s="4" t="s">
        <v>319</v>
      </c>
      <c r="D542" s="3">
        <v>629</v>
      </c>
    </row>
    <row r="543" customHeight="1" spans="1:4">
      <c r="A543" s="2" t="str">
        <f>"S P1505&amp;"</f>
        <v>S P1505&amp;</v>
      </c>
      <c r="B543" s="2" t="s">
        <v>546</v>
      </c>
      <c r="C543" s="4" t="s">
        <v>319</v>
      </c>
      <c r="D543" s="3">
        <v>629</v>
      </c>
    </row>
    <row r="544" customHeight="1" spans="1:4">
      <c r="A544" s="2" t="str">
        <f>"S V1401&amp;"</f>
        <v>S V1401&amp;</v>
      </c>
      <c r="B544" s="2" t="s">
        <v>547</v>
      </c>
      <c r="C544" s="4" t="s">
        <v>319</v>
      </c>
      <c r="D544" s="3">
        <v>629</v>
      </c>
    </row>
    <row r="545" customHeight="1" spans="1:4">
      <c r="A545" s="2" t="str">
        <f>"S V1405&amp;"</f>
        <v>S V1405&amp;</v>
      </c>
      <c r="B545" s="2" t="s">
        <v>548</v>
      </c>
      <c r="C545" s="4" t="s">
        <v>319</v>
      </c>
      <c r="D545" s="3">
        <v>629</v>
      </c>
    </row>
    <row r="546" customHeight="1" spans="1:4">
      <c r="A546" s="2" t="str">
        <f>"S V1409&amp;"</f>
        <v>S V1409&amp;</v>
      </c>
      <c r="B546" s="2" t="s">
        <v>549</v>
      </c>
      <c r="C546" s="4" t="s">
        <v>319</v>
      </c>
      <c r="D546" s="3">
        <v>629</v>
      </c>
    </row>
    <row r="547" customHeight="1" spans="1:4">
      <c r="A547" s="2" t="str">
        <f>"S V1501&amp;"</f>
        <v>S V1501&amp;</v>
      </c>
      <c r="B547" s="2" t="s">
        <v>550</v>
      </c>
      <c r="C547" s="4" t="s">
        <v>319</v>
      </c>
      <c r="D547" s="3">
        <v>629</v>
      </c>
    </row>
    <row r="548" customHeight="1" spans="1:4">
      <c r="A548" s="2" t="str">
        <f>"S V1505&amp;"</f>
        <v>S V1505&amp;</v>
      </c>
      <c r="B548" s="2" t="s">
        <v>551</v>
      </c>
      <c r="C548" s="4" t="s">
        <v>319</v>
      </c>
      <c r="D548" s="3">
        <v>629</v>
      </c>
    </row>
    <row r="549" customHeight="1" spans="1:4">
      <c r="A549" s="2" t="str">
        <f>"S Y1401&amp;"</f>
        <v>S Y1401&amp;</v>
      </c>
      <c r="B549" s="2" t="s">
        <v>552</v>
      </c>
      <c r="C549" s="4" t="s">
        <v>319</v>
      </c>
      <c r="D549" s="3">
        <v>629</v>
      </c>
    </row>
    <row r="550" customHeight="1" spans="1:4">
      <c r="A550" s="2" t="str">
        <f>"S Y1405&amp;"</f>
        <v>S Y1405&amp;</v>
      </c>
      <c r="B550" s="2" t="s">
        <v>553</v>
      </c>
      <c r="C550" s="4" t="s">
        <v>319</v>
      </c>
      <c r="D550" s="3">
        <v>629</v>
      </c>
    </row>
    <row r="551" customHeight="1" spans="1:4">
      <c r="A551" s="2" t="str">
        <f>"S Y1409&amp;"</f>
        <v>S Y1409&amp;</v>
      </c>
      <c r="B551" s="2" t="s">
        <v>554</v>
      </c>
      <c r="C551" s="4" t="s">
        <v>319</v>
      </c>
      <c r="D551" s="3">
        <v>629</v>
      </c>
    </row>
    <row r="552" customHeight="1" spans="1:4">
      <c r="A552" s="2" t="str">
        <f>"S Y1501&amp;"</f>
        <v>S Y1501&amp;</v>
      </c>
      <c r="B552" s="2" t="s">
        <v>555</v>
      </c>
      <c r="C552" s="4" t="s">
        <v>319</v>
      </c>
      <c r="D552" s="3">
        <v>629</v>
      </c>
    </row>
    <row r="553" customHeight="1" spans="1:4">
      <c r="A553" s="2" t="str">
        <f>"S Y1505&amp;"</f>
        <v>S Y1505&amp;</v>
      </c>
      <c r="B553" s="2" t="s">
        <v>556</v>
      </c>
      <c r="C553" s="4" t="s">
        <v>319</v>
      </c>
      <c r="D553" s="3">
        <v>629</v>
      </c>
    </row>
    <row r="554" customHeight="1" spans="1:4">
      <c r="A554" s="2" t="str">
        <f>"V1602"</f>
        <v>V1602</v>
      </c>
      <c r="B554" s="2" t="s">
        <v>557</v>
      </c>
      <c r="C554" s="4" t="s">
        <v>319</v>
      </c>
      <c r="D554" s="3">
        <v>629</v>
      </c>
    </row>
    <row r="555" customHeight="1" spans="1:4">
      <c r="A555" s="2" t="str">
        <f>"V1603"</f>
        <v>V1603</v>
      </c>
      <c r="B555" s="2" t="s">
        <v>558</v>
      </c>
      <c r="C555" s="4" t="s">
        <v>319</v>
      </c>
      <c r="D555" s="3">
        <v>629</v>
      </c>
    </row>
    <row r="556" customHeight="1" spans="1:4">
      <c r="A556" s="2" t="str">
        <f>"V1604"</f>
        <v>V1604</v>
      </c>
      <c r="B556" s="2" t="s">
        <v>559</v>
      </c>
      <c r="C556" s="4" t="s">
        <v>319</v>
      </c>
      <c r="D556" s="3">
        <v>629</v>
      </c>
    </row>
    <row r="557" customHeight="1" spans="1:4">
      <c r="A557" s="2" t="str">
        <f>"V1605"</f>
        <v>V1605</v>
      </c>
      <c r="B557" s="2" t="s">
        <v>560</v>
      </c>
      <c r="C557" s="4" t="s">
        <v>319</v>
      </c>
      <c r="D557" s="3">
        <v>629</v>
      </c>
    </row>
    <row r="558" customHeight="1" spans="1:4">
      <c r="A558" s="2" t="str">
        <f>"V1606"</f>
        <v>V1606</v>
      </c>
      <c r="B558" s="2" t="s">
        <v>561</v>
      </c>
      <c r="C558" s="4" t="s">
        <v>319</v>
      </c>
      <c r="D558" s="3">
        <v>629</v>
      </c>
    </row>
    <row r="559" customHeight="1" spans="1:4">
      <c r="A559" s="2" t="str">
        <f>"V1607"</f>
        <v>V1607</v>
      </c>
      <c r="B559" s="2" t="s">
        <v>562</v>
      </c>
      <c r="C559" s="4" t="s">
        <v>319</v>
      </c>
      <c r="D559" s="3">
        <v>629</v>
      </c>
    </row>
    <row r="560" customHeight="1" spans="1:4">
      <c r="A560" s="2" t="str">
        <f>"V1608"</f>
        <v>V1608</v>
      </c>
      <c r="B560" s="2" t="s">
        <v>563</v>
      </c>
      <c r="C560" s="4" t="s">
        <v>319</v>
      </c>
      <c r="D560" s="3">
        <v>629</v>
      </c>
    </row>
    <row r="561" customHeight="1" spans="1:4">
      <c r="A561" s="2" t="str">
        <f>"V1609"</f>
        <v>V1609</v>
      </c>
      <c r="B561" s="2" t="s">
        <v>564</v>
      </c>
      <c r="C561" s="4" t="s">
        <v>319</v>
      </c>
      <c r="D561" s="3">
        <v>629</v>
      </c>
    </row>
    <row r="562" customHeight="1" spans="1:4">
      <c r="A562" s="2" t="str">
        <f>"V1610"</f>
        <v>V1610</v>
      </c>
      <c r="B562" s="2" t="s">
        <v>565</v>
      </c>
      <c r="C562" s="4" t="s">
        <v>319</v>
      </c>
      <c r="D562" s="3">
        <v>629</v>
      </c>
    </row>
    <row r="563" customHeight="1" spans="1:4">
      <c r="A563" s="2" t="str">
        <f>"V1611"</f>
        <v>V1611</v>
      </c>
      <c r="B563" s="2" t="s">
        <v>566</v>
      </c>
      <c r="C563" s="4" t="s">
        <v>319</v>
      </c>
      <c r="D563" s="3">
        <v>629</v>
      </c>
    </row>
    <row r="564" customHeight="1" spans="1:4">
      <c r="A564" s="2" t="str">
        <f>"V1612"</f>
        <v>V1612</v>
      </c>
      <c r="B564" s="2" t="s">
        <v>567</v>
      </c>
      <c r="C564" s="4" t="s">
        <v>319</v>
      </c>
      <c r="D564" s="3">
        <v>629</v>
      </c>
    </row>
    <row r="565" customHeight="1" spans="1:4">
      <c r="A565" s="2" t="str">
        <f>"V1701"</f>
        <v>V1701</v>
      </c>
      <c r="B565" s="2" t="s">
        <v>568</v>
      </c>
      <c r="C565" s="4" t="s">
        <v>319</v>
      </c>
      <c r="D565" s="3">
        <v>629</v>
      </c>
    </row>
    <row r="566" customHeight="1" spans="1:4">
      <c r="A566" s="2" t="str">
        <f>"VL0"</f>
        <v>VL0</v>
      </c>
      <c r="B566" s="2" t="s">
        <v>569</v>
      </c>
      <c r="C566" s="4" t="s">
        <v>319</v>
      </c>
      <c r="D566" s="3">
        <v>629</v>
      </c>
    </row>
    <row r="567" customHeight="1" spans="1:4">
      <c r="A567" s="2" t="str">
        <f>"VL3"</f>
        <v>VL3</v>
      </c>
      <c r="B567" s="2" t="s">
        <v>570</v>
      </c>
      <c r="C567" s="4" t="s">
        <v>319</v>
      </c>
      <c r="D567" s="3">
        <v>629</v>
      </c>
    </row>
    <row r="568" customHeight="1" spans="1:4">
      <c r="A568" s="2" t="str">
        <f>"VL4"</f>
        <v>VL4</v>
      </c>
      <c r="B568" s="2" t="s">
        <v>571</v>
      </c>
      <c r="C568" s="4" t="s">
        <v>319</v>
      </c>
      <c r="D568" s="3">
        <v>629</v>
      </c>
    </row>
    <row r="569" customHeight="1" spans="1:4">
      <c r="A569" s="2" t="str">
        <f>"VL8"</f>
        <v>VL8</v>
      </c>
      <c r="B569" s="2" t="s">
        <v>572</v>
      </c>
      <c r="C569" s="4" t="s">
        <v>319</v>
      </c>
      <c r="D569" s="3">
        <v>629</v>
      </c>
    </row>
    <row r="570" customHeight="1" spans="1:4">
      <c r="A570" s="2" t="str">
        <f>"VL9"</f>
        <v>VL9</v>
      </c>
      <c r="B570" s="2" t="s">
        <v>573</v>
      </c>
      <c r="C570" s="4" t="s">
        <v>319</v>
      </c>
      <c r="D570" s="3">
        <v>629</v>
      </c>
    </row>
    <row r="571" customHeight="1" spans="1:4">
      <c r="A571" s="2" t="str">
        <f>"Y1603"</f>
        <v>Y1603</v>
      </c>
      <c r="B571" s="2" t="s">
        <v>574</v>
      </c>
      <c r="C571" s="4" t="s">
        <v>319</v>
      </c>
      <c r="D571" s="3">
        <v>629</v>
      </c>
    </row>
    <row r="572" customHeight="1" spans="1:4">
      <c r="A572" s="2" t="str">
        <f>"Y1605"</f>
        <v>Y1605</v>
      </c>
      <c r="B572" s="2" t="s">
        <v>575</v>
      </c>
      <c r="C572" s="4" t="s">
        <v>319</v>
      </c>
      <c r="D572" s="3">
        <v>629</v>
      </c>
    </row>
    <row r="573" customHeight="1" spans="1:4">
      <c r="A573" s="2" t="str">
        <f>"Y1607"</f>
        <v>Y1607</v>
      </c>
      <c r="B573" s="2" t="s">
        <v>576</v>
      </c>
      <c r="C573" s="4" t="s">
        <v>319</v>
      </c>
      <c r="D573" s="3">
        <v>629</v>
      </c>
    </row>
    <row r="574" customHeight="1" spans="1:4">
      <c r="A574" s="2" t="str">
        <f>"Y1608"</f>
        <v>Y1608</v>
      </c>
      <c r="B574" s="2" t="s">
        <v>577</v>
      </c>
      <c r="C574" s="4" t="s">
        <v>319</v>
      </c>
      <c r="D574" s="3">
        <v>629</v>
      </c>
    </row>
    <row r="575" customHeight="1" spans="1:4">
      <c r="A575" s="2" t="str">
        <f>"Y1609"</f>
        <v>Y1609</v>
      </c>
      <c r="B575" s="2" t="s">
        <v>578</v>
      </c>
      <c r="C575" s="4" t="s">
        <v>319</v>
      </c>
      <c r="D575" s="3">
        <v>629</v>
      </c>
    </row>
    <row r="576" customHeight="1" spans="1:4">
      <c r="A576" s="2" t="str">
        <f>"Y1611"</f>
        <v>Y1611</v>
      </c>
      <c r="B576" s="2" t="s">
        <v>579</v>
      </c>
      <c r="C576" s="4" t="s">
        <v>319</v>
      </c>
      <c r="D576" s="3">
        <v>629</v>
      </c>
    </row>
    <row r="577" customHeight="1" spans="1:4">
      <c r="A577" s="2" t="str">
        <f>"Y1612"</f>
        <v>Y1612</v>
      </c>
      <c r="B577" s="2" t="s">
        <v>580</v>
      </c>
      <c r="C577" s="4" t="s">
        <v>319</v>
      </c>
      <c r="D577" s="3">
        <v>629</v>
      </c>
    </row>
    <row r="578" customHeight="1" spans="1:4">
      <c r="A578" s="2" t="str">
        <f>"Y1701"</f>
        <v>Y1701</v>
      </c>
      <c r="B578" s="2" t="s">
        <v>581</v>
      </c>
      <c r="C578" s="4" t="s">
        <v>319</v>
      </c>
      <c r="D578" s="3">
        <v>629</v>
      </c>
    </row>
    <row r="579" customHeight="1" spans="1:4">
      <c r="A579" s="2" t="str">
        <f>"YL0"</f>
        <v>YL0</v>
      </c>
      <c r="B579" s="2" t="s">
        <v>582</v>
      </c>
      <c r="C579" s="4" t="s">
        <v>319</v>
      </c>
      <c r="D579" s="3">
        <v>629</v>
      </c>
    </row>
    <row r="580" customHeight="1" spans="1:4">
      <c r="A580" s="2" t="str">
        <f>"YL8"</f>
        <v>YL8</v>
      </c>
      <c r="B580" s="2" t="s">
        <v>583</v>
      </c>
      <c r="C580" s="4" t="s">
        <v>319</v>
      </c>
      <c r="D580" s="3">
        <v>629</v>
      </c>
    </row>
    <row r="581" customHeight="1" spans="1:4">
      <c r="A581" s="2" t="str">
        <f>"YL9"</f>
        <v>YL9</v>
      </c>
      <c r="B581" s="2" t="s">
        <v>584</v>
      </c>
      <c r="C581" s="4" t="s">
        <v>319</v>
      </c>
      <c r="D581" s="3">
        <v>629</v>
      </c>
    </row>
    <row r="582" customHeight="1" spans="1:4">
      <c r="A582" s="2" t="str">
        <f>"AG1602"</f>
        <v>AG1602</v>
      </c>
      <c r="B582" s="2" t="s">
        <v>585</v>
      </c>
      <c r="C582" s="4" t="s">
        <v>586</v>
      </c>
      <c r="D582" s="3">
        <v>630</v>
      </c>
    </row>
    <row r="583" customHeight="1" spans="1:4">
      <c r="A583" s="2" t="str">
        <f>"AG1603"</f>
        <v>AG1603</v>
      </c>
      <c r="B583" s="2" t="s">
        <v>587</v>
      </c>
      <c r="C583" s="4" t="s">
        <v>586</v>
      </c>
      <c r="D583" s="3">
        <v>630</v>
      </c>
    </row>
    <row r="584" customHeight="1" spans="1:4">
      <c r="A584" s="2" t="str">
        <f>"AG1604"</f>
        <v>AG1604</v>
      </c>
      <c r="B584" s="2" t="s">
        <v>588</v>
      </c>
      <c r="C584" s="4" t="s">
        <v>586</v>
      </c>
      <c r="D584" s="3">
        <v>630</v>
      </c>
    </row>
    <row r="585" customHeight="1" spans="1:4">
      <c r="A585" s="2" t="str">
        <f>"AG1605"</f>
        <v>AG1605</v>
      </c>
      <c r="B585" s="2" t="s">
        <v>589</v>
      </c>
      <c r="C585" s="4" t="s">
        <v>586</v>
      </c>
      <c r="D585" s="3">
        <v>630</v>
      </c>
    </row>
    <row r="586" customHeight="1" spans="1:4">
      <c r="A586" s="2" t="str">
        <f>"AG1606"</f>
        <v>AG1606</v>
      </c>
      <c r="B586" s="2" t="s">
        <v>590</v>
      </c>
      <c r="C586" s="4" t="s">
        <v>586</v>
      </c>
      <c r="D586" s="3">
        <v>630</v>
      </c>
    </row>
    <row r="587" customHeight="1" spans="1:4">
      <c r="A587" s="2" t="str">
        <f>"AG1607"</f>
        <v>AG1607</v>
      </c>
      <c r="B587" s="2" t="s">
        <v>591</v>
      </c>
      <c r="C587" s="4" t="s">
        <v>586</v>
      </c>
      <c r="D587" s="3">
        <v>630</v>
      </c>
    </row>
    <row r="588" customHeight="1" spans="1:4">
      <c r="A588" s="2" t="str">
        <f>"AG1608"</f>
        <v>AG1608</v>
      </c>
      <c r="B588" s="2" t="s">
        <v>592</v>
      </c>
      <c r="C588" s="4" t="s">
        <v>586</v>
      </c>
      <c r="D588" s="3">
        <v>630</v>
      </c>
    </row>
    <row r="589" customHeight="1" spans="1:4">
      <c r="A589" s="2" t="str">
        <f>"AG1609"</f>
        <v>AG1609</v>
      </c>
      <c r="B589" s="2" t="s">
        <v>593</v>
      </c>
      <c r="C589" s="4" t="s">
        <v>586</v>
      </c>
      <c r="D589" s="3">
        <v>630</v>
      </c>
    </row>
    <row r="590" customHeight="1" spans="1:4">
      <c r="A590" s="2" t="str">
        <f>"AG1610"</f>
        <v>AG1610</v>
      </c>
      <c r="B590" s="2" t="s">
        <v>594</v>
      </c>
      <c r="C590" s="4" t="s">
        <v>586</v>
      </c>
      <c r="D590" s="3">
        <v>630</v>
      </c>
    </row>
    <row r="591" customHeight="1" spans="1:4">
      <c r="A591" s="2" t="str">
        <f>"AG1611"</f>
        <v>AG1611</v>
      </c>
      <c r="B591" s="2" t="s">
        <v>595</v>
      </c>
      <c r="C591" s="4" t="s">
        <v>586</v>
      </c>
      <c r="D591" s="3">
        <v>630</v>
      </c>
    </row>
    <row r="592" customHeight="1" spans="1:4">
      <c r="A592" s="2" t="str">
        <f>"AG1612"</f>
        <v>AG1612</v>
      </c>
      <c r="B592" s="2" t="s">
        <v>596</v>
      </c>
      <c r="C592" s="4" t="s">
        <v>586</v>
      </c>
      <c r="D592" s="3">
        <v>630</v>
      </c>
    </row>
    <row r="593" customHeight="1" spans="1:4">
      <c r="A593" s="2" t="str">
        <f>"AG1701"</f>
        <v>AG1701</v>
      </c>
      <c r="B593" s="2" t="s">
        <v>597</v>
      </c>
      <c r="C593" s="4" t="s">
        <v>586</v>
      </c>
      <c r="D593" s="3">
        <v>630</v>
      </c>
    </row>
    <row r="594" customHeight="1" spans="1:4">
      <c r="A594" s="2" t="str">
        <f>"AGL0"</f>
        <v>AGL0</v>
      </c>
      <c r="B594" s="2" t="s">
        <v>598</v>
      </c>
      <c r="C594" s="4" t="s">
        <v>586</v>
      </c>
      <c r="D594" s="3">
        <v>630</v>
      </c>
    </row>
    <row r="595" customHeight="1" spans="1:4">
      <c r="A595" s="2" t="str">
        <f>"AGL3"</f>
        <v>AGL3</v>
      </c>
      <c r="B595" s="2" t="s">
        <v>599</v>
      </c>
      <c r="C595" s="4" t="s">
        <v>586</v>
      </c>
      <c r="D595" s="3">
        <v>630</v>
      </c>
    </row>
    <row r="596" customHeight="1" spans="1:4">
      <c r="A596" s="2" t="str">
        <f>"AGL4"</f>
        <v>AGL4</v>
      </c>
      <c r="B596" s="2" t="s">
        <v>600</v>
      </c>
      <c r="C596" s="4" t="s">
        <v>586</v>
      </c>
      <c r="D596" s="3">
        <v>630</v>
      </c>
    </row>
    <row r="597" customHeight="1" spans="1:4">
      <c r="A597" s="2" t="str">
        <f>"AGL8"</f>
        <v>AGL8</v>
      </c>
      <c r="B597" s="2" t="s">
        <v>601</v>
      </c>
      <c r="C597" s="4" t="s">
        <v>586</v>
      </c>
      <c r="D597" s="3">
        <v>630</v>
      </c>
    </row>
    <row r="598" customHeight="1" spans="1:4">
      <c r="A598" s="2" t="str">
        <f>"AGL9"</f>
        <v>AGL9</v>
      </c>
      <c r="B598" s="2" t="s">
        <v>602</v>
      </c>
      <c r="C598" s="4" t="s">
        <v>586</v>
      </c>
      <c r="D598" s="3">
        <v>630</v>
      </c>
    </row>
    <row r="599" customHeight="1" spans="1:4">
      <c r="A599" s="2" t="str">
        <f>"AL1602"</f>
        <v>AL1602</v>
      </c>
      <c r="B599" s="2" t="s">
        <v>603</v>
      </c>
      <c r="C599" s="4" t="s">
        <v>586</v>
      </c>
      <c r="D599" s="3">
        <v>630</v>
      </c>
    </row>
    <row r="600" customHeight="1" spans="1:4">
      <c r="A600" s="2" t="str">
        <f>"AL1603"</f>
        <v>AL1603</v>
      </c>
      <c r="B600" s="2" t="s">
        <v>604</v>
      </c>
      <c r="C600" s="4" t="s">
        <v>586</v>
      </c>
      <c r="D600" s="3">
        <v>630</v>
      </c>
    </row>
    <row r="601" customHeight="1" spans="1:4">
      <c r="A601" s="2" t="str">
        <f>"AL1604"</f>
        <v>AL1604</v>
      </c>
      <c r="B601" s="2" t="s">
        <v>605</v>
      </c>
      <c r="C601" s="4" t="s">
        <v>586</v>
      </c>
      <c r="D601" s="3">
        <v>630</v>
      </c>
    </row>
    <row r="602" customHeight="1" spans="1:4">
      <c r="A602" s="2" t="str">
        <f>"AL1605"</f>
        <v>AL1605</v>
      </c>
      <c r="B602" s="2" t="s">
        <v>606</v>
      </c>
      <c r="C602" s="4" t="s">
        <v>586</v>
      </c>
      <c r="D602" s="3">
        <v>630</v>
      </c>
    </row>
    <row r="603" customHeight="1" spans="1:4">
      <c r="A603" s="2" t="str">
        <f>"AL1606"</f>
        <v>AL1606</v>
      </c>
      <c r="B603" s="2" t="s">
        <v>607</v>
      </c>
      <c r="C603" s="4" t="s">
        <v>586</v>
      </c>
      <c r="D603" s="3">
        <v>630</v>
      </c>
    </row>
    <row r="604" customHeight="1" spans="1:4">
      <c r="A604" s="2" t="str">
        <f>"AL1607"</f>
        <v>AL1607</v>
      </c>
      <c r="B604" s="2" t="s">
        <v>608</v>
      </c>
      <c r="C604" s="4" t="s">
        <v>586</v>
      </c>
      <c r="D604" s="3">
        <v>630</v>
      </c>
    </row>
    <row r="605" customHeight="1" spans="1:4">
      <c r="A605" s="2" t="str">
        <f>"AL1608"</f>
        <v>AL1608</v>
      </c>
      <c r="B605" s="2" t="s">
        <v>609</v>
      </c>
      <c r="C605" s="4" t="s">
        <v>586</v>
      </c>
      <c r="D605" s="3">
        <v>630</v>
      </c>
    </row>
    <row r="606" customHeight="1" spans="1:4">
      <c r="A606" s="2" t="str">
        <f>"AL1609"</f>
        <v>AL1609</v>
      </c>
      <c r="B606" s="2" t="s">
        <v>610</v>
      </c>
      <c r="C606" s="4" t="s">
        <v>586</v>
      </c>
      <c r="D606" s="3">
        <v>630</v>
      </c>
    </row>
    <row r="607" customHeight="1" spans="1:4">
      <c r="A607" s="2" t="str">
        <f>"AL1610"</f>
        <v>AL1610</v>
      </c>
      <c r="B607" s="2" t="s">
        <v>611</v>
      </c>
      <c r="C607" s="4" t="s">
        <v>586</v>
      </c>
      <c r="D607" s="3">
        <v>630</v>
      </c>
    </row>
    <row r="608" customHeight="1" spans="1:4">
      <c r="A608" s="2" t="str">
        <f>"AL1611"</f>
        <v>AL1611</v>
      </c>
      <c r="B608" s="2" t="s">
        <v>612</v>
      </c>
      <c r="C608" s="4" t="s">
        <v>586</v>
      </c>
      <c r="D608" s="3">
        <v>630</v>
      </c>
    </row>
    <row r="609" customHeight="1" spans="1:4">
      <c r="A609" s="2" t="str">
        <f>"AL1612"</f>
        <v>AL1612</v>
      </c>
      <c r="B609" s="2" t="s">
        <v>613</v>
      </c>
      <c r="C609" s="4" t="s">
        <v>586</v>
      </c>
      <c r="D609" s="3">
        <v>630</v>
      </c>
    </row>
    <row r="610" customHeight="1" spans="1:4">
      <c r="A610" s="2" t="str">
        <f>"AL1701"</f>
        <v>AL1701</v>
      </c>
      <c r="B610" s="2" t="s">
        <v>614</v>
      </c>
      <c r="C610" s="4" t="s">
        <v>586</v>
      </c>
      <c r="D610" s="3">
        <v>630</v>
      </c>
    </row>
    <row r="611" customHeight="1" spans="1:4">
      <c r="A611" s="2" t="str">
        <f>"ALL0"</f>
        <v>ALL0</v>
      </c>
      <c r="B611" s="2" t="s">
        <v>615</v>
      </c>
      <c r="C611" s="4" t="s">
        <v>586</v>
      </c>
      <c r="D611" s="3">
        <v>630</v>
      </c>
    </row>
    <row r="612" customHeight="1" spans="1:4">
      <c r="A612" s="2" t="str">
        <f>"ALL3"</f>
        <v>ALL3</v>
      </c>
      <c r="B612" s="2" t="s">
        <v>616</v>
      </c>
      <c r="C612" s="4" t="s">
        <v>586</v>
      </c>
      <c r="D612" s="3">
        <v>630</v>
      </c>
    </row>
    <row r="613" customHeight="1" spans="1:4">
      <c r="A613" s="2" t="str">
        <f>"ALL4"</f>
        <v>ALL4</v>
      </c>
      <c r="B613" s="2" t="s">
        <v>617</v>
      </c>
      <c r="C613" s="4" t="s">
        <v>586</v>
      </c>
      <c r="D613" s="3">
        <v>630</v>
      </c>
    </row>
    <row r="614" customHeight="1" spans="1:4">
      <c r="A614" s="2" t="str">
        <f>"ALL8"</f>
        <v>ALL8</v>
      </c>
      <c r="B614" s="2" t="s">
        <v>618</v>
      </c>
      <c r="C614" s="4" t="s">
        <v>586</v>
      </c>
      <c r="D614" s="3">
        <v>630</v>
      </c>
    </row>
    <row r="615" customHeight="1" spans="1:4">
      <c r="A615" s="2" t="str">
        <f>"ALL9"</f>
        <v>ALL9</v>
      </c>
      <c r="B615" s="2" t="s">
        <v>619</v>
      </c>
      <c r="C615" s="4" t="s">
        <v>586</v>
      </c>
      <c r="D615" s="3">
        <v>630</v>
      </c>
    </row>
    <row r="616" customHeight="1" spans="1:4">
      <c r="A616" s="2" t="str">
        <f>"AU1602"</f>
        <v>AU1602</v>
      </c>
      <c r="B616" s="2" t="s">
        <v>620</v>
      </c>
      <c r="C616" s="4" t="s">
        <v>586</v>
      </c>
      <c r="D616" s="3">
        <v>630</v>
      </c>
    </row>
    <row r="617" customHeight="1" spans="1:4">
      <c r="A617" s="2" t="str">
        <f>"AU1603"</f>
        <v>AU1603</v>
      </c>
      <c r="B617" s="2" t="s">
        <v>621</v>
      </c>
      <c r="C617" s="4" t="s">
        <v>586</v>
      </c>
      <c r="D617" s="3">
        <v>630</v>
      </c>
    </row>
    <row r="618" customHeight="1" spans="1:4">
      <c r="A618" s="2" t="str">
        <f>"AU1604"</f>
        <v>AU1604</v>
      </c>
      <c r="B618" s="2" t="s">
        <v>622</v>
      </c>
      <c r="C618" s="4" t="s">
        <v>586</v>
      </c>
      <c r="D618" s="3">
        <v>630</v>
      </c>
    </row>
    <row r="619" customHeight="1" spans="1:4">
      <c r="A619" s="2" t="str">
        <f>"AU1606"</f>
        <v>AU1606</v>
      </c>
      <c r="B619" s="2" t="s">
        <v>623</v>
      </c>
      <c r="C619" s="4" t="s">
        <v>586</v>
      </c>
      <c r="D619" s="3">
        <v>630</v>
      </c>
    </row>
    <row r="620" customHeight="1" spans="1:4">
      <c r="A620" s="2" t="str">
        <f>"AU1608"</f>
        <v>AU1608</v>
      </c>
      <c r="B620" s="2" t="s">
        <v>624</v>
      </c>
      <c r="C620" s="4" t="s">
        <v>586</v>
      </c>
      <c r="D620" s="3">
        <v>630</v>
      </c>
    </row>
    <row r="621" customHeight="1" spans="1:4">
      <c r="A621" s="2" t="str">
        <f>"AU1610"</f>
        <v>AU1610</v>
      </c>
      <c r="B621" s="2" t="s">
        <v>625</v>
      </c>
      <c r="C621" s="4" t="s">
        <v>586</v>
      </c>
      <c r="D621" s="3">
        <v>630</v>
      </c>
    </row>
    <row r="622" customHeight="1" spans="1:4">
      <c r="A622" s="2" t="str">
        <f>"AU1612"</f>
        <v>AU1612</v>
      </c>
      <c r="B622" s="2" t="s">
        <v>626</v>
      </c>
      <c r="C622" s="4" t="s">
        <v>586</v>
      </c>
      <c r="D622" s="3">
        <v>630</v>
      </c>
    </row>
    <row r="623" customHeight="1" spans="1:4">
      <c r="A623" s="2" t="str">
        <f>"AU1702"</f>
        <v>AU1702</v>
      </c>
      <c r="B623" s="2" t="s">
        <v>627</v>
      </c>
      <c r="C623" s="4" t="s">
        <v>586</v>
      </c>
      <c r="D623" s="3">
        <v>630</v>
      </c>
    </row>
    <row r="624" customHeight="1" spans="1:4">
      <c r="A624" s="2" t="str">
        <f>"AUL0"</f>
        <v>AUL0</v>
      </c>
      <c r="B624" s="2" t="s">
        <v>628</v>
      </c>
      <c r="C624" s="4" t="s">
        <v>586</v>
      </c>
      <c r="D624" s="3">
        <v>630</v>
      </c>
    </row>
    <row r="625" customHeight="1" spans="1:4">
      <c r="A625" s="2" t="str">
        <f>"AUL3"</f>
        <v>AUL3</v>
      </c>
      <c r="B625" s="2" t="s">
        <v>629</v>
      </c>
      <c r="C625" s="4" t="s">
        <v>586</v>
      </c>
      <c r="D625" s="3">
        <v>630</v>
      </c>
    </row>
    <row r="626" customHeight="1" spans="1:4">
      <c r="A626" s="2" t="str">
        <f>"AUL4"</f>
        <v>AUL4</v>
      </c>
      <c r="B626" s="2" t="s">
        <v>630</v>
      </c>
      <c r="C626" s="4" t="s">
        <v>586</v>
      </c>
      <c r="D626" s="3">
        <v>630</v>
      </c>
    </row>
    <row r="627" customHeight="1" spans="1:4">
      <c r="A627" s="2" t="str">
        <f>"AUL8"</f>
        <v>AUL8</v>
      </c>
      <c r="B627" s="2" t="s">
        <v>631</v>
      </c>
      <c r="C627" s="4" t="s">
        <v>586</v>
      </c>
      <c r="D627" s="3">
        <v>630</v>
      </c>
    </row>
    <row r="628" customHeight="1" spans="1:4">
      <c r="A628" s="2" t="str">
        <f>"AUL9"</f>
        <v>AUL9</v>
      </c>
      <c r="B628" s="2" t="s">
        <v>632</v>
      </c>
      <c r="C628" s="4" t="s">
        <v>586</v>
      </c>
      <c r="D628" s="3">
        <v>630</v>
      </c>
    </row>
    <row r="629" customHeight="1" spans="1:4">
      <c r="A629" s="2" t="str">
        <f>"BU1602"</f>
        <v>BU1602</v>
      </c>
      <c r="B629" s="2" t="s">
        <v>633</v>
      </c>
      <c r="C629" s="4" t="s">
        <v>586</v>
      </c>
      <c r="D629" s="3">
        <v>630</v>
      </c>
    </row>
    <row r="630" customHeight="1" spans="1:4">
      <c r="A630" s="2" t="str">
        <f>"BU1603"</f>
        <v>BU1603</v>
      </c>
      <c r="B630" s="2" t="s">
        <v>634</v>
      </c>
      <c r="C630" s="4" t="s">
        <v>586</v>
      </c>
      <c r="D630" s="3">
        <v>630</v>
      </c>
    </row>
    <row r="631" customHeight="1" spans="1:4">
      <c r="A631" s="2" t="str">
        <f>"BU1604"</f>
        <v>BU1604</v>
      </c>
      <c r="B631" s="2" t="s">
        <v>635</v>
      </c>
      <c r="C631" s="4" t="s">
        <v>586</v>
      </c>
      <c r="D631" s="3">
        <v>630</v>
      </c>
    </row>
    <row r="632" customHeight="1" spans="1:4">
      <c r="A632" s="2" t="str">
        <f>"BU1605"</f>
        <v>BU1605</v>
      </c>
      <c r="B632" s="2" t="s">
        <v>636</v>
      </c>
      <c r="C632" s="4" t="s">
        <v>586</v>
      </c>
      <c r="D632" s="3">
        <v>630</v>
      </c>
    </row>
    <row r="633" customHeight="1" spans="1:4">
      <c r="A633" s="2" t="str">
        <f>"BU1606"</f>
        <v>BU1606</v>
      </c>
      <c r="B633" s="2" t="s">
        <v>637</v>
      </c>
      <c r="C633" s="4" t="s">
        <v>586</v>
      </c>
      <c r="D633" s="3">
        <v>630</v>
      </c>
    </row>
    <row r="634" customHeight="1" spans="1:4">
      <c r="A634" s="2" t="str">
        <f>"BU1607"</f>
        <v>BU1607</v>
      </c>
      <c r="B634" s="2" t="s">
        <v>638</v>
      </c>
      <c r="C634" s="4" t="s">
        <v>586</v>
      </c>
      <c r="D634" s="3">
        <v>630</v>
      </c>
    </row>
    <row r="635" customHeight="1" spans="1:4">
      <c r="A635" s="2" t="str">
        <f>"BU1609"</f>
        <v>BU1609</v>
      </c>
      <c r="B635" s="2" t="s">
        <v>639</v>
      </c>
      <c r="C635" s="4" t="s">
        <v>586</v>
      </c>
      <c r="D635" s="3">
        <v>630</v>
      </c>
    </row>
    <row r="636" customHeight="1" spans="1:4">
      <c r="A636" s="2" t="str">
        <f>"BU1612"</f>
        <v>BU1612</v>
      </c>
      <c r="B636" s="2" t="s">
        <v>640</v>
      </c>
      <c r="C636" s="4" t="s">
        <v>586</v>
      </c>
      <c r="D636" s="3">
        <v>630</v>
      </c>
    </row>
    <row r="637" customHeight="1" spans="1:4">
      <c r="A637" s="2" t="str">
        <f>"BU1703"</f>
        <v>BU1703</v>
      </c>
      <c r="B637" s="2" t="s">
        <v>641</v>
      </c>
      <c r="C637" s="4" t="s">
        <v>586</v>
      </c>
      <c r="D637" s="3">
        <v>630</v>
      </c>
    </row>
    <row r="638" customHeight="1" spans="1:4">
      <c r="A638" s="2" t="str">
        <f>"BU1706"</f>
        <v>BU1706</v>
      </c>
      <c r="B638" s="2" t="s">
        <v>642</v>
      </c>
      <c r="C638" s="4" t="s">
        <v>586</v>
      </c>
      <c r="D638" s="3">
        <v>630</v>
      </c>
    </row>
    <row r="639" customHeight="1" spans="1:4">
      <c r="A639" s="2" t="str">
        <f>"BU1709"</f>
        <v>BU1709</v>
      </c>
      <c r="B639" s="2" t="s">
        <v>643</v>
      </c>
      <c r="C639" s="4" t="s">
        <v>586</v>
      </c>
      <c r="D639" s="3">
        <v>630</v>
      </c>
    </row>
    <row r="640" customHeight="1" spans="1:4">
      <c r="A640" s="2" t="str">
        <f>"BU1712"</f>
        <v>BU1712</v>
      </c>
      <c r="B640" s="2" t="s">
        <v>644</v>
      </c>
      <c r="C640" s="4" t="s">
        <v>586</v>
      </c>
      <c r="D640" s="3">
        <v>630</v>
      </c>
    </row>
    <row r="641" customHeight="1" spans="1:4">
      <c r="A641" s="2" t="str">
        <f>"BUL8"</f>
        <v>BUL8</v>
      </c>
      <c r="B641" s="2" t="s">
        <v>645</v>
      </c>
      <c r="C641" s="4" t="s">
        <v>586</v>
      </c>
      <c r="D641" s="3">
        <v>630</v>
      </c>
    </row>
    <row r="642" customHeight="1" spans="1:4">
      <c r="A642" s="2" t="str">
        <f>"BUL9"</f>
        <v>BUL9</v>
      </c>
      <c r="B642" s="2" t="s">
        <v>646</v>
      </c>
      <c r="C642" s="4" t="s">
        <v>586</v>
      </c>
      <c r="D642" s="3">
        <v>630</v>
      </c>
    </row>
    <row r="643" customHeight="1" spans="1:4">
      <c r="A643" s="2" t="str">
        <f>"CU1602"</f>
        <v>CU1602</v>
      </c>
      <c r="B643" s="2" t="s">
        <v>647</v>
      </c>
      <c r="C643" s="4" t="s">
        <v>586</v>
      </c>
      <c r="D643" s="3">
        <v>630</v>
      </c>
    </row>
    <row r="644" customHeight="1" spans="1:4">
      <c r="A644" s="2" t="str">
        <f>"CU1603"</f>
        <v>CU1603</v>
      </c>
      <c r="B644" s="2" t="s">
        <v>648</v>
      </c>
      <c r="C644" s="4" t="s">
        <v>586</v>
      </c>
      <c r="D644" s="3">
        <v>630</v>
      </c>
    </row>
    <row r="645" customHeight="1" spans="1:4">
      <c r="A645" s="2" t="str">
        <f>"CU1604"</f>
        <v>CU1604</v>
      </c>
      <c r="B645" s="2" t="s">
        <v>649</v>
      </c>
      <c r="C645" s="4" t="s">
        <v>586</v>
      </c>
      <c r="D645" s="3">
        <v>630</v>
      </c>
    </row>
    <row r="646" customHeight="1" spans="1:4">
      <c r="A646" s="2" t="str">
        <f>"CU1605"</f>
        <v>CU1605</v>
      </c>
      <c r="B646" s="2" t="s">
        <v>650</v>
      </c>
      <c r="C646" s="4" t="s">
        <v>586</v>
      </c>
      <c r="D646" s="3">
        <v>630</v>
      </c>
    </row>
    <row r="647" customHeight="1" spans="1:4">
      <c r="A647" s="2" t="str">
        <f>"CU1606"</f>
        <v>CU1606</v>
      </c>
      <c r="B647" s="2" t="s">
        <v>651</v>
      </c>
      <c r="C647" s="4" t="s">
        <v>586</v>
      </c>
      <c r="D647" s="3">
        <v>630</v>
      </c>
    </row>
    <row r="648" customHeight="1" spans="1:4">
      <c r="A648" s="2" t="str">
        <f>"CU1607"</f>
        <v>CU1607</v>
      </c>
      <c r="B648" s="2" t="s">
        <v>652</v>
      </c>
      <c r="C648" s="4" t="s">
        <v>586</v>
      </c>
      <c r="D648" s="3">
        <v>630</v>
      </c>
    </row>
    <row r="649" customHeight="1" spans="1:4">
      <c r="A649" s="2" t="str">
        <f>"CU1608"</f>
        <v>CU1608</v>
      </c>
      <c r="B649" s="2" t="s">
        <v>653</v>
      </c>
      <c r="C649" s="4" t="s">
        <v>586</v>
      </c>
      <c r="D649" s="3">
        <v>630</v>
      </c>
    </row>
    <row r="650" customHeight="1" spans="1:4">
      <c r="A650" s="2" t="str">
        <f>"CU1609"</f>
        <v>CU1609</v>
      </c>
      <c r="B650" s="2" t="s">
        <v>654</v>
      </c>
      <c r="C650" s="4" t="s">
        <v>586</v>
      </c>
      <c r="D650" s="3">
        <v>630</v>
      </c>
    </row>
    <row r="651" customHeight="1" spans="1:4">
      <c r="A651" s="2" t="str">
        <f>"CU1610"</f>
        <v>CU1610</v>
      </c>
      <c r="B651" s="2" t="s">
        <v>655</v>
      </c>
      <c r="C651" s="4" t="s">
        <v>586</v>
      </c>
      <c r="D651" s="3">
        <v>630</v>
      </c>
    </row>
    <row r="652" customHeight="1" spans="1:4">
      <c r="A652" s="2" t="str">
        <f>"CU1611"</f>
        <v>CU1611</v>
      </c>
      <c r="B652" s="2" t="s">
        <v>656</v>
      </c>
      <c r="C652" s="4" t="s">
        <v>586</v>
      </c>
      <c r="D652" s="3">
        <v>630</v>
      </c>
    </row>
    <row r="653" customHeight="1" spans="1:4">
      <c r="A653" s="2" t="str">
        <f>"CU1612"</f>
        <v>CU1612</v>
      </c>
      <c r="B653" s="2" t="s">
        <v>657</v>
      </c>
      <c r="C653" s="4" t="s">
        <v>586</v>
      </c>
      <c r="D653" s="3">
        <v>630</v>
      </c>
    </row>
    <row r="654" customHeight="1" spans="1:4">
      <c r="A654" s="2" t="str">
        <f>"CU1701"</f>
        <v>CU1701</v>
      </c>
      <c r="B654" s="2" t="s">
        <v>658</v>
      </c>
      <c r="C654" s="4" t="s">
        <v>586</v>
      </c>
      <c r="D654" s="3">
        <v>630</v>
      </c>
    </row>
    <row r="655" customHeight="1" spans="1:4">
      <c r="A655" s="2" t="str">
        <f>"CUL0"</f>
        <v>CUL0</v>
      </c>
      <c r="B655" s="2" t="s">
        <v>659</v>
      </c>
      <c r="C655" s="4" t="s">
        <v>586</v>
      </c>
      <c r="D655" s="3">
        <v>630</v>
      </c>
    </row>
    <row r="656" customHeight="1" spans="1:4">
      <c r="A656" s="2" t="str">
        <f>"CUL3"</f>
        <v>CUL3</v>
      </c>
      <c r="B656" s="2" t="s">
        <v>660</v>
      </c>
      <c r="C656" s="4" t="s">
        <v>586</v>
      </c>
      <c r="D656" s="3">
        <v>630</v>
      </c>
    </row>
    <row r="657" customHeight="1" spans="1:4">
      <c r="A657" s="2" t="str">
        <f>"CUL4"</f>
        <v>CUL4</v>
      </c>
      <c r="B657" s="2" t="s">
        <v>661</v>
      </c>
      <c r="C657" s="4" t="s">
        <v>586</v>
      </c>
      <c r="D657" s="3">
        <v>630</v>
      </c>
    </row>
    <row r="658" customHeight="1" spans="1:4">
      <c r="A658" s="2" t="str">
        <f>"CUL8"</f>
        <v>CUL8</v>
      </c>
      <c r="B658" s="2" t="s">
        <v>662</v>
      </c>
      <c r="C658" s="4" t="s">
        <v>586</v>
      </c>
      <c r="D658" s="3">
        <v>630</v>
      </c>
    </row>
    <row r="659" customHeight="1" spans="1:4">
      <c r="A659" s="2" t="str">
        <f>"CUL9"</f>
        <v>CUL9</v>
      </c>
      <c r="B659" s="2" t="s">
        <v>663</v>
      </c>
      <c r="C659" s="4" t="s">
        <v>586</v>
      </c>
      <c r="D659" s="3">
        <v>630</v>
      </c>
    </row>
    <row r="660" customHeight="1" spans="1:4">
      <c r="A660" s="2" t="str">
        <f>"FU1603"</f>
        <v>FU1603</v>
      </c>
      <c r="B660" s="2" t="s">
        <v>664</v>
      </c>
      <c r="C660" s="4" t="s">
        <v>586</v>
      </c>
      <c r="D660" s="3">
        <v>630</v>
      </c>
    </row>
    <row r="661" customHeight="1" spans="1:4">
      <c r="A661" s="2" t="str">
        <f>"FU1604"</f>
        <v>FU1604</v>
      </c>
      <c r="B661" s="2" t="s">
        <v>665</v>
      </c>
      <c r="C661" s="4" t="s">
        <v>586</v>
      </c>
      <c r="D661" s="3">
        <v>630</v>
      </c>
    </row>
    <row r="662" customHeight="1" spans="1:4">
      <c r="A662" s="2" t="str">
        <f>"FU1605"</f>
        <v>FU1605</v>
      </c>
      <c r="B662" s="2" t="s">
        <v>666</v>
      </c>
      <c r="C662" s="4" t="s">
        <v>586</v>
      </c>
      <c r="D662" s="3">
        <v>630</v>
      </c>
    </row>
    <row r="663" customHeight="1" spans="1:4">
      <c r="A663" s="2" t="str">
        <f>"FU1606"</f>
        <v>FU1606</v>
      </c>
      <c r="B663" s="2" t="s">
        <v>667</v>
      </c>
      <c r="C663" s="4" t="s">
        <v>586</v>
      </c>
      <c r="D663" s="3">
        <v>630</v>
      </c>
    </row>
    <row r="664" customHeight="1" spans="1:4">
      <c r="A664" s="2" t="str">
        <f>"FU1607"</f>
        <v>FU1607</v>
      </c>
      <c r="B664" s="2" t="s">
        <v>668</v>
      </c>
      <c r="C664" s="4" t="s">
        <v>586</v>
      </c>
      <c r="D664" s="3">
        <v>630</v>
      </c>
    </row>
    <row r="665" customHeight="1" spans="1:4">
      <c r="A665" s="2" t="str">
        <f>"FU1608"</f>
        <v>FU1608</v>
      </c>
      <c r="B665" s="2" t="s">
        <v>669</v>
      </c>
      <c r="C665" s="4" t="s">
        <v>586</v>
      </c>
      <c r="D665" s="3">
        <v>630</v>
      </c>
    </row>
    <row r="666" customHeight="1" spans="1:4">
      <c r="A666" s="2" t="str">
        <f>"FU1609"</f>
        <v>FU1609</v>
      </c>
      <c r="B666" s="2" t="s">
        <v>670</v>
      </c>
      <c r="C666" s="4" t="s">
        <v>586</v>
      </c>
      <c r="D666" s="3">
        <v>630</v>
      </c>
    </row>
    <row r="667" customHeight="1" spans="1:4">
      <c r="A667" s="2" t="str">
        <f>"FU1610"</f>
        <v>FU1610</v>
      </c>
      <c r="B667" s="2" t="s">
        <v>671</v>
      </c>
      <c r="C667" s="4" t="s">
        <v>586</v>
      </c>
      <c r="D667" s="3">
        <v>630</v>
      </c>
    </row>
    <row r="668" customHeight="1" spans="1:4">
      <c r="A668" s="2" t="str">
        <f>"FU1611"</f>
        <v>FU1611</v>
      </c>
      <c r="B668" s="2" t="s">
        <v>672</v>
      </c>
      <c r="C668" s="4" t="s">
        <v>586</v>
      </c>
      <c r="D668" s="3">
        <v>630</v>
      </c>
    </row>
    <row r="669" customHeight="1" spans="1:4">
      <c r="A669" s="2" t="str">
        <f>"FU1612"</f>
        <v>FU1612</v>
      </c>
      <c r="B669" s="2" t="s">
        <v>673</v>
      </c>
      <c r="C669" s="4" t="s">
        <v>586</v>
      </c>
      <c r="D669" s="3">
        <v>630</v>
      </c>
    </row>
    <row r="670" customHeight="1" spans="1:4">
      <c r="A670" s="2" t="str">
        <f>"FUL0"</f>
        <v>FUL0</v>
      </c>
      <c r="B670" s="2" t="s">
        <v>674</v>
      </c>
      <c r="C670" s="4" t="s">
        <v>586</v>
      </c>
      <c r="D670" s="3">
        <v>630</v>
      </c>
    </row>
    <row r="671" customHeight="1" spans="1:4">
      <c r="A671" s="2" t="str">
        <f>"FUL8"</f>
        <v>FUL8</v>
      </c>
      <c r="B671" s="2" t="s">
        <v>675</v>
      </c>
      <c r="C671" s="4" t="s">
        <v>586</v>
      </c>
      <c r="D671" s="3">
        <v>630</v>
      </c>
    </row>
    <row r="672" customHeight="1" spans="1:4">
      <c r="A672" s="2" t="str">
        <f>"FUL9"</f>
        <v>FUL9</v>
      </c>
      <c r="B672" s="2" t="s">
        <v>676</v>
      </c>
      <c r="C672" s="4" t="s">
        <v>586</v>
      </c>
      <c r="D672" s="3">
        <v>630</v>
      </c>
    </row>
    <row r="673" customHeight="1" spans="1:4">
      <c r="A673" s="2" t="str">
        <f>"HC1602"</f>
        <v>HC1602</v>
      </c>
      <c r="B673" s="2" t="s">
        <v>677</v>
      </c>
      <c r="C673" s="4" t="s">
        <v>586</v>
      </c>
      <c r="D673" s="3">
        <v>630</v>
      </c>
    </row>
    <row r="674" customHeight="1" spans="1:4">
      <c r="A674" s="2" t="str">
        <f>"HC1603"</f>
        <v>HC1603</v>
      </c>
      <c r="B674" s="2" t="s">
        <v>678</v>
      </c>
      <c r="C674" s="4" t="s">
        <v>586</v>
      </c>
      <c r="D674" s="3">
        <v>630</v>
      </c>
    </row>
    <row r="675" customHeight="1" spans="1:4">
      <c r="A675" s="2" t="str">
        <f>"HC1604"</f>
        <v>HC1604</v>
      </c>
      <c r="B675" s="2" t="s">
        <v>679</v>
      </c>
      <c r="C675" s="4" t="s">
        <v>586</v>
      </c>
      <c r="D675" s="3">
        <v>630</v>
      </c>
    </row>
    <row r="676" customHeight="1" spans="1:4">
      <c r="A676" s="2" t="str">
        <f>"HC1605"</f>
        <v>HC1605</v>
      </c>
      <c r="B676" s="2" t="s">
        <v>680</v>
      </c>
      <c r="C676" s="4" t="s">
        <v>586</v>
      </c>
      <c r="D676" s="3">
        <v>630</v>
      </c>
    </row>
    <row r="677" customHeight="1" spans="1:4">
      <c r="A677" s="2" t="str">
        <f>"HC1606"</f>
        <v>HC1606</v>
      </c>
      <c r="B677" s="2" t="s">
        <v>681</v>
      </c>
      <c r="C677" s="4" t="s">
        <v>586</v>
      </c>
      <c r="D677" s="3">
        <v>630</v>
      </c>
    </row>
    <row r="678" customHeight="1" spans="1:4">
      <c r="A678" s="2" t="str">
        <f>"HC1607"</f>
        <v>HC1607</v>
      </c>
      <c r="B678" s="2" t="s">
        <v>682</v>
      </c>
      <c r="C678" s="4" t="s">
        <v>586</v>
      </c>
      <c r="D678" s="3">
        <v>630</v>
      </c>
    </row>
    <row r="679" customHeight="1" spans="1:4">
      <c r="A679" s="2" t="str">
        <f>"HC1608"</f>
        <v>HC1608</v>
      </c>
      <c r="B679" s="2" t="s">
        <v>683</v>
      </c>
      <c r="C679" s="4" t="s">
        <v>586</v>
      </c>
      <c r="D679" s="3">
        <v>630</v>
      </c>
    </row>
    <row r="680" customHeight="1" spans="1:4">
      <c r="A680" s="2" t="str">
        <f>"HC1609"</f>
        <v>HC1609</v>
      </c>
      <c r="B680" s="2" t="s">
        <v>684</v>
      </c>
      <c r="C680" s="4" t="s">
        <v>586</v>
      </c>
      <c r="D680" s="3">
        <v>630</v>
      </c>
    </row>
    <row r="681" customHeight="1" spans="1:4">
      <c r="A681" s="2" t="str">
        <f>"HC1610"</f>
        <v>HC1610</v>
      </c>
      <c r="B681" s="2" t="s">
        <v>685</v>
      </c>
      <c r="C681" s="4" t="s">
        <v>586</v>
      </c>
      <c r="D681" s="3">
        <v>630</v>
      </c>
    </row>
    <row r="682" customHeight="1" spans="1:4">
      <c r="A682" s="2" t="str">
        <f>"HC1611"</f>
        <v>HC1611</v>
      </c>
      <c r="B682" s="2" t="s">
        <v>686</v>
      </c>
      <c r="C682" s="4" t="s">
        <v>586</v>
      </c>
      <c r="D682" s="3">
        <v>630</v>
      </c>
    </row>
    <row r="683" customHeight="1" spans="1:4">
      <c r="A683" s="2" t="str">
        <f>"HC1612"</f>
        <v>HC1612</v>
      </c>
      <c r="B683" s="2" t="s">
        <v>687</v>
      </c>
      <c r="C683" s="4" t="s">
        <v>586</v>
      </c>
      <c r="D683" s="3">
        <v>630</v>
      </c>
    </row>
    <row r="684" customHeight="1" spans="1:4">
      <c r="A684" s="2" t="str">
        <f>"HC1701"</f>
        <v>HC1701</v>
      </c>
      <c r="B684" s="2" t="s">
        <v>688</v>
      </c>
      <c r="C684" s="4" t="s">
        <v>586</v>
      </c>
      <c r="D684" s="3">
        <v>630</v>
      </c>
    </row>
    <row r="685" customHeight="1" spans="1:4">
      <c r="A685" s="2" t="str">
        <f>"HCL8"</f>
        <v>HCL8</v>
      </c>
      <c r="B685" s="2" t="s">
        <v>689</v>
      </c>
      <c r="C685" s="4" t="s">
        <v>586</v>
      </c>
      <c r="D685" s="3">
        <v>630</v>
      </c>
    </row>
    <row r="686" customHeight="1" spans="1:4">
      <c r="A686" s="2" t="str">
        <f>"HCL9"</f>
        <v>HCL9</v>
      </c>
      <c r="B686" s="2" t="s">
        <v>690</v>
      </c>
      <c r="C686" s="4" t="s">
        <v>586</v>
      </c>
      <c r="D686" s="3">
        <v>630</v>
      </c>
    </row>
    <row r="687" customHeight="1" spans="1:4">
      <c r="A687" s="2" t="str">
        <f>"IMCI"</f>
        <v>IMCI</v>
      </c>
      <c r="B687" s="2" t="s">
        <v>691</v>
      </c>
      <c r="C687" s="4" t="s">
        <v>586</v>
      </c>
      <c r="D687" s="3">
        <v>630</v>
      </c>
    </row>
    <row r="688" customHeight="1" spans="1:4">
      <c r="A688" s="2" t="str">
        <f>"NI1602"</f>
        <v>NI1602</v>
      </c>
      <c r="B688" s="2" t="s">
        <v>692</v>
      </c>
      <c r="C688" s="4" t="s">
        <v>586</v>
      </c>
      <c r="D688" s="3">
        <v>630</v>
      </c>
    </row>
    <row r="689" customHeight="1" spans="1:4">
      <c r="A689" s="2" t="str">
        <f>"NI1603"</f>
        <v>NI1603</v>
      </c>
      <c r="B689" s="2" t="s">
        <v>693</v>
      </c>
      <c r="C689" s="4" t="s">
        <v>586</v>
      </c>
      <c r="D689" s="3">
        <v>630</v>
      </c>
    </row>
    <row r="690" customHeight="1" spans="1:4">
      <c r="A690" s="2" t="str">
        <f>"NI1604"</f>
        <v>NI1604</v>
      </c>
      <c r="B690" s="2" t="s">
        <v>694</v>
      </c>
      <c r="C690" s="4" t="s">
        <v>586</v>
      </c>
      <c r="D690" s="3">
        <v>630</v>
      </c>
    </row>
    <row r="691" customHeight="1" spans="1:4">
      <c r="A691" s="2" t="str">
        <f>"NI1605"</f>
        <v>NI1605</v>
      </c>
      <c r="B691" s="2" t="s">
        <v>695</v>
      </c>
      <c r="C691" s="4" t="s">
        <v>586</v>
      </c>
      <c r="D691" s="3">
        <v>630</v>
      </c>
    </row>
    <row r="692" customHeight="1" spans="1:4">
      <c r="A692" s="2" t="str">
        <f>"NI1606"</f>
        <v>NI1606</v>
      </c>
      <c r="B692" s="2" t="s">
        <v>696</v>
      </c>
      <c r="C692" s="4" t="s">
        <v>586</v>
      </c>
      <c r="D692" s="3">
        <v>630</v>
      </c>
    </row>
    <row r="693" customHeight="1" spans="1:4">
      <c r="A693" s="2" t="str">
        <f>"NI1607"</f>
        <v>NI1607</v>
      </c>
      <c r="B693" s="2" t="s">
        <v>697</v>
      </c>
      <c r="C693" s="4" t="s">
        <v>586</v>
      </c>
      <c r="D693" s="3">
        <v>630</v>
      </c>
    </row>
    <row r="694" customHeight="1" spans="1:4">
      <c r="A694" s="2" t="str">
        <f>"NI1608"</f>
        <v>NI1608</v>
      </c>
      <c r="B694" s="2" t="s">
        <v>698</v>
      </c>
      <c r="C694" s="4" t="s">
        <v>586</v>
      </c>
      <c r="D694" s="3">
        <v>630</v>
      </c>
    </row>
    <row r="695" customHeight="1" spans="1:4">
      <c r="A695" s="2" t="str">
        <f>"NI1609"</f>
        <v>NI1609</v>
      </c>
      <c r="B695" s="2" t="s">
        <v>699</v>
      </c>
      <c r="C695" s="4" t="s">
        <v>586</v>
      </c>
      <c r="D695" s="3">
        <v>630</v>
      </c>
    </row>
    <row r="696" customHeight="1" spans="1:4">
      <c r="A696" s="2" t="str">
        <f>"NI1610"</f>
        <v>NI1610</v>
      </c>
      <c r="B696" s="2" t="s">
        <v>700</v>
      </c>
      <c r="C696" s="4" t="s">
        <v>586</v>
      </c>
      <c r="D696" s="3">
        <v>630</v>
      </c>
    </row>
    <row r="697" customHeight="1" spans="1:4">
      <c r="A697" s="2" t="str">
        <f>"NI1611"</f>
        <v>NI1611</v>
      </c>
      <c r="B697" s="2" t="s">
        <v>701</v>
      </c>
      <c r="C697" s="4" t="s">
        <v>586</v>
      </c>
      <c r="D697" s="3">
        <v>630</v>
      </c>
    </row>
    <row r="698" customHeight="1" spans="1:4">
      <c r="A698" s="2" t="str">
        <f>"NI1612"</f>
        <v>NI1612</v>
      </c>
      <c r="B698" s="2" t="s">
        <v>702</v>
      </c>
      <c r="C698" s="4" t="s">
        <v>586</v>
      </c>
      <c r="D698" s="3">
        <v>630</v>
      </c>
    </row>
    <row r="699" customHeight="1" spans="1:4">
      <c r="A699" s="2" t="str">
        <f>"NI1701"</f>
        <v>NI1701</v>
      </c>
      <c r="B699" s="2" t="s">
        <v>703</v>
      </c>
      <c r="C699" s="4" t="s">
        <v>586</v>
      </c>
      <c r="D699" s="3">
        <v>630</v>
      </c>
    </row>
    <row r="700" customHeight="1" spans="1:4">
      <c r="A700" s="2" t="str">
        <f>"NIL8"</f>
        <v>NIL8</v>
      </c>
      <c r="B700" s="2" t="s">
        <v>704</v>
      </c>
      <c r="C700" s="4" t="s">
        <v>586</v>
      </c>
      <c r="D700" s="3">
        <v>630</v>
      </c>
    </row>
    <row r="701" customHeight="1" spans="1:4">
      <c r="A701" s="2" t="str">
        <f>"NIL9"</f>
        <v>NIL9</v>
      </c>
      <c r="B701" s="2" t="s">
        <v>705</v>
      </c>
      <c r="C701" s="4" t="s">
        <v>586</v>
      </c>
      <c r="D701" s="3">
        <v>630</v>
      </c>
    </row>
    <row r="702" customHeight="1" spans="1:4">
      <c r="A702" s="2" t="str">
        <f>"PB1602"</f>
        <v>PB1602</v>
      </c>
      <c r="B702" s="2" t="s">
        <v>706</v>
      </c>
      <c r="C702" s="4" t="s">
        <v>586</v>
      </c>
      <c r="D702" s="3">
        <v>630</v>
      </c>
    </row>
    <row r="703" customHeight="1" spans="1:4">
      <c r="A703" s="2" t="str">
        <f>"PB1603"</f>
        <v>PB1603</v>
      </c>
      <c r="B703" s="2" t="s">
        <v>707</v>
      </c>
      <c r="C703" s="4" t="s">
        <v>586</v>
      </c>
      <c r="D703" s="3">
        <v>630</v>
      </c>
    </row>
    <row r="704" customHeight="1" spans="1:4">
      <c r="A704" s="2" t="str">
        <f>"PB1604"</f>
        <v>PB1604</v>
      </c>
      <c r="B704" s="2" t="s">
        <v>708</v>
      </c>
      <c r="C704" s="4" t="s">
        <v>586</v>
      </c>
      <c r="D704" s="3">
        <v>630</v>
      </c>
    </row>
    <row r="705" customHeight="1" spans="1:4">
      <c r="A705" s="2" t="str">
        <f>"PB1605"</f>
        <v>PB1605</v>
      </c>
      <c r="B705" s="2" t="s">
        <v>709</v>
      </c>
      <c r="C705" s="4" t="s">
        <v>586</v>
      </c>
      <c r="D705" s="3">
        <v>630</v>
      </c>
    </row>
    <row r="706" customHeight="1" spans="1:4">
      <c r="A706" s="2" t="str">
        <f>"PB1606"</f>
        <v>PB1606</v>
      </c>
      <c r="B706" s="2" t="s">
        <v>710</v>
      </c>
      <c r="C706" s="4" t="s">
        <v>586</v>
      </c>
      <c r="D706" s="3">
        <v>630</v>
      </c>
    </row>
    <row r="707" customHeight="1" spans="1:4">
      <c r="A707" s="2" t="str">
        <f>"PB1607"</f>
        <v>PB1607</v>
      </c>
      <c r="B707" s="2" t="s">
        <v>711</v>
      </c>
      <c r="C707" s="4" t="s">
        <v>586</v>
      </c>
      <c r="D707" s="3">
        <v>630</v>
      </c>
    </row>
    <row r="708" customHeight="1" spans="1:4">
      <c r="A708" s="2" t="str">
        <f>"PB1608"</f>
        <v>PB1608</v>
      </c>
      <c r="B708" s="2" t="s">
        <v>712</v>
      </c>
      <c r="C708" s="4" t="s">
        <v>586</v>
      </c>
      <c r="D708" s="3">
        <v>630</v>
      </c>
    </row>
    <row r="709" customHeight="1" spans="1:4">
      <c r="A709" s="2" t="str">
        <f>"PB1609"</f>
        <v>PB1609</v>
      </c>
      <c r="B709" s="2" t="s">
        <v>713</v>
      </c>
      <c r="C709" s="4" t="s">
        <v>586</v>
      </c>
      <c r="D709" s="3">
        <v>630</v>
      </c>
    </row>
    <row r="710" customHeight="1" spans="1:4">
      <c r="A710" s="2" t="str">
        <f>"PB1610"</f>
        <v>PB1610</v>
      </c>
      <c r="B710" s="2" t="s">
        <v>714</v>
      </c>
      <c r="C710" s="4" t="s">
        <v>586</v>
      </c>
      <c r="D710" s="3">
        <v>630</v>
      </c>
    </row>
    <row r="711" customHeight="1" spans="1:4">
      <c r="A711" s="2" t="str">
        <f>"PB1611"</f>
        <v>PB1611</v>
      </c>
      <c r="B711" s="2" t="s">
        <v>715</v>
      </c>
      <c r="C711" s="4" t="s">
        <v>586</v>
      </c>
      <c r="D711" s="3">
        <v>630</v>
      </c>
    </row>
    <row r="712" customHeight="1" spans="1:4">
      <c r="A712" s="2" t="str">
        <f>"PB1612"</f>
        <v>PB1612</v>
      </c>
      <c r="B712" s="2" t="s">
        <v>716</v>
      </c>
      <c r="C712" s="4" t="s">
        <v>586</v>
      </c>
      <c r="D712" s="3">
        <v>630</v>
      </c>
    </row>
    <row r="713" customHeight="1" spans="1:4">
      <c r="A713" s="2" t="str">
        <f>"PB1701"</f>
        <v>PB1701</v>
      </c>
      <c r="B713" s="2" t="s">
        <v>717</v>
      </c>
      <c r="C713" s="4" t="s">
        <v>586</v>
      </c>
      <c r="D713" s="3">
        <v>630</v>
      </c>
    </row>
    <row r="714" customHeight="1" spans="1:4">
      <c r="A714" s="2" t="str">
        <f>"PBL0"</f>
        <v>PBL0</v>
      </c>
      <c r="B714" s="2" t="s">
        <v>718</v>
      </c>
      <c r="C714" s="4" t="s">
        <v>586</v>
      </c>
      <c r="D714" s="3">
        <v>630</v>
      </c>
    </row>
    <row r="715" customHeight="1" spans="1:4">
      <c r="A715" s="2" t="str">
        <f>"PBL3"</f>
        <v>PBL3</v>
      </c>
      <c r="B715" s="2" t="s">
        <v>719</v>
      </c>
      <c r="C715" s="4" t="s">
        <v>586</v>
      </c>
      <c r="D715" s="3">
        <v>630</v>
      </c>
    </row>
    <row r="716" customHeight="1" spans="1:4">
      <c r="A716" s="2" t="str">
        <f>"PBL4"</f>
        <v>PBL4</v>
      </c>
      <c r="B716" s="2" t="s">
        <v>720</v>
      </c>
      <c r="C716" s="4" t="s">
        <v>586</v>
      </c>
      <c r="D716" s="3">
        <v>630</v>
      </c>
    </row>
    <row r="717" customHeight="1" spans="1:4">
      <c r="A717" s="2" t="str">
        <f>"PBL8"</f>
        <v>PBL8</v>
      </c>
      <c r="B717" s="2" t="s">
        <v>721</v>
      </c>
      <c r="C717" s="4" t="s">
        <v>586</v>
      </c>
      <c r="D717" s="3">
        <v>630</v>
      </c>
    </row>
    <row r="718" customHeight="1" spans="1:4">
      <c r="A718" s="2" t="str">
        <f>"PBL9"</f>
        <v>PBL9</v>
      </c>
      <c r="B718" s="2" t="s">
        <v>722</v>
      </c>
      <c r="C718" s="4" t="s">
        <v>586</v>
      </c>
      <c r="D718" s="3">
        <v>630</v>
      </c>
    </row>
    <row r="719" customHeight="1" spans="1:4">
      <c r="A719" s="2" t="str">
        <f>"RB1602"</f>
        <v>RB1602</v>
      </c>
      <c r="B719" s="2" t="s">
        <v>723</v>
      </c>
      <c r="C719" s="4" t="s">
        <v>586</v>
      </c>
      <c r="D719" s="3">
        <v>630</v>
      </c>
    </row>
    <row r="720" customHeight="1" spans="1:4">
      <c r="A720" s="2" t="str">
        <f>"RB1603"</f>
        <v>RB1603</v>
      </c>
      <c r="B720" s="2" t="s">
        <v>724</v>
      </c>
      <c r="C720" s="4" t="s">
        <v>586</v>
      </c>
      <c r="D720" s="3">
        <v>630</v>
      </c>
    </row>
    <row r="721" customHeight="1" spans="1:4">
      <c r="A721" s="2" t="str">
        <f>"RB1604"</f>
        <v>RB1604</v>
      </c>
      <c r="B721" s="2" t="s">
        <v>725</v>
      </c>
      <c r="C721" s="4" t="s">
        <v>586</v>
      </c>
      <c r="D721" s="3">
        <v>630</v>
      </c>
    </row>
    <row r="722" customHeight="1" spans="1:4">
      <c r="A722" s="2" t="str">
        <f>"RB1605"</f>
        <v>RB1605</v>
      </c>
      <c r="B722" s="2" t="s">
        <v>726</v>
      </c>
      <c r="C722" s="4" t="s">
        <v>586</v>
      </c>
      <c r="D722" s="3">
        <v>630</v>
      </c>
    </row>
    <row r="723" customHeight="1" spans="1:4">
      <c r="A723" s="2" t="str">
        <f>"RB1606"</f>
        <v>RB1606</v>
      </c>
      <c r="B723" s="2" t="s">
        <v>727</v>
      </c>
      <c r="C723" s="4" t="s">
        <v>586</v>
      </c>
      <c r="D723" s="3">
        <v>630</v>
      </c>
    </row>
    <row r="724" customHeight="1" spans="1:4">
      <c r="A724" s="2" t="str">
        <f>"RB1607"</f>
        <v>RB1607</v>
      </c>
      <c r="B724" s="2" t="s">
        <v>728</v>
      </c>
      <c r="C724" s="4" t="s">
        <v>586</v>
      </c>
      <c r="D724" s="3">
        <v>630</v>
      </c>
    </row>
    <row r="725" customHeight="1" spans="1:4">
      <c r="A725" s="2" t="str">
        <f>"RB1608"</f>
        <v>RB1608</v>
      </c>
      <c r="B725" s="2" t="s">
        <v>729</v>
      </c>
      <c r="C725" s="4" t="s">
        <v>586</v>
      </c>
      <c r="D725" s="3">
        <v>630</v>
      </c>
    </row>
    <row r="726" customHeight="1" spans="1:4">
      <c r="A726" s="2" t="str">
        <f>"RB1609"</f>
        <v>RB1609</v>
      </c>
      <c r="B726" s="2" t="s">
        <v>730</v>
      </c>
      <c r="C726" s="4" t="s">
        <v>586</v>
      </c>
      <c r="D726" s="3">
        <v>630</v>
      </c>
    </row>
    <row r="727" customHeight="1" spans="1:4">
      <c r="A727" s="2" t="str">
        <f>"RB1610"</f>
        <v>RB1610</v>
      </c>
      <c r="B727" s="2" t="s">
        <v>731</v>
      </c>
      <c r="C727" s="4" t="s">
        <v>586</v>
      </c>
      <c r="D727" s="3">
        <v>630</v>
      </c>
    </row>
    <row r="728" customHeight="1" spans="1:4">
      <c r="A728" s="2" t="str">
        <f>"RB1611"</f>
        <v>RB1611</v>
      </c>
      <c r="B728" s="2" t="s">
        <v>732</v>
      </c>
      <c r="C728" s="4" t="s">
        <v>586</v>
      </c>
      <c r="D728" s="3">
        <v>630</v>
      </c>
    </row>
    <row r="729" customHeight="1" spans="1:4">
      <c r="A729" s="2" t="str">
        <f>"RB1612"</f>
        <v>RB1612</v>
      </c>
      <c r="B729" s="2" t="s">
        <v>733</v>
      </c>
      <c r="C729" s="4" t="s">
        <v>586</v>
      </c>
      <c r="D729" s="3">
        <v>630</v>
      </c>
    </row>
    <row r="730" customHeight="1" spans="1:4">
      <c r="A730" s="2" t="str">
        <f>"RB1701"</f>
        <v>RB1701</v>
      </c>
      <c r="B730" s="2" t="s">
        <v>734</v>
      </c>
      <c r="C730" s="4" t="s">
        <v>586</v>
      </c>
      <c r="D730" s="3">
        <v>630</v>
      </c>
    </row>
    <row r="731" customHeight="1" spans="1:4">
      <c r="A731" s="2" t="str">
        <f>"RBL0"</f>
        <v>RBL0</v>
      </c>
      <c r="B731" s="2" t="s">
        <v>735</v>
      </c>
      <c r="C731" s="4" t="s">
        <v>586</v>
      </c>
      <c r="D731" s="3">
        <v>630</v>
      </c>
    </row>
    <row r="732" customHeight="1" spans="1:4">
      <c r="A732" s="2" t="str">
        <f>"RBL3"</f>
        <v>RBL3</v>
      </c>
      <c r="B732" s="2" t="s">
        <v>736</v>
      </c>
      <c r="C732" s="4" t="s">
        <v>586</v>
      </c>
      <c r="D732" s="3">
        <v>630</v>
      </c>
    </row>
    <row r="733" customHeight="1" spans="1:4">
      <c r="A733" s="2" t="str">
        <f>"RBL4"</f>
        <v>RBL4</v>
      </c>
      <c r="B733" s="2" t="s">
        <v>737</v>
      </c>
      <c r="C733" s="4" t="s">
        <v>586</v>
      </c>
      <c r="D733" s="3">
        <v>630</v>
      </c>
    </row>
    <row r="734" customHeight="1" spans="1:4">
      <c r="A734" s="2" t="str">
        <f>"RBL8"</f>
        <v>RBL8</v>
      </c>
      <c r="B734" s="2" t="s">
        <v>738</v>
      </c>
      <c r="C734" s="4" t="s">
        <v>586</v>
      </c>
      <c r="D734" s="3">
        <v>630</v>
      </c>
    </row>
    <row r="735" customHeight="1" spans="1:4">
      <c r="A735" s="2" t="str">
        <f>"RBL9"</f>
        <v>RBL9</v>
      </c>
      <c r="B735" s="2" t="s">
        <v>739</v>
      </c>
      <c r="C735" s="4" t="s">
        <v>586</v>
      </c>
      <c r="D735" s="3">
        <v>630</v>
      </c>
    </row>
    <row r="736" customHeight="1" spans="1:4">
      <c r="A736" s="2" t="str">
        <f>"RU1603"</f>
        <v>RU1603</v>
      </c>
      <c r="B736" s="2" t="s">
        <v>740</v>
      </c>
      <c r="C736" s="4" t="s">
        <v>586</v>
      </c>
      <c r="D736" s="3">
        <v>630</v>
      </c>
    </row>
    <row r="737" customHeight="1" spans="1:4">
      <c r="A737" s="2" t="str">
        <f>"RU1604"</f>
        <v>RU1604</v>
      </c>
      <c r="B737" s="2" t="s">
        <v>741</v>
      </c>
      <c r="C737" s="4" t="s">
        <v>586</v>
      </c>
      <c r="D737" s="3">
        <v>630</v>
      </c>
    </row>
    <row r="738" customHeight="1" spans="1:4">
      <c r="A738" s="2" t="str">
        <f>"RU1605"</f>
        <v>RU1605</v>
      </c>
      <c r="B738" s="2" t="s">
        <v>742</v>
      </c>
      <c r="C738" s="4" t="s">
        <v>586</v>
      </c>
      <c r="D738" s="3">
        <v>630</v>
      </c>
    </row>
    <row r="739" customHeight="1" spans="1:4">
      <c r="A739" s="2" t="str">
        <f>"RU1606"</f>
        <v>RU1606</v>
      </c>
      <c r="B739" s="2" t="s">
        <v>743</v>
      </c>
      <c r="C739" s="4" t="s">
        <v>586</v>
      </c>
      <c r="D739" s="3">
        <v>630</v>
      </c>
    </row>
    <row r="740" customHeight="1" spans="1:4">
      <c r="A740" s="2" t="str">
        <f>"RU1607"</f>
        <v>RU1607</v>
      </c>
      <c r="B740" s="2" t="s">
        <v>744</v>
      </c>
      <c r="C740" s="4" t="s">
        <v>586</v>
      </c>
      <c r="D740" s="3">
        <v>630</v>
      </c>
    </row>
    <row r="741" customHeight="1" spans="1:4">
      <c r="A741" s="2" t="str">
        <f>"RU1608"</f>
        <v>RU1608</v>
      </c>
      <c r="B741" s="2" t="s">
        <v>745</v>
      </c>
      <c r="C741" s="4" t="s">
        <v>586</v>
      </c>
      <c r="D741" s="3">
        <v>630</v>
      </c>
    </row>
    <row r="742" customHeight="1" spans="1:4">
      <c r="A742" s="2" t="str">
        <f>"RU1609"</f>
        <v>RU1609</v>
      </c>
      <c r="B742" s="2" t="s">
        <v>746</v>
      </c>
      <c r="C742" s="4" t="s">
        <v>586</v>
      </c>
      <c r="D742" s="3">
        <v>630</v>
      </c>
    </row>
    <row r="743" customHeight="1" spans="1:4">
      <c r="A743" s="2" t="str">
        <f>"RU1610"</f>
        <v>RU1610</v>
      </c>
      <c r="B743" s="2" t="s">
        <v>747</v>
      </c>
      <c r="C743" s="4" t="s">
        <v>586</v>
      </c>
      <c r="D743" s="3">
        <v>630</v>
      </c>
    </row>
    <row r="744" customHeight="1" spans="1:4">
      <c r="A744" s="2" t="str">
        <f>"RU1611"</f>
        <v>RU1611</v>
      </c>
      <c r="B744" s="2" t="s">
        <v>748</v>
      </c>
      <c r="C744" s="4" t="s">
        <v>586</v>
      </c>
      <c r="D744" s="3">
        <v>630</v>
      </c>
    </row>
    <row r="745" customHeight="1" spans="1:4">
      <c r="A745" s="2" t="str">
        <f>"RU1701"</f>
        <v>RU1701</v>
      </c>
      <c r="B745" s="2" t="s">
        <v>749</v>
      </c>
      <c r="C745" s="4" t="s">
        <v>586</v>
      </c>
      <c r="D745" s="3">
        <v>630</v>
      </c>
    </row>
    <row r="746" customHeight="1" spans="1:4">
      <c r="A746" s="2" t="str">
        <f>"RUL0"</f>
        <v>RUL0</v>
      </c>
      <c r="B746" s="2" t="s">
        <v>750</v>
      </c>
      <c r="C746" s="4" t="s">
        <v>586</v>
      </c>
      <c r="D746" s="3">
        <v>630</v>
      </c>
    </row>
    <row r="747" customHeight="1" spans="1:4">
      <c r="A747" s="2" t="str">
        <f>"RUL3"</f>
        <v>RUL3</v>
      </c>
      <c r="B747" s="2" t="s">
        <v>751</v>
      </c>
      <c r="C747" s="4" t="s">
        <v>586</v>
      </c>
      <c r="D747" s="3">
        <v>630</v>
      </c>
    </row>
    <row r="748" customHeight="1" spans="1:4">
      <c r="A748" s="2" t="str">
        <f>"RUL4"</f>
        <v>RUL4</v>
      </c>
      <c r="B748" s="2" t="s">
        <v>752</v>
      </c>
      <c r="C748" s="4" t="s">
        <v>586</v>
      </c>
      <c r="D748" s="3">
        <v>630</v>
      </c>
    </row>
    <row r="749" customHeight="1" spans="1:4">
      <c r="A749" s="2" t="str">
        <f>"RUL8"</f>
        <v>RUL8</v>
      </c>
      <c r="B749" s="2" t="s">
        <v>753</v>
      </c>
      <c r="C749" s="4" t="s">
        <v>586</v>
      </c>
      <c r="D749" s="3">
        <v>630</v>
      </c>
    </row>
    <row r="750" customHeight="1" spans="1:4">
      <c r="A750" s="2" t="str">
        <f>"RUL9"</f>
        <v>RUL9</v>
      </c>
      <c r="B750" s="2" t="s">
        <v>754</v>
      </c>
      <c r="C750" s="4" t="s">
        <v>586</v>
      </c>
      <c r="D750" s="3">
        <v>630</v>
      </c>
    </row>
    <row r="751" customHeight="1" spans="1:4">
      <c r="A751" s="2" t="str">
        <f>"SN1602"</f>
        <v>SN1602</v>
      </c>
      <c r="B751" s="2" t="s">
        <v>755</v>
      </c>
      <c r="C751" s="4" t="s">
        <v>586</v>
      </c>
      <c r="D751" s="3">
        <v>630</v>
      </c>
    </row>
    <row r="752" customHeight="1" spans="1:4">
      <c r="A752" s="2" t="str">
        <f>"SN1603"</f>
        <v>SN1603</v>
      </c>
      <c r="B752" s="2" t="s">
        <v>756</v>
      </c>
      <c r="C752" s="4" t="s">
        <v>586</v>
      </c>
      <c r="D752" s="3">
        <v>630</v>
      </c>
    </row>
    <row r="753" customHeight="1" spans="1:4">
      <c r="A753" s="2" t="str">
        <f>"SN1604"</f>
        <v>SN1604</v>
      </c>
      <c r="B753" s="2" t="s">
        <v>757</v>
      </c>
      <c r="C753" s="4" t="s">
        <v>586</v>
      </c>
      <c r="D753" s="3">
        <v>630</v>
      </c>
    </row>
    <row r="754" customHeight="1" spans="1:4">
      <c r="A754" s="2" t="str">
        <f>"SN1605"</f>
        <v>SN1605</v>
      </c>
      <c r="B754" s="2" t="s">
        <v>758</v>
      </c>
      <c r="C754" s="4" t="s">
        <v>586</v>
      </c>
      <c r="D754" s="3">
        <v>630</v>
      </c>
    </row>
    <row r="755" customHeight="1" spans="1:4">
      <c r="A755" s="2" t="str">
        <f>"SN1606"</f>
        <v>SN1606</v>
      </c>
      <c r="B755" s="2" t="s">
        <v>759</v>
      </c>
      <c r="C755" s="4" t="s">
        <v>586</v>
      </c>
      <c r="D755" s="3">
        <v>630</v>
      </c>
    </row>
    <row r="756" customHeight="1" spans="1:4">
      <c r="A756" s="2" t="str">
        <f>"SN1607"</f>
        <v>SN1607</v>
      </c>
      <c r="B756" s="2" t="s">
        <v>760</v>
      </c>
      <c r="C756" s="4" t="s">
        <v>586</v>
      </c>
      <c r="D756" s="3">
        <v>630</v>
      </c>
    </row>
    <row r="757" customHeight="1" spans="1:4">
      <c r="A757" s="2" t="str">
        <f>"SN1608"</f>
        <v>SN1608</v>
      </c>
      <c r="B757" s="2" t="s">
        <v>761</v>
      </c>
      <c r="C757" s="4" t="s">
        <v>586</v>
      </c>
      <c r="D757" s="3">
        <v>630</v>
      </c>
    </row>
    <row r="758" customHeight="1" spans="1:4">
      <c r="A758" s="2" t="str">
        <f>"SN1609"</f>
        <v>SN1609</v>
      </c>
      <c r="B758" s="2" t="s">
        <v>762</v>
      </c>
      <c r="C758" s="4" t="s">
        <v>586</v>
      </c>
      <c r="D758" s="3">
        <v>630</v>
      </c>
    </row>
    <row r="759" customHeight="1" spans="1:4">
      <c r="A759" s="2" t="str">
        <f>"SN1610"</f>
        <v>SN1610</v>
      </c>
      <c r="B759" s="2" t="s">
        <v>763</v>
      </c>
      <c r="C759" s="4" t="s">
        <v>586</v>
      </c>
      <c r="D759" s="3">
        <v>630</v>
      </c>
    </row>
    <row r="760" customHeight="1" spans="1:4">
      <c r="A760" s="2" t="str">
        <f>"SN1611"</f>
        <v>SN1611</v>
      </c>
      <c r="B760" s="2" t="s">
        <v>764</v>
      </c>
      <c r="C760" s="4" t="s">
        <v>586</v>
      </c>
      <c r="D760" s="3">
        <v>630</v>
      </c>
    </row>
    <row r="761" customHeight="1" spans="1:4">
      <c r="A761" s="2" t="str">
        <f>"SN1612"</f>
        <v>SN1612</v>
      </c>
      <c r="B761" s="2" t="s">
        <v>765</v>
      </c>
      <c r="C761" s="4" t="s">
        <v>586</v>
      </c>
      <c r="D761" s="3">
        <v>630</v>
      </c>
    </row>
    <row r="762" customHeight="1" spans="1:4">
      <c r="A762" s="2" t="str">
        <f>"SN1701"</f>
        <v>SN1701</v>
      </c>
      <c r="B762" s="2" t="s">
        <v>766</v>
      </c>
      <c r="C762" s="4" t="s">
        <v>586</v>
      </c>
      <c r="D762" s="3">
        <v>630</v>
      </c>
    </row>
    <row r="763" customHeight="1" spans="1:4">
      <c r="A763" s="2" t="str">
        <f>"SNL8"</f>
        <v>SNL8</v>
      </c>
      <c r="B763" s="2" t="s">
        <v>767</v>
      </c>
      <c r="C763" s="4" t="s">
        <v>586</v>
      </c>
      <c r="D763" s="3">
        <v>630</v>
      </c>
    </row>
    <row r="764" customHeight="1" spans="1:4">
      <c r="A764" s="2" t="str">
        <f>"SNL9"</f>
        <v>SNL9</v>
      </c>
      <c r="B764" s="2" t="s">
        <v>768</v>
      </c>
      <c r="C764" s="4" t="s">
        <v>586</v>
      </c>
      <c r="D764" s="3">
        <v>630</v>
      </c>
    </row>
    <row r="765" customHeight="1" spans="1:4">
      <c r="A765" s="2" t="str">
        <f>"WR1602"</f>
        <v>WR1602</v>
      </c>
      <c r="B765" s="2" t="s">
        <v>769</v>
      </c>
      <c r="C765" s="4" t="s">
        <v>586</v>
      </c>
      <c r="D765" s="3">
        <v>630</v>
      </c>
    </row>
    <row r="766" customHeight="1" spans="1:4">
      <c r="A766" s="2" t="str">
        <f>"WR1603"</f>
        <v>WR1603</v>
      </c>
      <c r="B766" s="2" t="s">
        <v>770</v>
      </c>
      <c r="C766" s="4" t="s">
        <v>586</v>
      </c>
      <c r="D766" s="3">
        <v>630</v>
      </c>
    </row>
    <row r="767" customHeight="1" spans="1:4">
      <c r="A767" s="2" t="str">
        <f>"WR1604"</f>
        <v>WR1604</v>
      </c>
      <c r="B767" s="2" t="s">
        <v>771</v>
      </c>
      <c r="C767" s="4" t="s">
        <v>586</v>
      </c>
      <c r="D767" s="3">
        <v>630</v>
      </c>
    </row>
    <row r="768" customHeight="1" spans="1:4">
      <c r="A768" s="2" t="str">
        <f>"WR1605"</f>
        <v>WR1605</v>
      </c>
      <c r="B768" s="2" t="s">
        <v>772</v>
      </c>
      <c r="C768" s="4" t="s">
        <v>586</v>
      </c>
      <c r="D768" s="3">
        <v>630</v>
      </c>
    </row>
    <row r="769" customHeight="1" spans="1:4">
      <c r="A769" s="2" t="str">
        <f>"WR1606"</f>
        <v>WR1606</v>
      </c>
      <c r="B769" s="2" t="s">
        <v>773</v>
      </c>
      <c r="C769" s="4" t="s">
        <v>586</v>
      </c>
      <c r="D769" s="3">
        <v>630</v>
      </c>
    </row>
    <row r="770" customHeight="1" spans="1:4">
      <c r="A770" s="2" t="str">
        <f>"WR1607"</f>
        <v>WR1607</v>
      </c>
      <c r="B770" s="2" t="s">
        <v>774</v>
      </c>
      <c r="C770" s="4" t="s">
        <v>586</v>
      </c>
      <c r="D770" s="3">
        <v>630</v>
      </c>
    </row>
    <row r="771" customHeight="1" spans="1:4">
      <c r="A771" s="2" t="str">
        <f>"WR1608"</f>
        <v>WR1608</v>
      </c>
      <c r="B771" s="2" t="s">
        <v>775</v>
      </c>
      <c r="C771" s="4" t="s">
        <v>586</v>
      </c>
      <c r="D771" s="3">
        <v>630</v>
      </c>
    </row>
    <row r="772" customHeight="1" spans="1:4">
      <c r="A772" s="2" t="str">
        <f>"WR1609"</f>
        <v>WR1609</v>
      </c>
      <c r="B772" s="2" t="s">
        <v>776</v>
      </c>
      <c r="C772" s="4" t="s">
        <v>586</v>
      </c>
      <c r="D772" s="3">
        <v>630</v>
      </c>
    </row>
    <row r="773" customHeight="1" spans="1:4">
      <c r="A773" s="2" t="str">
        <f>"WR1610"</f>
        <v>WR1610</v>
      </c>
      <c r="B773" s="2" t="s">
        <v>777</v>
      </c>
      <c r="C773" s="4" t="s">
        <v>586</v>
      </c>
      <c r="D773" s="3">
        <v>630</v>
      </c>
    </row>
    <row r="774" customHeight="1" spans="1:4">
      <c r="A774" s="2" t="str">
        <f>"WR1611"</f>
        <v>WR1611</v>
      </c>
      <c r="B774" s="2" t="s">
        <v>778</v>
      </c>
      <c r="C774" s="4" t="s">
        <v>586</v>
      </c>
      <c r="D774" s="3">
        <v>630</v>
      </c>
    </row>
    <row r="775" customHeight="1" spans="1:4">
      <c r="A775" s="2" t="str">
        <f>"WR1612"</f>
        <v>WR1612</v>
      </c>
      <c r="B775" s="2" t="s">
        <v>779</v>
      </c>
      <c r="C775" s="4" t="s">
        <v>586</v>
      </c>
      <c r="D775" s="3">
        <v>630</v>
      </c>
    </row>
    <row r="776" customHeight="1" spans="1:4">
      <c r="A776" s="2" t="str">
        <f>"WR1701"</f>
        <v>WR1701</v>
      </c>
      <c r="B776" s="2" t="s">
        <v>780</v>
      </c>
      <c r="C776" s="4" t="s">
        <v>586</v>
      </c>
      <c r="D776" s="3">
        <v>630</v>
      </c>
    </row>
    <row r="777" customHeight="1" spans="1:4">
      <c r="A777" s="2" t="str">
        <f>"WRL0"</f>
        <v>WRL0</v>
      </c>
      <c r="B777" s="2" t="s">
        <v>781</v>
      </c>
      <c r="C777" s="4" t="s">
        <v>586</v>
      </c>
      <c r="D777" s="3">
        <v>630</v>
      </c>
    </row>
    <row r="778" customHeight="1" spans="1:4">
      <c r="A778" s="2" t="str">
        <f>"WRL8"</f>
        <v>WRL8</v>
      </c>
      <c r="B778" s="2" t="s">
        <v>782</v>
      </c>
      <c r="C778" s="4" t="s">
        <v>586</v>
      </c>
      <c r="D778" s="3">
        <v>630</v>
      </c>
    </row>
    <row r="779" customHeight="1" spans="1:4">
      <c r="A779" s="2" t="str">
        <f>"WRL9"</f>
        <v>WRL9</v>
      </c>
      <c r="B779" s="2" t="s">
        <v>783</v>
      </c>
      <c r="C779" s="4" t="s">
        <v>586</v>
      </c>
      <c r="D779" s="3">
        <v>630</v>
      </c>
    </row>
    <row r="780" customHeight="1" spans="1:4">
      <c r="A780" s="2" t="str">
        <f>"ZN1602"</f>
        <v>ZN1602</v>
      </c>
      <c r="B780" s="2" t="s">
        <v>784</v>
      </c>
      <c r="C780" s="4" t="s">
        <v>586</v>
      </c>
      <c r="D780" s="3">
        <v>630</v>
      </c>
    </row>
    <row r="781" customHeight="1" spans="1:4">
      <c r="A781" s="2" t="str">
        <f>"ZN1603"</f>
        <v>ZN1603</v>
      </c>
      <c r="B781" s="2" t="s">
        <v>785</v>
      </c>
      <c r="C781" s="4" t="s">
        <v>586</v>
      </c>
      <c r="D781" s="3">
        <v>630</v>
      </c>
    </row>
    <row r="782" customHeight="1" spans="1:4">
      <c r="A782" s="2" t="str">
        <f>"ZN1604"</f>
        <v>ZN1604</v>
      </c>
      <c r="B782" s="2" t="s">
        <v>786</v>
      </c>
      <c r="C782" s="4" t="s">
        <v>586</v>
      </c>
      <c r="D782" s="3">
        <v>630</v>
      </c>
    </row>
    <row r="783" customHeight="1" spans="1:4">
      <c r="A783" s="2" t="str">
        <f>"ZN1605"</f>
        <v>ZN1605</v>
      </c>
      <c r="B783" s="2" t="s">
        <v>787</v>
      </c>
      <c r="C783" s="4" t="s">
        <v>586</v>
      </c>
      <c r="D783" s="3">
        <v>630</v>
      </c>
    </row>
    <row r="784" customHeight="1" spans="1:4">
      <c r="A784" s="2" t="str">
        <f>"ZN1606"</f>
        <v>ZN1606</v>
      </c>
      <c r="B784" s="2" t="s">
        <v>788</v>
      </c>
      <c r="C784" s="4" t="s">
        <v>586</v>
      </c>
      <c r="D784" s="3">
        <v>630</v>
      </c>
    </row>
    <row r="785" customHeight="1" spans="1:4">
      <c r="A785" s="2" t="str">
        <f>"ZN1607"</f>
        <v>ZN1607</v>
      </c>
      <c r="B785" s="2" t="s">
        <v>789</v>
      </c>
      <c r="C785" s="4" t="s">
        <v>586</v>
      </c>
      <c r="D785" s="3">
        <v>630</v>
      </c>
    </row>
    <row r="786" customHeight="1" spans="1:4">
      <c r="A786" s="2" t="str">
        <f>"ZN1608"</f>
        <v>ZN1608</v>
      </c>
      <c r="B786" s="2" t="s">
        <v>790</v>
      </c>
      <c r="C786" s="4" t="s">
        <v>586</v>
      </c>
      <c r="D786" s="3">
        <v>630</v>
      </c>
    </row>
    <row r="787" customHeight="1" spans="1:4">
      <c r="A787" s="2" t="str">
        <f>"ZN1609"</f>
        <v>ZN1609</v>
      </c>
      <c r="B787" s="2" t="s">
        <v>791</v>
      </c>
      <c r="C787" s="4" t="s">
        <v>586</v>
      </c>
      <c r="D787" s="3">
        <v>630</v>
      </c>
    </row>
    <row r="788" customHeight="1" spans="1:4">
      <c r="A788" s="2" t="str">
        <f>"ZN1610"</f>
        <v>ZN1610</v>
      </c>
      <c r="B788" s="2" t="s">
        <v>792</v>
      </c>
      <c r="C788" s="4" t="s">
        <v>586</v>
      </c>
      <c r="D788" s="3">
        <v>630</v>
      </c>
    </row>
    <row r="789" customHeight="1" spans="1:4">
      <c r="A789" s="2" t="str">
        <f>"ZN1611"</f>
        <v>ZN1611</v>
      </c>
      <c r="B789" s="2" t="s">
        <v>793</v>
      </c>
      <c r="C789" s="4" t="s">
        <v>586</v>
      </c>
      <c r="D789" s="3">
        <v>630</v>
      </c>
    </row>
    <row r="790" customHeight="1" spans="1:4">
      <c r="A790" s="2" t="str">
        <f>"ZN1612"</f>
        <v>ZN1612</v>
      </c>
      <c r="B790" s="2" t="s">
        <v>794</v>
      </c>
      <c r="C790" s="4" t="s">
        <v>586</v>
      </c>
      <c r="D790" s="3">
        <v>630</v>
      </c>
    </row>
    <row r="791" customHeight="1" spans="1:4">
      <c r="A791" s="2" t="str">
        <f>"ZN1701"</f>
        <v>ZN1701</v>
      </c>
      <c r="B791" s="2" t="s">
        <v>795</v>
      </c>
      <c r="C791" s="4" t="s">
        <v>586</v>
      </c>
      <c r="D791" s="3">
        <v>630</v>
      </c>
    </row>
    <row r="792" customHeight="1" spans="1:4">
      <c r="A792" s="2" t="str">
        <f>"ZNL0"</f>
        <v>ZNL0</v>
      </c>
      <c r="B792" s="2" t="s">
        <v>796</v>
      </c>
      <c r="C792" s="4" t="s">
        <v>586</v>
      </c>
      <c r="D792" s="3">
        <v>630</v>
      </c>
    </row>
    <row r="793" customHeight="1" spans="1:4">
      <c r="A793" s="2" t="str">
        <f>"ZNL3"</f>
        <v>ZNL3</v>
      </c>
      <c r="B793" s="2" t="s">
        <v>797</v>
      </c>
      <c r="C793" s="4" t="s">
        <v>586</v>
      </c>
      <c r="D793" s="3">
        <v>630</v>
      </c>
    </row>
    <row r="794" customHeight="1" spans="1:4">
      <c r="A794" s="2" t="str">
        <f>"ZNL4"</f>
        <v>ZNL4</v>
      </c>
      <c r="B794" s="2" t="s">
        <v>798</v>
      </c>
      <c r="C794" s="4" t="s">
        <v>586</v>
      </c>
      <c r="D794" s="3">
        <v>630</v>
      </c>
    </row>
    <row r="795" customHeight="1" spans="1:4">
      <c r="A795" s="2" t="str">
        <f>"ZNL8"</f>
        <v>ZNL8</v>
      </c>
      <c r="B795" s="2" t="s">
        <v>799</v>
      </c>
      <c r="C795" s="4" t="s">
        <v>586</v>
      </c>
      <c r="D795" s="3">
        <v>630</v>
      </c>
    </row>
    <row r="796" customHeight="1" spans="1:4">
      <c r="A796" s="2" t="str">
        <f>"ZNL9"</f>
        <v>ZNL9</v>
      </c>
      <c r="B796" s="2" t="s">
        <v>800</v>
      </c>
      <c r="C796" s="4" t="s">
        <v>586</v>
      </c>
      <c r="D796" s="3">
        <v>630</v>
      </c>
    </row>
    <row r="797" customHeight="1" spans="1:4">
      <c r="A797" s="2" t="str">
        <f>"899001"</f>
        <v>899001</v>
      </c>
      <c r="B797" s="2" t="s">
        <v>801</v>
      </c>
      <c r="C797" s="4" t="s">
        <v>802</v>
      </c>
      <c r="D797" s="3">
        <v>637</v>
      </c>
    </row>
    <row r="798" customHeight="1" spans="1:4">
      <c r="A798" s="2" t="str">
        <f>"A11"</f>
        <v>A11</v>
      </c>
      <c r="B798" s="2" t="s">
        <v>803</v>
      </c>
      <c r="C798" s="4" t="s">
        <v>802</v>
      </c>
      <c r="D798" s="3">
        <v>637</v>
      </c>
    </row>
    <row r="799" customHeight="1" spans="1:4">
      <c r="A799" s="2" t="str">
        <f>"A12"</f>
        <v>A12</v>
      </c>
      <c r="B799" s="2" t="s">
        <v>804</v>
      </c>
      <c r="C799" s="4" t="s">
        <v>802</v>
      </c>
      <c r="D799" s="3">
        <v>637</v>
      </c>
    </row>
    <row r="800" customHeight="1" spans="1:4">
      <c r="A800" s="2" t="str">
        <f>"A13"</f>
        <v>A13</v>
      </c>
      <c r="B800" s="2" t="s">
        <v>805</v>
      </c>
      <c r="C800" s="4" t="s">
        <v>802</v>
      </c>
      <c r="D800" s="3">
        <v>637</v>
      </c>
    </row>
    <row r="801" customHeight="1" spans="1:4">
      <c r="A801" s="2" t="str">
        <f>"A14"</f>
        <v>A14</v>
      </c>
      <c r="B801" s="2" t="s">
        <v>806</v>
      </c>
      <c r="C801" s="4" t="s">
        <v>802</v>
      </c>
      <c r="D801" s="3">
        <v>637</v>
      </c>
    </row>
    <row r="802" customHeight="1" spans="1:4">
      <c r="A802" s="2" t="str">
        <f>"A15"</f>
        <v>A15</v>
      </c>
      <c r="B802" s="2" t="s">
        <v>807</v>
      </c>
      <c r="C802" s="4" t="s">
        <v>802</v>
      </c>
      <c r="D802" s="3">
        <v>637</v>
      </c>
    </row>
    <row r="803" customHeight="1" spans="1:4">
      <c r="A803" s="2" t="str">
        <f>"B11"</f>
        <v>B11</v>
      </c>
      <c r="B803" s="2" t="s">
        <v>808</v>
      </c>
      <c r="C803" s="4" t="s">
        <v>802</v>
      </c>
      <c r="D803" s="3">
        <v>637</v>
      </c>
    </row>
    <row r="804" customHeight="1" spans="1:4">
      <c r="A804" s="2" t="str">
        <f>"B12"</f>
        <v>B12</v>
      </c>
      <c r="B804" s="2" t="s">
        <v>809</v>
      </c>
      <c r="C804" s="4" t="s">
        <v>802</v>
      </c>
      <c r="D804" s="3">
        <v>637</v>
      </c>
    </row>
    <row r="805" customHeight="1" spans="1:4">
      <c r="A805" s="2" t="str">
        <f>"B13"</f>
        <v>B13</v>
      </c>
      <c r="B805" s="2" t="s">
        <v>810</v>
      </c>
      <c r="C805" s="4" t="s">
        <v>802</v>
      </c>
      <c r="D805" s="3">
        <v>637</v>
      </c>
    </row>
    <row r="806" customHeight="1" spans="1:4">
      <c r="A806" s="2" t="str">
        <f>"B14"</f>
        <v>B14</v>
      </c>
      <c r="B806" s="2" t="s">
        <v>811</v>
      </c>
      <c r="C806" s="4" t="s">
        <v>802</v>
      </c>
      <c r="D806" s="3">
        <v>637</v>
      </c>
    </row>
    <row r="807" customHeight="1" spans="1:4">
      <c r="A807" s="2" t="str">
        <f>"C11"</f>
        <v>C11</v>
      </c>
      <c r="B807" s="2" t="s">
        <v>812</v>
      </c>
      <c r="C807" s="4" t="s">
        <v>802</v>
      </c>
      <c r="D807" s="3">
        <v>637</v>
      </c>
    </row>
    <row r="808" customHeight="1" spans="1:4">
      <c r="A808" s="2" t="str">
        <f>"C12"</f>
        <v>C12</v>
      </c>
      <c r="B808" s="2" t="s">
        <v>813</v>
      </c>
      <c r="C808" s="4" t="s">
        <v>802</v>
      </c>
      <c r="D808" s="3">
        <v>637</v>
      </c>
    </row>
    <row r="809" customHeight="1" spans="1:4">
      <c r="A809" s="2" t="str">
        <f>"C13"</f>
        <v>C13</v>
      </c>
      <c r="B809" s="2" t="s">
        <v>814</v>
      </c>
      <c r="C809" s="4" t="s">
        <v>802</v>
      </c>
      <c r="D809" s="3">
        <v>637</v>
      </c>
    </row>
    <row r="810" customHeight="1" spans="1:4">
      <c r="A810" s="2" t="str">
        <f>"C14"</f>
        <v>C14</v>
      </c>
      <c r="B810" s="2" t="s">
        <v>815</v>
      </c>
      <c r="C810" s="4" t="s">
        <v>802</v>
      </c>
      <c r="D810" s="3">
        <v>637</v>
      </c>
    </row>
    <row r="811" customHeight="1" spans="1:4">
      <c r="A811" s="2" t="str">
        <f>"C15"</f>
        <v>C15</v>
      </c>
      <c r="B811" s="2" t="s">
        <v>816</v>
      </c>
      <c r="C811" s="4" t="s">
        <v>802</v>
      </c>
      <c r="D811" s="3">
        <v>637</v>
      </c>
    </row>
    <row r="812" customHeight="1" spans="1:4">
      <c r="A812" s="2" t="str">
        <f>"C16"</f>
        <v>C16</v>
      </c>
      <c r="B812" s="2" t="s">
        <v>817</v>
      </c>
      <c r="C812" s="4" t="s">
        <v>802</v>
      </c>
      <c r="D812" s="3">
        <v>637</v>
      </c>
    </row>
    <row r="813" customHeight="1" spans="1:4">
      <c r="A813" s="2" t="str">
        <f>"C17"</f>
        <v>C17</v>
      </c>
      <c r="B813" s="2" t="s">
        <v>818</v>
      </c>
      <c r="C813" s="4" t="s">
        <v>802</v>
      </c>
      <c r="D813" s="3">
        <v>637</v>
      </c>
    </row>
    <row r="814" customHeight="1" spans="1:4">
      <c r="A814" s="2" t="str">
        <f>"AFL8"</f>
        <v>AFL8</v>
      </c>
      <c r="B814" s="2" t="s">
        <v>819</v>
      </c>
      <c r="C814" s="4" t="s">
        <v>820</v>
      </c>
      <c r="D814" s="3">
        <v>647</v>
      </c>
    </row>
    <row r="815" customHeight="1" spans="1:4">
      <c r="A815" s="2" t="str">
        <f>"AFL9"</f>
        <v>AFL9</v>
      </c>
      <c r="B815" s="2" t="s">
        <v>821</v>
      </c>
      <c r="C815" s="4" t="s">
        <v>820</v>
      </c>
      <c r="D815" s="3">
        <v>647</v>
      </c>
    </row>
    <row r="816" customHeight="1" spans="1:4">
      <c r="A816" s="2" t="str">
        <f>"EFL8"</f>
        <v>EFL8</v>
      </c>
      <c r="B816" s="2" t="s">
        <v>822</v>
      </c>
      <c r="C816" s="4" t="s">
        <v>820</v>
      </c>
      <c r="D816" s="3">
        <v>647</v>
      </c>
    </row>
    <row r="817" customHeight="1" spans="1:4">
      <c r="A817" s="2" t="str">
        <f>"EFL9"</f>
        <v>EFL9</v>
      </c>
      <c r="B817" s="2" t="s">
        <v>823</v>
      </c>
      <c r="C817" s="4" t="s">
        <v>820</v>
      </c>
      <c r="D817" s="3">
        <v>647</v>
      </c>
    </row>
    <row r="818" customHeight="1" spans="1:4">
      <c r="A818" s="2" t="str">
        <f>"IC1602"</f>
        <v>IC1602</v>
      </c>
      <c r="B818" s="2" t="s">
        <v>824</v>
      </c>
      <c r="C818" s="4" t="s">
        <v>820</v>
      </c>
      <c r="D818" s="3">
        <v>647</v>
      </c>
    </row>
    <row r="819" customHeight="1" spans="1:4">
      <c r="A819" s="2" t="str">
        <f>"IC1603"</f>
        <v>IC1603</v>
      </c>
      <c r="B819" s="2" t="s">
        <v>825</v>
      </c>
      <c r="C819" s="4" t="s">
        <v>820</v>
      </c>
      <c r="D819" s="3">
        <v>647</v>
      </c>
    </row>
    <row r="820" customHeight="1" spans="1:4">
      <c r="A820" s="2" t="str">
        <f>"IC1606"</f>
        <v>IC1606</v>
      </c>
      <c r="B820" s="2" t="s">
        <v>826</v>
      </c>
      <c r="C820" s="4" t="s">
        <v>820</v>
      </c>
      <c r="D820" s="3">
        <v>647</v>
      </c>
    </row>
    <row r="821" customHeight="1" spans="1:4">
      <c r="A821" s="2" t="str">
        <f>"IC1609"</f>
        <v>IC1609</v>
      </c>
      <c r="B821" s="2" t="s">
        <v>827</v>
      </c>
      <c r="C821" s="4" t="s">
        <v>820</v>
      </c>
      <c r="D821" s="3">
        <v>647</v>
      </c>
    </row>
    <row r="822" customHeight="1" spans="1:4">
      <c r="A822" s="2" t="str">
        <f>"IC500"</f>
        <v>IC500</v>
      </c>
      <c r="B822" s="2" t="s">
        <v>828</v>
      </c>
      <c r="C822" s="4" t="s">
        <v>820</v>
      </c>
      <c r="D822" s="3">
        <v>647</v>
      </c>
    </row>
    <row r="823" customHeight="1" spans="1:4">
      <c r="A823" s="2" t="str">
        <f>"ICL8"</f>
        <v>ICL8</v>
      </c>
      <c r="B823" s="2" t="s">
        <v>829</v>
      </c>
      <c r="C823" s="4" t="s">
        <v>820</v>
      </c>
      <c r="D823" s="3">
        <v>647</v>
      </c>
    </row>
    <row r="824" customHeight="1" spans="1:4">
      <c r="A824" s="2" t="str">
        <f>"ICL9"</f>
        <v>ICL9</v>
      </c>
      <c r="B824" s="2" t="s">
        <v>830</v>
      </c>
      <c r="C824" s="4" t="s">
        <v>820</v>
      </c>
      <c r="D824" s="3">
        <v>647</v>
      </c>
    </row>
    <row r="825" customHeight="1" spans="1:4">
      <c r="A825" s="2" t="str">
        <f>"IF1602"</f>
        <v>IF1602</v>
      </c>
      <c r="B825" s="2" t="s">
        <v>831</v>
      </c>
      <c r="C825" s="4" t="s">
        <v>820</v>
      </c>
      <c r="D825" s="3">
        <v>647</v>
      </c>
    </row>
    <row r="826" customHeight="1" spans="1:4">
      <c r="A826" s="2" t="str">
        <f>"IF1603"</f>
        <v>IF1603</v>
      </c>
      <c r="B826" s="2" t="s">
        <v>832</v>
      </c>
      <c r="C826" s="4" t="s">
        <v>820</v>
      </c>
      <c r="D826" s="3">
        <v>647</v>
      </c>
    </row>
    <row r="827" customHeight="1" spans="1:4">
      <c r="A827" s="2" t="str">
        <f>"IF1606"</f>
        <v>IF1606</v>
      </c>
      <c r="B827" s="2" t="s">
        <v>833</v>
      </c>
      <c r="C827" s="4" t="s">
        <v>820</v>
      </c>
      <c r="D827" s="3">
        <v>647</v>
      </c>
    </row>
    <row r="828" customHeight="1" spans="1:4">
      <c r="A828" s="2" t="str">
        <f>"IF1609"</f>
        <v>IF1609</v>
      </c>
      <c r="B828" s="2" t="s">
        <v>834</v>
      </c>
      <c r="C828" s="4" t="s">
        <v>820</v>
      </c>
      <c r="D828" s="3">
        <v>647</v>
      </c>
    </row>
    <row r="829" customHeight="1" spans="1:4">
      <c r="A829" s="2" t="str">
        <f>"IF300"</f>
        <v>IF300</v>
      </c>
      <c r="B829" s="2" t="s">
        <v>835</v>
      </c>
      <c r="C829" s="4" t="s">
        <v>820</v>
      </c>
      <c r="D829" s="3">
        <v>647</v>
      </c>
    </row>
    <row r="830" customHeight="1" spans="1:8">
      <c r="A830" s="2" t="str">
        <f>"IFL0"</f>
        <v>IFL0</v>
      </c>
      <c r="B830" s="2" t="s">
        <v>836</v>
      </c>
      <c r="C830" s="4" t="s">
        <v>820</v>
      </c>
      <c r="D830" s="3">
        <v>647</v>
      </c>
      <c r="G830" s="2"/>
      <c r="H830" s="2"/>
    </row>
    <row r="831" customHeight="1" spans="1:8">
      <c r="A831" s="2" t="str">
        <f>"IFL1"</f>
        <v>IFL1</v>
      </c>
      <c r="B831" s="2" t="s">
        <v>837</v>
      </c>
      <c r="C831" s="4" t="s">
        <v>820</v>
      </c>
      <c r="D831" s="3">
        <v>647</v>
      </c>
      <c r="G831" s="2"/>
      <c r="H831" s="2"/>
    </row>
    <row r="832" customHeight="1" spans="1:8">
      <c r="A832" s="2" t="str">
        <f>"IFL2"</f>
        <v>IFL2</v>
      </c>
      <c r="B832" s="2" t="s">
        <v>838</v>
      </c>
      <c r="C832" s="4" t="s">
        <v>820</v>
      </c>
      <c r="D832" s="3">
        <v>647</v>
      </c>
      <c r="G832" s="2"/>
      <c r="H832" s="2"/>
    </row>
    <row r="833" customHeight="1" spans="1:8">
      <c r="A833" s="2" t="str">
        <f>"IFL3"</f>
        <v>IFL3</v>
      </c>
      <c r="B833" s="2" t="s">
        <v>839</v>
      </c>
      <c r="C833" s="4" t="s">
        <v>820</v>
      </c>
      <c r="D833" s="3">
        <v>647</v>
      </c>
      <c r="G833" s="2"/>
      <c r="H833" s="2"/>
    </row>
    <row r="834" customHeight="1" spans="1:8">
      <c r="A834" s="2" t="str">
        <f>"IFL8"</f>
        <v>IFL8</v>
      </c>
      <c r="B834" s="2" t="s">
        <v>840</v>
      </c>
      <c r="C834" s="4" t="s">
        <v>820</v>
      </c>
      <c r="D834" s="3">
        <v>647</v>
      </c>
      <c r="G834" s="2"/>
      <c r="H834" s="2"/>
    </row>
    <row r="835" customHeight="1" spans="1:8">
      <c r="A835" s="2" t="str">
        <f>"IFL9"</f>
        <v>IFL9</v>
      </c>
      <c r="B835" s="2" t="s">
        <v>841</v>
      </c>
      <c r="C835" s="4" t="s">
        <v>820</v>
      </c>
      <c r="D835" s="3">
        <v>647</v>
      </c>
      <c r="G835" s="2"/>
      <c r="H835" s="2"/>
    </row>
    <row r="836" customHeight="1" spans="1:8">
      <c r="A836" s="2" t="str">
        <f>"IH1602"</f>
        <v>IH1602</v>
      </c>
      <c r="B836" s="2" t="s">
        <v>842</v>
      </c>
      <c r="C836" s="4" t="s">
        <v>820</v>
      </c>
      <c r="D836" s="3">
        <v>647</v>
      </c>
      <c r="G836" s="2"/>
      <c r="H836" s="2"/>
    </row>
    <row r="837" customHeight="1" spans="1:8">
      <c r="A837" s="2" t="str">
        <f>"IH1603"</f>
        <v>IH1603</v>
      </c>
      <c r="B837" s="2" t="s">
        <v>843</v>
      </c>
      <c r="C837" s="4" t="s">
        <v>820</v>
      </c>
      <c r="D837" s="3">
        <v>647</v>
      </c>
      <c r="G837" s="2"/>
      <c r="H837" s="2"/>
    </row>
    <row r="838" customHeight="1" spans="1:8">
      <c r="A838" s="2" t="str">
        <f>"IH1606"</f>
        <v>IH1606</v>
      </c>
      <c r="B838" s="2" t="s">
        <v>844</v>
      </c>
      <c r="C838" s="4" t="s">
        <v>820</v>
      </c>
      <c r="D838" s="3">
        <v>647</v>
      </c>
      <c r="G838" s="2"/>
      <c r="H838" s="2"/>
    </row>
    <row r="839" customHeight="1" spans="1:8">
      <c r="A839" s="2" t="str">
        <f>"IH1609"</f>
        <v>IH1609</v>
      </c>
      <c r="B839" s="2" t="s">
        <v>845</v>
      </c>
      <c r="C839" s="4" t="s">
        <v>820</v>
      </c>
      <c r="D839" s="3">
        <v>647</v>
      </c>
      <c r="G839" s="2"/>
      <c r="H839" s="2"/>
    </row>
    <row r="840" customHeight="1" spans="1:8">
      <c r="A840" s="2" t="str">
        <f>"IH50"</f>
        <v>IH50</v>
      </c>
      <c r="B840" s="2" t="s">
        <v>846</v>
      </c>
      <c r="C840" s="4" t="s">
        <v>820</v>
      </c>
      <c r="D840" s="3">
        <v>647</v>
      </c>
      <c r="G840" s="2"/>
      <c r="H840" s="2"/>
    </row>
    <row r="841" customHeight="1" spans="1:8">
      <c r="A841" s="2" t="str">
        <f>"IHL8"</f>
        <v>IHL8</v>
      </c>
      <c r="B841" s="2" t="s">
        <v>847</v>
      </c>
      <c r="C841" s="4" t="s">
        <v>820</v>
      </c>
      <c r="D841" s="3">
        <v>647</v>
      </c>
      <c r="G841" s="2"/>
      <c r="H841" s="2"/>
    </row>
    <row r="842" customHeight="1" spans="1:8">
      <c r="A842" s="2" t="str">
        <f>"IHL9"</f>
        <v>IHL9</v>
      </c>
      <c r="B842" s="2" t="s">
        <v>848</v>
      </c>
      <c r="C842" s="4" t="s">
        <v>820</v>
      </c>
      <c r="D842" s="3">
        <v>647</v>
      </c>
      <c r="G842" s="2"/>
      <c r="H842" s="2"/>
    </row>
    <row r="843" customHeight="1" spans="1:8">
      <c r="A843" s="2" t="str">
        <f>"T1603"</f>
        <v>T1603</v>
      </c>
      <c r="B843" s="2" t="s">
        <v>849</v>
      </c>
      <c r="C843" s="4" t="s">
        <v>820</v>
      </c>
      <c r="D843" s="3">
        <v>647</v>
      </c>
      <c r="G843" s="2"/>
      <c r="H843" s="2"/>
    </row>
    <row r="844" customHeight="1" spans="1:8">
      <c r="A844" s="2" t="str">
        <f>"T1606"</f>
        <v>T1606</v>
      </c>
      <c r="B844" s="2" t="s">
        <v>850</v>
      </c>
      <c r="C844" s="4" t="s">
        <v>820</v>
      </c>
      <c r="D844" s="3">
        <v>647</v>
      </c>
      <c r="G844" s="2"/>
      <c r="H844" s="2"/>
    </row>
    <row r="845" customHeight="1" spans="1:8">
      <c r="A845" s="2" t="str">
        <f>"T1609"</f>
        <v>T1609</v>
      </c>
      <c r="B845" s="2" t="s">
        <v>851</v>
      </c>
      <c r="C845" s="4" t="s">
        <v>820</v>
      </c>
      <c r="D845" s="3">
        <v>647</v>
      </c>
      <c r="G845" s="2"/>
      <c r="H845" s="2"/>
    </row>
    <row r="846" customHeight="1" spans="1:8">
      <c r="A846" s="2" t="str">
        <f>"TF1603"</f>
        <v>TF1603</v>
      </c>
      <c r="B846" s="2" t="s">
        <v>852</v>
      </c>
      <c r="C846" s="4" t="s">
        <v>820</v>
      </c>
      <c r="D846" s="3">
        <v>647</v>
      </c>
      <c r="G846" s="2"/>
      <c r="H846" s="2"/>
    </row>
    <row r="847" customHeight="1" spans="1:8">
      <c r="A847" s="2" t="str">
        <f>"TF1606"</f>
        <v>TF1606</v>
      </c>
      <c r="B847" s="2" t="s">
        <v>853</v>
      </c>
      <c r="C847" s="4" t="s">
        <v>820</v>
      </c>
      <c r="D847" s="3">
        <v>647</v>
      </c>
      <c r="G847" s="2"/>
      <c r="H847" s="2"/>
    </row>
    <row r="848" customHeight="1" spans="1:8">
      <c r="A848" s="2" t="str">
        <f>"TF1609"</f>
        <v>TF1609</v>
      </c>
      <c r="B848" s="2" t="s">
        <v>854</v>
      </c>
      <c r="C848" s="4" t="s">
        <v>820</v>
      </c>
      <c r="D848" s="3">
        <v>647</v>
      </c>
      <c r="G848" s="2"/>
      <c r="H848" s="2"/>
    </row>
    <row r="849" customHeight="1" spans="1:8">
      <c r="A849" s="2" t="str">
        <f>"TFL0"</f>
        <v>TFL0</v>
      </c>
      <c r="B849" s="2" t="s">
        <v>855</v>
      </c>
      <c r="C849" s="4" t="s">
        <v>820</v>
      </c>
      <c r="D849" s="3">
        <v>647</v>
      </c>
      <c r="G849" s="2"/>
      <c r="H849" s="2"/>
    </row>
    <row r="850" customHeight="1" spans="1:8">
      <c r="A850" s="2" t="str">
        <f>"TFL1"</f>
        <v>TFL1</v>
      </c>
      <c r="B850" s="2" t="s">
        <v>856</v>
      </c>
      <c r="C850" s="4" t="s">
        <v>820</v>
      </c>
      <c r="D850" s="3">
        <v>647</v>
      </c>
      <c r="G850" s="2"/>
      <c r="H850" s="2"/>
    </row>
    <row r="851" customHeight="1" spans="1:8">
      <c r="A851" s="2" t="str">
        <f>"TFL2"</f>
        <v>TFL2</v>
      </c>
      <c r="B851" s="2" t="s">
        <v>857</v>
      </c>
      <c r="C851" s="4" t="s">
        <v>820</v>
      </c>
      <c r="D851" s="3">
        <v>647</v>
      </c>
      <c r="G851" s="2"/>
      <c r="H851" s="2"/>
    </row>
    <row r="852" customHeight="1" spans="1:8">
      <c r="A852" s="2" t="str">
        <f>"TFL8"</f>
        <v>TFL8</v>
      </c>
      <c r="B852" s="2" t="s">
        <v>858</v>
      </c>
      <c r="C852" s="4" t="s">
        <v>820</v>
      </c>
      <c r="D852" s="3">
        <v>647</v>
      </c>
      <c r="G852" s="2"/>
      <c r="H852" s="2"/>
    </row>
    <row r="853" customHeight="1" spans="1:8">
      <c r="A853" s="2" t="str">
        <f>"TFL9"</f>
        <v>TFL9</v>
      </c>
      <c r="B853" s="2" t="s">
        <v>859</v>
      </c>
      <c r="C853" s="4" t="s">
        <v>820</v>
      </c>
      <c r="D853" s="3">
        <v>647</v>
      </c>
      <c r="G853" s="2"/>
      <c r="H853" s="2"/>
    </row>
    <row r="854" customHeight="1" spans="1:8">
      <c r="A854" s="2" t="str">
        <f>"TL8"</f>
        <v>TL8</v>
      </c>
      <c r="B854" s="2" t="s">
        <v>860</v>
      </c>
      <c r="C854" s="4" t="s">
        <v>820</v>
      </c>
      <c r="D854" s="3">
        <v>647</v>
      </c>
      <c r="G854" s="2"/>
      <c r="H854" s="2"/>
    </row>
    <row r="855" customHeight="1" spans="1:8">
      <c r="A855" s="2" t="str">
        <f>"TL9"</f>
        <v>TL9</v>
      </c>
      <c r="B855" s="2" t="s">
        <v>861</v>
      </c>
      <c r="C855" s="4" t="s">
        <v>820</v>
      </c>
      <c r="D855" s="3">
        <v>647</v>
      </c>
      <c r="G855" s="2"/>
      <c r="H855" s="2"/>
    </row>
    <row r="856" customHeight="1" spans="1:8">
      <c r="A856" s="2" t="str">
        <f>"TTL8"</f>
        <v>TTL8</v>
      </c>
      <c r="B856" s="2" t="s">
        <v>862</v>
      </c>
      <c r="C856" s="4" t="s">
        <v>820</v>
      </c>
      <c r="D856" s="3">
        <v>647</v>
      </c>
      <c r="G856" s="2"/>
      <c r="H856" s="2"/>
    </row>
    <row r="857" customHeight="1" spans="1:8">
      <c r="A857" s="2" t="str">
        <f>"TTL9"</f>
        <v>TTL9</v>
      </c>
      <c r="B857" s="2" t="s">
        <v>863</v>
      </c>
      <c r="C857" s="4" t="s">
        <v>820</v>
      </c>
      <c r="D857" s="3">
        <v>647</v>
      </c>
      <c r="G857" s="2"/>
      <c r="H857" s="2"/>
    </row>
    <row r="858" customHeight="1" spans="1:8">
      <c r="A858" s="2" t="str">
        <f>"B10005"</f>
        <v>B10005</v>
      </c>
      <c r="B858" s="2" t="s">
        <v>864</v>
      </c>
      <c r="C858" s="4" t="s">
        <v>865</v>
      </c>
      <c r="D858" s="3">
        <v>650</v>
      </c>
      <c r="G858" s="2"/>
      <c r="H858" s="2"/>
    </row>
    <row r="859" customHeight="1" spans="1:8">
      <c r="A859" s="2" t="str">
        <f>"B10007"</f>
        <v>B10007</v>
      </c>
      <c r="B859" s="2" t="s">
        <v>866</v>
      </c>
      <c r="C859" s="4" t="s">
        <v>865</v>
      </c>
      <c r="D859" s="3">
        <v>650</v>
      </c>
      <c r="G859" s="2"/>
      <c r="H859" s="2"/>
    </row>
    <row r="860" customHeight="1" spans="1:8">
      <c r="A860" s="2" t="str">
        <f>"B10008"</f>
        <v>B10008</v>
      </c>
      <c r="B860" s="2" t="s">
        <v>867</v>
      </c>
      <c r="C860" s="4" t="s">
        <v>865</v>
      </c>
      <c r="D860" s="3">
        <v>650</v>
      </c>
      <c r="G860" s="2"/>
      <c r="H860" s="2"/>
    </row>
    <row r="861" customHeight="1" spans="1:8">
      <c r="A861" s="2" t="str">
        <f>"B20010"</f>
        <v>B20010</v>
      </c>
      <c r="B861" s="2" t="s">
        <v>868</v>
      </c>
      <c r="C861" s="4" t="s">
        <v>865</v>
      </c>
      <c r="D861" s="3">
        <v>650</v>
      </c>
      <c r="G861" s="2"/>
      <c r="H861" s="2"/>
    </row>
    <row r="862" customHeight="1" spans="1:8">
      <c r="A862" s="2" t="str">
        <f>"B20011"</f>
        <v>B20011</v>
      </c>
      <c r="B862" s="2" t="s">
        <v>869</v>
      </c>
      <c r="C862" s="4" t="s">
        <v>865</v>
      </c>
      <c r="D862" s="3">
        <v>650</v>
      </c>
      <c r="G862" s="2"/>
      <c r="H862" s="2"/>
    </row>
    <row r="863" customHeight="1" spans="1:8">
      <c r="A863" s="2" t="str">
        <f>"B20012"</f>
        <v>B20012</v>
      </c>
      <c r="B863" s="2" t="s">
        <v>870</v>
      </c>
      <c r="C863" s="4" t="s">
        <v>865</v>
      </c>
      <c r="D863" s="3">
        <v>650</v>
      </c>
      <c r="G863" s="2"/>
      <c r="H863" s="2"/>
    </row>
    <row r="864" customHeight="1" spans="1:8">
      <c r="A864" s="2" t="str">
        <f>"B20013"</f>
        <v>B20013</v>
      </c>
      <c r="B864" s="2" t="s">
        <v>871</v>
      </c>
      <c r="C864" s="4" t="s">
        <v>865</v>
      </c>
      <c r="D864" s="3">
        <v>650</v>
      </c>
      <c r="G864" s="2"/>
      <c r="H864" s="2"/>
    </row>
    <row r="865" customHeight="1" spans="1:8">
      <c r="A865" s="2" t="str">
        <f>"B20015"</f>
        <v>B20015</v>
      </c>
      <c r="B865" s="2" t="s">
        <v>872</v>
      </c>
      <c r="C865" s="4" t="s">
        <v>865</v>
      </c>
      <c r="D865" s="3">
        <v>650</v>
      </c>
      <c r="G865" s="2"/>
      <c r="H865" s="2"/>
    </row>
    <row r="866" customHeight="1" spans="1:8">
      <c r="A866" s="2" t="str">
        <f>"B30021"</f>
        <v>B30021</v>
      </c>
      <c r="B866" s="2" t="s">
        <v>873</v>
      </c>
      <c r="C866" s="4" t="s">
        <v>865</v>
      </c>
      <c r="D866" s="3">
        <v>650</v>
      </c>
      <c r="G866" s="2"/>
      <c r="H866" s="2"/>
    </row>
    <row r="867" customHeight="1" spans="1:8">
      <c r="A867" s="2" t="str">
        <f>"B40009"</f>
        <v>B40009</v>
      </c>
      <c r="B867" s="2" t="s">
        <v>874</v>
      </c>
      <c r="C867" s="4" t="s">
        <v>865</v>
      </c>
      <c r="D867" s="3">
        <v>650</v>
      </c>
      <c r="G867" s="2"/>
      <c r="H867" s="2"/>
    </row>
    <row r="868" customHeight="1" spans="1:8">
      <c r="A868" s="2" t="str">
        <f>"B40010"</f>
        <v>B40010</v>
      </c>
      <c r="B868" s="2" t="s">
        <v>875</v>
      </c>
      <c r="C868" s="4" t="s">
        <v>865</v>
      </c>
      <c r="D868" s="3">
        <v>650</v>
      </c>
      <c r="G868" s="2"/>
      <c r="H868" s="2"/>
    </row>
    <row r="869" customHeight="1" spans="1:8">
      <c r="A869" s="2" t="str">
        <f>"B40013"</f>
        <v>B40013</v>
      </c>
      <c r="B869" s="2" t="s">
        <v>876</v>
      </c>
      <c r="C869" s="4" t="s">
        <v>865</v>
      </c>
      <c r="D869" s="3">
        <v>650</v>
      </c>
      <c r="G869" s="2"/>
      <c r="H869" s="2"/>
    </row>
    <row r="870" customHeight="1" spans="1:8">
      <c r="A870" s="2" t="str">
        <f>"B40015"</f>
        <v>B40015</v>
      </c>
      <c r="B870" s="2" t="s">
        <v>877</v>
      </c>
      <c r="C870" s="4" t="s">
        <v>865</v>
      </c>
      <c r="D870" s="3">
        <v>650</v>
      </c>
      <c r="G870" s="2"/>
      <c r="H870" s="2"/>
    </row>
    <row r="871" customHeight="1" spans="1:8">
      <c r="A871" s="2" t="str">
        <f>"B40016"</f>
        <v>B40016</v>
      </c>
      <c r="B871" s="2" t="s">
        <v>878</v>
      </c>
      <c r="C871" s="4" t="s">
        <v>865</v>
      </c>
      <c r="D871" s="3">
        <v>650</v>
      </c>
      <c r="G871" s="2"/>
      <c r="H871" s="2"/>
    </row>
    <row r="872" customHeight="1" spans="1:8">
      <c r="A872" s="2" t="str">
        <f>"B40017"</f>
        <v>B40017</v>
      </c>
      <c r="B872" s="2" t="s">
        <v>879</v>
      </c>
      <c r="C872" s="4" t="s">
        <v>865</v>
      </c>
      <c r="D872" s="3">
        <v>650</v>
      </c>
      <c r="G872" s="2"/>
      <c r="H872" s="2"/>
    </row>
    <row r="873" customHeight="1" spans="1:4">
      <c r="A873" s="2" t="str">
        <f>"B40018"</f>
        <v>B40018</v>
      </c>
      <c r="B873" s="2" t="s">
        <v>880</v>
      </c>
      <c r="C873" s="4" t="s">
        <v>865</v>
      </c>
      <c r="D873" s="3">
        <v>650</v>
      </c>
    </row>
    <row r="874" customHeight="1" spans="1:4">
      <c r="A874" s="2" t="str">
        <f>"B50001"</f>
        <v>B50001</v>
      </c>
      <c r="B874" s="2" t="s">
        <v>881</v>
      </c>
      <c r="C874" s="4" t="s">
        <v>865</v>
      </c>
      <c r="D874" s="3">
        <v>650</v>
      </c>
    </row>
    <row r="875" customHeight="1" spans="1:4">
      <c r="A875" s="2" t="str">
        <f>"B50010"</f>
        <v>B50010</v>
      </c>
      <c r="B875" s="2" t="s">
        <v>882</v>
      </c>
      <c r="C875" s="4" t="s">
        <v>865</v>
      </c>
      <c r="D875" s="3">
        <v>650</v>
      </c>
    </row>
    <row r="876" customHeight="1" spans="1:4">
      <c r="A876" s="2" t="str">
        <f>"B50011"</f>
        <v>B50011</v>
      </c>
      <c r="B876" s="2" t="s">
        <v>883</v>
      </c>
      <c r="C876" s="4" t="s">
        <v>865</v>
      </c>
      <c r="D876" s="3">
        <v>650</v>
      </c>
    </row>
    <row r="877" customHeight="1" spans="1:4">
      <c r="A877" s="2" t="str">
        <f>"B50012"</f>
        <v>B50012</v>
      </c>
      <c r="B877" s="2" t="s">
        <v>884</v>
      </c>
      <c r="C877" s="4" t="s">
        <v>865</v>
      </c>
      <c r="D877" s="3">
        <v>650</v>
      </c>
    </row>
    <row r="878" customHeight="1" spans="1:4">
      <c r="A878" s="2" t="str">
        <f>"B50013"</f>
        <v>B50013</v>
      </c>
      <c r="B878" s="2" t="s">
        <v>885</v>
      </c>
      <c r="C878" s="4" t="s">
        <v>865</v>
      </c>
      <c r="D878" s="3">
        <v>650</v>
      </c>
    </row>
    <row r="879" customHeight="1" spans="1:4">
      <c r="A879" s="2" t="str">
        <f>"B50016"</f>
        <v>B50016</v>
      </c>
      <c r="B879" s="2" t="s">
        <v>886</v>
      </c>
      <c r="C879" s="4" t="s">
        <v>865</v>
      </c>
      <c r="D879" s="3">
        <v>650</v>
      </c>
    </row>
    <row r="880" customHeight="1" spans="1:4">
      <c r="A880" s="2" t="str">
        <f>"B50017"</f>
        <v>B50017</v>
      </c>
      <c r="B880" s="2" t="s">
        <v>887</v>
      </c>
      <c r="C880" s="4" t="s">
        <v>865</v>
      </c>
      <c r="D880" s="3">
        <v>650</v>
      </c>
    </row>
    <row r="881" customHeight="1" spans="1:4">
      <c r="A881" s="2" t="str">
        <f>"B50018"</f>
        <v>B50018</v>
      </c>
      <c r="B881" s="2" t="s">
        <v>888</v>
      </c>
      <c r="C881" s="4" t="s">
        <v>865</v>
      </c>
      <c r="D881" s="3">
        <v>650</v>
      </c>
    </row>
    <row r="882" customHeight="1" spans="1:4">
      <c r="A882" s="2" t="str">
        <f>"B50020"</f>
        <v>B50020</v>
      </c>
      <c r="B882" s="2" t="s">
        <v>889</v>
      </c>
      <c r="C882" s="4" t="s">
        <v>865</v>
      </c>
      <c r="D882" s="3">
        <v>650</v>
      </c>
    </row>
    <row r="883" customHeight="1" spans="1:4">
      <c r="A883" s="2" t="str">
        <f>"B50028"</f>
        <v>B50028</v>
      </c>
      <c r="B883" s="2" t="s">
        <v>890</v>
      </c>
      <c r="C883" s="4" t="s">
        <v>865</v>
      </c>
      <c r="D883" s="3">
        <v>650</v>
      </c>
    </row>
    <row r="884" customHeight="1" spans="1:4">
      <c r="A884" s="2" t="str">
        <f>"B50030"</f>
        <v>B50030</v>
      </c>
      <c r="B884" s="2" t="s">
        <v>891</v>
      </c>
      <c r="C884" s="4" t="s">
        <v>865</v>
      </c>
      <c r="D884" s="3">
        <v>650</v>
      </c>
    </row>
    <row r="885" customHeight="1" spans="1:4">
      <c r="A885" s="2" t="str">
        <f>"BAG"</f>
        <v>BAG</v>
      </c>
      <c r="B885" s="2" t="s">
        <v>892</v>
      </c>
      <c r="C885" s="4" t="s">
        <v>865</v>
      </c>
      <c r="D885" s="3">
        <v>650</v>
      </c>
    </row>
    <row r="886" customHeight="1" spans="1:4">
      <c r="A886" s="2" t="str">
        <f>"BAPYT"</f>
        <v>BAPYT</v>
      </c>
      <c r="B886" s="2" t="s">
        <v>893</v>
      </c>
      <c r="C886" s="4" t="s">
        <v>865</v>
      </c>
      <c r="D886" s="3">
        <v>650</v>
      </c>
    </row>
    <row r="887" customHeight="1" spans="1:4">
      <c r="A887" s="2" t="str">
        <f>"BBF"</f>
        <v>BBF</v>
      </c>
      <c r="B887" s="2" t="s">
        <v>894</v>
      </c>
      <c r="C887" s="4" t="s">
        <v>865</v>
      </c>
      <c r="D887" s="3">
        <v>650</v>
      </c>
    </row>
    <row r="888" customHeight="1" spans="1:4">
      <c r="A888" s="2" t="str">
        <f>"BCAHY"</f>
        <v>BCAHY</v>
      </c>
      <c r="B888" s="2" t="s">
        <v>895</v>
      </c>
      <c r="C888" s="4" t="s">
        <v>865</v>
      </c>
      <c r="D888" s="3">
        <v>650</v>
      </c>
    </row>
    <row r="889" customHeight="1" spans="1:4">
      <c r="A889" s="2" t="str">
        <f>"BCC"</f>
        <v>BCC</v>
      </c>
      <c r="B889" s="2" t="s">
        <v>896</v>
      </c>
      <c r="C889" s="4" t="s">
        <v>865</v>
      </c>
      <c r="D889" s="3">
        <v>650</v>
      </c>
    </row>
    <row r="890" customHeight="1" spans="1:4">
      <c r="A890" s="2" t="str">
        <f>"BCEC"</f>
        <v>BCEC</v>
      </c>
      <c r="B890" s="2" t="s">
        <v>897</v>
      </c>
      <c r="C890" s="4" t="s">
        <v>865</v>
      </c>
      <c r="D890" s="3">
        <v>650</v>
      </c>
    </row>
    <row r="891" customHeight="1" spans="1:4">
      <c r="A891" s="2" t="str">
        <f>"BCK"</f>
        <v>BCK</v>
      </c>
      <c r="B891" s="2" t="s">
        <v>898</v>
      </c>
      <c r="C891" s="4" t="s">
        <v>865</v>
      </c>
      <c r="D891" s="3">
        <v>650</v>
      </c>
    </row>
    <row r="892" customHeight="1" spans="1:4">
      <c r="A892" s="2" t="str">
        <f>"BCKWT"</f>
        <v>BCKWT</v>
      </c>
      <c r="B892" s="2" t="s">
        <v>899</v>
      </c>
      <c r="C892" s="4" t="s">
        <v>865</v>
      </c>
      <c r="D892" s="3">
        <v>650</v>
      </c>
    </row>
    <row r="893" customHeight="1" spans="1:4">
      <c r="A893" s="2" t="str">
        <f>"BCO"</f>
        <v>BCO</v>
      </c>
      <c r="B893" s="2" t="s">
        <v>900</v>
      </c>
      <c r="C893" s="4" t="s">
        <v>865</v>
      </c>
      <c r="D893" s="3">
        <v>650</v>
      </c>
    </row>
    <row r="894" customHeight="1" spans="1:4">
      <c r="A894" s="2" t="str">
        <f>"BCUSH"</f>
        <v>BCUSH</v>
      </c>
      <c r="B894" s="2" t="s">
        <v>901</v>
      </c>
      <c r="C894" s="4" t="s">
        <v>865</v>
      </c>
      <c r="D894" s="3">
        <v>650</v>
      </c>
    </row>
    <row r="895" customHeight="1" spans="1:4">
      <c r="A895" s="2" t="str">
        <f>"BCXJ"</f>
        <v>BCXJ</v>
      </c>
      <c r="B895" s="2" t="s">
        <v>902</v>
      </c>
      <c r="C895" s="4" t="s">
        <v>865</v>
      </c>
      <c r="D895" s="3">
        <v>650</v>
      </c>
    </row>
    <row r="896" customHeight="1" spans="1:4">
      <c r="A896" s="2" t="str">
        <f>"BCYDE"</f>
        <v>BCYDE</v>
      </c>
      <c r="B896" s="2" t="s">
        <v>903</v>
      </c>
      <c r="C896" s="4" t="s">
        <v>865</v>
      </c>
      <c r="D896" s="3">
        <v>650</v>
      </c>
    </row>
    <row r="897" customHeight="1" spans="1:4">
      <c r="A897" s="2" t="str">
        <f>"BFGSH"</f>
        <v>BFGSH</v>
      </c>
      <c r="B897" s="2" t="s">
        <v>904</v>
      </c>
      <c r="C897" s="4" t="s">
        <v>865</v>
      </c>
      <c r="D897" s="3">
        <v>650</v>
      </c>
    </row>
    <row r="898" customHeight="1" spans="1:4">
      <c r="A898" s="2" t="str">
        <f>"BGR"</f>
        <v>BGR</v>
      </c>
      <c r="B898" s="2" t="s">
        <v>905</v>
      </c>
      <c r="C898" s="4" t="s">
        <v>865</v>
      </c>
      <c r="D898" s="3">
        <v>650</v>
      </c>
    </row>
    <row r="899" customHeight="1" spans="1:4">
      <c r="A899" s="2" t="str">
        <f>"BLC"</f>
        <v>BLC</v>
      </c>
      <c r="B899" s="2" t="s">
        <v>906</v>
      </c>
      <c r="C899" s="4" t="s">
        <v>865</v>
      </c>
      <c r="D899" s="3">
        <v>650</v>
      </c>
    </row>
    <row r="900" customHeight="1" spans="1:4">
      <c r="A900" s="2" t="str">
        <f>"BMADD"</f>
        <v>BMADD</v>
      </c>
      <c r="B900" s="2" t="s">
        <v>907</v>
      </c>
      <c r="C900" s="4" t="s">
        <v>865</v>
      </c>
      <c r="D900" s="3">
        <v>650</v>
      </c>
    </row>
    <row r="901" customHeight="1" spans="1:4">
      <c r="A901" s="2" t="str">
        <f>"BMEG"</f>
        <v>BMEG</v>
      </c>
      <c r="B901" s="2" t="s">
        <v>908</v>
      </c>
      <c r="C901" s="4" t="s">
        <v>865</v>
      </c>
      <c r="D901" s="3">
        <v>650</v>
      </c>
    </row>
    <row r="902" customHeight="1" spans="1:4">
      <c r="A902" s="2" t="str">
        <f>"BMG"</f>
        <v>BMG</v>
      </c>
      <c r="B902" s="2" t="s">
        <v>909</v>
      </c>
      <c r="C902" s="4" t="s">
        <v>865</v>
      </c>
      <c r="D902" s="3">
        <v>650</v>
      </c>
    </row>
    <row r="903" customHeight="1" spans="1:4">
      <c r="A903" s="2" t="str">
        <f>"BMPHD"</f>
        <v>BMPHD</v>
      </c>
      <c r="B903" s="2" t="s">
        <v>910</v>
      </c>
      <c r="C903" s="4" t="s">
        <v>865</v>
      </c>
      <c r="D903" s="3">
        <v>650</v>
      </c>
    </row>
    <row r="904" customHeight="1" spans="1:4">
      <c r="A904" s="2" t="str">
        <f>"BMU"</f>
        <v>BMU</v>
      </c>
      <c r="B904" s="2" t="s">
        <v>911</v>
      </c>
      <c r="C904" s="4" t="s">
        <v>865</v>
      </c>
      <c r="D904" s="3">
        <v>650</v>
      </c>
    </row>
    <row r="905" customHeight="1" spans="1:4">
      <c r="A905" s="2" t="str">
        <f>"BNI"</f>
        <v>BNI</v>
      </c>
      <c r="B905" s="2" t="s">
        <v>912</v>
      </c>
      <c r="C905" s="4" t="s">
        <v>865</v>
      </c>
      <c r="D905" s="3">
        <v>650</v>
      </c>
    </row>
    <row r="906" customHeight="1" spans="1:4">
      <c r="A906" s="2" t="str">
        <f>"BOLL"</f>
        <v>BOLL</v>
      </c>
      <c r="B906" s="2" t="s">
        <v>913</v>
      </c>
      <c r="C906" s="4" t="s">
        <v>865</v>
      </c>
      <c r="D906" s="3">
        <v>650</v>
      </c>
    </row>
    <row r="907" customHeight="1" spans="1:4">
      <c r="A907" s="2" t="str">
        <f>"BPB"</f>
        <v>BPB</v>
      </c>
      <c r="B907" s="2" t="s">
        <v>914</v>
      </c>
      <c r="C907" s="4" t="s">
        <v>865</v>
      </c>
      <c r="D907" s="3">
        <v>650</v>
      </c>
    </row>
    <row r="908" customHeight="1" spans="1:4">
      <c r="A908" s="2" t="str">
        <f>"BPBCD"</f>
        <v>BPBCD</v>
      </c>
      <c r="B908" s="2" t="s">
        <v>915</v>
      </c>
      <c r="C908" s="4" t="s">
        <v>865</v>
      </c>
      <c r="D908" s="3">
        <v>650</v>
      </c>
    </row>
    <row r="909" customHeight="1" spans="1:4">
      <c r="A909" s="2" t="str">
        <f>"BPBCQ"</f>
        <v>BPBCQ</v>
      </c>
      <c r="B909" s="2" t="s">
        <v>916</v>
      </c>
      <c r="C909" s="4" t="s">
        <v>865</v>
      </c>
      <c r="D909" s="3">
        <v>650</v>
      </c>
    </row>
    <row r="910" customHeight="1" spans="1:4">
      <c r="A910" s="2" t="str">
        <f>"BPBLZ"</f>
        <v>BPBLZ</v>
      </c>
      <c r="B910" s="2" t="s">
        <v>917</v>
      </c>
      <c r="C910" s="4" t="s">
        <v>865</v>
      </c>
      <c r="D910" s="3">
        <v>650</v>
      </c>
    </row>
    <row r="911" customHeight="1" spans="1:4">
      <c r="A911" s="2" t="str">
        <f>"BPBXA"</f>
        <v>BPBXA</v>
      </c>
      <c r="B911" s="2" t="s">
        <v>918</v>
      </c>
      <c r="C911" s="4" t="s">
        <v>865</v>
      </c>
      <c r="D911" s="3">
        <v>650</v>
      </c>
    </row>
    <row r="912" customHeight="1" spans="1:4">
      <c r="A912" s="2" t="str">
        <f>"BPEMM"</f>
        <v>BPEMM</v>
      </c>
      <c r="B912" s="2" t="s">
        <v>919</v>
      </c>
      <c r="C912" s="4" t="s">
        <v>865</v>
      </c>
      <c r="D912" s="3">
        <v>650</v>
      </c>
    </row>
    <row r="913" customHeight="1" spans="1:4">
      <c r="A913" s="2" t="str">
        <f>"BPET"</f>
        <v>BPET</v>
      </c>
      <c r="B913" s="2" t="s">
        <v>920</v>
      </c>
      <c r="C913" s="4" t="s">
        <v>865</v>
      </c>
      <c r="D913" s="3">
        <v>650</v>
      </c>
    </row>
    <row r="914" customHeight="1" spans="1:4">
      <c r="A914" s="2" t="str">
        <f>"BPPMM"</f>
        <v>BPPMM</v>
      </c>
      <c r="B914" s="2" t="s">
        <v>921</v>
      </c>
      <c r="C914" s="4" t="s">
        <v>865</v>
      </c>
      <c r="D914" s="3">
        <v>650</v>
      </c>
    </row>
    <row r="915" customHeight="1" spans="1:4">
      <c r="A915" s="2" t="str">
        <f>"BPTA"</f>
        <v>BPTA</v>
      </c>
      <c r="B915" s="2" t="s">
        <v>922</v>
      </c>
      <c r="C915" s="4" t="s">
        <v>865</v>
      </c>
      <c r="D915" s="3">
        <v>650</v>
      </c>
    </row>
    <row r="916" customHeight="1" spans="1:4">
      <c r="A916" s="2" t="str">
        <f>"BPVAXW"</f>
        <v>BPVAXW</v>
      </c>
      <c r="B916" s="2" t="s">
        <v>923</v>
      </c>
      <c r="C916" s="4" t="s">
        <v>865</v>
      </c>
      <c r="D916" s="3">
        <v>650</v>
      </c>
    </row>
    <row r="917" customHeight="1" spans="1:4">
      <c r="A917" s="2" t="str">
        <f>"BPVCSD"</f>
        <v>BPVCSD</v>
      </c>
      <c r="B917" s="2" t="s">
        <v>924</v>
      </c>
      <c r="C917" s="4" t="s">
        <v>865</v>
      </c>
      <c r="D917" s="3">
        <v>650</v>
      </c>
    </row>
    <row r="918" customHeight="1" spans="1:4">
      <c r="A918" s="2" t="str">
        <f>"BQT"</f>
        <v>BQT</v>
      </c>
      <c r="B918" s="2" t="s">
        <v>925</v>
      </c>
      <c r="C918" s="4" t="s">
        <v>865</v>
      </c>
      <c r="D918" s="3">
        <v>650</v>
      </c>
    </row>
    <row r="919" customHeight="1" spans="1:4">
      <c r="A919" s="2" t="str">
        <f>"BRBCF"</f>
        <v>BRBCF</v>
      </c>
      <c r="B919" s="2" t="s">
        <v>926</v>
      </c>
      <c r="C919" s="4" t="s">
        <v>865</v>
      </c>
      <c r="D919" s="3">
        <v>650</v>
      </c>
    </row>
    <row r="920" customHeight="1" spans="1:4">
      <c r="A920" s="2" t="str">
        <f>"BRBCQ"</f>
        <v>BRBCQ</v>
      </c>
      <c r="B920" s="2" t="s">
        <v>927</v>
      </c>
      <c r="C920" s="4" t="s">
        <v>865</v>
      </c>
      <c r="D920" s="3">
        <v>650</v>
      </c>
    </row>
    <row r="921" customHeight="1" spans="1:4">
      <c r="A921" s="2" t="str">
        <f>"BRBCW"</f>
        <v>BRBCW</v>
      </c>
      <c r="B921" s="2" t="s">
        <v>928</v>
      </c>
      <c r="C921" s="4" t="s">
        <v>865</v>
      </c>
      <c r="D921" s="3">
        <v>650</v>
      </c>
    </row>
    <row r="922" customHeight="1" spans="1:4">
      <c r="A922" s="2" t="str">
        <f>"BRBSD"</f>
        <v>BRBSD</v>
      </c>
      <c r="B922" s="2" t="s">
        <v>929</v>
      </c>
      <c r="C922" s="4" t="s">
        <v>865</v>
      </c>
      <c r="D922" s="3">
        <v>650</v>
      </c>
    </row>
    <row r="923" customHeight="1" spans="1:4">
      <c r="A923" s="2" t="str">
        <f>"BRBSY"</f>
        <v>BRBSY</v>
      </c>
      <c r="B923" s="2" t="s">
        <v>930</v>
      </c>
      <c r="C923" s="4" t="s">
        <v>865</v>
      </c>
      <c r="D923" s="3">
        <v>650</v>
      </c>
    </row>
    <row r="924" customHeight="1" spans="1:4">
      <c r="A924" s="2" t="str">
        <f>"BRBTY"</f>
        <v>BRBTY</v>
      </c>
      <c r="B924" s="2" t="s">
        <v>931</v>
      </c>
      <c r="C924" s="4" t="s">
        <v>865</v>
      </c>
      <c r="D924" s="3">
        <v>650</v>
      </c>
    </row>
    <row r="925" customHeight="1" spans="1:4">
      <c r="A925" s="2" t="str">
        <f>"BRBW"</f>
        <v>BRBW</v>
      </c>
      <c r="B925" s="2" t="s">
        <v>932</v>
      </c>
      <c r="C925" s="4" t="s">
        <v>865</v>
      </c>
      <c r="D925" s="3">
        <v>650</v>
      </c>
    </row>
    <row r="926" customHeight="1" spans="1:4">
      <c r="A926" s="2" t="str">
        <f>"BRBWX"</f>
        <v>BRBWX</v>
      </c>
      <c r="B926" s="2" t="s">
        <v>933</v>
      </c>
      <c r="C926" s="4" t="s">
        <v>865</v>
      </c>
      <c r="D926" s="3">
        <v>650</v>
      </c>
    </row>
    <row r="927" customHeight="1" spans="1:4">
      <c r="A927" s="2" t="str">
        <f>"BRBYKG"</f>
        <v>BRBYKG</v>
      </c>
      <c r="B927" s="2" t="s">
        <v>934</v>
      </c>
      <c r="C927" s="4" t="s">
        <v>865</v>
      </c>
      <c r="D927" s="3">
        <v>650</v>
      </c>
    </row>
    <row r="928" customHeight="1" spans="1:4">
      <c r="A928" s="2" t="str">
        <f>"BRC"</f>
        <v>BRC</v>
      </c>
      <c r="B928" s="2" t="s">
        <v>935</v>
      </c>
      <c r="C928" s="4" t="s">
        <v>865</v>
      </c>
      <c r="D928" s="3">
        <v>650</v>
      </c>
    </row>
    <row r="929" customHeight="1" spans="1:4">
      <c r="A929" s="2" t="str">
        <f>"BRCM"</f>
        <v>BRCM</v>
      </c>
      <c r="B929" s="2" t="s">
        <v>936</v>
      </c>
      <c r="C929" s="4" t="s">
        <v>865</v>
      </c>
      <c r="D929" s="3">
        <v>650</v>
      </c>
    </row>
    <row r="930" customHeight="1" spans="1:4">
      <c r="A930" s="2" t="str">
        <f>"BRCYK"</f>
        <v>BRCYK</v>
      </c>
      <c r="B930" s="2" t="s">
        <v>937</v>
      </c>
      <c r="C930" s="4" t="s">
        <v>865</v>
      </c>
      <c r="D930" s="3">
        <v>650</v>
      </c>
    </row>
    <row r="931" customHeight="1" spans="1:4">
      <c r="A931" s="2" t="str">
        <f>"BROH"</f>
        <v>BROH</v>
      </c>
      <c r="B931" s="2" t="s">
        <v>938</v>
      </c>
      <c r="C931" s="4" t="s">
        <v>865</v>
      </c>
      <c r="D931" s="3">
        <v>650</v>
      </c>
    </row>
    <row r="932" customHeight="1" spans="1:4">
      <c r="A932" s="2" t="str">
        <f>"BRSSRV"</f>
        <v>BRSSRV</v>
      </c>
      <c r="B932" s="2" t="s">
        <v>939</v>
      </c>
      <c r="C932" s="4" t="s">
        <v>865</v>
      </c>
      <c r="D932" s="3">
        <v>650</v>
      </c>
    </row>
    <row r="933" customHeight="1" spans="1:4">
      <c r="A933" s="2" t="str">
        <f>"BRURV"</f>
        <v>BRURV</v>
      </c>
      <c r="B933" s="2" t="s">
        <v>940</v>
      </c>
      <c r="C933" s="4" t="s">
        <v>865</v>
      </c>
      <c r="D933" s="3">
        <v>650</v>
      </c>
    </row>
    <row r="934" customHeight="1" spans="1:4">
      <c r="A934" s="2" t="str">
        <f>"BSC"</f>
        <v>BSC</v>
      </c>
      <c r="B934" s="2" t="s">
        <v>941</v>
      </c>
      <c r="C934" s="4" t="s">
        <v>865</v>
      </c>
      <c r="D934" s="3">
        <v>650</v>
      </c>
    </row>
    <row r="935" customHeight="1" spans="1:4">
      <c r="A935" s="2" t="str">
        <f>"BTH"</f>
        <v>BTH</v>
      </c>
      <c r="B935" s="2" t="s">
        <v>942</v>
      </c>
      <c r="C935" s="4" t="s">
        <v>865</v>
      </c>
      <c r="D935" s="3">
        <v>650</v>
      </c>
    </row>
    <row r="936" customHeight="1" spans="1:4">
      <c r="A936" s="2" t="str">
        <f>"BTI"</f>
        <v>BTI</v>
      </c>
      <c r="B936" s="2" t="s">
        <v>943</v>
      </c>
      <c r="C936" s="4" t="s">
        <v>865</v>
      </c>
      <c r="D936" s="3">
        <v>650</v>
      </c>
    </row>
    <row r="937" customHeight="1" spans="1:4">
      <c r="A937" s="2" t="str">
        <f>"BWGS"</f>
        <v>BWGS</v>
      </c>
      <c r="B937" s="2" t="s">
        <v>944</v>
      </c>
      <c r="C937" s="4" t="s">
        <v>865</v>
      </c>
      <c r="D937" s="3">
        <v>650</v>
      </c>
    </row>
    <row r="938" customHeight="1" spans="1:4">
      <c r="A938" s="2" t="str">
        <f>"BWSS"</f>
        <v>BWSS</v>
      </c>
      <c r="B938" s="2" t="s">
        <v>945</v>
      </c>
      <c r="C938" s="4" t="s">
        <v>865</v>
      </c>
      <c r="D938" s="3">
        <v>650</v>
      </c>
    </row>
    <row r="939" customHeight="1" spans="1:4">
      <c r="A939" s="2" t="str">
        <f>"BXCDZ"</f>
        <v>BXCDZ</v>
      </c>
      <c r="B939" s="2" t="s">
        <v>946</v>
      </c>
      <c r="C939" s="4" t="s">
        <v>865</v>
      </c>
      <c r="D939" s="3">
        <v>650</v>
      </c>
    </row>
    <row r="940" customHeight="1" spans="1:4">
      <c r="A940" s="2" t="str">
        <f>"C10003"</f>
        <v>C10003</v>
      </c>
      <c r="B940" s="2" t="s">
        <v>947</v>
      </c>
      <c r="C940" s="4" t="s">
        <v>865</v>
      </c>
      <c r="D940" s="3">
        <v>650</v>
      </c>
    </row>
    <row r="941" customHeight="1" spans="1:4">
      <c r="A941" s="2" t="str">
        <f>"C10006"</f>
        <v>C10006</v>
      </c>
      <c r="B941" s="2" t="s">
        <v>948</v>
      </c>
      <c r="C941" s="4" t="s">
        <v>865</v>
      </c>
      <c r="D941" s="3">
        <v>650</v>
      </c>
    </row>
    <row r="942" customHeight="1" spans="1:4">
      <c r="A942" s="2" t="str">
        <f>"C10007"</f>
        <v>C10007</v>
      </c>
      <c r="B942" s="2" t="s">
        <v>949</v>
      </c>
      <c r="C942" s="4" t="s">
        <v>865</v>
      </c>
      <c r="D942" s="3">
        <v>650</v>
      </c>
    </row>
    <row r="943" customHeight="1" spans="1:4">
      <c r="A943" s="2" t="str">
        <f>"C20004"</f>
        <v>C20004</v>
      </c>
      <c r="B943" s="2" t="s">
        <v>950</v>
      </c>
      <c r="C943" s="4" t="s">
        <v>865</v>
      </c>
      <c r="D943" s="3">
        <v>650</v>
      </c>
    </row>
    <row r="944" customHeight="1" spans="1:4">
      <c r="A944" s="2" t="str">
        <f>"C20005"</f>
        <v>C20005</v>
      </c>
      <c r="B944" s="2" t="s">
        <v>951</v>
      </c>
      <c r="C944" s="4" t="s">
        <v>865</v>
      </c>
      <c r="D944" s="3">
        <v>650</v>
      </c>
    </row>
    <row r="945" customHeight="1" spans="1:4">
      <c r="A945" s="2" t="str">
        <f>"C30002"</f>
        <v>C30002</v>
      </c>
      <c r="B945" s="2" t="s">
        <v>952</v>
      </c>
      <c r="C945" s="4" t="s">
        <v>865</v>
      </c>
      <c r="D945" s="3">
        <v>650</v>
      </c>
    </row>
    <row r="946" customHeight="1" spans="1:4">
      <c r="A946" s="2" t="str">
        <f>"C30003"</f>
        <v>C30003</v>
      </c>
      <c r="B946" s="2" t="s">
        <v>953</v>
      </c>
      <c r="C946" s="4" t="s">
        <v>865</v>
      </c>
      <c r="D946" s="3">
        <v>650</v>
      </c>
    </row>
    <row r="947" customHeight="1" spans="1:4">
      <c r="A947" s="2" t="str">
        <f>"C40001"</f>
        <v>C40001</v>
      </c>
      <c r="B947" s="2" t="s">
        <v>954</v>
      </c>
      <c r="C947" s="4" t="s">
        <v>865</v>
      </c>
      <c r="D947" s="3">
        <v>650</v>
      </c>
    </row>
    <row r="948" customHeight="1" spans="1:4">
      <c r="A948" s="2" t="str">
        <f>"C40002"</f>
        <v>C40002</v>
      </c>
      <c r="B948" s="2" t="s">
        <v>955</v>
      </c>
      <c r="C948" s="4" t="s">
        <v>865</v>
      </c>
      <c r="D948" s="3">
        <v>650</v>
      </c>
    </row>
    <row r="949" customHeight="1" spans="1:4">
      <c r="A949" s="2" t="str">
        <f>"C40003"</f>
        <v>C40003</v>
      </c>
      <c r="B949" s="2" t="s">
        <v>956</v>
      </c>
      <c r="C949" s="4" t="s">
        <v>865</v>
      </c>
      <c r="D949" s="3">
        <v>650</v>
      </c>
    </row>
    <row r="950" customHeight="1" spans="1:4">
      <c r="A950" s="2" t="str">
        <f>"C40006"</f>
        <v>C40006</v>
      </c>
      <c r="B950" s="2" t="s">
        <v>957</v>
      </c>
      <c r="C950" s="4" t="s">
        <v>865</v>
      </c>
      <c r="D950" s="3">
        <v>650</v>
      </c>
    </row>
    <row r="951" customHeight="1" spans="1:4">
      <c r="A951" s="2" t="str">
        <f>"C40008"</f>
        <v>C40008</v>
      </c>
      <c r="B951" s="2" t="s">
        <v>958</v>
      </c>
      <c r="C951" s="4" t="s">
        <v>865</v>
      </c>
      <c r="D951" s="3">
        <v>650</v>
      </c>
    </row>
    <row r="952" customHeight="1" spans="1:4">
      <c r="A952" s="2" t="str">
        <f>"C50001"</f>
        <v>C50001</v>
      </c>
      <c r="B952" s="2" t="s">
        <v>959</v>
      </c>
      <c r="C952" s="4" t="s">
        <v>865</v>
      </c>
      <c r="D952" s="3">
        <v>650</v>
      </c>
    </row>
    <row r="953" customHeight="1" spans="1:4">
      <c r="A953" s="2" t="str">
        <f>"C50002"</f>
        <v>C50002</v>
      </c>
      <c r="B953" s="2" t="s">
        <v>960</v>
      </c>
      <c r="C953" s="4" t="s">
        <v>865</v>
      </c>
      <c r="D953" s="3">
        <v>650</v>
      </c>
    </row>
    <row r="954" customHeight="1" spans="1:4">
      <c r="A954" s="2" t="str">
        <f>"C50003"</f>
        <v>C50003</v>
      </c>
      <c r="B954" s="2" t="s">
        <v>961</v>
      </c>
      <c r="C954" s="4" t="s">
        <v>865</v>
      </c>
      <c r="D954" s="3">
        <v>650</v>
      </c>
    </row>
    <row r="955" customHeight="1" spans="1:4">
      <c r="A955" s="2" t="str">
        <f>"C50005"</f>
        <v>C50005</v>
      </c>
      <c r="B955" s="2" t="s">
        <v>962</v>
      </c>
      <c r="C955" s="4" t="s">
        <v>865</v>
      </c>
      <c r="D955" s="3">
        <v>650</v>
      </c>
    </row>
    <row r="956" customHeight="1" spans="1:4">
      <c r="A956" s="2" t="str">
        <f>"C50007"</f>
        <v>C50007</v>
      </c>
      <c r="B956" s="2" t="s">
        <v>963</v>
      </c>
      <c r="C956" s="4" t="s">
        <v>865</v>
      </c>
      <c r="D956" s="3">
        <v>650</v>
      </c>
    </row>
    <row r="957" customHeight="1" spans="1:4">
      <c r="A957" s="2" t="str">
        <f>"CM0001"</f>
        <v>CM0001</v>
      </c>
      <c r="B957" s="2" t="s">
        <v>964</v>
      </c>
      <c r="C957" s="4" t="s">
        <v>865</v>
      </c>
      <c r="D957" s="3">
        <v>650</v>
      </c>
    </row>
    <row r="958" customHeight="1" spans="1:4">
      <c r="A958" s="2" t="str">
        <f>"CM0002"</f>
        <v>CM0002</v>
      </c>
      <c r="B958" s="2" t="s">
        <v>965</v>
      </c>
      <c r="C958" s="4" t="s">
        <v>865</v>
      </c>
      <c r="D958" s="3">
        <v>650</v>
      </c>
    </row>
    <row r="959" customHeight="1" spans="1:4">
      <c r="A959" s="2" t="str">
        <f>"CM0004"</f>
        <v>CM0004</v>
      </c>
      <c r="B959" s="2" t="s">
        <v>966</v>
      </c>
      <c r="C959" s="4" t="s">
        <v>865</v>
      </c>
      <c r="D959" s="3">
        <v>650</v>
      </c>
    </row>
    <row r="960" customHeight="1" spans="1:4">
      <c r="A960" s="2" t="str">
        <f>"CM0005"</f>
        <v>CM0005</v>
      </c>
      <c r="B960" s="2" t="s">
        <v>967</v>
      </c>
      <c r="C960" s="4" t="s">
        <v>865</v>
      </c>
      <c r="D960" s="3">
        <v>650</v>
      </c>
    </row>
    <row r="961" customHeight="1" spans="1:4">
      <c r="A961" s="2" t="str">
        <f>"CM0006"</f>
        <v>CM0006</v>
      </c>
      <c r="B961" s="2" t="s">
        <v>968</v>
      </c>
      <c r="C961" s="4" t="s">
        <v>865</v>
      </c>
      <c r="D961" s="3">
        <v>650</v>
      </c>
    </row>
    <row r="962" customHeight="1" spans="1:4">
      <c r="A962" s="2" t="str">
        <f>"CM0011"</f>
        <v>CM0011</v>
      </c>
      <c r="B962" s="2" t="s">
        <v>969</v>
      </c>
      <c r="C962" s="4" t="s">
        <v>865</v>
      </c>
      <c r="D962" s="3">
        <v>650</v>
      </c>
    </row>
    <row r="963" customHeight="1" spans="1:4">
      <c r="A963" s="2" t="str">
        <f>"CM0012"</f>
        <v>CM0012</v>
      </c>
      <c r="B963" s="2" t="s">
        <v>970</v>
      </c>
      <c r="C963" s="4" t="s">
        <v>865</v>
      </c>
      <c r="D963" s="3">
        <v>650</v>
      </c>
    </row>
    <row r="964" customHeight="1" spans="1:4">
      <c r="A964" s="2" t="str">
        <f>"CM0013"</f>
        <v>CM0013</v>
      </c>
      <c r="B964" s="2" t="s">
        <v>971</v>
      </c>
      <c r="C964" s="4" t="s">
        <v>865</v>
      </c>
      <c r="D964" s="3">
        <v>650</v>
      </c>
    </row>
    <row r="965" customHeight="1" spans="1:4">
      <c r="A965" s="2" t="str">
        <f>"CT0002"</f>
        <v>CT0002</v>
      </c>
      <c r="B965" s="2" t="s">
        <v>972</v>
      </c>
      <c r="C965" s="4" t="s">
        <v>865</v>
      </c>
      <c r="D965" s="3">
        <v>650</v>
      </c>
    </row>
    <row r="966" customHeight="1" spans="1:4">
      <c r="A966" s="2" t="str">
        <f>"CT0003"</f>
        <v>CT0003</v>
      </c>
      <c r="B966" s="2" t="s">
        <v>973</v>
      </c>
      <c r="C966" s="4" t="s">
        <v>865</v>
      </c>
      <c r="D966" s="3">
        <v>650</v>
      </c>
    </row>
    <row r="967" customHeight="1" spans="1:4">
      <c r="A967" s="2" t="str">
        <f>"CT0005"</f>
        <v>CT0005</v>
      </c>
      <c r="B967" s="2" t="s">
        <v>974</v>
      </c>
      <c r="C967" s="4" t="s">
        <v>865</v>
      </c>
      <c r="D967" s="3">
        <v>650</v>
      </c>
    </row>
    <row r="968" customHeight="1" spans="1:4">
      <c r="A968" s="2" t="str">
        <f>"CT0007"</f>
        <v>CT0007</v>
      </c>
      <c r="B968" s="2" t="s">
        <v>975</v>
      </c>
      <c r="C968" s="4" t="s">
        <v>865</v>
      </c>
      <c r="D968" s="3">
        <v>650</v>
      </c>
    </row>
    <row r="969" customHeight="1" spans="1:4">
      <c r="A969" s="2" t="str">
        <f>"CT0008"</f>
        <v>CT0008</v>
      </c>
      <c r="B969" s="2" t="s">
        <v>976</v>
      </c>
      <c r="C969" s="4" t="s">
        <v>865</v>
      </c>
      <c r="D969" s="3">
        <v>650</v>
      </c>
    </row>
    <row r="970" customHeight="1" spans="1:4">
      <c r="A970" s="2" t="str">
        <f>"CT0010"</f>
        <v>CT0010</v>
      </c>
      <c r="B970" s="2" t="s">
        <v>977</v>
      </c>
      <c r="C970" s="4" t="s">
        <v>865</v>
      </c>
      <c r="D970" s="3">
        <v>650</v>
      </c>
    </row>
    <row r="971" customHeight="1" spans="1:4">
      <c r="A971" s="2" t="str">
        <f>"G10001"</f>
        <v>G10001</v>
      </c>
      <c r="B971" s="2" t="s">
        <v>978</v>
      </c>
      <c r="C971" s="4" t="s">
        <v>865</v>
      </c>
      <c r="D971" s="3">
        <v>650</v>
      </c>
    </row>
    <row r="972" customHeight="1" spans="1:4">
      <c r="A972" s="2" t="str">
        <f>"G20001"</f>
        <v>G20001</v>
      </c>
      <c r="B972" s="2" t="s">
        <v>979</v>
      </c>
      <c r="C972" s="4" t="s">
        <v>865</v>
      </c>
      <c r="D972" s="3">
        <v>650</v>
      </c>
    </row>
    <row r="973" customHeight="1" spans="1:4">
      <c r="A973" s="2" t="str">
        <f>"G50003"</f>
        <v>G50003</v>
      </c>
      <c r="B973" s="2" t="s">
        <v>980</v>
      </c>
      <c r="C973" s="4" t="s">
        <v>865</v>
      </c>
      <c r="D973" s="3">
        <v>650</v>
      </c>
    </row>
    <row r="974" customHeight="1" spans="1:4">
      <c r="A974" s="2" t="str">
        <f>"I10001T"</f>
        <v>I10001T</v>
      </c>
      <c r="B974" s="2" t="s">
        <v>981</v>
      </c>
      <c r="C974" s="4" t="s">
        <v>865</v>
      </c>
      <c r="D974" s="3">
        <v>650</v>
      </c>
    </row>
    <row r="975" customHeight="1" spans="1:4">
      <c r="A975" s="2" t="str">
        <f>"PB2001"</f>
        <v>PB2001</v>
      </c>
      <c r="B975" s="2" t="s">
        <v>982</v>
      </c>
      <c r="C975" s="4" t="s">
        <v>865</v>
      </c>
      <c r="D975" s="3">
        <v>650</v>
      </c>
    </row>
    <row r="976" customHeight="1" spans="1:4">
      <c r="A976" s="2" t="str">
        <f>"PB4001"</f>
        <v>PB4001</v>
      </c>
      <c r="B976" s="2" t="s">
        <v>983</v>
      </c>
      <c r="C976" s="4" t="s">
        <v>865</v>
      </c>
      <c r="D976" s="3">
        <v>650</v>
      </c>
    </row>
    <row r="977" customHeight="1" spans="1:4">
      <c r="A977" s="2" t="str">
        <f>"PC1001"</f>
        <v>PC1001</v>
      </c>
      <c r="B977" s="2" t="s">
        <v>984</v>
      </c>
      <c r="C977" s="4" t="s">
        <v>865</v>
      </c>
      <c r="D977" s="3">
        <v>650</v>
      </c>
    </row>
    <row r="978" customHeight="1" spans="1:4">
      <c r="A978" s="2" t="str">
        <f>"PC2001"</f>
        <v>PC2001</v>
      </c>
      <c r="B978" s="2" t="s">
        <v>985</v>
      </c>
      <c r="C978" s="4" t="s">
        <v>865</v>
      </c>
      <c r="D978" s="3">
        <v>650</v>
      </c>
    </row>
    <row r="979" customHeight="1" spans="1:4">
      <c r="A979" s="2" t="str">
        <f>"PC3001"</f>
        <v>PC3001</v>
      </c>
      <c r="B979" s="2" t="s">
        <v>986</v>
      </c>
      <c r="C979" s="4" t="s">
        <v>865</v>
      </c>
      <c r="D979" s="3">
        <v>650</v>
      </c>
    </row>
    <row r="980" customHeight="1" spans="1:4">
      <c r="A980" s="2" t="str">
        <f>"PC3002"</f>
        <v>PC3002</v>
      </c>
      <c r="B980" s="2" t="s">
        <v>987</v>
      </c>
      <c r="C980" s="4" t="s">
        <v>865</v>
      </c>
      <c r="D980" s="3">
        <v>650</v>
      </c>
    </row>
    <row r="981" customHeight="1" spans="1:4">
      <c r="A981" s="2" t="str">
        <f>"PC4001"</f>
        <v>PC4001</v>
      </c>
      <c r="B981" s="2" t="s">
        <v>988</v>
      </c>
      <c r="C981" s="4" t="s">
        <v>865</v>
      </c>
      <c r="D981" s="3">
        <v>650</v>
      </c>
    </row>
    <row r="982" customHeight="1" spans="1:4">
      <c r="A982" s="2" t="str">
        <f>"PC4002"</f>
        <v>PC4002</v>
      </c>
      <c r="B982" s="2" t="s">
        <v>957</v>
      </c>
      <c r="C982" s="4" t="s">
        <v>865</v>
      </c>
      <c r="D982" s="3">
        <v>650</v>
      </c>
    </row>
    <row r="983" customHeight="1" spans="1:4">
      <c r="A983" s="2" t="str">
        <f>"PC4003"</f>
        <v>PC4003</v>
      </c>
      <c r="B983" s="2" t="s">
        <v>989</v>
      </c>
      <c r="C983" s="4" t="s">
        <v>865</v>
      </c>
      <c r="D983" s="3">
        <v>650</v>
      </c>
    </row>
    <row r="984" customHeight="1" spans="1:4">
      <c r="A984" s="2" t="str">
        <f>"PC6001"</f>
        <v>PC6001</v>
      </c>
      <c r="B984" s="2" t="s">
        <v>990</v>
      </c>
      <c r="C984" s="4" t="s">
        <v>865</v>
      </c>
      <c r="D984" s="3">
        <v>650</v>
      </c>
    </row>
    <row r="985" customHeight="1" spans="1:4">
      <c r="A985" s="2" t="str">
        <f>"PCM001"</f>
        <v>PCM001</v>
      </c>
      <c r="B985" s="2" t="s">
        <v>991</v>
      </c>
      <c r="C985" s="4" t="s">
        <v>865</v>
      </c>
      <c r="D985" s="3">
        <v>650</v>
      </c>
    </row>
    <row r="986" customHeight="1" spans="1:4">
      <c r="A986" s="2" t="str">
        <f>"PCM003"</f>
        <v>PCM003</v>
      </c>
      <c r="B986" s="2" t="s">
        <v>992</v>
      </c>
      <c r="C986" s="4" t="s">
        <v>865</v>
      </c>
      <c r="D986" s="3">
        <v>650</v>
      </c>
    </row>
    <row r="987" customHeight="1" spans="1:4">
      <c r="A987" s="2" t="str">
        <f>"PCT001"</f>
        <v>PCT001</v>
      </c>
      <c r="B987" s="2" t="s">
        <v>993</v>
      </c>
      <c r="C987" s="4" t="s">
        <v>865</v>
      </c>
      <c r="D987" s="3">
        <v>650</v>
      </c>
    </row>
    <row r="988" customHeight="1" spans="1:4">
      <c r="A988" s="2" t="str">
        <f>"PCT002"</f>
        <v>PCT002</v>
      </c>
      <c r="B988" s="2" t="s">
        <v>994</v>
      </c>
      <c r="C988" s="4" t="s">
        <v>865</v>
      </c>
      <c r="D988" s="3">
        <v>650</v>
      </c>
    </row>
    <row r="989" customHeight="1" spans="1:4">
      <c r="A989" s="2" t="str">
        <f>"PG5001"</f>
        <v>PG5001</v>
      </c>
      <c r="B989" s="2" t="s">
        <v>995</v>
      </c>
      <c r="C989" s="4" t="s">
        <v>865</v>
      </c>
      <c r="D989" s="3">
        <v>650</v>
      </c>
    </row>
    <row r="990" customHeight="1" spans="1:4">
      <c r="A990" s="2" t="str">
        <f>"XBSI"</f>
        <v>XBSI</v>
      </c>
      <c r="B990" s="2" t="s">
        <v>996</v>
      </c>
      <c r="C990" s="4" t="s">
        <v>865</v>
      </c>
      <c r="D990" s="3">
        <v>650</v>
      </c>
    </row>
    <row r="991" customHeight="1" spans="1:4">
      <c r="A991" s="2" t="str">
        <f>"IC1602"</f>
        <v>IC1602</v>
      </c>
      <c r="B991" s="2" t="s">
        <v>824</v>
      </c>
      <c r="C991" s="4" t="s">
        <v>997</v>
      </c>
      <c r="D991" s="3">
        <v>660</v>
      </c>
    </row>
    <row r="992" customHeight="1" spans="1:4">
      <c r="A992" s="2" t="str">
        <f>"IF1602"</f>
        <v>IF1602</v>
      </c>
      <c r="B992" s="2" t="s">
        <v>831</v>
      </c>
      <c r="C992" s="4" t="s">
        <v>997</v>
      </c>
      <c r="D992" s="3">
        <v>660</v>
      </c>
    </row>
    <row r="993" customHeight="1" spans="1:4">
      <c r="A993" s="2" t="str">
        <f>"IH1602"</f>
        <v>IH1602</v>
      </c>
      <c r="B993" s="2" t="s">
        <v>842</v>
      </c>
      <c r="C993" s="4" t="s">
        <v>997</v>
      </c>
      <c r="D993" s="3">
        <v>660</v>
      </c>
    </row>
    <row r="994" customHeight="1" spans="1:4">
      <c r="A994" s="2" t="str">
        <f>"T1603"</f>
        <v>T1603</v>
      </c>
      <c r="B994" s="2" t="s">
        <v>849</v>
      </c>
      <c r="C994" s="4" t="s">
        <v>997</v>
      </c>
      <c r="D994" s="3">
        <v>660</v>
      </c>
    </row>
    <row r="995" customHeight="1" spans="1:4">
      <c r="A995" s="2" t="str">
        <f>"TF1603"</f>
        <v>TF1603</v>
      </c>
      <c r="B995" s="2" t="s">
        <v>852</v>
      </c>
      <c r="C995" s="4" t="s">
        <v>997</v>
      </c>
      <c r="D995" s="3">
        <v>660</v>
      </c>
    </row>
    <row r="996" customHeight="1" spans="1:4">
      <c r="A996" s="2" t="str">
        <f>"CF1605"</f>
        <v>CF1605</v>
      </c>
      <c r="B996" s="2" t="s">
        <v>140</v>
      </c>
      <c r="C996" s="4" t="s">
        <v>997</v>
      </c>
      <c r="D996" s="3">
        <v>660</v>
      </c>
    </row>
    <row r="997" customHeight="1" spans="1:4">
      <c r="A997" s="2" t="str">
        <f>"FG1605"</f>
        <v>FG1605</v>
      </c>
      <c r="B997" s="2" t="s">
        <v>151</v>
      </c>
      <c r="C997" s="4" t="s">
        <v>997</v>
      </c>
      <c r="D997" s="3">
        <v>660</v>
      </c>
    </row>
    <row r="998" customHeight="1" spans="1:4">
      <c r="A998" s="2" t="str">
        <f>"JR1701"</f>
        <v>JR1701</v>
      </c>
      <c r="B998" s="2" t="s">
        <v>169</v>
      </c>
      <c r="C998" s="4" t="s">
        <v>997</v>
      </c>
      <c r="D998" s="3">
        <v>660</v>
      </c>
    </row>
    <row r="999" customHeight="1" spans="1:4">
      <c r="A999" s="2" t="str">
        <f>"LR1609"</f>
        <v>LR1609</v>
      </c>
      <c r="B999" s="2" t="s">
        <v>175</v>
      </c>
      <c r="C999" s="4" t="s">
        <v>997</v>
      </c>
      <c r="D999" s="3">
        <v>660</v>
      </c>
    </row>
    <row r="1000" customHeight="1" spans="1:4">
      <c r="A1000" s="2" t="str">
        <f>"MA1605"</f>
        <v>MA1605</v>
      </c>
      <c r="B1000" s="2" t="s">
        <v>183</v>
      </c>
      <c r="C1000" s="4" t="s">
        <v>997</v>
      </c>
      <c r="D1000" s="3">
        <v>660</v>
      </c>
    </row>
    <row r="1001" customHeight="1" spans="1:4">
      <c r="A1001" s="2" t="str">
        <f>"OI1605"</f>
        <v>OI1605</v>
      </c>
      <c r="B1001" s="2" t="s">
        <v>196</v>
      </c>
      <c r="C1001" s="4" t="s">
        <v>997</v>
      </c>
      <c r="D1001" s="3">
        <v>660</v>
      </c>
    </row>
    <row r="1002" customHeight="1" spans="1:4">
      <c r="A1002" s="2" t="str">
        <f>"PM1605"</f>
        <v>PM1605</v>
      </c>
      <c r="B1002" s="2" t="s">
        <v>205</v>
      </c>
      <c r="C1002" s="4" t="s">
        <v>997</v>
      </c>
      <c r="D1002" s="3">
        <v>660</v>
      </c>
    </row>
    <row r="1003" customHeight="1" spans="1:4">
      <c r="A1003" s="2" t="str">
        <f>"RI1605"</f>
        <v>RI1605</v>
      </c>
      <c r="B1003" s="2" t="s">
        <v>214</v>
      </c>
      <c r="C1003" s="4" t="s">
        <v>997</v>
      </c>
      <c r="D1003" s="3">
        <v>660</v>
      </c>
    </row>
    <row r="1004" customHeight="1" spans="1:4">
      <c r="A1004" s="2" t="str">
        <f>"RM1605"</f>
        <v>RM1605</v>
      </c>
      <c r="B1004" s="2" t="s">
        <v>223</v>
      </c>
      <c r="C1004" s="4" t="s">
        <v>997</v>
      </c>
      <c r="D1004" s="3">
        <v>660</v>
      </c>
    </row>
    <row r="1005" customHeight="1" spans="1:4">
      <c r="A1005" s="2" t="str">
        <f>"RS1607"</f>
        <v>RS1607</v>
      </c>
      <c r="B1005" s="2" t="s">
        <v>232</v>
      </c>
      <c r="C1005" s="4" t="s">
        <v>997</v>
      </c>
      <c r="D1005" s="3">
        <v>660</v>
      </c>
    </row>
    <row r="1006" customHeight="1" spans="1:4">
      <c r="A1006" s="2" t="str">
        <f>"SF1605"</f>
        <v>SF1605</v>
      </c>
      <c r="B1006" s="2" t="s">
        <v>243</v>
      </c>
      <c r="C1006" s="4" t="s">
        <v>997</v>
      </c>
      <c r="D1006" s="3">
        <v>660</v>
      </c>
    </row>
    <row r="1007" customHeight="1" spans="1:4">
      <c r="A1007" s="2" t="str">
        <f>"SM1605"</f>
        <v>SM1605</v>
      </c>
      <c r="B1007" s="2" t="s">
        <v>257</v>
      </c>
      <c r="C1007" s="4" t="s">
        <v>997</v>
      </c>
      <c r="D1007" s="3">
        <v>660</v>
      </c>
    </row>
    <row r="1008" customHeight="1" spans="1:4">
      <c r="A1008" s="2" t="str">
        <f>"SR1605"</f>
        <v>SR1605</v>
      </c>
      <c r="B1008" s="2" t="s">
        <v>269</v>
      </c>
      <c r="C1008" s="4" t="s">
        <v>997</v>
      </c>
      <c r="D1008" s="3">
        <v>660</v>
      </c>
    </row>
    <row r="1009" customHeight="1" spans="1:4">
      <c r="A1009" s="2" t="str">
        <f>"TA1605"</f>
        <v>TA1605</v>
      </c>
      <c r="B1009" s="2" t="s">
        <v>283</v>
      </c>
      <c r="C1009" s="4" t="s">
        <v>997</v>
      </c>
      <c r="D1009" s="3">
        <v>660</v>
      </c>
    </row>
    <row r="1010" customHeight="1" spans="1:4">
      <c r="A1010" s="2" t="str">
        <f>"TC1604"</f>
        <v>TC1604</v>
      </c>
      <c r="B1010" s="2" t="s">
        <v>297</v>
      </c>
      <c r="C1010" s="4" t="s">
        <v>997</v>
      </c>
      <c r="D1010" s="3">
        <v>660</v>
      </c>
    </row>
    <row r="1011" customHeight="1" spans="1:4">
      <c r="A1011" s="2" t="str">
        <f>"WH1605"</f>
        <v>WH1605</v>
      </c>
      <c r="B1011" s="2" t="s">
        <v>301</v>
      </c>
      <c r="C1011" s="4" t="s">
        <v>997</v>
      </c>
      <c r="D1011" s="3">
        <v>660</v>
      </c>
    </row>
    <row r="1012" customHeight="1" spans="1:4">
      <c r="A1012" s="2" t="str">
        <f>"ZC1605"</f>
        <v>ZC1605</v>
      </c>
      <c r="B1012" s="2" t="s">
        <v>309</v>
      </c>
      <c r="C1012" s="4" t="s">
        <v>997</v>
      </c>
      <c r="D1012" s="3">
        <v>660</v>
      </c>
    </row>
    <row r="1013" customHeight="1" spans="1:4">
      <c r="A1013" s="2" t="str">
        <f>"A1605"</f>
        <v>A1605</v>
      </c>
      <c r="B1013" s="2" t="s">
        <v>320</v>
      </c>
      <c r="C1013" s="4" t="s">
        <v>997</v>
      </c>
      <c r="D1013" s="3">
        <v>660</v>
      </c>
    </row>
    <row r="1014" customHeight="1" spans="1:4">
      <c r="A1014" s="2" t="str">
        <f>"B1605"</f>
        <v>B1605</v>
      </c>
      <c r="B1014" s="2" t="s">
        <v>332</v>
      </c>
      <c r="C1014" s="4" t="s">
        <v>997</v>
      </c>
      <c r="D1014" s="3">
        <v>660</v>
      </c>
    </row>
    <row r="1015" customHeight="1" spans="1:4">
      <c r="A1015" s="2" t="str">
        <f>"BB1609"</f>
        <v>BB1609</v>
      </c>
      <c r="B1015" s="2" t="s">
        <v>344</v>
      </c>
      <c r="C1015" s="4" t="s">
        <v>997</v>
      </c>
      <c r="D1015" s="3">
        <v>660</v>
      </c>
    </row>
    <row r="1016" customHeight="1" spans="1:4">
      <c r="A1016" s="2" t="str">
        <f>"C1605"</f>
        <v>C1605</v>
      </c>
      <c r="B1016" s="2" t="s">
        <v>355</v>
      </c>
      <c r="C1016" s="4" t="s">
        <v>997</v>
      </c>
      <c r="D1016" s="3">
        <v>660</v>
      </c>
    </row>
    <row r="1017" customHeight="1" spans="1:4">
      <c r="A1017" s="2" t="str">
        <f>"CS1605"</f>
        <v>CS1605</v>
      </c>
      <c r="B1017" s="2" t="s">
        <v>364</v>
      </c>
      <c r="C1017" s="4" t="s">
        <v>997</v>
      </c>
      <c r="D1017" s="3">
        <v>660</v>
      </c>
    </row>
    <row r="1018" customHeight="1" spans="1:4">
      <c r="A1018" s="2" t="str">
        <f>"FB1604"</f>
        <v>FB1604</v>
      </c>
      <c r="B1018" s="2" t="s">
        <v>373</v>
      </c>
      <c r="C1018" s="4" t="s">
        <v>997</v>
      </c>
      <c r="D1018" s="3">
        <v>660</v>
      </c>
    </row>
    <row r="1019" customHeight="1" spans="1:4">
      <c r="A1019" s="2" t="str">
        <f>"I1605"</f>
        <v>I1605</v>
      </c>
      <c r="B1019" s="2" t="s">
        <v>388</v>
      </c>
      <c r="C1019" s="4" t="s">
        <v>997</v>
      </c>
      <c r="D1019" s="3">
        <v>660</v>
      </c>
    </row>
    <row r="1020" customHeight="1" spans="1:4">
      <c r="A1020" s="2" t="str">
        <f>"00001"</f>
        <v>00001</v>
      </c>
      <c r="B1020" s="2" t="s">
        <v>998</v>
      </c>
      <c r="C1020" s="3" t="s">
        <v>999</v>
      </c>
      <c r="D1020" s="3">
        <v>671</v>
      </c>
    </row>
    <row r="1021" customHeight="1" spans="1:4">
      <c r="A1021" s="2" t="str">
        <f>"00002"</f>
        <v>00002</v>
      </c>
      <c r="B1021" s="2" t="s">
        <v>1000</v>
      </c>
      <c r="C1021" s="3" t="s">
        <v>999</v>
      </c>
      <c r="D1021" s="3">
        <v>671</v>
      </c>
    </row>
    <row r="1022" customHeight="1" spans="1:4">
      <c r="A1022" s="2" t="str">
        <f>"00003"</f>
        <v>00003</v>
      </c>
      <c r="B1022" s="2" t="s">
        <v>1001</v>
      </c>
      <c r="C1022" s="3" t="s">
        <v>999</v>
      </c>
      <c r="D1022" s="3">
        <v>671</v>
      </c>
    </row>
    <row r="1023" customHeight="1" spans="1:4">
      <c r="A1023" s="2" t="str">
        <f>"00004"</f>
        <v>00004</v>
      </c>
      <c r="B1023" s="2" t="s">
        <v>1002</v>
      </c>
      <c r="C1023" s="3" t="s">
        <v>999</v>
      </c>
      <c r="D1023" s="3">
        <v>671</v>
      </c>
    </row>
    <row r="1024" customHeight="1" spans="1:4">
      <c r="A1024" s="2" t="str">
        <f>"00005"</f>
        <v>00005</v>
      </c>
      <c r="B1024" s="2" t="s">
        <v>1003</v>
      </c>
      <c r="C1024" s="3" t="s">
        <v>999</v>
      </c>
      <c r="D1024" s="3">
        <v>671</v>
      </c>
    </row>
    <row r="1025" customHeight="1" spans="1:4">
      <c r="A1025" s="2" t="str">
        <f>"00006"</f>
        <v>00006</v>
      </c>
      <c r="B1025" s="2" t="s">
        <v>1004</v>
      </c>
      <c r="C1025" s="3" t="s">
        <v>999</v>
      </c>
      <c r="D1025" s="3">
        <v>671</v>
      </c>
    </row>
    <row r="1026" customHeight="1" spans="1:4">
      <c r="A1026" s="2" t="str">
        <f>"00008"</f>
        <v>00008</v>
      </c>
      <c r="B1026" s="2" t="s">
        <v>1005</v>
      </c>
      <c r="C1026" s="3" t="s">
        <v>999</v>
      </c>
      <c r="D1026" s="3">
        <v>671</v>
      </c>
    </row>
    <row r="1027" customHeight="1" spans="1:4">
      <c r="A1027" s="2" t="str">
        <f>"00011"</f>
        <v>00011</v>
      </c>
      <c r="B1027" s="2" t="s">
        <v>1006</v>
      </c>
      <c r="C1027" s="3" t="s">
        <v>999</v>
      </c>
      <c r="D1027" s="3">
        <v>671</v>
      </c>
    </row>
    <row r="1028" customHeight="1" spans="1:4">
      <c r="A1028" s="2" t="str">
        <f>"00012"</f>
        <v>00012</v>
      </c>
      <c r="B1028" s="2" t="s">
        <v>1007</v>
      </c>
      <c r="C1028" s="3" t="s">
        <v>999</v>
      </c>
      <c r="D1028" s="3">
        <v>671</v>
      </c>
    </row>
    <row r="1029" customHeight="1" spans="1:4">
      <c r="A1029" s="2" t="str">
        <f>"00013"</f>
        <v>00013</v>
      </c>
      <c r="B1029" s="2" t="s">
        <v>1008</v>
      </c>
      <c r="C1029" s="3" t="s">
        <v>999</v>
      </c>
      <c r="D1029" s="3">
        <v>671</v>
      </c>
    </row>
    <row r="1030" customHeight="1" spans="1:4">
      <c r="A1030" s="2" t="str">
        <f>"00014"</f>
        <v>00014</v>
      </c>
      <c r="B1030" s="2" t="s">
        <v>1009</v>
      </c>
      <c r="C1030" s="3" t="s">
        <v>999</v>
      </c>
      <c r="D1030" s="3">
        <v>671</v>
      </c>
    </row>
    <row r="1031" customHeight="1" spans="1:4">
      <c r="A1031" s="2" t="str">
        <f>"00016"</f>
        <v>00016</v>
      </c>
      <c r="B1031" s="2" t="s">
        <v>1010</v>
      </c>
      <c r="C1031" s="3" t="s">
        <v>999</v>
      </c>
      <c r="D1031" s="3">
        <v>671</v>
      </c>
    </row>
    <row r="1032" customHeight="1" spans="1:4">
      <c r="A1032" s="2" t="str">
        <f>"00017"</f>
        <v>00017</v>
      </c>
      <c r="B1032" s="2" t="s">
        <v>1011</v>
      </c>
      <c r="C1032" s="3" t="s">
        <v>999</v>
      </c>
      <c r="D1032" s="3">
        <v>671</v>
      </c>
    </row>
    <row r="1033" customHeight="1" spans="1:4">
      <c r="A1033" s="2" t="str">
        <f>"00019"</f>
        <v>00019</v>
      </c>
      <c r="B1033" s="2" t="s">
        <v>1012</v>
      </c>
      <c r="C1033" s="3" t="s">
        <v>999</v>
      </c>
      <c r="D1033" s="3">
        <v>671</v>
      </c>
    </row>
    <row r="1034" customHeight="1" spans="1:4">
      <c r="A1034" s="2" t="str">
        <f>"00020"</f>
        <v>00020</v>
      </c>
      <c r="B1034" s="2" t="s">
        <v>1013</v>
      </c>
      <c r="C1034" s="3" t="s">
        <v>999</v>
      </c>
      <c r="D1034" s="3">
        <v>671</v>
      </c>
    </row>
    <row r="1035" customHeight="1" spans="1:4">
      <c r="A1035" s="2" t="str">
        <f>"00023"</f>
        <v>00023</v>
      </c>
      <c r="B1035" s="2" t="s">
        <v>1014</v>
      </c>
      <c r="C1035" s="3" t="s">
        <v>999</v>
      </c>
      <c r="D1035" s="3">
        <v>671</v>
      </c>
    </row>
    <row r="1036" customHeight="1" spans="1:4">
      <c r="A1036" s="2" t="str">
        <f>"00027"</f>
        <v>00027</v>
      </c>
      <c r="B1036" s="2" t="s">
        <v>1015</v>
      </c>
      <c r="C1036" s="3" t="s">
        <v>999</v>
      </c>
      <c r="D1036" s="3">
        <v>671</v>
      </c>
    </row>
    <row r="1037" customHeight="1" spans="1:4">
      <c r="A1037" s="2" t="str">
        <f>"00038"</f>
        <v>00038</v>
      </c>
      <c r="B1037" s="2" t="s">
        <v>1016</v>
      </c>
      <c r="C1037" s="3" t="s">
        <v>999</v>
      </c>
      <c r="D1037" s="3">
        <v>671</v>
      </c>
    </row>
    <row r="1038" customHeight="1" spans="1:4">
      <c r="A1038" s="2" t="str">
        <f>"00041"</f>
        <v>00041</v>
      </c>
      <c r="B1038" s="2" t="s">
        <v>1017</v>
      </c>
      <c r="C1038" s="3" t="s">
        <v>999</v>
      </c>
      <c r="D1038" s="3">
        <v>671</v>
      </c>
    </row>
    <row r="1039" customHeight="1" spans="1:4">
      <c r="A1039" s="2" t="str">
        <f>"00054"</f>
        <v>00054</v>
      </c>
      <c r="B1039" s="2" t="s">
        <v>1018</v>
      </c>
      <c r="C1039" s="3" t="s">
        <v>999</v>
      </c>
      <c r="D1039" s="3">
        <v>671</v>
      </c>
    </row>
    <row r="1040" customHeight="1" spans="1:4">
      <c r="A1040" s="2" t="str">
        <f>"00066"</f>
        <v>00066</v>
      </c>
      <c r="B1040" s="2" t="s">
        <v>1019</v>
      </c>
      <c r="C1040" s="3" t="s">
        <v>999</v>
      </c>
      <c r="D1040" s="3">
        <v>671</v>
      </c>
    </row>
    <row r="1041" customHeight="1" spans="1:4">
      <c r="A1041" s="2" t="str">
        <f>"00069"</f>
        <v>00069</v>
      </c>
      <c r="B1041" s="2" t="s">
        <v>1020</v>
      </c>
      <c r="C1041" s="3" t="s">
        <v>999</v>
      </c>
      <c r="D1041" s="3">
        <v>671</v>
      </c>
    </row>
    <row r="1042" customHeight="1" spans="1:4">
      <c r="A1042" s="2" t="str">
        <f>"00081"</f>
        <v>00081</v>
      </c>
      <c r="B1042" s="2" t="s">
        <v>1021</v>
      </c>
      <c r="C1042" s="3" t="s">
        <v>999</v>
      </c>
      <c r="D1042" s="3">
        <v>671</v>
      </c>
    </row>
    <row r="1043" customHeight="1" spans="1:4">
      <c r="A1043" s="2" t="str">
        <f>"00083"</f>
        <v>00083</v>
      </c>
      <c r="B1043" s="2" t="s">
        <v>1022</v>
      </c>
      <c r="C1043" s="3" t="s">
        <v>999</v>
      </c>
      <c r="D1043" s="3">
        <v>671</v>
      </c>
    </row>
    <row r="1044" customHeight="1" spans="1:4">
      <c r="A1044" s="2" t="str">
        <f>"00086"</f>
        <v>00086</v>
      </c>
      <c r="B1044" s="2" t="s">
        <v>1023</v>
      </c>
      <c r="C1044" s="3" t="s">
        <v>999</v>
      </c>
      <c r="D1044" s="3">
        <v>671</v>
      </c>
    </row>
    <row r="1045" customHeight="1" spans="1:4">
      <c r="A1045" s="2" t="str">
        <f>"00101"</f>
        <v>00101</v>
      </c>
      <c r="B1045" s="2" t="s">
        <v>1024</v>
      </c>
      <c r="C1045" s="3" t="s">
        <v>999</v>
      </c>
      <c r="D1045" s="3">
        <v>671</v>
      </c>
    </row>
    <row r="1046" customHeight="1" spans="1:4">
      <c r="A1046" s="2" t="str">
        <f>"00107"</f>
        <v>00107</v>
      </c>
      <c r="B1046" s="2" t="s">
        <v>1025</v>
      </c>
      <c r="C1046" s="3" t="s">
        <v>999</v>
      </c>
      <c r="D1046" s="3">
        <v>671</v>
      </c>
    </row>
    <row r="1047" customHeight="1" spans="1:4">
      <c r="A1047" s="2" t="str">
        <f>"00116"</f>
        <v>00116</v>
      </c>
      <c r="B1047" s="2" t="s">
        <v>1026</v>
      </c>
      <c r="C1047" s="3" t="s">
        <v>999</v>
      </c>
      <c r="D1047" s="3">
        <v>671</v>
      </c>
    </row>
    <row r="1048" customHeight="1" spans="1:4">
      <c r="A1048" s="2" t="str">
        <f>"00119"</f>
        <v>00119</v>
      </c>
      <c r="B1048" s="2" t="s">
        <v>1027</v>
      </c>
      <c r="C1048" s="3" t="s">
        <v>999</v>
      </c>
      <c r="D1048" s="3">
        <v>671</v>
      </c>
    </row>
    <row r="1049" customHeight="1" spans="1:4">
      <c r="A1049" s="2" t="str">
        <f>"00123"</f>
        <v>00123</v>
      </c>
      <c r="B1049" s="2" t="s">
        <v>1028</v>
      </c>
      <c r="C1049" s="3" t="s">
        <v>999</v>
      </c>
      <c r="D1049" s="3">
        <v>671</v>
      </c>
    </row>
    <row r="1050" customHeight="1" spans="1:4">
      <c r="A1050" s="2" t="str">
        <f>"00135"</f>
        <v>00135</v>
      </c>
      <c r="B1050" s="2" t="s">
        <v>1029</v>
      </c>
      <c r="C1050" s="3" t="s">
        <v>999</v>
      </c>
      <c r="D1050" s="3">
        <v>671</v>
      </c>
    </row>
    <row r="1051" customHeight="1" spans="1:4">
      <c r="A1051" s="2" t="str">
        <f>"00142"</f>
        <v>00142</v>
      </c>
      <c r="B1051" s="2" t="s">
        <v>1030</v>
      </c>
      <c r="C1051" s="3" t="s">
        <v>999</v>
      </c>
      <c r="D1051" s="3">
        <v>671</v>
      </c>
    </row>
    <row r="1052" customHeight="1" spans="1:4">
      <c r="A1052" s="2" t="str">
        <f>"00144"</f>
        <v>00144</v>
      </c>
      <c r="B1052" s="2" t="s">
        <v>1031</v>
      </c>
      <c r="C1052" s="3" t="s">
        <v>999</v>
      </c>
      <c r="D1052" s="3">
        <v>671</v>
      </c>
    </row>
    <row r="1053" customHeight="1" spans="1:4">
      <c r="A1053" s="2" t="str">
        <f>"00148"</f>
        <v>00148</v>
      </c>
      <c r="B1053" s="2" t="s">
        <v>1032</v>
      </c>
      <c r="C1053" s="3" t="s">
        <v>999</v>
      </c>
      <c r="D1053" s="3">
        <v>671</v>
      </c>
    </row>
    <row r="1054" customHeight="1" spans="1:4">
      <c r="A1054" s="2" t="str">
        <f>"00151"</f>
        <v>00151</v>
      </c>
      <c r="B1054" s="2" t="s">
        <v>1033</v>
      </c>
      <c r="C1054" s="3" t="s">
        <v>999</v>
      </c>
      <c r="D1054" s="3">
        <v>671</v>
      </c>
    </row>
    <row r="1055" customHeight="1" spans="1:4">
      <c r="A1055" s="2" t="str">
        <f>"00152"</f>
        <v>00152</v>
      </c>
      <c r="B1055" s="2" t="s">
        <v>1034</v>
      </c>
      <c r="C1055" s="3" t="s">
        <v>999</v>
      </c>
      <c r="D1055" s="3">
        <v>671</v>
      </c>
    </row>
    <row r="1056" customHeight="1" spans="1:4">
      <c r="A1056" s="2" t="str">
        <f>"00165"</f>
        <v>00165</v>
      </c>
      <c r="B1056" s="2" t="s">
        <v>1035</v>
      </c>
      <c r="C1056" s="3" t="s">
        <v>999</v>
      </c>
      <c r="D1056" s="3">
        <v>671</v>
      </c>
    </row>
    <row r="1057" customHeight="1" spans="1:4">
      <c r="A1057" s="2" t="str">
        <f>"00168"</f>
        <v>00168</v>
      </c>
      <c r="B1057" s="2" t="s">
        <v>1036</v>
      </c>
      <c r="C1057" s="3" t="s">
        <v>999</v>
      </c>
      <c r="D1057" s="3">
        <v>671</v>
      </c>
    </row>
    <row r="1058" customHeight="1" spans="1:4">
      <c r="A1058" s="2" t="str">
        <f>"00173"</f>
        <v>00173</v>
      </c>
      <c r="B1058" s="2" t="s">
        <v>1037</v>
      </c>
      <c r="C1058" s="3" t="s">
        <v>999</v>
      </c>
      <c r="D1058" s="3">
        <v>671</v>
      </c>
    </row>
    <row r="1059" customHeight="1" spans="1:4">
      <c r="A1059" s="2" t="str">
        <f>"00175"</f>
        <v>00175</v>
      </c>
      <c r="B1059" s="2" t="s">
        <v>1038</v>
      </c>
      <c r="C1059" s="3" t="s">
        <v>999</v>
      </c>
      <c r="D1059" s="3">
        <v>671</v>
      </c>
    </row>
    <row r="1060" customHeight="1" spans="1:4">
      <c r="A1060" s="2" t="str">
        <f>"00177"</f>
        <v>00177</v>
      </c>
      <c r="B1060" s="2" t="s">
        <v>1039</v>
      </c>
      <c r="C1060" s="3" t="s">
        <v>999</v>
      </c>
      <c r="D1060" s="3">
        <v>671</v>
      </c>
    </row>
    <row r="1061" customHeight="1" spans="1:4">
      <c r="A1061" s="2" t="str">
        <f>"00178"</f>
        <v>00178</v>
      </c>
      <c r="B1061" s="2" t="s">
        <v>1040</v>
      </c>
      <c r="C1061" s="3" t="s">
        <v>999</v>
      </c>
      <c r="D1061" s="3">
        <v>671</v>
      </c>
    </row>
    <row r="1062" customHeight="1" spans="1:4">
      <c r="A1062" s="2" t="str">
        <f>"00179"</f>
        <v>00179</v>
      </c>
      <c r="B1062" s="2" t="s">
        <v>1041</v>
      </c>
      <c r="C1062" s="3" t="s">
        <v>999</v>
      </c>
      <c r="D1062" s="3">
        <v>671</v>
      </c>
    </row>
    <row r="1063" customHeight="1" spans="1:4">
      <c r="A1063" s="2" t="str">
        <f>"00187"</f>
        <v>00187</v>
      </c>
      <c r="B1063" s="2" t="s">
        <v>1042</v>
      </c>
      <c r="C1063" s="3" t="s">
        <v>999</v>
      </c>
      <c r="D1063" s="3">
        <v>671</v>
      </c>
    </row>
    <row r="1064" customHeight="1" spans="1:4">
      <c r="A1064" s="2" t="str">
        <f>"00200"</f>
        <v>00200</v>
      </c>
      <c r="B1064" s="2" t="s">
        <v>1043</v>
      </c>
      <c r="C1064" s="3" t="s">
        <v>999</v>
      </c>
      <c r="D1064" s="3">
        <v>671</v>
      </c>
    </row>
    <row r="1065" customHeight="1" spans="1:4">
      <c r="A1065" s="2" t="str">
        <f>"00207"</f>
        <v>00207</v>
      </c>
      <c r="B1065" s="2" t="s">
        <v>1044</v>
      </c>
      <c r="C1065" s="3" t="s">
        <v>999</v>
      </c>
      <c r="D1065" s="3">
        <v>671</v>
      </c>
    </row>
    <row r="1066" customHeight="1" spans="1:4">
      <c r="A1066" s="2" t="str">
        <f>"00215"</f>
        <v>00215</v>
      </c>
      <c r="B1066" s="2" t="s">
        <v>1045</v>
      </c>
      <c r="C1066" s="3" t="s">
        <v>999</v>
      </c>
      <c r="D1066" s="3">
        <v>671</v>
      </c>
    </row>
    <row r="1067" customHeight="1" spans="1:4">
      <c r="A1067" s="2" t="str">
        <f>"00220"</f>
        <v>00220</v>
      </c>
      <c r="B1067" s="2" t="s">
        <v>1046</v>
      </c>
      <c r="C1067" s="3" t="s">
        <v>999</v>
      </c>
      <c r="D1067" s="3">
        <v>671</v>
      </c>
    </row>
    <row r="1068" customHeight="1" spans="1:4">
      <c r="A1068" s="2" t="str">
        <f>"00241"</f>
        <v>00241</v>
      </c>
      <c r="B1068" s="2" t="s">
        <v>1047</v>
      </c>
      <c r="C1068" s="3" t="s">
        <v>999</v>
      </c>
      <c r="D1068" s="3">
        <v>671</v>
      </c>
    </row>
    <row r="1069" customHeight="1" spans="1:4">
      <c r="A1069" s="2" t="str">
        <f>"00242"</f>
        <v>00242</v>
      </c>
      <c r="B1069" s="2" t="s">
        <v>1048</v>
      </c>
      <c r="C1069" s="3" t="s">
        <v>999</v>
      </c>
      <c r="D1069" s="3">
        <v>671</v>
      </c>
    </row>
    <row r="1070" customHeight="1" spans="1:4">
      <c r="A1070" s="2" t="str">
        <f>"00257"</f>
        <v>00257</v>
      </c>
      <c r="B1070" s="2" t="s">
        <v>1049</v>
      </c>
      <c r="C1070" s="3" t="s">
        <v>999</v>
      </c>
      <c r="D1070" s="3">
        <v>671</v>
      </c>
    </row>
    <row r="1071" customHeight="1" spans="1:4">
      <c r="A1071" s="2" t="str">
        <f>"00267"</f>
        <v>00267</v>
      </c>
      <c r="B1071" s="2" t="s">
        <v>1050</v>
      </c>
      <c r="C1071" s="3" t="s">
        <v>999</v>
      </c>
      <c r="D1071" s="3">
        <v>671</v>
      </c>
    </row>
    <row r="1072" customHeight="1" spans="1:4">
      <c r="A1072" s="2" t="str">
        <f>"00270"</f>
        <v>00270</v>
      </c>
      <c r="B1072" s="2" t="s">
        <v>1051</v>
      </c>
      <c r="C1072" s="3" t="s">
        <v>999</v>
      </c>
      <c r="D1072" s="3">
        <v>671</v>
      </c>
    </row>
    <row r="1073" customHeight="1" spans="1:4">
      <c r="A1073" s="2" t="str">
        <f>"00272"</f>
        <v>00272</v>
      </c>
      <c r="B1073" s="2" t="s">
        <v>1052</v>
      </c>
      <c r="C1073" s="3" t="s">
        <v>999</v>
      </c>
      <c r="D1073" s="3">
        <v>671</v>
      </c>
    </row>
    <row r="1074" customHeight="1" spans="1:4">
      <c r="A1074" s="2" t="str">
        <f>"00283"</f>
        <v>00283</v>
      </c>
      <c r="B1074" s="2" t="s">
        <v>1053</v>
      </c>
      <c r="C1074" s="3" t="s">
        <v>999</v>
      </c>
      <c r="D1074" s="3">
        <v>671</v>
      </c>
    </row>
    <row r="1075" customHeight="1" spans="1:4">
      <c r="A1075" s="2" t="str">
        <f>"00285"</f>
        <v>00285</v>
      </c>
      <c r="B1075" s="2" t="s">
        <v>1054</v>
      </c>
      <c r="C1075" s="3" t="s">
        <v>999</v>
      </c>
      <c r="D1075" s="3">
        <v>671</v>
      </c>
    </row>
    <row r="1076" customHeight="1" spans="1:4">
      <c r="A1076" s="2" t="str">
        <f>"00288"</f>
        <v>00288</v>
      </c>
      <c r="B1076" s="2" t="s">
        <v>1055</v>
      </c>
      <c r="C1076" s="3" t="s">
        <v>999</v>
      </c>
      <c r="D1076" s="3">
        <v>671</v>
      </c>
    </row>
    <row r="1077" customHeight="1" spans="1:4">
      <c r="A1077" s="2" t="str">
        <f>"00291"</f>
        <v>00291</v>
      </c>
      <c r="B1077" s="2" t="s">
        <v>1056</v>
      </c>
      <c r="C1077" s="3" t="s">
        <v>999</v>
      </c>
      <c r="D1077" s="3">
        <v>671</v>
      </c>
    </row>
    <row r="1078" customHeight="1" spans="1:4">
      <c r="A1078" s="2" t="str">
        <f>"00293"</f>
        <v>00293</v>
      </c>
      <c r="B1078" s="2" t="s">
        <v>1057</v>
      </c>
      <c r="C1078" s="3" t="s">
        <v>999</v>
      </c>
      <c r="D1078" s="3">
        <v>671</v>
      </c>
    </row>
    <row r="1079" customHeight="1" spans="1:4">
      <c r="A1079" s="2" t="str">
        <f>"00297"</f>
        <v>00297</v>
      </c>
      <c r="B1079" s="2" t="s">
        <v>1058</v>
      </c>
      <c r="C1079" s="3" t="s">
        <v>999</v>
      </c>
      <c r="D1079" s="3">
        <v>671</v>
      </c>
    </row>
    <row r="1080" customHeight="1" spans="1:4">
      <c r="A1080" s="2" t="str">
        <f>"00300"</f>
        <v>00300</v>
      </c>
      <c r="B1080" s="2" t="s">
        <v>1059</v>
      </c>
      <c r="C1080" s="3" t="s">
        <v>999</v>
      </c>
      <c r="D1080" s="3">
        <v>671</v>
      </c>
    </row>
    <row r="1081" customHeight="1" spans="1:4">
      <c r="A1081" s="2" t="str">
        <f>"00303"</f>
        <v>00303</v>
      </c>
      <c r="B1081" s="2" t="s">
        <v>1060</v>
      </c>
      <c r="C1081" s="3" t="s">
        <v>999</v>
      </c>
      <c r="D1081" s="3">
        <v>671</v>
      </c>
    </row>
    <row r="1082" customHeight="1" spans="1:4">
      <c r="A1082" s="2" t="str">
        <f>"00308"</f>
        <v>00308</v>
      </c>
      <c r="B1082" s="2" t="s">
        <v>1061</v>
      </c>
      <c r="C1082" s="3" t="s">
        <v>999</v>
      </c>
      <c r="D1082" s="3">
        <v>671</v>
      </c>
    </row>
    <row r="1083" customHeight="1" spans="1:4">
      <c r="A1083" s="2" t="str">
        <f>"00315"</f>
        <v>00315</v>
      </c>
      <c r="B1083" s="2" t="s">
        <v>1062</v>
      </c>
      <c r="C1083" s="3" t="s">
        <v>999</v>
      </c>
      <c r="D1083" s="3">
        <v>671</v>
      </c>
    </row>
    <row r="1084" customHeight="1" spans="1:4">
      <c r="A1084" s="2" t="str">
        <f>"00316"</f>
        <v>00316</v>
      </c>
      <c r="B1084" s="2" t="s">
        <v>1063</v>
      </c>
      <c r="C1084" s="3" t="s">
        <v>999</v>
      </c>
      <c r="D1084" s="3">
        <v>671</v>
      </c>
    </row>
    <row r="1085" customHeight="1" spans="1:4">
      <c r="A1085" s="2" t="str">
        <f>"00317"</f>
        <v>00317</v>
      </c>
      <c r="B1085" s="2" t="s">
        <v>1064</v>
      </c>
      <c r="C1085" s="3" t="s">
        <v>999</v>
      </c>
      <c r="D1085" s="3">
        <v>671</v>
      </c>
    </row>
    <row r="1086" customHeight="1" spans="1:4">
      <c r="A1086" s="2" t="str">
        <f>"00322"</f>
        <v>00322</v>
      </c>
      <c r="B1086" s="2" t="s">
        <v>1065</v>
      </c>
      <c r="C1086" s="3" t="s">
        <v>999</v>
      </c>
      <c r="D1086" s="3">
        <v>671</v>
      </c>
    </row>
    <row r="1087" customHeight="1" spans="1:4">
      <c r="A1087" s="2" t="str">
        <f>"00323"</f>
        <v>00323</v>
      </c>
      <c r="B1087" s="2" t="s">
        <v>1066</v>
      </c>
      <c r="C1087" s="3" t="s">
        <v>999</v>
      </c>
      <c r="D1087" s="3">
        <v>671</v>
      </c>
    </row>
    <row r="1088" customHeight="1" spans="1:4">
      <c r="A1088" s="2" t="str">
        <f>"00330"</f>
        <v>00330</v>
      </c>
      <c r="B1088" s="2" t="s">
        <v>1067</v>
      </c>
      <c r="C1088" s="3" t="s">
        <v>999</v>
      </c>
      <c r="D1088" s="3">
        <v>671</v>
      </c>
    </row>
    <row r="1089" customHeight="1" spans="1:4">
      <c r="A1089" s="2" t="str">
        <f>"00336"</f>
        <v>00336</v>
      </c>
      <c r="B1089" s="2" t="s">
        <v>1068</v>
      </c>
      <c r="C1089" s="3" t="s">
        <v>999</v>
      </c>
      <c r="D1089" s="3">
        <v>671</v>
      </c>
    </row>
    <row r="1090" customHeight="1" spans="1:4">
      <c r="A1090" s="2" t="str">
        <f>"00338"</f>
        <v>00338</v>
      </c>
      <c r="B1090" s="2" t="s">
        <v>1069</v>
      </c>
      <c r="C1090" s="3" t="s">
        <v>999</v>
      </c>
      <c r="D1090" s="3">
        <v>671</v>
      </c>
    </row>
    <row r="1091" customHeight="1" spans="1:4">
      <c r="A1091" s="2" t="str">
        <f>"00341"</f>
        <v>00341</v>
      </c>
      <c r="B1091" s="2" t="s">
        <v>1070</v>
      </c>
      <c r="C1091" s="3" t="s">
        <v>999</v>
      </c>
      <c r="D1091" s="3">
        <v>671</v>
      </c>
    </row>
    <row r="1092" customHeight="1" spans="1:4">
      <c r="A1092" s="2" t="str">
        <f>"00358"</f>
        <v>00358</v>
      </c>
      <c r="B1092" s="2" t="s">
        <v>1071</v>
      </c>
      <c r="C1092" s="3" t="s">
        <v>999</v>
      </c>
      <c r="D1092" s="3">
        <v>671</v>
      </c>
    </row>
    <row r="1093" customHeight="1" spans="1:4">
      <c r="A1093" s="2" t="str">
        <f>"00363"</f>
        <v>00363</v>
      </c>
      <c r="B1093" s="2" t="s">
        <v>1072</v>
      </c>
      <c r="C1093" s="3" t="s">
        <v>999</v>
      </c>
      <c r="D1093" s="3">
        <v>671</v>
      </c>
    </row>
    <row r="1094" customHeight="1" spans="1:4">
      <c r="A1094" s="2" t="str">
        <f>"00371"</f>
        <v>00371</v>
      </c>
      <c r="B1094" s="2" t="s">
        <v>1073</v>
      </c>
      <c r="C1094" s="3" t="s">
        <v>999</v>
      </c>
      <c r="D1094" s="3">
        <v>671</v>
      </c>
    </row>
    <row r="1095" customHeight="1" spans="1:4">
      <c r="A1095" s="2" t="str">
        <f>"00384"</f>
        <v>00384</v>
      </c>
      <c r="B1095" s="2" t="s">
        <v>1074</v>
      </c>
      <c r="C1095" s="3" t="s">
        <v>999</v>
      </c>
      <c r="D1095" s="3">
        <v>671</v>
      </c>
    </row>
    <row r="1096" customHeight="1" spans="1:4">
      <c r="A1096" s="2" t="str">
        <f>"00386"</f>
        <v>00386</v>
      </c>
      <c r="B1096" s="2" t="s">
        <v>1075</v>
      </c>
      <c r="C1096" s="3" t="s">
        <v>999</v>
      </c>
      <c r="D1096" s="3">
        <v>671</v>
      </c>
    </row>
    <row r="1097" customHeight="1" spans="1:4">
      <c r="A1097" s="2" t="str">
        <f>"00388"</f>
        <v>00388</v>
      </c>
      <c r="B1097" s="2" t="s">
        <v>1076</v>
      </c>
      <c r="C1097" s="3" t="s">
        <v>999</v>
      </c>
      <c r="D1097" s="3">
        <v>671</v>
      </c>
    </row>
    <row r="1098" customHeight="1" spans="1:4">
      <c r="A1098" s="2" t="str">
        <f>"00390"</f>
        <v>00390</v>
      </c>
      <c r="B1098" s="2" t="s">
        <v>1077</v>
      </c>
      <c r="C1098" s="3" t="s">
        <v>999</v>
      </c>
      <c r="D1098" s="3">
        <v>671</v>
      </c>
    </row>
    <row r="1099" customHeight="1" spans="1:4">
      <c r="A1099" s="2" t="str">
        <f>"00392"</f>
        <v>00392</v>
      </c>
      <c r="B1099" s="2" t="s">
        <v>1078</v>
      </c>
      <c r="C1099" s="3" t="s">
        <v>999</v>
      </c>
      <c r="D1099" s="3">
        <v>671</v>
      </c>
    </row>
    <row r="1100" customHeight="1" spans="1:4">
      <c r="A1100" s="2" t="str">
        <f>"00410"</f>
        <v>00410</v>
      </c>
      <c r="B1100" s="2" t="s">
        <v>1079</v>
      </c>
      <c r="C1100" s="3" t="s">
        <v>999</v>
      </c>
      <c r="D1100" s="3">
        <v>671</v>
      </c>
    </row>
    <row r="1101" customHeight="1" spans="1:4">
      <c r="A1101" s="2" t="str">
        <f>"00425"</f>
        <v>00425</v>
      </c>
      <c r="B1101" s="2" t="s">
        <v>1080</v>
      </c>
      <c r="C1101" s="3" t="s">
        <v>999</v>
      </c>
      <c r="D1101" s="3">
        <v>671</v>
      </c>
    </row>
    <row r="1102" customHeight="1" spans="1:4">
      <c r="A1102" s="2" t="str">
        <f>"00439"</f>
        <v>00439</v>
      </c>
      <c r="B1102" s="2" t="s">
        <v>1081</v>
      </c>
      <c r="C1102" s="3" t="s">
        <v>999</v>
      </c>
      <c r="D1102" s="3">
        <v>671</v>
      </c>
    </row>
    <row r="1103" customHeight="1" spans="1:4">
      <c r="A1103" s="2" t="str">
        <f>"00440"</f>
        <v>00440</v>
      </c>
      <c r="B1103" s="2" t="s">
        <v>1082</v>
      </c>
      <c r="C1103" s="3" t="s">
        <v>999</v>
      </c>
      <c r="D1103" s="3">
        <v>671</v>
      </c>
    </row>
    <row r="1104" customHeight="1" spans="1:4">
      <c r="A1104" s="2" t="str">
        <f>"00460"</f>
        <v>00460</v>
      </c>
      <c r="B1104" s="2" t="s">
        <v>1083</v>
      </c>
      <c r="C1104" s="3" t="s">
        <v>999</v>
      </c>
      <c r="D1104" s="3">
        <v>671</v>
      </c>
    </row>
    <row r="1105" customHeight="1" spans="1:4">
      <c r="A1105" s="2" t="str">
        <f>"00489"</f>
        <v>00489</v>
      </c>
      <c r="B1105" s="2" t="s">
        <v>1084</v>
      </c>
      <c r="C1105" s="3" t="s">
        <v>999</v>
      </c>
      <c r="D1105" s="3">
        <v>671</v>
      </c>
    </row>
    <row r="1106" customHeight="1" spans="1:4">
      <c r="A1106" s="2" t="str">
        <f>"00493"</f>
        <v>00493</v>
      </c>
      <c r="B1106" s="2" t="s">
        <v>1085</v>
      </c>
      <c r="C1106" s="3" t="s">
        <v>999</v>
      </c>
      <c r="D1106" s="3">
        <v>671</v>
      </c>
    </row>
    <row r="1107" customHeight="1" spans="1:4">
      <c r="A1107" s="2" t="str">
        <f>"00494"</f>
        <v>00494</v>
      </c>
      <c r="B1107" s="2" t="s">
        <v>1086</v>
      </c>
      <c r="C1107" s="3" t="s">
        <v>999</v>
      </c>
      <c r="D1107" s="3">
        <v>671</v>
      </c>
    </row>
    <row r="1108" customHeight="1" spans="1:4">
      <c r="A1108" s="2" t="str">
        <f>"00506"</f>
        <v>00506</v>
      </c>
      <c r="B1108" s="2" t="s">
        <v>1087</v>
      </c>
      <c r="C1108" s="3" t="s">
        <v>999</v>
      </c>
      <c r="D1108" s="3">
        <v>671</v>
      </c>
    </row>
    <row r="1109" customHeight="1" spans="1:4">
      <c r="A1109" s="2" t="str">
        <f>"00511"</f>
        <v>00511</v>
      </c>
      <c r="B1109" s="2" t="s">
        <v>1088</v>
      </c>
      <c r="C1109" s="3" t="s">
        <v>999</v>
      </c>
      <c r="D1109" s="3">
        <v>671</v>
      </c>
    </row>
    <row r="1110" customHeight="1" spans="1:4">
      <c r="A1110" s="2" t="str">
        <f>"00522"</f>
        <v>00522</v>
      </c>
      <c r="B1110" s="2" t="s">
        <v>1089</v>
      </c>
      <c r="C1110" s="3" t="s">
        <v>999</v>
      </c>
      <c r="D1110" s="3">
        <v>671</v>
      </c>
    </row>
    <row r="1111" customHeight="1" spans="1:4">
      <c r="A1111" s="2" t="str">
        <f>"00525"</f>
        <v>00525</v>
      </c>
      <c r="B1111" s="2" t="s">
        <v>1090</v>
      </c>
      <c r="C1111" s="3" t="s">
        <v>999</v>
      </c>
      <c r="D1111" s="3">
        <v>671</v>
      </c>
    </row>
    <row r="1112" customHeight="1" spans="1:4">
      <c r="A1112" s="2" t="str">
        <f>"00530"</f>
        <v>00530</v>
      </c>
      <c r="B1112" s="2" t="s">
        <v>1091</v>
      </c>
      <c r="C1112" s="3" t="s">
        <v>999</v>
      </c>
      <c r="D1112" s="3">
        <v>671</v>
      </c>
    </row>
    <row r="1113" customHeight="1" spans="1:4">
      <c r="A1113" s="2" t="str">
        <f>"00548"</f>
        <v>00548</v>
      </c>
      <c r="B1113" s="2" t="s">
        <v>1092</v>
      </c>
      <c r="C1113" s="3" t="s">
        <v>999</v>
      </c>
      <c r="D1113" s="3">
        <v>671</v>
      </c>
    </row>
    <row r="1114" customHeight="1" spans="1:4">
      <c r="A1114" s="2" t="str">
        <f>"00551"</f>
        <v>00551</v>
      </c>
      <c r="B1114" s="2" t="s">
        <v>1093</v>
      </c>
      <c r="C1114" s="3" t="s">
        <v>999</v>
      </c>
      <c r="D1114" s="3">
        <v>671</v>
      </c>
    </row>
    <row r="1115" customHeight="1" spans="1:4">
      <c r="A1115" s="2" t="str">
        <f>"00552"</f>
        <v>00552</v>
      </c>
      <c r="B1115" s="2" t="s">
        <v>1094</v>
      </c>
      <c r="C1115" s="3" t="s">
        <v>999</v>
      </c>
      <c r="D1115" s="3">
        <v>671</v>
      </c>
    </row>
    <row r="1116" customHeight="1" spans="1:4">
      <c r="A1116" s="2" t="str">
        <f>"00553"</f>
        <v>00553</v>
      </c>
      <c r="B1116" s="2" t="s">
        <v>1095</v>
      </c>
      <c r="C1116" s="3" t="s">
        <v>999</v>
      </c>
      <c r="D1116" s="3">
        <v>671</v>
      </c>
    </row>
    <row r="1117" customHeight="1" spans="1:4">
      <c r="A1117" s="2" t="str">
        <f>"00564"</f>
        <v>00564</v>
      </c>
      <c r="B1117" s="2" t="s">
        <v>1096</v>
      </c>
      <c r="C1117" s="3" t="s">
        <v>999</v>
      </c>
      <c r="D1117" s="3">
        <v>671</v>
      </c>
    </row>
    <row r="1118" customHeight="1" spans="1:4">
      <c r="A1118" s="2" t="str">
        <f>"00566"</f>
        <v>00566</v>
      </c>
      <c r="B1118" s="2" t="s">
        <v>1097</v>
      </c>
      <c r="C1118" s="3" t="s">
        <v>999</v>
      </c>
      <c r="D1118" s="3">
        <v>671</v>
      </c>
    </row>
    <row r="1119" customHeight="1" spans="1:4">
      <c r="A1119" s="2" t="str">
        <f>"00570"</f>
        <v>00570</v>
      </c>
      <c r="B1119" s="2" t="s">
        <v>1098</v>
      </c>
      <c r="C1119" s="3" t="s">
        <v>999</v>
      </c>
      <c r="D1119" s="3">
        <v>671</v>
      </c>
    </row>
    <row r="1120" customHeight="1" spans="1:4">
      <c r="A1120" s="2" t="str">
        <f>"00576"</f>
        <v>00576</v>
      </c>
      <c r="B1120" s="2" t="s">
        <v>1099</v>
      </c>
      <c r="C1120" s="3" t="s">
        <v>999</v>
      </c>
      <c r="D1120" s="3">
        <v>671</v>
      </c>
    </row>
    <row r="1121" customHeight="1" spans="1:4">
      <c r="A1121" s="2" t="str">
        <f>"00586"</f>
        <v>00586</v>
      </c>
      <c r="B1121" s="2" t="s">
        <v>1100</v>
      </c>
      <c r="C1121" s="3" t="s">
        <v>999</v>
      </c>
      <c r="D1121" s="3">
        <v>671</v>
      </c>
    </row>
    <row r="1122" customHeight="1" spans="1:4">
      <c r="A1122" s="2" t="str">
        <f>"00588"</f>
        <v>00588</v>
      </c>
      <c r="B1122" s="2" t="s">
        <v>1101</v>
      </c>
      <c r="C1122" s="3" t="s">
        <v>999</v>
      </c>
      <c r="D1122" s="3">
        <v>671</v>
      </c>
    </row>
    <row r="1123" customHeight="1" spans="1:4">
      <c r="A1123" s="2" t="str">
        <f>"00590"</f>
        <v>00590</v>
      </c>
      <c r="B1123" s="2" t="s">
        <v>1102</v>
      </c>
      <c r="C1123" s="3" t="s">
        <v>999</v>
      </c>
      <c r="D1123" s="3">
        <v>671</v>
      </c>
    </row>
    <row r="1124" customHeight="1" spans="1:4">
      <c r="A1124" s="2" t="str">
        <f>"00604"</f>
        <v>00604</v>
      </c>
      <c r="B1124" s="2" t="s">
        <v>1103</v>
      </c>
      <c r="C1124" s="3" t="s">
        <v>999</v>
      </c>
      <c r="D1124" s="3">
        <v>671</v>
      </c>
    </row>
    <row r="1125" customHeight="1" spans="1:4">
      <c r="A1125" s="2" t="str">
        <f>"00606"</f>
        <v>00606</v>
      </c>
      <c r="B1125" s="2" t="s">
        <v>1104</v>
      </c>
      <c r="C1125" s="3" t="s">
        <v>999</v>
      </c>
      <c r="D1125" s="3">
        <v>671</v>
      </c>
    </row>
    <row r="1126" customHeight="1" spans="1:4">
      <c r="A1126" s="2" t="str">
        <f>"00636"</f>
        <v>00636</v>
      </c>
      <c r="B1126" s="2" t="s">
        <v>1105</v>
      </c>
      <c r="C1126" s="3" t="s">
        <v>999</v>
      </c>
      <c r="D1126" s="3">
        <v>671</v>
      </c>
    </row>
    <row r="1127" customHeight="1" spans="1:4">
      <c r="A1127" s="2" t="str">
        <f>"00639"</f>
        <v>00639</v>
      </c>
      <c r="B1127" s="2" t="s">
        <v>1106</v>
      </c>
      <c r="C1127" s="3" t="s">
        <v>999</v>
      </c>
      <c r="D1127" s="3">
        <v>671</v>
      </c>
    </row>
    <row r="1128" customHeight="1" spans="1:4">
      <c r="A1128" s="2" t="str">
        <f>"00656"</f>
        <v>00656</v>
      </c>
      <c r="B1128" s="2" t="s">
        <v>1107</v>
      </c>
      <c r="C1128" s="3" t="s">
        <v>999</v>
      </c>
      <c r="D1128" s="3">
        <v>671</v>
      </c>
    </row>
    <row r="1129" customHeight="1" spans="1:4">
      <c r="A1129" s="2" t="str">
        <f>"00659"</f>
        <v>00659</v>
      </c>
      <c r="B1129" s="2" t="s">
        <v>1108</v>
      </c>
      <c r="C1129" s="3" t="s">
        <v>999</v>
      </c>
      <c r="D1129" s="3">
        <v>671</v>
      </c>
    </row>
    <row r="1130" customHeight="1" spans="1:4">
      <c r="A1130" s="2" t="str">
        <f>"00665"</f>
        <v>00665</v>
      </c>
      <c r="B1130" s="2" t="s">
        <v>1109</v>
      </c>
      <c r="C1130" s="3" t="s">
        <v>999</v>
      </c>
      <c r="D1130" s="3">
        <v>671</v>
      </c>
    </row>
    <row r="1131" customHeight="1" spans="1:4">
      <c r="A1131" s="2" t="str">
        <f>"00669"</f>
        <v>00669</v>
      </c>
      <c r="B1131" s="2" t="s">
        <v>1110</v>
      </c>
      <c r="C1131" s="3" t="s">
        <v>999</v>
      </c>
      <c r="D1131" s="3">
        <v>671</v>
      </c>
    </row>
    <row r="1132" customHeight="1" spans="1:4">
      <c r="A1132" s="2" t="str">
        <f>"00670"</f>
        <v>00670</v>
      </c>
      <c r="B1132" s="2" t="s">
        <v>1111</v>
      </c>
      <c r="C1132" s="3" t="s">
        <v>999</v>
      </c>
      <c r="D1132" s="3">
        <v>671</v>
      </c>
    </row>
    <row r="1133" customHeight="1" spans="1:4">
      <c r="A1133" s="2" t="str">
        <f>"00683"</f>
        <v>00683</v>
      </c>
      <c r="B1133" s="2" t="s">
        <v>1112</v>
      </c>
      <c r="C1133" s="3" t="s">
        <v>999</v>
      </c>
      <c r="D1133" s="3">
        <v>671</v>
      </c>
    </row>
    <row r="1134" customHeight="1" spans="1:4">
      <c r="A1134" s="2" t="str">
        <f>"00688"</f>
        <v>00688</v>
      </c>
      <c r="B1134" s="2" t="s">
        <v>1113</v>
      </c>
      <c r="C1134" s="3" t="s">
        <v>999</v>
      </c>
      <c r="D1134" s="3">
        <v>671</v>
      </c>
    </row>
    <row r="1135" customHeight="1" spans="1:4">
      <c r="A1135" s="2" t="str">
        <f>"00691"</f>
        <v>00691</v>
      </c>
      <c r="B1135" s="2" t="s">
        <v>1114</v>
      </c>
      <c r="C1135" s="3" t="s">
        <v>999</v>
      </c>
      <c r="D1135" s="3">
        <v>671</v>
      </c>
    </row>
    <row r="1136" customHeight="1" spans="1:4">
      <c r="A1136" s="2" t="str">
        <f>"00694"</f>
        <v>00694</v>
      </c>
      <c r="B1136" s="2" t="s">
        <v>1115</v>
      </c>
      <c r="C1136" s="3" t="s">
        <v>999</v>
      </c>
      <c r="D1136" s="3">
        <v>671</v>
      </c>
    </row>
    <row r="1137" customHeight="1" spans="1:4">
      <c r="A1137" s="2" t="str">
        <f>"00699"</f>
        <v>00699</v>
      </c>
      <c r="B1137" s="2" t="s">
        <v>1116</v>
      </c>
      <c r="C1137" s="3" t="s">
        <v>999</v>
      </c>
      <c r="D1137" s="3">
        <v>671</v>
      </c>
    </row>
    <row r="1138" customHeight="1" spans="1:4">
      <c r="A1138" s="2" t="str">
        <f>"00700"</f>
        <v>00700</v>
      </c>
      <c r="B1138" s="2" t="s">
        <v>1117</v>
      </c>
      <c r="C1138" s="3" t="s">
        <v>999</v>
      </c>
      <c r="D1138" s="3">
        <v>671</v>
      </c>
    </row>
    <row r="1139" customHeight="1" spans="1:4">
      <c r="A1139" s="2" t="str">
        <f>"00728"</f>
        <v>00728</v>
      </c>
      <c r="B1139" s="2" t="s">
        <v>1118</v>
      </c>
      <c r="C1139" s="3" t="s">
        <v>999</v>
      </c>
      <c r="D1139" s="3">
        <v>671</v>
      </c>
    </row>
    <row r="1140" customHeight="1" spans="1:4">
      <c r="A1140" s="2" t="str">
        <f>"00732"</f>
        <v>00732</v>
      </c>
      <c r="B1140" s="2" t="s">
        <v>1119</v>
      </c>
      <c r="C1140" s="3" t="s">
        <v>999</v>
      </c>
      <c r="D1140" s="3">
        <v>671</v>
      </c>
    </row>
    <row r="1141" customHeight="1" spans="1:4">
      <c r="A1141" s="2" t="str">
        <f>"00737"</f>
        <v>00737</v>
      </c>
      <c r="B1141" s="2" t="s">
        <v>1120</v>
      </c>
      <c r="C1141" s="3" t="s">
        <v>999</v>
      </c>
      <c r="D1141" s="3">
        <v>671</v>
      </c>
    </row>
    <row r="1142" customHeight="1" spans="1:4">
      <c r="A1142" s="2" t="str">
        <f>"00751"</f>
        <v>00751</v>
      </c>
      <c r="B1142" s="2" t="s">
        <v>1121</v>
      </c>
      <c r="C1142" s="3" t="s">
        <v>999</v>
      </c>
      <c r="D1142" s="3">
        <v>671</v>
      </c>
    </row>
    <row r="1143" customHeight="1" spans="1:4">
      <c r="A1143" s="2" t="str">
        <f>"00753"</f>
        <v>00753</v>
      </c>
      <c r="B1143" s="2" t="s">
        <v>1122</v>
      </c>
      <c r="C1143" s="3" t="s">
        <v>999</v>
      </c>
      <c r="D1143" s="3">
        <v>671</v>
      </c>
    </row>
    <row r="1144" customHeight="1" spans="1:4">
      <c r="A1144" s="2" t="str">
        <f>"00754"</f>
        <v>00754</v>
      </c>
      <c r="B1144" s="2" t="s">
        <v>1123</v>
      </c>
      <c r="C1144" s="3" t="s">
        <v>999</v>
      </c>
      <c r="D1144" s="3">
        <v>671</v>
      </c>
    </row>
    <row r="1145" customHeight="1" spans="1:4">
      <c r="A1145" s="2" t="str">
        <f>"00762"</f>
        <v>00762</v>
      </c>
      <c r="B1145" s="2" t="s">
        <v>1124</v>
      </c>
      <c r="C1145" s="3" t="s">
        <v>999</v>
      </c>
      <c r="D1145" s="3">
        <v>671</v>
      </c>
    </row>
    <row r="1146" customHeight="1" spans="1:4">
      <c r="A1146" s="2" t="str">
        <f>"00787"</f>
        <v>00787</v>
      </c>
      <c r="B1146" s="2" t="s">
        <v>1125</v>
      </c>
      <c r="C1146" s="3" t="s">
        <v>999</v>
      </c>
      <c r="D1146" s="3">
        <v>671</v>
      </c>
    </row>
    <row r="1147" customHeight="1" spans="1:4">
      <c r="A1147" s="2" t="str">
        <f>"00806"</f>
        <v>00806</v>
      </c>
      <c r="B1147" s="2" t="s">
        <v>1126</v>
      </c>
      <c r="C1147" s="3" t="s">
        <v>999</v>
      </c>
      <c r="D1147" s="3">
        <v>671</v>
      </c>
    </row>
    <row r="1148" customHeight="1" spans="1:4">
      <c r="A1148" s="2" t="str">
        <f>"00813"</f>
        <v>00813</v>
      </c>
      <c r="B1148" s="2" t="s">
        <v>1127</v>
      </c>
      <c r="C1148" s="3" t="s">
        <v>999</v>
      </c>
      <c r="D1148" s="3">
        <v>671</v>
      </c>
    </row>
    <row r="1149" customHeight="1" spans="1:4">
      <c r="A1149" s="2" t="str">
        <f>"00817"</f>
        <v>00817</v>
      </c>
      <c r="B1149" s="2" t="s">
        <v>1128</v>
      </c>
      <c r="C1149" s="3" t="s">
        <v>999</v>
      </c>
      <c r="D1149" s="3">
        <v>671</v>
      </c>
    </row>
    <row r="1150" customHeight="1" spans="1:4">
      <c r="A1150" s="2" t="str">
        <f>"00829"</f>
        <v>00829</v>
      </c>
      <c r="B1150" s="2" t="s">
        <v>1129</v>
      </c>
      <c r="C1150" s="3" t="s">
        <v>999</v>
      </c>
      <c r="D1150" s="3">
        <v>671</v>
      </c>
    </row>
    <row r="1151" customHeight="1" spans="1:4">
      <c r="A1151" s="2" t="str">
        <f>"00836"</f>
        <v>00836</v>
      </c>
      <c r="B1151" s="2" t="s">
        <v>1130</v>
      </c>
      <c r="C1151" s="3" t="s">
        <v>999</v>
      </c>
      <c r="D1151" s="3">
        <v>671</v>
      </c>
    </row>
    <row r="1152" customHeight="1" spans="1:4">
      <c r="A1152" s="2" t="str">
        <f>"00846"</f>
        <v>00846</v>
      </c>
      <c r="B1152" s="2" t="s">
        <v>1131</v>
      </c>
      <c r="C1152" s="3" t="s">
        <v>999</v>
      </c>
      <c r="D1152" s="3">
        <v>671</v>
      </c>
    </row>
    <row r="1153" customHeight="1" spans="1:4">
      <c r="A1153" s="2" t="str">
        <f>"00857"</f>
        <v>00857</v>
      </c>
      <c r="B1153" s="2" t="s">
        <v>1132</v>
      </c>
      <c r="C1153" s="3" t="s">
        <v>999</v>
      </c>
      <c r="D1153" s="3">
        <v>671</v>
      </c>
    </row>
    <row r="1154" customHeight="1" spans="1:4">
      <c r="A1154" s="2" t="str">
        <f>"00861"</f>
        <v>00861</v>
      </c>
      <c r="B1154" s="2" t="s">
        <v>1133</v>
      </c>
      <c r="C1154" s="3" t="s">
        <v>999</v>
      </c>
      <c r="D1154" s="3">
        <v>671</v>
      </c>
    </row>
    <row r="1155" customHeight="1" spans="1:4">
      <c r="A1155" s="2" t="str">
        <f>"00867"</f>
        <v>00867</v>
      </c>
      <c r="B1155" s="2" t="s">
        <v>1134</v>
      </c>
      <c r="C1155" s="3" t="s">
        <v>999</v>
      </c>
      <c r="D1155" s="3">
        <v>671</v>
      </c>
    </row>
    <row r="1156" customHeight="1" spans="1:4">
      <c r="A1156" s="2" t="str">
        <f>"00868"</f>
        <v>00868</v>
      </c>
      <c r="B1156" s="2" t="s">
        <v>1135</v>
      </c>
      <c r="C1156" s="3" t="s">
        <v>999</v>
      </c>
      <c r="D1156" s="3">
        <v>671</v>
      </c>
    </row>
    <row r="1157" customHeight="1" spans="1:4">
      <c r="A1157" s="2" t="str">
        <f>"00874"</f>
        <v>00874</v>
      </c>
      <c r="B1157" s="2" t="s">
        <v>1136</v>
      </c>
      <c r="C1157" s="3" t="s">
        <v>999</v>
      </c>
      <c r="D1157" s="3">
        <v>671</v>
      </c>
    </row>
    <row r="1158" customHeight="1" spans="1:4">
      <c r="A1158" s="2" t="str">
        <f>"00880"</f>
        <v>00880</v>
      </c>
      <c r="B1158" s="2" t="s">
        <v>1137</v>
      </c>
      <c r="C1158" s="3" t="s">
        <v>999</v>
      </c>
      <c r="D1158" s="3">
        <v>671</v>
      </c>
    </row>
    <row r="1159" customHeight="1" spans="1:4">
      <c r="A1159" s="2" t="str">
        <f>"00881"</f>
        <v>00881</v>
      </c>
      <c r="B1159" s="2" t="s">
        <v>1138</v>
      </c>
      <c r="C1159" s="3" t="s">
        <v>999</v>
      </c>
      <c r="D1159" s="3">
        <v>671</v>
      </c>
    </row>
    <row r="1160" customHeight="1" spans="1:4">
      <c r="A1160" s="2" t="str">
        <f>"00883"</f>
        <v>00883</v>
      </c>
      <c r="B1160" s="2" t="s">
        <v>1139</v>
      </c>
      <c r="C1160" s="3" t="s">
        <v>999</v>
      </c>
      <c r="D1160" s="3">
        <v>671</v>
      </c>
    </row>
    <row r="1161" customHeight="1" spans="1:4">
      <c r="A1161" s="2" t="str">
        <f>"00902"</f>
        <v>00902</v>
      </c>
      <c r="B1161" s="2" t="s">
        <v>1140</v>
      </c>
      <c r="C1161" s="3" t="s">
        <v>999</v>
      </c>
      <c r="D1161" s="3">
        <v>671</v>
      </c>
    </row>
    <row r="1162" customHeight="1" spans="1:4">
      <c r="A1162" s="2" t="str">
        <f>"00914"</f>
        <v>00914</v>
      </c>
      <c r="B1162" s="2" t="s">
        <v>1141</v>
      </c>
      <c r="C1162" s="3" t="s">
        <v>999</v>
      </c>
      <c r="D1162" s="3">
        <v>671</v>
      </c>
    </row>
    <row r="1163" customHeight="1" spans="1:4">
      <c r="A1163" s="2" t="str">
        <f>"00916"</f>
        <v>00916</v>
      </c>
      <c r="B1163" s="2" t="s">
        <v>1142</v>
      </c>
      <c r="C1163" s="3" t="s">
        <v>999</v>
      </c>
      <c r="D1163" s="3">
        <v>671</v>
      </c>
    </row>
    <row r="1164" customHeight="1" spans="1:4">
      <c r="A1164" s="2" t="str">
        <f>"00917"</f>
        <v>00917</v>
      </c>
      <c r="B1164" s="2" t="s">
        <v>1143</v>
      </c>
      <c r="C1164" s="3" t="s">
        <v>999</v>
      </c>
      <c r="D1164" s="3">
        <v>671</v>
      </c>
    </row>
    <row r="1165" customHeight="1" spans="1:4">
      <c r="A1165" s="2" t="str">
        <f>"00931"</f>
        <v>00931</v>
      </c>
      <c r="B1165" s="2" t="s">
        <v>1144</v>
      </c>
      <c r="C1165" s="3" t="s">
        <v>999</v>
      </c>
      <c r="D1165" s="3">
        <v>671</v>
      </c>
    </row>
    <row r="1166" customHeight="1" spans="1:4">
      <c r="A1166" s="2" t="str">
        <f>"00933"</f>
        <v>00933</v>
      </c>
      <c r="B1166" s="2" t="s">
        <v>1145</v>
      </c>
      <c r="C1166" s="3" t="s">
        <v>999</v>
      </c>
      <c r="D1166" s="3">
        <v>671</v>
      </c>
    </row>
    <row r="1167" customHeight="1" spans="1:4">
      <c r="A1167" s="2" t="str">
        <f>"00934"</f>
        <v>00934</v>
      </c>
      <c r="B1167" s="2" t="s">
        <v>1146</v>
      </c>
      <c r="C1167" s="3" t="s">
        <v>999</v>
      </c>
      <c r="D1167" s="3">
        <v>671</v>
      </c>
    </row>
    <row r="1168" customHeight="1" spans="1:4">
      <c r="A1168" s="2" t="str">
        <f>"00939"</f>
        <v>00939</v>
      </c>
      <c r="B1168" s="2" t="s">
        <v>1147</v>
      </c>
      <c r="C1168" s="3" t="s">
        <v>999</v>
      </c>
      <c r="D1168" s="3">
        <v>671</v>
      </c>
    </row>
    <row r="1169" customHeight="1" spans="1:4">
      <c r="A1169" s="2" t="str">
        <f>"00941"</f>
        <v>00941</v>
      </c>
      <c r="B1169" s="2" t="s">
        <v>1148</v>
      </c>
      <c r="C1169" s="3" t="s">
        <v>999</v>
      </c>
      <c r="D1169" s="3">
        <v>671</v>
      </c>
    </row>
    <row r="1170" customHeight="1" spans="1:4">
      <c r="A1170" s="2" t="str">
        <f>"00960"</f>
        <v>00960</v>
      </c>
      <c r="B1170" s="2" t="s">
        <v>1149</v>
      </c>
      <c r="C1170" s="3" t="s">
        <v>999</v>
      </c>
      <c r="D1170" s="3">
        <v>671</v>
      </c>
    </row>
    <row r="1171" customHeight="1" spans="1:4">
      <c r="A1171" s="2" t="str">
        <f>"00966"</f>
        <v>00966</v>
      </c>
      <c r="B1171" s="2" t="s">
        <v>1150</v>
      </c>
      <c r="C1171" s="3" t="s">
        <v>999</v>
      </c>
      <c r="D1171" s="3">
        <v>671</v>
      </c>
    </row>
    <row r="1172" customHeight="1" spans="1:4">
      <c r="A1172" s="2" t="str">
        <f>"00967"</f>
        <v>00967</v>
      </c>
      <c r="B1172" s="2" t="s">
        <v>1151</v>
      </c>
      <c r="C1172" s="3" t="s">
        <v>999</v>
      </c>
      <c r="D1172" s="3">
        <v>671</v>
      </c>
    </row>
    <row r="1173" customHeight="1" spans="1:4">
      <c r="A1173" s="2" t="str">
        <f>"00968"</f>
        <v>00968</v>
      </c>
      <c r="B1173" s="2" t="s">
        <v>1152</v>
      </c>
      <c r="C1173" s="3" t="s">
        <v>999</v>
      </c>
      <c r="D1173" s="3">
        <v>671</v>
      </c>
    </row>
    <row r="1174" customHeight="1" spans="1:4">
      <c r="A1174" s="2" t="str">
        <f>"00981"</f>
        <v>00981</v>
      </c>
      <c r="B1174" s="2" t="s">
        <v>1153</v>
      </c>
      <c r="C1174" s="3" t="s">
        <v>999</v>
      </c>
      <c r="D1174" s="3">
        <v>671</v>
      </c>
    </row>
    <row r="1175" customHeight="1" spans="1:4">
      <c r="A1175" s="2" t="str">
        <f>"00991"</f>
        <v>00991</v>
      </c>
      <c r="B1175" s="2" t="s">
        <v>1154</v>
      </c>
      <c r="C1175" s="3" t="s">
        <v>999</v>
      </c>
      <c r="D1175" s="3">
        <v>671</v>
      </c>
    </row>
    <row r="1176" customHeight="1" spans="1:4">
      <c r="A1176" s="2" t="str">
        <f>"00992"</f>
        <v>00992</v>
      </c>
      <c r="B1176" s="2" t="s">
        <v>1155</v>
      </c>
      <c r="C1176" s="3" t="s">
        <v>999</v>
      </c>
      <c r="D1176" s="3">
        <v>671</v>
      </c>
    </row>
    <row r="1177" customHeight="1" spans="1:4">
      <c r="A1177" s="2" t="str">
        <f>"00995"</f>
        <v>00995</v>
      </c>
      <c r="B1177" s="2" t="s">
        <v>1156</v>
      </c>
      <c r="C1177" s="3" t="s">
        <v>999</v>
      </c>
      <c r="D1177" s="3">
        <v>671</v>
      </c>
    </row>
    <row r="1178" customHeight="1" spans="1:4">
      <c r="A1178" s="2" t="str">
        <f>"00996"</f>
        <v>00996</v>
      </c>
      <c r="B1178" s="2" t="s">
        <v>1157</v>
      </c>
      <c r="C1178" s="3" t="s">
        <v>999</v>
      </c>
      <c r="D1178" s="3">
        <v>671</v>
      </c>
    </row>
    <row r="1179" customHeight="1" spans="1:4">
      <c r="A1179" s="2" t="str">
        <f>"00998"</f>
        <v>00998</v>
      </c>
      <c r="B1179" s="2" t="s">
        <v>1158</v>
      </c>
      <c r="C1179" s="3" t="s">
        <v>999</v>
      </c>
      <c r="D1179" s="3">
        <v>671</v>
      </c>
    </row>
    <row r="1180" customHeight="1" spans="1:4">
      <c r="A1180" s="2" t="str">
        <f>"01033"</f>
        <v>01033</v>
      </c>
      <c r="B1180" s="2" t="s">
        <v>1159</v>
      </c>
      <c r="C1180" s="3" t="s">
        <v>999</v>
      </c>
      <c r="D1180" s="3">
        <v>671</v>
      </c>
    </row>
    <row r="1181" customHeight="1" spans="1:4">
      <c r="A1181" s="2" t="str">
        <f>"01038"</f>
        <v>01038</v>
      </c>
      <c r="B1181" s="2" t="s">
        <v>1160</v>
      </c>
      <c r="C1181" s="3" t="s">
        <v>999</v>
      </c>
      <c r="D1181" s="3">
        <v>671</v>
      </c>
    </row>
    <row r="1182" customHeight="1" spans="1:4">
      <c r="A1182" s="2" t="str">
        <f>"01044"</f>
        <v>01044</v>
      </c>
      <c r="B1182" s="2" t="s">
        <v>1161</v>
      </c>
      <c r="C1182" s="3" t="s">
        <v>999</v>
      </c>
      <c r="D1182" s="3">
        <v>671</v>
      </c>
    </row>
    <row r="1183" customHeight="1" spans="1:4">
      <c r="A1183" s="2" t="str">
        <f>"01053"</f>
        <v>01053</v>
      </c>
      <c r="B1183" s="2" t="s">
        <v>1162</v>
      </c>
      <c r="C1183" s="3" t="s">
        <v>999</v>
      </c>
      <c r="D1183" s="3">
        <v>671</v>
      </c>
    </row>
    <row r="1184" customHeight="1" spans="1:4">
      <c r="A1184" s="2" t="str">
        <f>"01055"</f>
        <v>01055</v>
      </c>
      <c r="B1184" s="2" t="s">
        <v>1163</v>
      </c>
      <c r="C1184" s="3" t="s">
        <v>999</v>
      </c>
      <c r="D1184" s="3">
        <v>671</v>
      </c>
    </row>
    <row r="1185" customHeight="1" spans="1:4">
      <c r="A1185" s="2" t="str">
        <f>"01060"</f>
        <v>01060</v>
      </c>
      <c r="B1185" s="2" t="s">
        <v>1164</v>
      </c>
      <c r="C1185" s="3" t="s">
        <v>999</v>
      </c>
      <c r="D1185" s="3">
        <v>671</v>
      </c>
    </row>
    <row r="1186" customHeight="1" spans="1:4">
      <c r="A1186" s="2" t="str">
        <f>"01065"</f>
        <v>01065</v>
      </c>
      <c r="B1186" s="2" t="s">
        <v>1165</v>
      </c>
      <c r="C1186" s="3" t="s">
        <v>999</v>
      </c>
      <c r="D1186" s="3">
        <v>671</v>
      </c>
    </row>
    <row r="1187" customHeight="1" spans="1:4">
      <c r="A1187" s="2" t="str">
        <f>"01066"</f>
        <v>01066</v>
      </c>
      <c r="B1187" s="2" t="s">
        <v>1166</v>
      </c>
      <c r="C1187" s="3" t="s">
        <v>999</v>
      </c>
      <c r="D1187" s="3">
        <v>671</v>
      </c>
    </row>
    <row r="1188" customHeight="1" spans="1:4">
      <c r="A1188" s="2" t="str">
        <f>"01068"</f>
        <v>01068</v>
      </c>
      <c r="B1188" s="2" t="s">
        <v>1167</v>
      </c>
      <c r="C1188" s="3" t="s">
        <v>999</v>
      </c>
      <c r="D1188" s="3">
        <v>671</v>
      </c>
    </row>
    <row r="1189" customHeight="1" spans="1:4">
      <c r="A1189" s="2" t="str">
        <f>"01071"</f>
        <v>01071</v>
      </c>
      <c r="B1189" s="2" t="s">
        <v>1168</v>
      </c>
      <c r="C1189" s="3" t="s">
        <v>999</v>
      </c>
      <c r="D1189" s="3">
        <v>671</v>
      </c>
    </row>
    <row r="1190" customHeight="1" spans="1:4">
      <c r="A1190" s="2" t="str">
        <f>"01072"</f>
        <v>01072</v>
      </c>
      <c r="B1190" s="2" t="s">
        <v>1169</v>
      </c>
      <c r="C1190" s="3" t="s">
        <v>999</v>
      </c>
      <c r="D1190" s="3">
        <v>671</v>
      </c>
    </row>
    <row r="1191" customHeight="1" spans="1:4">
      <c r="A1191" s="2" t="str">
        <f>"01076"</f>
        <v>01076</v>
      </c>
      <c r="B1191" s="2" t="s">
        <v>1170</v>
      </c>
      <c r="C1191" s="3" t="s">
        <v>999</v>
      </c>
      <c r="D1191" s="3">
        <v>671</v>
      </c>
    </row>
    <row r="1192" customHeight="1" spans="1:4">
      <c r="A1192" s="2" t="str">
        <f>"01083"</f>
        <v>01083</v>
      </c>
      <c r="B1192" s="2" t="s">
        <v>1171</v>
      </c>
      <c r="C1192" s="3" t="s">
        <v>999</v>
      </c>
      <c r="D1192" s="3">
        <v>671</v>
      </c>
    </row>
    <row r="1193" customHeight="1" spans="1:4">
      <c r="A1193" s="2" t="str">
        <f>"01088"</f>
        <v>01088</v>
      </c>
      <c r="B1193" s="2" t="s">
        <v>1172</v>
      </c>
      <c r="C1193" s="3" t="s">
        <v>999</v>
      </c>
      <c r="D1193" s="3">
        <v>671</v>
      </c>
    </row>
    <row r="1194" customHeight="1" spans="1:4">
      <c r="A1194" s="2" t="str">
        <f>"01093"</f>
        <v>01093</v>
      </c>
      <c r="B1194" s="2" t="s">
        <v>1173</v>
      </c>
      <c r="C1194" s="3" t="s">
        <v>999</v>
      </c>
      <c r="D1194" s="3">
        <v>671</v>
      </c>
    </row>
    <row r="1195" customHeight="1" spans="1:4">
      <c r="A1195" s="2" t="str">
        <f>"01099"</f>
        <v>01099</v>
      </c>
      <c r="B1195" s="2" t="s">
        <v>1174</v>
      </c>
      <c r="C1195" s="3" t="s">
        <v>999</v>
      </c>
      <c r="D1195" s="3">
        <v>671</v>
      </c>
    </row>
    <row r="1196" customHeight="1" spans="1:4">
      <c r="A1196" s="2" t="str">
        <f>"01108"</f>
        <v>01108</v>
      </c>
      <c r="B1196" s="2" t="s">
        <v>1175</v>
      </c>
      <c r="C1196" s="3" t="s">
        <v>999</v>
      </c>
      <c r="D1196" s="3">
        <v>671</v>
      </c>
    </row>
    <row r="1197" customHeight="1" spans="1:4">
      <c r="A1197" s="2" t="str">
        <f>"01109"</f>
        <v>01109</v>
      </c>
      <c r="B1197" s="2" t="s">
        <v>1176</v>
      </c>
      <c r="C1197" s="3" t="s">
        <v>999</v>
      </c>
      <c r="D1197" s="3">
        <v>671</v>
      </c>
    </row>
    <row r="1198" customHeight="1" spans="1:4">
      <c r="A1198" s="2" t="str">
        <f>"01111"</f>
        <v>01111</v>
      </c>
      <c r="B1198" s="2" t="s">
        <v>1177</v>
      </c>
      <c r="C1198" s="3" t="s">
        <v>999</v>
      </c>
      <c r="D1198" s="3">
        <v>671</v>
      </c>
    </row>
    <row r="1199" customHeight="1" spans="1:4">
      <c r="A1199" s="2" t="str">
        <f>"01112"</f>
        <v>01112</v>
      </c>
      <c r="B1199" s="2" t="s">
        <v>1178</v>
      </c>
      <c r="C1199" s="3" t="s">
        <v>999</v>
      </c>
      <c r="D1199" s="3">
        <v>671</v>
      </c>
    </row>
    <row r="1200" customHeight="1" spans="1:4">
      <c r="A1200" s="2" t="str">
        <f>"01113"</f>
        <v>01113</v>
      </c>
      <c r="B1200" s="2" t="s">
        <v>1179</v>
      </c>
      <c r="C1200" s="3" t="s">
        <v>999</v>
      </c>
      <c r="D1200" s="3">
        <v>671</v>
      </c>
    </row>
    <row r="1201" customHeight="1" spans="1:4">
      <c r="A1201" s="2" t="str">
        <f>"01114"</f>
        <v>01114</v>
      </c>
      <c r="B1201" s="2" t="s">
        <v>1180</v>
      </c>
      <c r="C1201" s="3" t="s">
        <v>999</v>
      </c>
      <c r="D1201" s="3">
        <v>671</v>
      </c>
    </row>
    <row r="1202" customHeight="1" spans="1:4">
      <c r="A1202" s="2" t="str">
        <f>"01117"</f>
        <v>01117</v>
      </c>
      <c r="B1202" s="2" t="s">
        <v>1181</v>
      </c>
      <c r="C1202" s="3" t="s">
        <v>999</v>
      </c>
      <c r="D1202" s="3">
        <v>671</v>
      </c>
    </row>
    <row r="1203" customHeight="1" spans="1:4">
      <c r="A1203" s="2" t="str">
        <f>"01128"</f>
        <v>01128</v>
      </c>
      <c r="B1203" s="2" t="s">
        <v>1182</v>
      </c>
      <c r="C1203" s="3" t="s">
        <v>999</v>
      </c>
      <c r="D1203" s="3">
        <v>671</v>
      </c>
    </row>
    <row r="1204" customHeight="1" spans="1:4">
      <c r="A1204" s="2" t="str">
        <f>"01136"</f>
        <v>01136</v>
      </c>
      <c r="B1204" s="2" t="s">
        <v>1183</v>
      </c>
      <c r="C1204" s="3" t="s">
        <v>999</v>
      </c>
      <c r="D1204" s="3">
        <v>671</v>
      </c>
    </row>
    <row r="1205" customHeight="1" spans="1:4">
      <c r="A1205" s="2" t="str">
        <f>"01138"</f>
        <v>01138</v>
      </c>
      <c r="B1205" s="2" t="s">
        <v>1184</v>
      </c>
      <c r="C1205" s="3" t="s">
        <v>999</v>
      </c>
      <c r="D1205" s="3">
        <v>671</v>
      </c>
    </row>
    <row r="1206" customHeight="1" spans="1:4">
      <c r="A1206" s="2" t="str">
        <f>"01165"</f>
        <v>01165</v>
      </c>
      <c r="B1206" s="2" t="s">
        <v>1185</v>
      </c>
      <c r="C1206" s="3" t="s">
        <v>999</v>
      </c>
      <c r="D1206" s="3">
        <v>671</v>
      </c>
    </row>
    <row r="1207" customHeight="1" spans="1:4">
      <c r="A1207" s="2" t="str">
        <f>"01169"</f>
        <v>01169</v>
      </c>
      <c r="B1207" s="2" t="s">
        <v>1186</v>
      </c>
      <c r="C1207" s="3" t="s">
        <v>999</v>
      </c>
      <c r="D1207" s="3">
        <v>671</v>
      </c>
    </row>
    <row r="1208" customHeight="1" spans="1:4">
      <c r="A1208" s="2" t="str">
        <f>"01171"</f>
        <v>01171</v>
      </c>
      <c r="B1208" s="2" t="s">
        <v>1187</v>
      </c>
      <c r="C1208" s="3" t="s">
        <v>999</v>
      </c>
      <c r="D1208" s="3">
        <v>671</v>
      </c>
    </row>
    <row r="1209" customHeight="1" spans="1:4">
      <c r="A1209" s="2" t="str">
        <f>"01177"</f>
        <v>01177</v>
      </c>
      <c r="B1209" s="2" t="s">
        <v>1188</v>
      </c>
      <c r="C1209" s="3" t="s">
        <v>999</v>
      </c>
      <c r="D1209" s="3">
        <v>671</v>
      </c>
    </row>
    <row r="1210" customHeight="1" spans="1:4">
      <c r="A1210" s="2" t="str">
        <f>"01186"</f>
        <v>01186</v>
      </c>
      <c r="B1210" s="2" t="s">
        <v>1189</v>
      </c>
      <c r="C1210" s="3" t="s">
        <v>999</v>
      </c>
      <c r="D1210" s="3">
        <v>671</v>
      </c>
    </row>
    <row r="1211" customHeight="1" spans="1:4">
      <c r="A1211" s="2" t="str">
        <f>"01193"</f>
        <v>01193</v>
      </c>
      <c r="B1211" s="2" t="s">
        <v>1190</v>
      </c>
      <c r="C1211" s="3" t="s">
        <v>999</v>
      </c>
      <c r="D1211" s="3">
        <v>671</v>
      </c>
    </row>
    <row r="1212" customHeight="1" spans="1:4">
      <c r="A1212" s="2" t="str">
        <f>"01199"</f>
        <v>01199</v>
      </c>
      <c r="B1212" s="2" t="s">
        <v>1191</v>
      </c>
      <c r="C1212" s="3" t="s">
        <v>999</v>
      </c>
      <c r="D1212" s="3">
        <v>671</v>
      </c>
    </row>
    <row r="1213" customHeight="1" spans="1:4">
      <c r="A1213" s="2" t="str">
        <f>"01205"</f>
        <v>01205</v>
      </c>
      <c r="B1213" s="2" t="s">
        <v>1192</v>
      </c>
      <c r="C1213" s="3" t="s">
        <v>999</v>
      </c>
      <c r="D1213" s="3">
        <v>671</v>
      </c>
    </row>
    <row r="1214" customHeight="1" spans="1:4">
      <c r="A1214" s="2" t="str">
        <f>"01208"</f>
        <v>01208</v>
      </c>
      <c r="B1214" s="2" t="s">
        <v>1193</v>
      </c>
      <c r="C1214" s="3" t="s">
        <v>999</v>
      </c>
      <c r="D1214" s="3">
        <v>671</v>
      </c>
    </row>
    <row r="1215" customHeight="1" spans="1:4">
      <c r="A1215" s="2" t="str">
        <f>"01212"</f>
        <v>01212</v>
      </c>
      <c r="B1215" s="2" t="s">
        <v>1194</v>
      </c>
      <c r="C1215" s="3" t="s">
        <v>999</v>
      </c>
      <c r="D1215" s="3">
        <v>671</v>
      </c>
    </row>
    <row r="1216" customHeight="1" spans="1:4">
      <c r="A1216" s="2" t="str">
        <f>"01230"</f>
        <v>01230</v>
      </c>
      <c r="B1216" s="2" t="s">
        <v>1195</v>
      </c>
      <c r="C1216" s="3" t="s">
        <v>999</v>
      </c>
      <c r="D1216" s="3">
        <v>671</v>
      </c>
    </row>
    <row r="1217" customHeight="1" spans="1:4">
      <c r="A1217" s="2" t="str">
        <f>"01288"</f>
        <v>01288</v>
      </c>
      <c r="B1217" s="2" t="s">
        <v>1196</v>
      </c>
      <c r="C1217" s="3" t="s">
        <v>999</v>
      </c>
      <c r="D1217" s="3">
        <v>671</v>
      </c>
    </row>
    <row r="1218" customHeight="1" spans="1:4">
      <c r="A1218" s="2" t="str">
        <f>"01293"</f>
        <v>01293</v>
      </c>
      <c r="B1218" s="2" t="s">
        <v>1197</v>
      </c>
      <c r="C1218" s="3" t="s">
        <v>999</v>
      </c>
      <c r="D1218" s="3">
        <v>671</v>
      </c>
    </row>
    <row r="1219" customHeight="1" spans="1:4">
      <c r="A1219" s="2" t="str">
        <f>"01299"</f>
        <v>01299</v>
      </c>
      <c r="B1219" s="2" t="s">
        <v>1198</v>
      </c>
      <c r="C1219" s="3" t="s">
        <v>999</v>
      </c>
      <c r="D1219" s="3">
        <v>671</v>
      </c>
    </row>
    <row r="1220" customHeight="1" spans="1:4">
      <c r="A1220" s="2" t="str">
        <f>"01313"</f>
        <v>01313</v>
      </c>
      <c r="B1220" s="2" t="s">
        <v>1199</v>
      </c>
      <c r="C1220" s="3" t="s">
        <v>999</v>
      </c>
      <c r="D1220" s="3">
        <v>671</v>
      </c>
    </row>
    <row r="1221" customHeight="1" spans="1:4">
      <c r="A1221" s="2" t="str">
        <f>"01316"</f>
        <v>01316</v>
      </c>
      <c r="B1221" s="2" t="s">
        <v>1200</v>
      </c>
      <c r="C1221" s="3" t="s">
        <v>999</v>
      </c>
      <c r="D1221" s="3">
        <v>671</v>
      </c>
    </row>
    <row r="1222" customHeight="1" spans="1:4">
      <c r="A1222" s="2" t="str">
        <f>"01333"</f>
        <v>01333</v>
      </c>
      <c r="B1222" s="2" t="s">
        <v>1201</v>
      </c>
      <c r="C1222" s="3" t="s">
        <v>999</v>
      </c>
      <c r="D1222" s="3">
        <v>671</v>
      </c>
    </row>
    <row r="1223" customHeight="1" spans="1:4">
      <c r="A1223" s="2" t="str">
        <f>"01336"</f>
        <v>01336</v>
      </c>
      <c r="B1223" s="2" t="s">
        <v>1202</v>
      </c>
      <c r="C1223" s="3" t="s">
        <v>999</v>
      </c>
      <c r="D1223" s="3">
        <v>671</v>
      </c>
    </row>
    <row r="1224" customHeight="1" spans="1:4">
      <c r="A1224" s="2" t="str">
        <f>"01339"</f>
        <v>01339</v>
      </c>
      <c r="B1224" s="2" t="s">
        <v>1203</v>
      </c>
      <c r="C1224" s="3" t="s">
        <v>999</v>
      </c>
      <c r="D1224" s="3">
        <v>671</v>
      </c>
    </row>
    <row r="1225" customHeight="1" spans="1:4">
      <c r="A1225" s="2" t="str">
        <f>"01347"</f>
        <v>01347</v>
      </c>
      <c r="B1225" s="2" t="s">
        <v>1204</v>
      </c>
      <c r="C1225" s="3" t="s">
        <v>999</v>
      </c>
      <c r="D1225" s="3">
        <v>671</v>
      </c>
    </row>
    <row r="1226" customHeight="1" spans="1:4">
      <c r="A1226" s="2" t="str">
        <f>"01359"</f>
        <v>01359</v>
      </c>
      <c r="B1226" s="2" t="s">
        <v>1205</v>
      </c>
      <c r="C1226" s="3" t="s">
        <v>999</v>
      </c>
      <c r="D1226" s="3">
        <v>671</v>
      </c>
    </row>
    <row r="1227" customHeight="1" spans="1:4">
      <c r="A1227" s="2" t="str">
        <f>"01378"</f>
        <v>01378</v>
      </c>
      <c r="B1227" s="2" t="s">
        <v>1206</v>
      </c>
      <c r="C1227" s="3" t="s">
        <v>999</v>
      </c>
      <c r="D1227" s="3">
        <v>671</v>
      </c>
    </row>
    <row r="1228" customHeight="1" spans="1:4">
      <c r="A1228" s="2" t="str">
        <f>"01382"</f>
        <v>01382</v>
      </c>
      <c r="B1228" s="2" t="s">
        <v>1207</v>
      </c>
      <c r="C1228" s="3" t="s">
        <v>999</v>
      </c>
      <c r="D1228" s="3">
        <v>671</v>
      </c>
    </row>
    <row r="1229" customHeight="1" spans="1:4">
      <c r="A1229" s="2" t="str">
        <f>"01387"</f>
        <v>01387</v>
      </c>
      <c r="B1229" s="2" t="s">
        <v>1208</v>
      </c>
      <c r="C1229" s="3" t="s">
        <v>999</v>
      </c>
      <c r="D1229" s="3">
        <v>671</v>
      </c>
    </row>
    <row r="1230" customHeight="1" spans="1:4">
      <c r="A1230" s="2" t="str">
        <f>"01398"</f>
        <v>01398</v>
      </c>
      <c r="B1230" s="2" t="s">
        <v>1209</v>
      </c>
      <c r="C1230" s="3" t="s">
        <v>999</v>
      </c>
      <c r="D1230" s="3">
        <v>671</v>
      </c>
    </row>
    <row r="1231" customHeight="1" spans="1:4">
      <c r="A1231" s="2" t="str">
        <f>"01432"</f>
        <v>01432</v>
      </c>
      <c r="B1231" s="2" t="s">
        <v>1210</v>
      </c>
      <c r="C1231" s="3" t="s">
        <v>999</v>
      </c>
      <c r="D1231" s="3">
        <v>671</v>
      </c>
    </row>
    <row r="1232" customHeight="1" spans="1:4">
      <c r="A1232" s="2" t="str">
        <f>"01528"</f>
        <v>01528</v>
      </c>
      <c r="B1232" s="2" t="s">
        <v>1211</v>
      </c>
      <c r="C1232" s="3" t="s">
        <v>999</v>
      </c>
      <c r="D1232" s="3">
        <v>671</v>
      </c>
    </row>
    <row r="1233" customHeight="1" spans="1:4">
      <c r="A1233" s="2" t="str">
        <f>"01530"</f>
        <v>01530</v>
      </c>
      <c r="B1233" s="2" t="s">
        <v>1212</v>
      </c>
      <c r="C1233" s="3" t="s">
        <v>999</v>
      </c>
      <c r="D1233" s="3">
        <v>671</v>
      </c>
    </row>
    <row r="1234" customHeight="1" spans="1:4">
      <c r="A1234" s="2" t="str">
        <f>"01618"</f>
        <v>01618</v>
      </c>
      <c r="B1234" s="2" t="s">
        <v>1213</v>
      </c>
      <c r="C1234" s="3" t="s">
        <v>999</v>
      </c>
      <c r="D1234" s="3">
        <v>671</v>
      </c>
    </row>
    <row r="1235" customHeight="1" spans="1:4">
      <c r="A1235" s="2" t="str">
        <f>"01619"</f>
        <v>01619</v>
      </c>
      <c r="B1235" s="2" t="s">
        <v>1214</v>
      </c>
      <c r="C1235" s="3" t="s">
        <v>999</v>
      </c>
      <c r="D1235" s="3">
        <v>671</v>
      </c>
    </row>
    <row r="1236" customHeight="1" spans="1:4">
      <c r="A1236" s="2" t="str">
        <f>"01638"</f>
        <v>01638</v>
      </c>
      <c r="B1236" s="2" t="s">
        <v>1215</v>
      </c>
      <c r="C1236" s="3" t="s">
        <v>999</v>
      </c>
      <c r="D1236" s="3">
        <v>671</v>
      </c>
    </row>
    <row r="1237" customHeight="1" spans="1:4">
      <c r="A1237" s="2" t="str">
        <f>"01668"</f>
        <v>01668</v>
      </c>
      <c r="B1237" s="2" t="s">
        <v>1216</v>
      </c>
      <c r="C1237" s="3" t="s">
        <v>999</v>
      </c>
      <c r="D1237" s="3">
        <v>671</v>
      </c>
    </row>
    <row r="1238" customHeight="1" spans="1:4">
      <c r="A1238" s="2" t="str">
        <f>"01680"</f>
        <v>01680</v>
      </c>
      <c r="B1238" s="2" t="s">
        <v>1217</v>
      </c>
      <c r="C1238" s="3" t="s">
        <v>999</v>
      </c>
      <c r="D1238" s="3">
        <v>671</v>
      </c>
    </row>
    <row r="1239" customHeight="1" spans="1:4">
      <c r="A1239" s="2" t="str">
        <f>"01728"</f>
        <v>01728</v>
      </c>
      <c r="B1239" s="2" t="s">
        <v>1218</v>
      </c>
      <c r="C1239" s="3" t="s">
        <v>999</v>
      </c>
      <c r="D1239" s="3">
        <v>671</v>
      </c>
    </row>
    <row r="1240" customHeight="1" spans="1:4">
      <c r="A1240" s="2" t="str">
        <f>"01766"</f>
        <v>01766</v>
      </c>
      <c r="B1240" s="2" t="s">
        <v>1219</v>
      </c>
      <c r="C1240" s="3" t="s">
        <v>999</v>
      </c>
      <c r="D1240" s="3">
        <v>671</v>
      </c>
    </row>
    <row r="1241" customHeight="1" spans="1:4">
      <c r="A1241" s="2" t="str">
        <f>"01788"</f>
        <v>01788</v>
      </c>
      <c r="B1241" s="2" t="s">
        <v>1220</v>
      </c>
      <c r="C1241" s="3" t="s">
        <v>999</v>
      </c>
      <c r="D1241" s="3">
        <v>671</v>
      </c>
    </row>
    <row r="1242" customHeight="1" spans="1:4">
      <c r="A1242" s="2" t="str">
        <f>"01800"</f>
        <v>01800</v>
      </c>
      <c r="B1242" s="2" t="s">
        <v>1221</v>
      </c>
      <c r="C1242" s="3" t="s">
        <v>999</v>
      </c>
      <c r="D1242" s="3">
        <v>671</v>
      </c>
    </row>
    <row r="1243" customHeight="1" spans="1:4">
      <c r="A1243" s="2" t="str">
        <f>"01813"</f>
        <v>01813</v>
      </c>
      <c r="B1243" s="2" t="s">
        <v>1222</v>
      </c>
      <c r="C1243" s="3" t="s">
        <v>999</v>
      </c>
      <c r="D1243" s="3">
        <v>671</v>
      </c>
    </row>
    <row r="1244" customHeight="1" spans="1:4">
      <c r="A1244" s="2" t="str">
        <f>"01816"</f>
        <v>01816</v>
      </c>
      <c r="B1244" s="2" t="s">
        <v>1223</v>
      </c>
      <c r="C1244" s="3" t="s">
        <v>999</v>
      </c>
      <c r="D1244" s="3">
        <v>671</v>
      </c>
    </row>
    <row r="1245" customHeight="1" spans="1:4">
      <c r="A1245" s="2" t="str">
        <f>"01828"</f>
        <v>01828</v>
      </c>
      <c r="B1245" s="2" t="s">
        <v>1224</v>
      </c>
      <c r="C1245" s="3" t="s">
        <v>999</v>
      </c>
      <c r="D1245" s="3">
        <v>671</v>
      </c>
    </row>
    <row r="1246" customHeight="1" spans="1:4">
      <c r="A1246" s="2" t="str">
        <f>"01833"</f>
        <v>01833</v>
      </c>
      <c r="B1246" s="2" t="s">
        <v>1225</v>
      </c>
      <c r="C1246" s="3" t="s">
        <v>999</v>
      </c>
      <c r="D1246" s="3">
        <v>671</v>
      </c>
    </row>
    <row r="1247" customHeight="1" spans="1:4">
      <c r="A1247" s="2" t="str">
        <f>"01880"</f>
        <v>01880</v>
      </c>
      <c r="B1247" s="2" t="s">
        <v>1226</v>
      </c>
      <c r="C1247" s="3" t="s">
        <v>999</v>
      </c>
      <c r="D1247" s="3">
        <v>671</v>
      </c>
    </row>
    <row r="1248" customHeight="1" spans="1:4">
      <c r="A1248" s="2" t="str">
        <f>"01882"</f>
        <v>01882</v>
      </c>
      <c r="B1248" s="2" t="s">
        <v>1227</v>
      </c>
      <c r="C1248" s="3" t="s">
        <v>999</v>
      </c>
      <c r="D1248" s="3">
        <v>671</v>
      </c>
    </row>
    <row r="1249" customHeight="1" spans="1:4">
      <c r="A1249" s="2" t="str">
        <f>"01888"</f>
        <v>01888</v>
      </c>
      <c r="B1249" s="2" t="s">
        <v>1228</v>
      </c>
      <c r="C1249" s="3" t="s">
        <v>999</v>
      </c>
      <c r="D1249" s="3">
        <v>671</v>
      </c>
    </row>
    <row r="1250" customHeight="1" spans="1:4">
      <c r="A1250" s="2" t="str">
        <f>"01898"</f>
        <v>01898</v>
      </c>
      <c r="B1250" s="2" t="s">
        <v>1229</v>
      </c>
      <c r="C1250" s="3" t="s">
        <v>999</v>
      </c>
      <c r="D1250" s="3">
        <v>671</v>
      </c>
    </row>
    <row r="1251" customHeight="1" spans="1:4">
      <c r="A1251" s="2" t="str">
        <f>"01918"</f>
        <v>01918</v>
      </c>
      <c r="B1251" s="2" t="s">
        <v>1230</v>
      </c>
      <c r="C1251" s="3" t="s">
        <v>999</v>
      </c>
      <c r="D1251" s="3">
        <v>671</v>
      </c>
    </row>
    <row r="1252" customHeight="1" spans="1:4">
      <c r="A1252" s="2" t="str">
        <f>"01919"</f>
        <v>01919</v>
      </c>
      <c r="B1252" s="2" t="s">
        <v>1231</v>
      </c>
      <c r="C1252" s="3" t="s">
        <v>999</v>
      </c>
      <c r="D1252" s="3">
        <v>671</v>
      </c>
    </row>
    <row r="1253" customHeight="1" spans="1:4">
      <c r="A1253" s="2" t="str">
        <f>"01928"</f>
        <v>01928</v>
      </c>
      <c r="B1253" s="2" t="s">
        <v>1232</v>
      </c>
      <c r="C1253" s="3" t="s">
        <v>999</v>
      </c>
      <c r="D1253" s="3">
        <v>671</v>
      </c>
    </row>
    <row r="1254" customHeight="1" spans="1:4">
      <c r="A1254" s="2" t="str">
        <f>"01929"</f>
        <v>01929</v>
      </c>
      <c r="B1254" s="2" t="s">
        <v>1233</v>
      </c>
      <c r="C1254" s="3" t="s">
        <v>999</v>
      </c>
      <c r="D1254" s="3">
        <v>671</v>
      </c>
    </row>
    <row r="1255" customHeight="1" spans="1:4">
      <c r="A1255" s="2" t="str">
        <f>"01958"</f>
        <v>01958</v>
      </c>
      <c r="B1255" s="2" t="s">
        <v>1234</v>
      </c>
      <c r="C1255" s="3" t="s">
        <v>999</v>
      </c>
      <c r="D1255" s="3">
        <v>671</v>
      </c>
    </row>
    <row r="1256" customHeight="1" spans="1:4">
      <c r="A1256" s="2" t="str">
        <f>"01972"</f>
        <v>01972</v>
      </c>
      <c r="B1256" s="2" t="s">
        <v>1235</v>
      </c>
      <c r="C1256" s="3" t="s">
        <v>999</v>
      </c>
      <c r="D1256" s="3">
        <v>671</v>
      </c>
    </row>
    <row r="1257" customHeight="1" spans="1:4">
      <c r="A1257" s="2" t="str">
        <f>"01988"</f>
        <v>01988</v>
      </c>
      <c r="B1257" s="2" t="s">
        <v>1236</v>
      </c>
      <c r="C1257" s="3" t="s">
        <v>999</v>
      </c>
      <c r="D1257" s="3">
        <v>671</v>
      </c>
    </row>
    <row r="1258" customHeight="1" spans="1:4">
      <c r="A1258" s="2" t="str">
        <f>"01999"</f>
        <v>01999</v>
      </c>
      <c r="B1258" s="2" t="s">
        <v>1237</v>
      </c>
      <c r="C1258" s="3" t="s">
        <v>999</v>
      </c>
      <c r="D1258" s="3">
        <v>671</v>
      </c>
    </row>
    <row r="1259" customHeight="1" spans="1:4">
      <c r="A1259" s="2" t="str">
        <f>"02007"</f>
        <v>02007</v>
      </c>
      <c r="B1259" s="2" t="s">
        <v>1238</v>
      </c>
      <c r="C1259" s="3" t="s">
        <v>999</v>
      </c>
      <c r="D1259" s="3">
        <v>671</v>
      </c>
    </row>
    <row r="1260" customHeight="1" spans="1:4">
      <c r="A1260" s="2" t="str">
        <f>"02008"</f>
        <v>02008</v>
      </c>
      <c r="B1260" s="2" t="s">
        <v>1239</v>
      </c>
      <c r="C1260" s="3" t="s">
        <v>999</v>
      </c>
      <c r="D1260" s="3">
        <v>671</v>
      </c>
    </row>
    <row r="1261" customHeight="1" spans="1:4">
      <c r="A1261" s="2" t="str">
        <f>"02009"</f>
        <v>02009</v>
      </c>
      <c r="B1261" s="2" t="s">
        <v>1240</v>
      </c>
      <c r="C1261" s="3" t="s">
        <v>999</v>
      </c>
      <c r="D1261" s="3">
        <v>671</v>
      </c>
    </row>
    <row r="1262" customHeight="1" spans="1:4">
      <c r="A1262" s="2" t="str">
        <f>"02018"</f>
        <v>02018</v>
      </c>
      <c r="B1262" s="2" t="s">
        <v>1241</v>
      </c>
      <c r="C1262" s="3" t="s">
        <v>999</v>
      </c>
      <c r="D1262" s="3">
        <v>671</v>
      </c>
    </row>
    <row r="1263" customHeight="1" spans="1:4">
      <c r="A1263" s="2" t="str">
        <f>"02020"</f>
        <v>02020</v>
      </c>
      <c r="B1263" s="2" t="s">
        <v>1242</v>
      </c>
      <c r="C1263" s="3" t="s">
        <v>999</v>
      </c>
      <c r="D1263" s="3">
        <v>671</v>
      </c>
    </row>
    <row r="1264" customHeight="1" spans="1:4">
      <c r="A1264" s="2" t="str">
        <f>"02038"</f>
        <v>02038</v>
      </c>
      <c r="B1264" s="2" t="s">
        <v>1243</v>
      </c>
      <c r="C1264" s="3" t="s">
        <v>999</v>
      </c>
      <c r="D1264" s="3">
        <v>671</v>
      </c>
    </row>
    <row r="1265" customHeight="1" spans="1:4">
      <c r="A1265" s="2" t="str">
        <f>"02128"</f>
        <v>02128</v>
      </c>
      <c r="B1265" s="2" t="s">
        <v>1244</v>
      </c>
      <c r="C1265" s="3" t="s">
        <v>999</v>
      </c>
      <c r="D1265" s="3">
        <v>671</v>
      </c>
    </row>
    <row r="1266" customHeight="1" spans="1:4">
      <c r="A1266" s="2" t="str">
        <f>"02168"</f>
        <v>02168</v>
      </c>
      <c r="B1266" s="2" t="s">
        <v>1245</v>
      </c>
      <c r="C1266" s="3" t="s">
        <v>999</v>
      </c>
      <c r="D1266" s="3">
        <v>671</v>
      </c>
    </row>
    <row r="1267" customHeight="1" spans="1:4">
      <c r="A1267" s="2" t="str">
        <f>"02186"</f>
        <v>02186</v>
      </c>
      <c r="B1267" s="2" t="s">
        <v>1246</v>
      </c>
      <c r="C1267" s="3" t="s">
        <v>999</v>
      </c>
      <c r="D1267" s="3">
        <v>671</v>
      </c>
    </row>
    <row r="1268" customHeight="1" spans="1:4">
      <c r="A1268" s="2" t="str">
        <f>"02196"</f>
        <v>02196</v>
      </c>
      <c r="B1268" s="2" t="s">
        <v>1247</v>
      </c>
      <c r="C1268" s="3" t="s">
        <v>999</v>
      </c>
      <c r="D1268" s="3">
        <v>671</v>
      </c>
    </row>
    <row r="1269" customHeight="1" spans="1:4">
      <c r="A1269" s="2" t="str">
        <f>"02238"</f>
        <v>02238</v>
      </c>
      <c r="B1269" s="2" t="s">
        <v>1248</v>
      </c>
      <c r="C1269" s="3" t="s">
        <v>999</v>
      </c>
      <c r="D1269" s="3">
        <v>671</v>
      </c>
    </row>
    <row r="1270" customHeight="1" spans="1:4">
      <c r="A1270" s="2" t="str">
        <f>"02282"</f>
        <v>02282</v>
      </c>
      <c r="B1270" s="2" t="s">
        <v>1249</v>
      </c>
      <c r="C1270" s="3" t="s">
        <v>999</v>
      </c>
      <c r="D1270" s="3">
        <v>671</v>
      </c>
    </row>
    <row r="1271" customHeight="1" spans="1:4">
      <c r="A1271" s="2" t="str">
        <f>"02313"</f>
        <v>02313</v>
      </c>
      <c r="B1271" s="2" t="s">
        <v>1250</v>
      </c>
      <c r="C1271" s="3" t="s">
        <v>999</v>
      </c>
      <c r="D1271" s="3">
        <v>671</v>
      </c>
    </row>
    <row r="1272" customHeight="1" spans="1:4">
      <c r="A1272" s="2" t="str">
        <f>"02314"</f>
        <v>02314</v>
      </c>
      <c r="B1272" s="2" t="s">
        <v>1251</v>
      </c>
      <c r="C1272" s="3" t="s">
        <v>999</v>
      </c>
      <c r="D1272" s="3">
        <v>671</v>
      </c>
    </row>
    <row r="1273" customHeight="1" spans="1:4">
      <c r="A1273" s="2" t="str">
        <f>"02318"</f>
        <v>02318</v>
      </c>
      <c r="B1273" s="2" t="s">
        <v>1252</v>
      </c>
      <c r="C1273" s="3" t="s">
        <v>999</v>
      </c>
      <c r="D1273" s="3">
        <v>671</v>
      </c>
    </row>
    <row r="1274" customHeight="1" spans="1:4">
      <c r="A1274" s="2" t="str">
        <f>"02319"</f>
        <v>02319</v>
      </c>
      <c r="B1274" s="2" t="s">
        <v>1253</v>
      </c>
      <c r="C1274" s="3" t="s">
        <v>999</v>
      </c>
      <c r="D1274" s="3">
        <v>671</v>
      </c>
    </row>
    <row r="1275" customHeight="1" spans="1:4">
      <c r="A1275" s="2" t="str">
        <f>"02328"</f>
        <v>02328</v>
      </c>
      <c r="B1275" s="2" t="s">
        <v>1254</v>
      </c>
      <c r="C1275" s="3" t="s">
        <v>999</v>
      </c>
      <c r="D1275" s="3">
        <v>671</v>
      </c>
    </row>
    <row r="1276" customHeight="1" spans="1:4">
      <c r="A1276" s="2" t="str">
        <f>"02329"</f>
        <v>02329</v>
      </c>
      <c r="B1276" s="2" t="s">
        <v>1255</v>
      </c>
      <c r="C1276" s="3" t="s">
        <v>999</v>
      </c>
      <c r="D1276" s="3">
        <v>671</v>
      </c>
    </row>
    <row r="1277" customHeight="1" spans="1:4">
      <c r="A1277" s="2" t="str">
        <f>"02333"</f>
        <v>02333</v>
      </c>
      <c r="B1277" s="2" t="s">
        <v>1256</v>
      </c>
      <c r="C1277" s="3" t="s">
        <v>999</v>
      </c>
      <c r="D1277" s="3">
        <v>671</v>
      </c>
    </row>
    <row r="1278" customHeight="1" spans="1:4">
      <c r="A1278" s="2" t="str">
        <f>"02356"</f>
        <v>02356</v>
      </c>
      <c r="B1278" s="2" t="s">
        <v>1257</v>
      </c>
      <c r="C1278" s="3" t="s">
        <v>999</v>
      </c>
      <c r="D1278" s="3">
        <v>671</v>
      </c>
    </row>
    <row r="1279" customHeight="1" spans="1:4">
      <c r="A1279" s="2" t="str">
        <f>"02357"</f>
        <v>02357</v>
      </c>
      <c r="B1279" s="2" t="s">
        <v>1258</v>
      </c>
      <c r="C1279" s="3" t="s">
        <v>999</v>
      </c>
      <c r="D1279" s="3">
        <v>671</v>
      </c>
    </row>
    <row r="1280" customHeight="1" spans="1:4">
      <c r="A1280" s="2" t="str">
        <f>"02380"</f>
        <v>02380</v>
      </c>
      <c r="B1280" s="2" t="s">
        <v>1259</v>
      </c>
      <c r="C1280" s="3" t="s">
        <v>999</v>
      </c>
      <c r="D1280" s="3">
        <v>671</v>
      </c>
    </row>
    <row r="1281" customHeight="1" spans="1:4">
      <c r="A1281" s="2" t="str">
        <f>"02382"</f>
        <v>02382</v>
      </c>
      <c r="B1281" s="2" t="s">
        <v>1260</v>
      </c>
      <c r="C1281" s="3" t="s">
        <v>999</v>
      </c>
      <c r="D1281" s="3">
        <v>671</v>
      </c>
    </row>
    <row r="1282" customHeight="1" spans="1:4">
      <c r="A1282" s="2" t="str">
        <f>"02386"</f>
        <v>02386</v>
      </c>
      <c r="B1282" s="2" t="s">
        <v>1261</v>
      </c>
      <c r="C1282" s="3" t="s">
        <v>999</v>
      </c>
      <c r="D1282" s="3">
        <v>671</v>
      </c>
    </row>
    <row r="1283" customHeight="1" spans="1:4">
      <c r="A1283" s="2" t="str">
        <f>"02388"</f>
        <v>02388</v>
      </c>
      <c r="B1283" s="2" t="s">
        <v>1262</v>
      </c>
      <c r="C1283" s="3" t="s">
        <v>999</v>
      </c>
      <c r="D1283" s="3">
        <v>671</v>
      </c>
    </row>
    <row r="1284" customHeight="1" spans="1:4">
      <c r="A1284" s="2" t="str">
        <f>"02600"</f>
        <v>02600</v>
      </c>
      <c r="B1284" s="2" t="s">
        <v>1263</v>
      </c>
      <c r="C1284" s="3" t="s">
        <v>999</v>
      </c>
      <c r="D1284" s="3">
        <v>671</v>
      </c>
    </row>
    <row r="1285" customHeight="1" spans="1:4">
      <c r="A1285" s="2" t="str">
        <f>"02601"</f>
        <v>02601</v>
      </c>
      <c r="B1285" s="2" t="s">
        <v>1264</v>
      </c>
      <c r="C1285" s="3" t="s">
        <v>999</v>
      </c>
      <c r="D1285" s="3">
        <v>671</v>
      </c>
    </row>
    <row r="1286" customHeight="1" spans="1:4">
      <c r="A1286" s="2" t="str">
        <f>"02607"</f>
        <v>02607</v>
      </c>
      <c r="B1286" s="2" t="s">
        <v>1265</v>
      </c>
      <c r="C1286" s="3" t="s">
        <v>999</v>
      </c>
      <c r="D1286" s="3">
        <v>671</v>
      </c>
    </row>
    <row r="1287" customHeight="1" spans="1:4">
      <c r="A1287" s="2" t="str">
        <f>"02628"</f>
        <v>02628</v>
      </c>
      <c r="B1287" s="2" t="s">
        <v>1266</v>
      </c>
      <c r="C1287" s="3" t="s">
        <v>999</v>
      </c>
      <c r="D1287" s="3">
        <v>671</v>
      </c>
    </row>
    <row r="1288" customHeight="1" spans="1:4">
      <c r="A1288" s="2" t="str">
        <f>"02669"</f>
        <v>02669</v>
      </c>
      <c r="B1288" s="2" t="s">
        <v>1267</v>
      </c>
      <c r="C1288" s="3" t="s">
        <v>999</v>
      </c>
      <c r="D1288" s="3">
        <v>671</v>
      </c>
    </row>
    <row r="1289" customHeight="1" spans="1:4">
      <c r="A1289" s="2" t="str">
        <f>"02688"</f>
        <v>02688</v>
      </c>
      <c r="B1289" s="2" t="s">
        <v>1268</v>
      </c>
      <c r="C1289" s="3" t="s">
        <v>999</v>
      </c>
      <c r="D1289" s="3">
        <v>671</v>
      </c>
    </row>
    <row r="1290" customHeight="1" spans="1:4">
      <c r="A1290" s="2" t="str">
        <f>"02689"</f>
        <v>02689</v>
      </c>
      <c r="B1290" s="2" t="s">
        <v>1269</v>
      </c>
      <c r="C1290" s="3" t="s">
        <v>999</v>
      </c>
      <c r="D1290" s="3">
        <v>671</v>
      </c>
    </row>
    <row r="1291" customHeight="1" spans="1:4">
      <c r="A1291" s="2" t="str">
        <f>"02727"</f>
        <v>02727</v>
      </c>
      <c r="B1291" s="2" t="s">
        <v>1270</v>
      </c>
      <c r="C1291" s="3" t="s">
        <v>999</v>
      </c>
      <c r="D1291" s="3">
        <v>671</v>
      </c>
    </row>
    <row r="1292" customHeight="1" spans="1:4">
      <c r="A1292" s="2" t="str">
        <f>"02777"</f>
        <v>02777</v>
      </c>
      <c r="B1292" s="2" t="s">
        <v>1271</v>
      </c>
      <c r="C1292" s="3" t="s">
        <v>999</v>
      </c>
      <c r="D1292" s="3">
        <v>671</v>
      </c>
    </row>
    <row r="1293" customHeight="1" spans="1:4">
      <c r="A1293" s="2" t="str">
        <f>"02866"</f>
        <v>02866</v>
      </c>
      <c r="B1293" s="2" t="s">
        <v>1272</v>
      </c>
      <c r="C1293" s="3" t="s">
        <v>999</v>
      </c>
      <c r="D1293" s="3">
        <v>671</v>
      </c>
    </row>
    <row r="1294" customHeight="1" spans="1:4">
      <c r="A1294" s="2" t="str">
        <f>"02877"</f>
        <v>02877</v>
      </c>
      <c r="B1294" s="2" t="s">
        <v>1273</v>
      </c>
      <c r="C1294" s="3" t="s">
        <v>999</v>
      </c>
      <c r="D1294" s="3">
        <v>671</v>
      </c>
    </row>
    <row r="1295" customHeight="1" spans="1:4">
      <c r="A1295" s="2" t="str">
        <f>"02880"</f>
        <v>02880</v>
      </c>
      <c r="B1295" s="2" t="s">
        <v>1274</v>
      </c>
      <c r="C1295" s="3" t="s">
        <v>999</v>
      </c>
      <c r="D1295" s="3">
        <v>671</v>
      </c>
    </row>
    <row r="1296" customHeight="1" spans="1:4">
      <c r="A1296" s="2" t="str">
        <f>"02883"</f>
        <v>02883</v>
      </c>
      <c r="B1296" s="2" t="s">
        <v>1275</v>
      </c>
      <c r="C1296" s="3" t="s">
        <v>999</v>
      </c>
      <c r="D1296" s="3">
        <v>671</v>
      </c>
    </row>
    <row r="1297" customHeight="1" spans="1:4">
      <c r="A1297" s="2" t="str">
        <f>"02899"</f>
        <v>02899</v>
      </c>
      <c r="B1297" s="2" t="s">
        <v>1276</v>
      </c>
      <c r="C1297" s="3" t="s">
        <v>999</v>
      </c>
      <c r="D1297" s="3">
        <v>671</v>
      </c>
    </row>
    <row r="1298" customHeight="1" spans="1:4">
      <c r="A1298" s="2" t="str">
        <f>"02904"</f>
        <v>02904</v>
      </c>
      <c r="B1298" s="2" t="s">
        <v>1277</v>
      </c>
      <c r="C1298" s="3" t="s">
        <v>999</v>
      </c>
      <c r="D1298" s="3">
        <v>671</v>
      </c>
    </row>
    <row r="1299" customHeight="1" spans="1:4">
      <c r="A1299" s="2" t="str">
        <f>"02908"</f>
        <v>02908</v>
      </c>
      <c r="B1299" s="2" t="s">
        <v>1278</v>
      </c>
      <c r="C1299" s="3" t="s">
        <v>999</v>
      </c>
      <c r="D1299" s="3">
        <v>671</v>
      </c>
    </row>
    <row r="1300" customHeight="1" spans="1:4">
      <c r="A1300" s="2" t="str">
        <f>"02935"</f>
        <v>02935</v>
      </c>
      <c r="B1300" s="2" t="s">
        <v>1279</v>
      </c>
      <c r="C1300" s="3" t="s">
        <v>999</v>
      </c>
      <c r="D1300" s="3">
        <v>671</v>
      </c>
    </row>
    <row r="1301" customHeight="1" spans="1:4">
      <c r="A1301" s="2" t="str">
        <f>"02982"</f>
        <v>02982</v>
      </c>
      <c r="B1301" s="2" t="s">
        <v>1280</v>
      </c>
      <c r="C1301" s="3" t="s">
        <v>999</v>
      </c>
      <c r="D1301" s="3">
        <v>671</v>
      </c>
    </row>
    <row r="1302" customHeight="1" spans="1:4">
      <c r="A1302" s="2" t="str">
        <f>"02996"</f>
        <v>02996</v>
      </c>
      <c r="B1302" s="2" t="s">
        <v>1281</v>
      </c>
      <c r="C1302" s="3" t="s">
        <v>999</v>
      </c>
      <c r="D1302" s="3">
        <v>671</v>
      </c>
    </row>
    <row r="1303" customHeight="1" spans="1:4">
      <c r="A1303" s="2" t="str">
        <f>"03308"</f>
        <v>03308</v>
      </c>
      <c r="B1303" s="2" t="s">
        <v>1282</v>
      </c>
      <c r="C1303" s="3" t="s">
        <v>999</v>
      </c>
      <c r="D1303" s="3">
        <v>671</v>
      </c>
    </row>
    <row r="1304" customHeight="1" spans="1:4">
      <c r="A1304" s="2" t="str">
        <f>"03311"</f>
        <v>03311</v>
      </c>
      <c r="B1304" s="2" t="s">
        <v>1283</v>
      </c>
      <c r="C1304" s="3" t="s">
        <v>999</v>
      </c>
      <c r="D1304" s="3">
        <v>671</v>
      </c>
    </row>
    <row r="1305" customHeight="1" spans="1:4">
      <c r="A1305" s="2" t="str">
        <f>"03323"</f>
        <v>03323</v>
      </c>
      <c r="B1305" s="2" t="s">
        <v>1284</v>
      </c>
      <c r="C1305" s="3" t="s">
        <v>999</v>
      </c>
      <c r="D1305" s="3">
        <v>671</v>
      </c>
    </row>
    <row r="1306" customHeight="1" spans="1:4">
      <c r="A1306" s="2" t="str">
        <f>"03328"</f>
        <v>03328</v>
      </c>
      <c r="B1306" s="2" t="s">
        <v>1285</v>
      </c>
      <c r="C1306" s="3" t="s">
        <v>999</v>
      </c>
      <c r="D1306" s="3">
        <v>671</v>
      </c>
    </row>
    <row r="1307" customHeight="1" spans="1:4">
      <c r="A1307" s="2" t="str">
        <f>"03331"</f>
        <v>03331</v>
      </c>
      <c r="B1307" s="2" t="s">
        <v>1286</v>
      </c>
      <c r="C1307" s="3" t="s">
        <v>999</v>
      </c>
      <c r="D1307" s="3">
        <v>671</v>
      </c>
    </row>
    <row r="1308" customHeight="1" spans="1:4">
      <c r="A1308" s="2" t="str">
        <f>"03333"</f>
        <v>03333</v>
      </c>
      <c r="B1308" s="2" t="s">
        <v>1287</v>
      </c>
      <c r="C1308" s="3" t="s">
        <v>999</v>
      </c>
      <c r="D1308" s="3">
        <v>671</v>
      </c>
    </row>
    <row r="1309" customHeight="1" spans="1:4">
      <c r="A1309" s="2" t="str">
        <f>"03360"</f>
        <v>03360</v>
      </c>
      <c r="B1309" s="2" t="s">
        <v>1288</v>
      </c>
      <c r="C1309" s="3" t="s">
        <v>999</v>
      </c>
      <c r="D1309" s="3">
        <v>671</v>
      </c>
    </row>
    <row r="1310" customHeight="1" spans="1:4">
      <c r="A1310" s="2" t="str">
        <f>"03368"</f>
        <v>03368</v>
      </c>
      <c r="B1310" s="2" t="s">
        <v>1289</v>
      </c>
      <c r="C1310" s="3" t="s">
        <v>999</v>
      </c>
      <c r="D1310" s="3">
        <v>671</v>
      </c>
    </row>
    <row r="1311" customHeight="1" spans="1:4">
      <c r="A1311" s="2" t="str">
        <f>"03377"</f>
        <v>03377</v>
      </c>
      <c r="B1311" s="2" t="s">
        <v>1290</v>
      </c>
      <c r="C1311" s="3" t="s">
        <v>999</v>
      </c>
      <c r="D1311" s="3">
        <v>671</v>
      </c>
    </row>
    <row r="1312" customHeight="1" spans="1:4">
      <c r="A1312" s="2" t="str">
        <f>"03380"</f>
        <v>03380</v>
      </c>
      <c r="B1312" s="2" t="s">
        <v>1291</v>
      </c>
      <c r="C1312" s="3" t="s">
        <v>999</v>
      </c>
      <c r="D1312" s="3">
        <v>671</v>
      </c>
    </row>
    <row r="1313" customHeight="1" spans="1:4">
      <c r="A1313" s="2" t="str">
        <f>"03383"</f>
        <v>03383</v>
      </c>
      <c r="B1313" s="2" t="s">
        <v>1292</v>
      </c>
      <c r="C1313" s="3" t="s">
        <v>999</v>
      </c>
      <c r="D1313" s="3">
        <v>671</v>
      </c>
    </row>
    <row r="1314" customHeight="1" spans="1:4">
      <c r="A1314" s="2" t="str">
        <f>"03389"</f>
        <v>03389</v>
      </c>
      <c r="B1314" s="2" t="s">
        <v>1293</v>
      </c>
      <c r="C1314" s="3" t="s">
        <v>999</v>
      </c>
      <c r="D1314" s="3">
        <v>671</v>
      </c>
    </row>
    <row r="1315" customHeight="1" spans="1:4">
      <c r="A1315" s="2" t="str">
        <f>"03396"</f>
        <v>03396</v>
      </c>
      <c r="B1315" s="2" t="s">
        <v>1294</v>
      </c>
      <c r="C1315" s="3" t="s">
        <v>999</v>
      </c>
      <c r="D1315" s="3">
        <v>671</v>
      </c>
    </row>
    <row r="1316" customHeight="1" spans="1:4">
      <c r="A1316" s="2" t="str">
        <f>"03606"</f>
        <v>03606</v>
      </c>
      <c r="B1316" s="2" t="s">
        <v>1295</v>
      </c>
      <c r="C1316" s="3" t="s">
        <v>999</v>
      </c>
      <c r="D1316" s="3">
        <v>671</v>
      </c>
    </row>
    <row r="1317" customHeight="1" spans="1:4">
      <c r="A1317" s="2" t="str">
        <f>"03618"</f>
        <v>03618</v>
      </c>
      <c r="B1317" s="2" t="s">
        <v>1296</v>
      </c>
      <c r="C1317" s="3" t="s">
        <v>999</v>
      </c>
      <c r="D1317" s="3">
        <v>671</v>
      </c>
    </row>
    <row r="1318" customHeight="1" spans="1:4">
      <c r="A1318" s="2" t="str">
        <f>"03699"</f>
        <v>03699</v>
      </c>
      <c r="B1318" s="2" t="s">
        <v>1297</v>
      </c>
      <c r="C1318" s="3" t="s">
        <v>999</v>
      </c>
      <c r="D1318" s="3">
        <v>671</v>
      </c>
    </row>
    <row r="1319" customHeight="1" spans="1:4">
      <c r="A1319" s="2" t="str">
        <f>"03800"</f>
        <v>03800</v>
      </c>
      <c r="B1319" s="2" t="s">
        <v>1298</v>
      </c>
      <c r="C1319" s="3" t="s">
        <v>999</v>
      </c>
      <c r="D1319" s="3">
        <v>671</v>
      </c>
    </row>
    <row r="1320" customHeight="1" spans="1:4">
      <c r="A1320" s="2" t="str">
        <f>"03808"</f>
        <v>03808</v>
      </c>
      <c r="B1320" s="2" t="s">
        <v>1299</v>
      </c>
      <c r="C1320" s="3" t="s">
        <v>999</v>
      </c>
      <c r="D1320" s="3">
        <v>671</v>
      </c>
    </row>
    <row r="1321" customHeight="1" spans="1:4">
      <c r="A1321" s="2" t="str">
        <f>"03888"</f>
        <v>03888</v>
      </c>
      <c r="B1321" s="2" t="s">
        <v>1300</v>
      </c>
      <c r="C1321" s="3" t="s">
        <v>999</v>
      </c>
      <c r="D1321" s="3">
        <v>671</v>
      </c>
    </row>
    <row r="1322" customHeight="1" spans="1:4">
      <c r="A1322" s="2" t="str">
        <f>"03898"</f>
        <v>03898</v>
      </c>
      <c r="B1322" s="2" t="s">
        <v>1301</v>
      </c>
      <c r="C1322" s="3" t="s">
        <v>999</v>
      </c>
      <c r="D1322" s="3">
        <v>671</v>
      </c>
    </row>
    <row r="1323" customHeight="1" spans="1:4">
      <c r="A1323" s="2" t="str">
        <f>"03899"</f>
        <v>03899</v>
      </c>
      <c r="B1323" s="2" t="s">
        <v>1302</v>
      </c>
      <c r="C1323" s="3" t="s">
        <v>999</v>
      </c>
      <c r="D1323" s="3">
        <v>671</v>
      </c>
    </row>
    <row r="1324" customHeight="1" spans="1:4">
      <c r="A1324" s="2" t="str">
        <f>"03900"</f>
        <v>03900</v>
      </c>
      <c r="B1324" s="2" t="s">
        <v>1303</v>
      </c>
      <c r="C1324" s="3" t="s">
        <v>999</v>
      </c>
      <c r="D1324" s="3">
        <v>671</v>
      </c>
    </row>
    <row r="1325" customHeight="1" spans="1:4">
      <c r="A1325" s="2" t="str">
        <f>"03968"</f>
        <v>03968</v>
      </c>
      <c r="B1325" s="2" t="s">
        <v>1304</v>
      </c>
      <c r="C1325" s="3" t="s">
        <v>999</v>
      </c>
      <c r="D1325" s="3">
        <v>671</v>
      </c>
    </row>
    <row r="1326" customHeight="1" spans="1:4">
      <c r="A1326" s="2" t="str">
        <f>"03969"</f>
        <v>03969</v>
      </c>
      <c r="B1326" s="2" t="s">
        <v>1305</v>
      </c>
      <c r="C1326" s="3" t="s">
        <v>999</v>
      </c>
      <c r="D1326" s="3">
        <v>671</v>
      </c>
    </row>
    <row r="1327" customHeight="1" spans="1:4">
      <c r="A1327" s="2" t="str">
        <f>"03988"</f>
        <v>03988</v>
      </c>
      <c r="B1327" s="2" t="s">
        <v>1306</v>
      </c>
      <c r="C1327" s="3" t="s">
        <v>999</v>
      </c>
      <c r="D1327" s="3">
        <v>671</v>
      </c>
    </row>
    <row r="1328" customHeight="1" spans="1:4">
      <c r="A1328" s="2" t="str">
        <f>"03993"</f>
        <v>03993</v>
      </c>
      <c r="B1328" s="2" t="s">
        <v>1307</v>
      </c>
      <c r="C1328" s="3" t="s">
        <v>999</v>
      </c>
      <c r="D1328" s="3">
        <v>671</v>
      </c>
    </row>
    <row r="1329" customHeight="1" spans="1:4">
      <c r="A1329" s="2" t="str">
        <f>"03998"</f>
        <v>03998</v>
      </c>
      <c r="B1329" s="2" t="s">
        <v>1308</v>
      </c>
      <c r="C1329" s="3" t="s">
        <v>999</v>
      </c>
      <c r="D1329" s="3">
        <v>671</v>
      </c>
    </row>
    <row r="1330" customHeight="1" spans="1:4">
      <c r="A1330" s="2" t="str">
        <f>"06030"</f>
        <v>06030</v>
      </c>
      <c r="B1330" s="2" t="s">
        <v>1309</v>
      </c>
      <c r="C1330" s="3" t="s">
        <v>999</v>
      </c>
      <c r="D1330" s="3">
        <v>671</v>
      </c>
    </row>
    <row r="1331" customHeight="1" spans="1:4">
      <c r="A1331" s="2" t="str">
        <f>"06199"</f>
        <v>06199</v>
      </c>
      <c r="B1331" s="2" t="s">
        <v>1310</v>
      </c>
      <c r="C1331" s="3" t="s">
        <v>999</v>
      </c>
      <c r="D1331" s="3">
        <v>671</v>
      </c>
    </row>
    <row r="1332" customHeight="1" spans="1:4">
      <c r="A1332" s="2" t="str">
        <f>"06808"</f>
        <v>06808</v>
      </c>
      <c r="B1332" s="2" t="s">
        <v>1311</v>
      </c>
      <c r="C1332" s="3" t="s">
        <v>999</v>
      </c>
      <c r="D1332" s="3">
        <v>671</v>
      </c>
    </row>
    <row r="1333" customHeight="1" spans="1:4">
      <c r="A1333" s="2" t="str">
        <f>"06818"</f>
        <v>06818</v>
      </c>
      <c r="B1333" s="2" t="s">
        <v>1312</v>
      </c>
      <c r="C1333" s="3" t="s">
        <v>999</v>
      </c>
      <c r="D1333" s="3">
        <v>671</v>
      </c>
    </row>
    <row r="1334" customHeight="1" spans="1:4">
      <c r="A1334" s="2" t="str">
        <f>"06837"</f>
        <v>06837</v>
      </c>
      <c r="B1334" s="2" t="s">
        <v>1313</v>
      </c>
      <c r="C1334" s="3" t="s">
        <v>999</v>
      </c>
      <c r="D1334" s="3">
        <v>671</v>
      </c>
    </row>
    <row r="1335" customHeight="1" spans="1:4">
      <c r="A1335" s="2" t="str">
        <f>"06863"</f>
        <v>06863</v>
      </c>
      <c r="B1335" s="2" t="s">
        <v>1314</v>
      </c>
      <c r="C1335" s="3" t="s">
        <v>999</v>
      </c>
      <c r="D1335" s="3">
        <v>671</v>
      </c>
    </row>
    <row r="1336" customHeight="1" spans="1:4">
      <c r="A1336" s="2" t="str">
        <f>"06881"</f>
        <v>06881</v>
      </c>
      <c r="B1336" s="2" t="s">
        <v>1315</v>
      </c>
      <c r="C1336" s="3" t="s">
        <v>999</v>
      </c>
      <c r="D1336" s="3">
        <v>671</v>
      </c>
    </row>
    <row r="1337" customHeight="1" spans="1:4">
      <c r="A1337" s="2" t="str">
        <f>"06886"</f>
        <v>06886</v>
      </c>
      <c r="B1337" s="2" t="s">
        <v>1316</v>
      </c>
      <c r="C1337" s="3" t="s">
        <v>999</v>
      </c>
      <c r="D1337" s="3">
        <v>671</v>
      </c>
    </row>
    <row r="1338" customHeight="1" spans="1:4">
      <c r="A1338" s="2" t="str">
        <f>"SHGGT"</f>
        <v>SHGGT</v>
      </c>
      <c r="B1338" s="2" t="s">
        <v>1317</v>
      </c>
      <c r="C1338" s="3" t="s">
        <v>999</v>
      </c>
      <c r="D1338" s="3">
        <v>671</v>
      </c>
    </row>
  </sheetData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11"/>
  <sheetViews>
    <sheetView workbookViewId="0">
      <selection activeCell="I21" sqref="I21:J21"/>
    </sheetView>
  </sheetViews>
  <sheetFormatPr defaultColWidth="9" defaultRowHeight="14.25"/>
  <cols>
    <col min="1" max="2" width="9" style="1"/>
    <col min="5" max="5" width="10.5" customWidth="1"/>
    <col min="6" max="6" width="11.125" customWidth="1"/>
  </cols>
  <sheetData>
    <row r="1" spans="1:2">
      <c r="A1" s="1" t="s">
        <v>1318</v>
      </c>
      <c r="B1" s="1" t="s">
        <v>1319</v>
      </c>
    </row>
    <row r="2" spans="1:4">
      <c r="A2" s="1" t="str">
        <f>"000001"</f>
        <v>000001</v>
      </c>
      <c r="B2" s="1" t="s">
        <v>1320</v>
      </c>
      <c r="C2">
        <v>1</v>
      </c>
      <c r="D2" t="s">
        <v>1320</v>
      </c>
    </row>
    <row r="3" spans="1:4">
      <c r="A3" s="1" t="str">
        <f>"000002"</f>
        <v>000002</v>
      </c>
      <c r="B3" s="1" t="s">
        <v>1321</v>
      </c>
      <c r="C3">
        <v>2</v>
      </c>
      <c r="D3" t="s">
        <v>1322</v>
      </c>
    </row>
    <row r="4" spans="1:4">
      <c r="A4" s="1" t="str">
        <f>"000004"</f>
        <v>000004</v>
      </c>
      <c r="B4" s="1" t="s">
        <v>1323</v>
      </c>
      <c r="C4">
        <v>4</v>
      </c>
      <c r="D4" t="s">
        <v>1323</v>
      </c>
    </row>
    <row r="5" spans="1:4">
      <c r="A5" s="1" t="str">
        <f>"000005"</f>
        <v>000005</v>
      </c>
      <c r="B5" s="1" t="s">
        <v>1324</v>
      </c>
      <c r="C5">
        <v>5</v>
      </c>
      <c r="D5" t="s">
        <v>1324</v>
      </c>
    </row>
    <row r="6" spans="1:4">
      <c r="A6" s="1" t="str">
        <f>"000006"</f>
        <v>000006</v>
      </c>
      <c r="B6" s="1" t="s">
        <v>1325</v>
      </c>
      <c r="C6">
        <v>6</v>
      </c>
      <c r="D6" t="s">
        <v>1326</v>
      </c>
    </row>
    <row r="7" spans="1:4">
      <c r="A7" s="1" t="str">
        <f>"000007"</f>
        <v>000007</v>
      </c>
      <c r="B7" s="1" t="s">
        <v>1327</v>
      </c>
      <c r="C7">
        <v>7</v>
      </c>
      <c r="D7" t="s">
        <v>1327</v>
      </c>
    </row>
    <row r="8" spans="1:4">
      <c r="A8" s="1" t="str">
        <f>"000008"</f>
        <v>000008</v>
      </c>
      <c r="B8" s="1" t="s">
        <v>1328</v>
      </c>
      <c r="C8">
        <v>8</v>
      </c>
      <c r="D8" t="s">
        <v>1329</v>
      </c>
    </row>
    <row r="9" spans="1:4">
      <c r="A9" s="1" t="str">
        <f>"000009"</f>
        <v>000009</v>
      </c>
      <c r="B9" s="1" t="s">
        <v>1330</v>
      </c>
      <c r="C9">
        <v>9</v>
      </c>
      <c r="D9" t="s">
        <v>1330</v>
      </c>
    </row>
    <row r="10" spans="1:4">
      <c r="A10" s="1" t="str">
        <f>"000010"</f>
        <v>000010</v>
      </c>
      <c r="B10" s="1" t="s">
        <v>1331</v>
      </c>
      <c r="C10">
        <v>10</v>
      </c>
      <c r="D10" t="s">
        <v>1331</v>
      </c>
    </row>
    <row r="11" spans="1:4">
      <c r="A11" s="1" t="str">
        <f>"000011"</f>
        <v>000011</v>
      </c>
      <c r="B11" s="1" t="s">
        <v>1332</v>
      </c>
      <c r="C11">
        <v>11</v>
      </c>
      <c r="D11" t="s">
        <v>1332</v>
      </c>
    </row>
    <row r="12" spans="1:4">
      <c r="A12" s="1" t="str">
        <f>"000012"</f>
        <v>000012</v>
      </c>
      <c r="B12" s="1" t="s">
        <v>1333</v>
      </c>
      <c r="C12">
        <v>12</v>
      </c>
      <c r="D12" t="s">
        <v>1334</v>
      </c>
    </row>
    <row r="13" spans="1:4">
      <c r="A13" s="1" t="str">
        <f>"000014"</f>
        <v>000014</v>
      </c>
      <c r="B13" s="1" t="s">
        <v>1335</v>
      </c>
      <c r="C13">
        <v>14</v>
      </c>
      <c r="D13" t="s">
        <v>1335</v>
      </c>
    </row>
    <row r="14" spans="1:4">
      <c r="A14" s="1" t="str">
        <f>"000016"</f>
        <v>000016</v>
      </c>
      <c r="B14" s="1" t="s">
        <v>1336</v>
      </c>
      <c r="C14">
        <v>16</v>
      </c>
      <c r="D14" t="s">
        <v>1337</v>
      </c>
    </row>
    <row r="15" spans="1:4">
      <c r="A15" s="1" t="str">
        <f>"000017"</f>
        <v>000017</v>
      </c>
      <c r="B15" s="1" t="s">
        <v>1338</v>
      </c>
      <c r="C15">
        <v>17</v>
      </c>
      <c r="D15" t="s">
        <v>1338</v>
      </c>
    </row>
    <row r="16" spans="1:4">
      <c r="A16" s="1" t="str">
        <f>"000018"</f>
        <v>000018</v>
      </c>
      <c r="B16" s="1" t="s">
        <v>1339</v>
      </c>
      <c r="C16">
        <v>18</v>
      </c>
      <c r="D16" t="s">
        <v>1340</v>
      </c>
    </row>
    <row r="17" spans="1:4">
      <c r="A17" s="1" t="str">
        <f>"000019"</f>
        <v>000019</v>
      </c>
      <c r="B17" s="1" t="s">
        <v>1341</v>
      </c>
      <c r="C17">
        <v>19</v>
      </c>
      <c r="D17" t="s">
        <v>1342</v>
      </c>
    </row>
    <row r="18" spans="1:4">
      <c r="A18" s="1" t="str">
        <f>"000020"</f>
        <v>000020</v>
      </c>
      <c r="B18" s="1" t="s">
        <v>1343</v>
      </c>
      <c r="C18">
        <v>20</v>
      </c>
      <c r="D18" t="s">
        <v>1344</v>
      </c>
    </row>
    <row r="19" spans="1:10">
      <c r="A19" s="1" t="str">
        <f>"000021"</f>
        <v>000021</v>
      </c>
      <c r="B19" s="1" t="s">
        <v>1345</v>
      </c>
      <c r="C19">
        <v>21</v>
      </c>
      <c r="D19" t="s">
        <v>1346</v>
      </c>
      <c r="I19">
        <v>33</v>
      </c>
      <c r="J19" t="s">
        <v>1347</v>
      </c>
    </row>
    <row r="20" spans="1:10">
      <c r="A20" s="1" t="str">
        <f>"000022"</f>
        <v>000022</v>
      </c>
      <c r="B20" s="1" t="s">
        <v>1348</v>
      </c>
      <c r="C20">
        <v>22</v>
      </c>
      <c r="D20" t="s">
        <v>1349</v>
      </c>
      <c r="I20">
        <v>594</v>
      </c>
      <c r="J20" t="s">
        <v>1350</v>
      </c>
    </row>
    <row r="21" spans="1:10">
      <c r="A21" s="1" t="str">
        <f>"000023"</f>
        <v>000023</v>
      </c>
      <c r="B21" s="1" t="s">
        <v>1351</v>
      </c>
      <c r="C21">
        <v>23</v>
      </c>
      <c r="D21" t="s">
        <v>1352</v>
      </c>
      <c r="I21">
        <v>600656</v>
      </c>
      <c r="J21" t="s">
        <v>1353</v>
      </c>
    </row>
    <row r="22" spans="1:10">
      <c r="A22" s="1" t="str">
        <f>"000025"</f>
        <v>000025</v>
      </c>
      <c r="B22" s="1" t="s">
        <v>1354</v>
      </c>
      <c r="C22">
        <v>25</v>
      </c>
      <c r="D22" t="s">
        <v>1355</v>
      </c>
      <c r="I22">
        <v>600832</v>
      </c>
      <c r="J22" t="s">
        <v>1356</v>
      </c>
    </row>
    <row r="23" spans="1:4">
      <c r="A23" s="1" t="str">
        <f>"000026"</f>
        <v>000026</v>
      </c>
      <c r="B23" s="1" t="s">
        <v>1357</v>
      </c>
      <c r="C23">
        <v>26</v>
      </c>
      <c r="D23" t="s">
        <v>1358</v>
      </c>
    </row>
    <row r="24" spans="1:4">
      <c r="A24" s="1" t="str">
        <f>"000027"</f>
        <v>000027</v>
      </c>
      <c r="B24" s="1" t="s">
        <v>1359</v>
      </c>
      <c r="C24">
        <v>27</v>
      </c>
      <c r="D24" t="s">
        <v>1359</v>
      </c>
    </row>
    <row r="25" spans="1:4">
      <c r="A25" s="1" t="str">
        <f>"000028"</f>
        <v>000028</v>
      </c>
      <c r="B25" s="1" t="s">
        <v>1360</v>
      </c>
      <c r="C25">
        <v>28</v>
      </c>
      <c r="D25" t="s">
        <v>1360</v>
      </c>
    </row>
    <row r="26" spans="1:4">
      <c r="A26" s="1" t="str">
        <f>"000029"</f>
        <v>000029</v>
      </c>
      <c r="B26" s="1" t="s">
        <v>1361</v>
      </c>
      <c r="C26">
        <v>29</v>
      </c>
      <c r="D26" t="s">
        <v>1362</v>
      </c>
    </row>
    <row r="27" spans="1:4">
      <c r="A27" s="1" t="str">
        <f>"000030"</f>
        <v>000030</v>
      </c>
      <c r="B27" s="1" t="s">
        <v>1363</v>
      </c>
      <c r="C27">
        <v>30</v>
      </c>
      <c r="D27" t="s">
        <v>1363</v>
      </c>
    </row>
    <row r="28" spans="1:4">
      <c r="A28" s="1" t="str">
        <f>"000031"</f>
        <v>000031</v>
      </c>
      <c r="B28" s="1" t="s">
        <v>1364</v>
      </c>
      <c r="C28">
        <v>31</v>
      </c>
      <c r="D28" t="s">
        <v>1364</v>
      </c>
    </row>
    <row r="29" spans="1:4">
      <c r="A29" s="1" t="str">
        <f>"000032"</f>
        <v>000032</v>
      </c>
      <c r="B29" s="1" t="s">
        <v>1365</v>
      </c>
      <c r="C29">
        <v>32</v>
      </c>
      <c r="D29" t="s">
        <v>1366</v>
      </c>
    </row>
    <row r="30" spans="1:4">
      <c r="A30" s="1" t="str">
        <f>"000034"</f>
        <v>000034</v>
      </c>
      <c r="B30" s="1" t="s">
        <v>1367</v>
      </c>
      <c r="C30">
        <v>34</v>
      </c>
      <c r="D30" t="s">
        <v>1367</v>
      </c>
    </row>
    <row r="31" spans="1:4">
      <c r="A31" s="1" t="str">
        <f>"000035"</f>
        <v>000035</v>
      </c>
      <c r="B31" s="1" t="s">
        <v>1368</v>
      </c>
      <c r="C31">
        <v>35</v>
      </c>
      <c r="D31" t="s">
        <v>1368</v>
      </c>
    </row>
    <row r="32" spans="1:4">
      <c r="A32" s="1" t="str">
        <f>"000036"</f>
        <v>000036</v>
      </c>
      <c r="B32" s="1" t="s">
        <v>1369</v>
      </c>
      <c r="C32">
        <v>36</v>
      </c>
      <c r="D32" t="s">
        <v>1369</v>
      </c>
    </row>
    <row r="33" spans="1:4">
      <c r="A33" s="1" t="str">
        <f>"000037"</f>
        <v>000037</v>
      </c>
      <c r="B33" s="1" t="s">
        <v>1370</v>
      </c>
      <c r="C33">
        <v>37</v>
      </c>
      <c r="D33" t="s">
        <v>1371</v>
      </c>
    </row>
    <row r="34" spans="1:4">
      <c r="A34" s="1" t="str">
        <f>"000038"</f>
        <v>000038</v>
      </c>
      <c r="B34" s="1" t="s">
        <v>1372</v>
      </c>
      <c r="C34">
        <v>38</v>
      </c>
      <c r="D34" t="s">
        <v>1372</v>
      </c>
    </row>
    <row r="35" spans="1:4">
      <c r="A35" s="1" t="str">
        <f>"000039"</f>
        <v>000039</v>
      </c>
      <c r="B35" s="1" t="s">
        <v>1373</v>
      </c>
      <c r="C35">
        <v>39</v>
      </c>
      <c r="D35" t="s">
        <v>1373</v>
      </c>
    </row>
    <row r="36" spans="1:4">
      <c r="A36" s="1" t="str">
        <f>"000040"</f>
        <v>000040</v>
      </c>
      <c r="B36" s="1" t="s">
        <v>1374</v>
      </c>
      <c r="C36">
        <v>40</v>
      </c>
      <c r="D36" t="s">
        <v>1374</v>
      </c>
    </row>
    <row r="37" spans="1:4">
      <c r="A37" s="1" t="str">
        <f>"000042"</f>
        <v>000042</v>
      </c>
      <c r="B37" s="1" t="s">
        <v>1375</v>
      </c>
      <c r="C37">
        <v>42</v>
      </c>
      <c r="D37" t="s">
        <v>1375</v>
      </c>
    </row>
    <row r="38" spans="1:4">
      <c r="A38" s="1" t="str">
        <f>"000043"</f>
        <v>000043</v>
      </c>
      <c r="B38" s="1" t="s">
        <v>1376</v>
      </c>
      <c r="C38">
        <v>43</v>
      </c>
      <c r="D38" t="s">
        <v>1376</v>
      </c>
    </row>
    <row r="39" spans="1:4">
      <c r="A39" s="1" t="str">
        <f>"000045"</f>
        <v>000045</v>
      </c>
      <c r="B39" s="1" t="s">
        <v>1377</v>
      </c>
      <c r="C39">
        <v>45</v>
      </c>
      <c r="D39" t="s">
        <v>1378</v>
      </c>
    </row>
    <row r="40" spans="1:4">
      <c r="A40" s="1" t="str">
        <f>"000046"</f>
        <v>000046</v>
      </c>
      <c r="B40" s="1" t="s">
        <v>1379</v>
      </c>
      <c r="C40">
        <v>46</v>
      </c>
      <c r="D40" t="s">
        <v>1379</v>
      </c>
    </row>
    <row r="41" spans="1:4">
      <c r="A41" s="1" t="str">
        <f>"000048"</f>
        <v>000048</v>
      </c>
      <c r="B41" s="1" t="s">
        <v>1380</v>
      </c>
      <c r="C41">
        <v>48</v>
      </c>
      <c r="D41" t="s">
        <v>1380</v>
      </c>
    </row>
    <row r="42" spans="1:4">
      <c r="A42" s="1" t="str">
        <f>"000049"</f>
        <v>000049</v>
      </c>
      <c r="B42" s="1" t="s">
        <v>1381</v>
      </c>
      <c r="C42">
        <v>49</v>
      </c>
      <c r="D42" t="s">
        <v>1381</v>
      </c>
    </row>
    <row r="43" spans="1:4">
      <c r="A43" s="1" t="str">
        <f>"000050"</f>
        <v>000050</v>
      </c>
      <c r="B43" s="1" t="s">
        <v>1382</v>
      </c>
      <c r="C43">
        <v>50</v>
      </c>
      <c r="D43" t="s">
        <v>1383</v>
      </c>
    </row>
    <row r="44" spans="1:4">
      <c r="A44" s="1" t="str">
        <f>"000055"</f>
        <v>000055</v>
      </c>
      <c r="B44" s="1" t="s">
        <v>1384</v>
      </c>
      <c r="C44">
        <v>55</v>
      </c>
      <c r="D44" t="s">
        <v>1384</v>
      </c>
    </row>
    <row r="45" spans="1:4">
      <c r="A45" s="1" t="str">
        <f>"000056"</f>
        <v>000056</v>
      </c>
      <c r="B45" s="1" t="s">
        <v>1385</v>
      </c>
      <c r="C45">
        <v>56</v>
      </c>
      <c r="D45" t="s">
        <v>1386</v>
      </c>
    </row>
    <row r="46" spans="1:4">
      <c r="A46" s="1" t="str">
        <f>"000058"</f>
        <v>000058</v>
      </c>
      <c r="B46" s="1" t="s">
        <v>1387</v>
      </c>
      <c r="C46">
        <v>58</v>
      </c>
      <c r="D46" t="s">
        <v>1388</v>
      </c>
    </row>
    <row r="47" spans="1:4">
      <c r="A47" s="1" t="str">
        <f>"000059"</f>
        <v>000059</v>
      </c>
      <c r="B47" s="1" t="s">
        <v>1389</v>
      </c>
      <c r="C47">
        <v>59</v>
      </c>
      <c r="D47" t="s">
        <v>1390</v>
      </c>
    </row>
    <row r="48" spans="1:4">
      <c r="A48" s="1" t="str">
        <f>"000060"</f>
        <v>000060</v>
      </c>
      <c r="B48" s="1" t="s">
        <v>1391</v>
      </c>
      <c r="C48">
        <v>60</v>
      </c>
      <c r="D48" t="s">
        <v>1391</v>
      </c>
    </row>
    <row r="49" spans="1:4">
      <c r="A49" s="1" t="str">
        <f>"000061"</f>
        <v>000061</v>
      </c>
      <c r="B49" s="1" t="s">
        <v>1392</v>
      </c>
      <c r="C49">
        <v>61</v>
      </c>
      <c r="D49" t="s">
        <v>1393</v>
      </c>
    </row>
    <row r="50" spans="1:4">
      <c r="A50" s="1" t="str">
        <f>"000062"</f>
        <v>000062</v>
      </c>
      <c r="B50" s="1" t="s">
        <v>1394</v>
      </c>
      <c r="C50">
        <v>62</v>
      </c>
      <c r="D50" t="s">
        <v>1394</v>
      </c>
    </row>
    <row r="51" spans="1:4">
      <c r="A51" s="1" t="str">
        <f>"000063"</f>
        <v>000063</v>
      </c>
      <c r="B51" s="1" t="s">
        <v>1395</v>
      </c>
      <c r="C51">
        <v>63</v>
      </c>
      <c r="D51" t="s">
        <v>1395</v>
      </c>
    </row>
    <row r="52" spans="1:4">
      <c r="A52" s="1" t="str">
        <f>"000065"</f>
        <v>000065</v>
      </c>
      <c r="B52" s="1" t="s">
        <v>1396</v>
      </c>
      <c r="C52">
        <v>65</v>
      </c>
      <c r="D52" t="s">
        <v>1396</v>
      </c>
    </row>
    <row r="53" spans="1:4">
      <c r="A53" s="1" t="str">
        <f>"000066"</f>
        <v>000066</v>
      </c>
      <c r="B53" s="1" t="s">
        <v>1397</v>
      </c>
      <c r="C53">
        <v>66</v>
      </c>
      <c r="D53" t="s">
        <v>1397</v>
      </c>
    </row>
    <row r="54" spans="1:4">
      <c r="A54" s="1" t="str">
        <f>"000068"</f>
        <v>000068</v>
      </c>
      <c r="B54" s="1" t="s">
        <v>1398</v>
      </c>
      <c r="C54">
        <v>68</v>
      </c>
      <c r="D54" t="s">
        <v>1399</v>
      </c>
    </row>
    <row r="55" spans="1:4">
      <c r="A55" s="1" t="str">
        <f>"000069"</f>
        <v>000069</v>
      </c>
      <c r="B55" s="1" t="s">
        <v>1400</v>
      </c>
      <c r="C55">
        <v>69</v>
      </c>
      <c r="D55" t="s">
        <v>1401</v>
      </c>
    </row>
    <row r="56" spans="1:4">
      <c r="A56" s="1" t="str">
        <f>"000070"</f>
        <v>000070</v>
      </c>
      <c r="B56" s="1" t="s">
        <v>1402</v>
      </c>
      <c r="C56">
        <v>70</v>
      </c>
      <c r="D56" t="s">
        <v>1402</v>
      </c>
    </row>
    <row r="57" spans="1:4">
      <c r="A57" s="1" t="str">
        <f>"000078"</f>
        <v>000078</v>
      </c>
      <c r="B57" s="1" t="s">
        <v>1403</v>
      </c>
      <c r="C57">
        <v>78</v>
      </c>
      <c r="D57" t="s">
        <v>1403</v>
      </c>
    </row>
    <row r="58" spans="1:4">
      <c r="A58" s="1" t="str">
        <f>"000088"</f>
        <v>000088</v>
      </c>
      <c r="B58" s="1" t="s">
        <v>1404</v>
      </c>
      <c r="C58">
        <v>88</v>
      </c>
      <c r="D58" t="s">
        <v>1405</v>
      </c>
    </row>
    <row r="59" spans="1:4">
      <c r="A59" s="1" t="str">
        <f>"000089"</f>
        <v>000089</v>
      </c>
      <c r="B59" s="1" t="s">
        <v>1406</v>
      </c>
      <c r="C59">
        <v>89</v>
      </c>
      <c r="D59" t="s">
        <v>1406</v>
      </c>
    </row>
    <row r="60" spans="1:4">
      <c r="A60" s="1" t="str">
        <f>"000090"</f>
        <v>000090</v>
      </c>
      <c r="B60" s="1" t="s">
        <v>1407</v>
      </c>
      <c r="C60">
        <v>90</v>
      </c>
      <c r="D60" t="s">
        <v>1407</v>
      </c>
    </row>
    <row r="61" spans="1:4">
      <c r="A61" s="1" t="str">
        <f>"000096"</f>
        <v>000096</v>
      </c>
      <c r="B61" s="1" t="s">
        <v>1408</v>
      </c>
      <c r="C61">
        <v>96</v>
      </c>
      <c r="D61" t="s">
        <v>1408</v>
      </c>
    </row>
    <row r="62" spans="1:4">
      <c r="A62" s="1" t="str">
        <f>"000099"</f>
        <v>000099</v>
      </c>
      <c r="B62" s="1" t="s">
        <v>1409</v>
      </c>
      <c r="C62">
        <v>99</v>
      </c>
      <c r="D62" t="s">
        <v>1409</v>
      </c>
    </row>
    <row r="63" spans="1:4">
      <c r="A63" s="1" t="str">
        <f>"000100"</f>
        <v>000100</v>
      </c>
      <c r="B63" s="1" t="s">
        <v>1410</v>
      </c>
      <c r="C63">
        <v>100</v>
      </c>
      <c r="D63" t="s">
        <v>1411</v>
      </c>
    </row>
    <row r="64" spans="1:4">
      <c r="A64" s="1" t="str">
        <f>"000150"</f>
        <v>000150</v>
      </c>
      <c r="B64" s="1" t="s">
        <v>1412</v>
      </c>
      <c r="C64">
        <v>150</v>
      </c>
      <c r="D64" t="s">
        <v>1413</v>
      </c>
    </row>
    <row r="65" spans="1:4">
      <c r="A65" s="1" t="str">
        <f>"000151"</f>
        <v>000151</v>
      </c>
      <c r="B65" s="1" t="s">
        <v>1414</v>
      </c>
      <c r="C65">
        <v>151</v>
      </c>
      <c r="D65" t="s">
        <v>1414</v>
      </c>
    </row>
    <row r="66" spans="1:4">
      <c r="A66" s="1" t="str">
        <f>"000153"</f>
        <v>000153</v>
      </c>
      <c r="B66" s="1" t="s">
        <v>1415</v>
      </c>
      <c r="C66">
        <v>153</v>
      </c>
      <c r="D66" t="s">
        <v>1415</v>
      </c>
    </row>
    <row r="67" spans="1:4">
      <c r="A67" s="1" t="str">
        <f>"000155"</f>
        <v>000155</v>
      </c>
      <c r="B67" s="1" t="s">
        <v>1416</v>
      </c>
      <c r="C67">
        <v>155</v>
      </c>
      <c r="D67" t="s">
        <v>1417</v>
      </c>
    </row>
    <row r="68" spans="1:4">
      <c r="A68" s="1" t="str">
        <f>"000156"</f>
        <v>000156</v>
      </c>
      <c r="B68" s="1" t="s">
        <v>1418</v>
      </c>
      <c r="C68">
        <v>156</v>
      </c>
      <c r="D68" t="s">
        <v>1418</v>
      </c>
    </row>
    <row r="69" spans="1:4">
      <c r="A69" s="1" t="str">
        <f>"000157"</f>
        <v>000157</v>
      </c>
      <c r="B69" s="1" t="s">
        <v>1419</v>
      </c>
      <c r="C69">
        <v>157</v>
      </c>
      <c r="D69" t="s">
        <v>1419</v>
      </c>
    </row>
    <row r="70" spans="1:4">
      <c r="A70" s="1" t="str">
        <f>"000158"</f>
        <v>000158</v>
      </c>
      <c r="B70" s="1" t="s">
        <v>1420</v>
      </c>
      <c r="C70">
        <v>158</v>
      </c>
      <c r="D70" t="s">
        <v>1420</v>
      </c>
    </row>
    <row r="71" spans="1:4">
      <c r="A71" s="1" t="str">
        <f>"000159"</f>
        <v>000159</v>
      </c>
      <c r="B71" s="1" t="s">
        <v>1421</v>
      </c>
      <c r="C71">
        <v>159</v>
      </c>
      <c r="D71" t="s">
        <v>1421</v>
      </c>
    </row>
    <row r="72" spans="1:4">
      <c r="A72" s="1" t="str">
        <f>"000166"</f>
        <v>000166</v>
      </c>
      <c r="B72" s="1" t="s">
        <v>1422</v>
      </c>
      <c r="C72">
        <v>166</v>
      </c>
      <c r="D72" t="s">
        <v>1422</v>
      </c>
    </row>
    <row r="73" spans="1:4">
      <c r="A73" s="1" t="str">
        <f>"000301"</f>
        <v>000301</v>
      </c>
      <c r="B73" s="1" t="s">
        <v>1423</v>
      </c>
      <c r="C73">
        <v>301</v>
      </c>
      <c r="D73" t="s">
        <v>1423</v>
      </c>
    </row>
    <row r="74" spans="1:4">
      <c r="A74" s="1" t="str">
        <f>"000333"</f>
        <v>000333</v>
      </c>
      <c r="B74" s="1" t="s">
        <v>1424</v>
      </c>
      <c r="C74">
        <v>333</v>
      </c>
      <c r="D74" t="s">
        <v>1424</v>
      </c>
    </row>
    <row r="75" spans="1:4">
      <c r="A75" s="1" t="str">
        <f>"000338"</f>
        <v>000338</v>
      </c>
      <c r="B75" s="1" t="s">
        <v>1425</v>
      </c>
      <c r="C75">
        <v>338</v>
      </c>
      <c r="D75" t="s">
        <v>1425</v>
      </c>
    </row>
    <row r="76" spans="1:4">
      <c r="A76" s="1" t="str">
        <f>"000400"</f>
        <v>000400</v>
      </c>
      <c r="B76" s="1" t="s">
        <v>1426</v>
      </c>
      <c r="C76">
        <v>400</v>
      </c>
      <c r="D76" t="s">
        <v>1426</v>
      </c>
    </row>
    <row r="77" spans="1:4">
      <c r="A77" s="1" t="str">
        <f>"000401"</f>
        <v>000401</v>
      </c>
      <c r="B77" s="1" t="s">
        <v>1427</v>
      </c>
      <c r="C77">
        <v>401</v>
      </c>
      <c r="D77" t="s">
        <v>1427</v>
      </c>
    </row>
    <row r="78" spans="1:4">
      <c r="A78" s="1" t="str">
        <f>"000402"</f>
        <v>000402</v>
      </c>
      <c r="B78" s="1" t="s">
        <v>1428</v>
      </c>
      <c r="C78">
        <v>402</v>
      </c>
      <c r="D78" t="s">
        <v>1429</v>
      </c>
    </row>
    <row r="79" spans="1:4">
      <c r="A79" s="1" t="str">
        <f>"000403"</f>
        <v>000403</v>
      </c>
      <c r="B79" s="1" t="s">
        <v>1430</v>
      </c>
      <c r="C79">
        <v>403</v>
      </c>
      <c r="D79" t="s">
        <v>1430</v>
      </c>
    </row>
    <row r="80" spans="1:4">
      <c r="A80" s="1" t="str">
        <f>"000404"</f>
        <v>000404</v>
      </c>
      <c r="B80" s="1" t="s">
        <v>1431</v>
      </c>
      <c r="C80">
        <v>404</v>
      </c>
      <c r="D80" t="s">
        <v>1431</v>
      </c>
    </row>
    <row r="81" spans="1:4">
      <c r="A81" s="1" t="str">
        <f>"000407"</f>
        <v>000407</v>
      </c>
      <c r="B81" s="1" t="s">
        <v>1432</v>
      </c>
      <c r="C81">
        <v>407</v>
      </c>
      <c r="D81" t="s">
        <v>1432</v>
      </c>
    </row>
    <row r="82" spans="1:4">
      <c r="A82" s="1" t="str">
        <f>"000408"</f>
        <v>000408</v>
      </c>
      <c r="B82" s="1" t="s">
        <v>1433</v>
      </c>
      <c r="C82">
        <v>408</v>
      </c>
      <c r="D82" t="s">
        <v>1433</v>
      </c>
    </row>
    <row r="83" spans="1:4">
      <c r="A83" s="1" t="str">
        <f>"000409"</f>
        <v>000409</v>
      </c>
      <c r="B83" s="1" t="s">
        <v>1434</v>
      </c>
      <c r="C83">
        <v>409</v>
      </c>
      <c r="D83" t="s">
        <v>1434</v>
      </c>
    </row>
    <row r="84" spans="1:4">
      <c r="A84" s="1" t="str">
        <f>"000410"</f>
        <v>000410</v>
      </c>
      <c r="B84" s="1" t="s">
        <v>1435</v>
      </c>
      <c r="C84">
        <v>410</v>
      </c>
      <c r="D84" t="s">
        <v>1435</v>
      </c>
    </row>
    <row r="85" spans="1:4">
      <c r="A85" s="1" t="str">
        <f>"000411"</f>
        <v>000411</v>
      </c>
      <c r="B85" s="1" t="s">
        <v>1436</v>
      </c>
      <c r="C85">
        <v>411</v>
      </c>
      <c r="D85" t="s">
        <v>1436</v>
      </c>
    </row>
    <row r="86" spans="1:4">
      <c r="A86" s="1" t="str">
        <f>"000413"</f>
        <v>000413</v>
      </c>
      <c r="B86" s="1" t="s">
        <v>1437</v>
      </c>
      <c r="C86">
        <v>413</v>
      </c>
      <c r="D86" t="s">
        <v>1437</v>
      </c>
    </row>
    <row r="87" spans="1:4">
      <c r="A87" s="1" t="str">
        <f>"000415"</f>
        <v>000415</v>
      </c>
      <c r="B87" s="1" t="s">
        <v>1438</v>
      </c>
      <c r="C87">
        <v>415</v>
      </c>
      <c r="D87" t="s">
        <v>1438</v>
      </c>
    </row>
    <row r="88" spans="1:4">
      <c r="A88" s="1" t="str">
        <f>"000416"</f>
        <v>000416</v>
      </c>
      <c r="B88" s="1" t="s">
        <v>1439</v>
      </c>
      <c r="C88">
        <v>416</v>
      </c>
      <c r="D88" t="s">
        <v>1439</v>
      </c>
    </row>
    <row r="89" spans="1:4">
      <c r="A89" s="1" t="str">
        <f>"000417"</f>
        <v>000417</v>
      </c>
      <c r="B89" s="1" t="s">
        <v>1440</v>
      </c>
      <c r="C89">
        <v>417</v>
      </c>
      <c r="D89" t="s">
        <v>1440</v>
      </c>
    </row>
    <row r="90" spans="1:4">
      <c r="A90" s="1" t="str">
        <f>"000418"</f>
        <v>000418</v>
      </c>
      <c r="B90" s="1" t="s">
        <v>1441</v>
      </c>
      <c r="C90">
        <v>418</v>
      </c>
      <c r="D90" t="s">
        <v>1442</v>
      </c>
    </row>
    <row r="91" spans="1:4">
      <c r="A91" s="1" t="str">
        <f>"000419"</f>
        <v>000419</v>
      </c>
      <c r="B91" s="1" t="s">
        <v>1443</v>
      </c>
      <c r="C91">
        <v>419</v>
      </c>
      <c r="D91" t="s">
        <v>1443</v>
      </c>
    </row>
    <row r="92" spans="1:4">
      <c r="A92" s="1" t="str">
        <f>"000420"</f>
        <v>000420</v>
      </c>
      <c r="B92" s="1" t="s">
        <v>1444</v>
      </c>
      <c r="C92">
        <v>420</v>
      </c>
      <c r="D92" t="s">
        <v>1444</v>
      </c>
    </row>
    <row r="93" spans="1:4">
      <c r="A93" s="1" t="str">
        <f>"000421"</f>
        <v>000421</v>
      </c>
      <c r="B93" s="1" t="s">
        <v>1445</v>
      </c>
      <c r="C93">
        <v>421</v>
      </c>
      <c r="D93" t="s">
        <v>1445</v>
      </c>
    </row>
    <row r="94" spans="1:4">
      <c r="A94" s="1" t="str">
        <f>"000422"</f>
        <v>000422</v>
      </c>
      <c r="B94" s="1" t="s">
        <v>1446</v>
      </c>
      <c r="C94">
        <v>422</v>
      </c>
      <c r="D94" t="s">
        <v>1446</v>
      </c>
    </row>
    <row r="95" spans="1:4">
      <c r="A95" s="1" t="str">
        <f>"000423"</f>
        <v>000423</v>
      </c>
      <c r="B95" s="1" t="s">
        <v>1447</v>
      </c>
      <c r="C95">
        <v>423</v>
      </c>
      <c r="D95" t="s">
        <v>1447</v>
      </c>
    </row>
    <row r="96" spans="1:4">
      <c r="A96" s="1" t="str">
        <f>"000425"</f>
        <v>000425</v>
      </c>
      <c r="B96" s="1" t="s">
        <v>1448</v>
      </c>
      <c r="C96">
        <v>425</v>
      </c>
      <c r="D96" t="s">
        <v>1448</v>
      </c>
    </row>
    <row r="97" spans="1:4">
      <c r="A97" s="1" t="str">
        <f>"000426"</f>
        <v>000426</v>
      </c>
      <c r="B97" s="1" t="s">
        <v>1449</v>
      </c>
      <c r="C97">
        <v>426</v>
      </c>
      <c r="D97" t="s">
        <v>1449</v>
      </c>
    </row>
    <row r="98" spans="1:4">
      <c r="A98" s="1" t="str">
        <f>"000428"</f>
        <v>000428</v>
      </c>
      <c r="B98" s="1" t="s">
        <v>1450</v>
      </c>
      <c r="C98">
        <v>428</v>
      </c>
      <c r="D98" t="s">
        <v>1450</v>
      </c>
    </row>
    <row r="99" spans="1:4">
      <c r="A99" s="1" t="str">
        <f>"000429"</f>
        <v>000429</v>
      </c>
      <c r="B99" s="1" t="s">
        <v>1451</v>
      </c>
      <c r="C99">
        <v>429</v>
      </c>
      <c r="D99" t="s">
        <v>1452</v>
      </c>
    </row>
    <row r="100" spans="1:4">
      <c r="A100" s="1" t="str">
        <f>"000430"</f>
        <v>000430</v>
      </c>
      <c r="B100" s="1" t="s">
        <v>1453</v>
      </c>
      <c r="C100">
        <v>430</v>
      </c>
      <c r="D100" t="s">
        <v>1453</v>
      </c>
    </row>
    <row r="101" spans="1:4">
      <c r="A101" s="1" t="str">
        <f>"000488"</f>
        <v>000488</v>
      </c>
      <c r="B101" s="1" t="s">
        <v>1454</v>
      </c>
      <c r="C101">
        <v>488</v>
      </c>
      <c r="D101" t="s">
        <v>1454</v>
      </c>
    </row>
    <row r="102" spans="1:4">
      <c r="A102" s="1" t="str">
        <f>"000498"</f>
        <v>000498</v>
      </c>
      <c r="B102" s="1" t="s">
        <v>1455</v>
      </c>
      <c r="C102">
        <v>498</v>
      </c>
      <c r="D102" t="s">
        <v>1455</v>
      </c>
    </row>
    <row r="103" spans="1:4">
      <c r="A103" s="1" t="str">
        <f>"000501"</f>
        <v>000501</v>
      </c>
      <c r="B103" s="1" t="s">
        <v>1456</v>
      </c>
      <c r="C103">
        <v>501</v>
      </c>
      <c r="D103" t="s">
        <v>1457</v>
      </c>
    </row>
    <row r="104" spans="1:4">
      <c r="A104" s="1" t="str">
        <f>"000502"</f>
        <v>000502</v>
      </c>
      <c r="B104" s="1" t="s">
        <v>1458</v>
      </c>
      <c r="C104">
        <v>502</v>
      </c>
      <c r="D104" t="s">
        <v>1458</v>
      </c>
    </row>
    <row r="105" spans="1:4">
      <c r="A105" s="1" t="str">
        <f>"000503"</f>
        <v>000503</v>
      </c>
      <c r="B105" s="1" t="s">
        <v>1459</v>
      </c>
      <c r="C105">
        <v>503</v>
      </c>
      <c r="D105" t="s">
        <v>1459</v>
      </c>
    </row>
    <row r="106" spans="1:4">
      <c r="A106" s="1" t="str">
        <f>"000504"</f>
        <v>000504</v>
      </c>
      <c r="B106" s="1" t="s">
        <v>1460</v>
      </c>
      <c r="C106">
        <v>504</v>
      </c>
      <c r="D106" t="s">
        <v>1461</v>
      </c>
    </row>
    <row r="107" spans="1:4">
      <c r="A107" s="1" t="str">
        <f>"000505"</f>
        <v>000505</v>
      </c>
      <c r="B107" s="1" t="s">
        <v>1462</v>
      </c>
      <c r="C107">
        <v>505</v>
      </c>
      <c r="D107" t="s">
        <v>1462</v>
      </c>
    </row>
    <row r="108" spans="1:4">
      <c r="A108" s="1" t="str">
        <f>"000506"</f>
        <v>000506</v>
      </c>
      <c r="B108" s="1" t="s">
        <v>1463</v>
      </c>
      <c r="C108">
        <v>506</v>
      </c>
      <c r="D108" t="s">
        <v>1463</v>
      </c>
    </row>
    <row r="109" spans="1:4">
      <c r="A109" s="1" t="str">
        <f>"000507"</f>
        <v>000507</v>
      </c>
      <c r="B109" s="1" t="s">
        <v>1464</v>
      </c>
      <c r="C109">
        <v>507</v>
      </c>
      <c r="D109" t="s">
        <v>1464</v>
      </c>
    </row>
    <row r="110" spans="1:4">
      <c r="A110" s="1" t="str">
        <f>"000509"</f>
        <v>000509</v>
      </c>
      <c r="B110" s="1" t="s">
        <v>1465</v>
      </c>
      <c r="C110">
        <v>509</v>
      </c>
      <c r="D110" t="s">
        <v>1465</v>
      </c>
    </row>
    <row r="111" spans="1:4">
      <c r="A111" s="1" t="str">
        <f>"000510"</f>
        <v>000510</v>
      </c>
      <c r="B111" s="1" t="s">
        <v>1466</v>
      </c>
      <c r="C111">
        <v>510</v>
      </c>
      <c r="D111" t="s">
        <v>1467</v>
      </c>
    </row>
    <row r="112" spans="1:4">
      <c r="A112" s="1" t="str">
        <f>"000511"</f>
        <v>000511</v>
      </c>
      <c r="B112" s="1" t="s">
        <v>1468</v>
      </c>
      <c r="C112">
        <v>511</v>
      </c>
      <c r="D112" t="s">
        <v>1468</v>
      </c>
    </row>
    <row r="113" spans="1:4">
      <c r="A113" s="1" t="str">
        <f>"000513"</f>
        <v>000513</v>
      </c>
      <c r="B113" s="1" t="s">
        <v>1469</v>
      </c>
      <c r="C113">
        <v>513</v>
      </c>
      <c r="D113" t="s">
        <v>1469</v>
      </c>
    </row>
    <row r="114" spans="1:4">
      <c r="A114" s="1" t="str">
        <f>"000514"</f>
        <v>000514</v>
      </c>
      <c r="B114" s="1" t="s">
        <v>1470</v>
      </c>
      <c r="C114">
        <v>514</v>
      </c>
      <c r="D114" t="s">
        <v>1471</v>
      </c>
    </row>
    <row r="115" spans="1:4">
      <c r="A115" s="1" t="str">
        <f>"000516"</f>
        <v>000516</v>
      </c>
      <c r="B115" s="1" t="s">
        <v>1472</v>
      </c>
      <c r="C115">
        <v>516</v>
      </c>
      <c r="D115" t="s">
        <v>1473</v>
      </c>
    </row>
    <row r="116" spans="1:4">
      <c r="A116" s="1" t="str">
        <f>"000517"</f>
        <v>000517</v>
      </c>
      <c r="B116" s="1" t="s">
        <v>1474</v>
      </c>
      <c r="C116">
        <v>517</v>
      </c>
      <c r="D116" t="s">
        <v>1474</v>
      </c>
    </row>
    <row r="117" spans="1:4">
      <c r="A117" s="1" t="str">
        <f>"000518"</f>
        <v>000518</v>
      </c>
      <c r="B117" s="1" t="s">
        <v>1475</v>
      </c>
      <c r="C117">
        <v>518</v>
      </c>
      <c r="D117" t="s">
        <v>1475</v>
      </c>
    </row>
    <row r="118" spans="1:4">
      <c r="A118" s="1" t="str">
        <f>"000519"</f>
        <v>000519</v>
      </c>
      <c r="B118" s="1" t="s">
        <v>1476</v>
      </c>
      <c r="C118">
        <v>519</v>
      </c>
      <c r="D118" t="s">
        <v>1476</v>
      </c>
    </row>
    <row r="119" spans="1:4">
      <c r="A119" s="1" t="str">
        <f>"000520"</f>
        <v>000520</v>
      </c>
      <c r="B119" s="1" t="s">
        <v>1477</v>
      </c>
      <c r="C119">
        <v>520</v>
      </c>
      <c r="D119" t="s">
        <v>1478</v>
      </c>
    </row>
    <row r="120" spans="1:4">
      <c r="A120" s="1" t="str">
        <f>"000521"</f>
        <v>000521</v>
      </c>
      <c r="B120" s="1" t="s">
        <v>1479</v>
      </c>
      <c r="C120">
        <v>521</v>
      </c>
      <c r="D120" t="s">
        <v>1479</v>
      </c>
    </row>
    <row r="121" spans="1:4">
      <c r="A121" s="1" t="str">
        <f>"000523"</f>
        <v>000523</v>
      </c>
      <c r="B121" s="1" t="s">
        <v>1480</v>
      </c>
      <c r="C121">
        <v>523</v>
      </c>
      <c r="D121" t="s">
        <v>1480</v>
      </c>
    </row>
    <row r="122" spans="1:4">
      <c r="A122" s="1" t="str">
        <f>"000524"</f>
        <v>000524</v>
      </c>
      <c r="B122" s="1" t="s">
        <v>1481</v>
      </c>
      <c r="C122">
        <v>524</v>
      </c>
      <c r="D122" t="s">
        <v>1482</v>
      </c>
    </row>
    <row r="123" spans="1:4">
      <c r="A123" s="1" t="str">
        <f>"000525"</f>
        <v>000525</v>
      </c>
      <c r="B123" s="1" t="s">
        <v>1483</v>
      </c>
      <c r="C123">
        <v>525</v>
      </c>
      <c r="D123" t="s">
        <v>1484</v>
      </c>
    </row>
    <row r="124" spans="1:4">
      <c r="A124" s="1" t="str">
        <f>"000526"</f>
        <v>000526</v>
      </c>
      <c r="B124" s="1" t="s">
        <v>1485</v>
      </c>
      <c r="C124">
        <v>526</v>
      </c>
      <c r="D124" t="s">
        <v>1485</v>
      </c>
    </row>
    <row r="125" spans="1:4">
      <c r="A125" s="1" t="str">
        <f>"000528"</f>
        <v>000528</v>
      </c>
      <c r="B125" s="1" t="s">
        <v>1486</v>
      </c>
      <c r="C125">
        <v>528</v>
      </c>
      <c r="D125" t="s">
        <v>1487</v>
      </c>
    </row>
    <row r="126" spans="1:4">
      <c r="A126" s="1" t="str">
        <f>"000529"</f>
        <v>000529</v>
      </c>
      <c r="B126" s="1" t="s">
        <v>1488</v>
      </c>
      <c r="C126">
        <v>529</v>
      </c>
      <c r="D126" t="s">
        <v>1488</v>
      </c>
    </row>
    <row r="127" spans="1:4">
      <c r="A127" s="1" t="str">
        <f>"000530"</f>
        <v>000530</v>
      </c>
      <c r="B127" s="1" t="s">
        <v>1489</v>
      </c>
      <c r="C127">
        <v>530</v>
      </c>
      <c r="D127" t="s">
        <v>1489</v>
      </c>
    </row>
    <row r="128" spans="1:4">
      <c r="A128" s="1" t="str">
        <f>"000531"</f>
        <v>000531</v>
      </c>
      <c r="B128" s="1" t="s">
        <v>1490</v>
      </c>
      <c r="C128">
        <v>531</v>
      </c>
      <c r="D128" t="s">
        <v>1491</v>
      </c>
    </row>
    <row r="129" spans="1:4">
      <c r="A129" s="1" t="str">
        <f>"000532"</f>
        <v>000532</v>
      </c>
      <c r="B129" s="1" t="s">
        <v>1492</v>
      </c>
      <c r="C129">
        <v>532</v>
      </c>
      <c r="D129" t="s">
        <v>1492</v>
      </c>
    </row>
    <row r="130" spans="1:4">
      <c r="A130" s="1" t="str">
        <f>"000533"</f>
        <v>000533</v>
      </c>
      <c r="B130" s="1" t="s">
        <v>1493</v>
      </c>
      <c r="C130">
        <v>533</v>
      </c>
      <c r="D130" t="s">
        <v>1494</v>
      </c>
    </row>
    <row r="131" spans="1:4">
      <c r="A131" s="1" t="str">
        <f>"000534"</f>
        <v>000534</v>
      </c>
      <c r="B131" s="1" t="s">
        <v>1495</v>
      </c>
      <c r="C131">
        <v>534</v>
      </c>
      <c r="D131" t="s">
        <v>1495</v>
      </c>
    </row>
    <row r="132" spans="1:4">
      <c r="A132" s="1" t="str">
        <f>"000536"</f>
        <v>000536</v>
      </c>
      <c r="B132" s="1" t="s">
        <v>1496</v>
      </c>
      <c r="C132">
        <v>536</v>
      </c>
      <c r="D132" t="s">
        <v>1496</v>
      </c>
    </row>
    <row r="133" spans="1:4">
      <c r="A133" s="1" t="str">
        <f>"000537"</f>
        <v>000537</v>
      </c>
      <c r="B133" s="1" t="s">
        <v>1497</v>
      </c>
      <c r="C133">
        <v>537</v>
      </c>
      <c r="D133" t="s">
        <v>1497</v>
      </c>
    </row>
    <row r="134" spans="1:4">
      <c r="A134" s="1" t="str">
        <f>"000538"</f>
        <v>000538</v>
      </c>
      <c r="B134" s="1" t="s">
        <v>1498</v>
      </c>
      <c r="C134">
        <v>538</v>
      </c>
      <c r="D134" t="s">
        <v>1498</v>
      </c>
    </row>
    <row r="135" spans="1:4">
      <c r="A135" s="1" t="str">
        <f>"000539"</f>
        <v>000539</v>
      </c>
      <c r="B135" s="1" t="s">
        <v>1499</v>
      </c>
      <c r="C135">
        <v>539</v>
      </c>
      <c r="D135" t="s">
        <v>1500</v>
      </c>
    </row>
    <row r="136" spans="1:4">
      <c r="A136" s="1" t="str">
        <f>"000540"</f>
        <v>000540</v>
      </c>
      <c r="B136" s="1" t="s">
        <v>1501</v>
      </c>
      <c r="C136">
        <v>540</v>
      </c>
      <c r="D136" t="s">
        <v>1501</v>
      </c>
    </row>
    <row r="137" spans="1:4">
      <c r="A137" s="1" t="str">
        <f>"000541"</f>
        <v>000541</v>
      </c>
      <c r="B137" s="1" t="s">
        <v>1502</v>
      </c>
      <c r="C137">
        <v>541</v>
      </c>
      <c r="D137" t="s">
        <v>1502</v>
      </c>
    </row>
    <row r="138" spans="1:4">
      <c r="A138" s="1" t="str">
        <f>"000543"</f>
        <v>000543</v>
      </c>
      <c r="B138" s="1" t="s">
        <v>1503</v>
      </c>
      <c r="C138">
        <v>543</v>
      </c>
      <c r="D138" t="s">
        <v>1503</v>
      </c>
    </row>
    <row r="139" spans="1:4">
      <c r="A139" s="1" t="str">
        <f>"000544"</f>
        <v>000544</v>
      </c>
      <c r="B139" s="1" t="s">
        <v>1504</v>
      </c>
      <c r="C139">
        <v>544</v>
      </c>
      <c r="D139" t="s">
        <v>1504</v>
      </c>
    </row>
    <row r="140" spans="1:4">
      <c r="A140" s="1" t="str">
        <f>"000545"</f>
        <v>000545</v>
      </c>
      <c r="B140" s="1" t="s">
        <v>1505</v>
      </c>
      <c r="C140">
        <v>545</v>
      </c>
      <c r="D140" t="s">
        <v>1505</v>
      </c>
    </row>
    <row r="141" spans="1:4">
      <c r="A141" s="1" t="str">
        <f>"000546"</f>
        <v>000546</v>
      </c>
      <c r="B141" s="1" t="s">
        <v>1506</v>
      </c>
      <c r="C141">
        <v>546</v>
      </c>
      <c r="D141" t="s">
        <v>1507</v>
      </c>
    </row>
    <row r="142" spans="1:4">
      <c r="A142" s="1" t="str">
        <f>"000547"</f>
        <v>000547</v>
      </c>
      <c r="B142" s="1" t="s">
        <v>1508</v>
      </c>
      <c r="C142">
        <v>547</v>
      </c>
      <c r="D142" t="s">
        <v>1509</v>
      </c>
    </row>
    <row r="143" spans="1:4">
      <c r="A143" s="1" t="str">
        <f>"000548"</f>
        <v>000548</v>
      </c>
      <c r="B143" s="1" t="s">
        <v>1510</v>
      </c>
      <c r="C143">
        <v>548</v>
      </c>
      <c r="D143" t="s">
        <v>1510</v>
      </c>
    </row>
    <row r="144" spans="1:4">
      <c r="A144" s="1" t="str">
        <f>"000550"</f>
        <v>000550</v>
      </c>
      <c r="B144" s="1" t="s">
        <v>1511</v>
      </c>
      <c r="C144">
        <v>550</v>
      </c>
      <c r="D144" t="s">
        <v>1511</v>
      </c>
    </row>
    <row r="145" spans="1:4">
      <c r="A145" s="1" t="str">
        <f>"000551"</f>
        <v>000551</v>
      </c>
      <c r="B145" s="1" t="s">
        <v>1512</v>
      </c>
      <c r="C145">
        <v>551</v>
      </c>
      <c r="D145" t="s">
        <v>1512</v>
      </c>
    </row>
    <row r="146" spans="1:4">
      <c r="A146" s="1" t="str">
        <f>"000552"</f>
        <v>000552</v>
      </c>
      <c r="B146" s="1" t="s">
        <v>1513</v>
      </c>
      <c r="C146">
        <v>552</v>
      </c>
      <c r="D146" t="s">
        <v>1513</v>
      </c>
    </row>
    <row r="147" spans="1:4">
      <c r="A147" s="1" t="str">
        <f>"000553"</f>
        <v>000553</v>
      </c>
      <c r="B147" s="1" t="s">
        <v>1514</v>
      </c>
      <c r="C147">
        <v>553</v>
      </c>
      <c r="D147" t="s">
        <v>1515</v>
      </c>
    </row>
    <row r="148" spans="1:4">
      <c r="A148" s="1" t="str">
        <f>"000554"</f>
        <v>000554</v>
      </c>
      <c r="B148" s="1" t="s">
        <v>1516</v>
      </c>
      <c r="C148">
        <v>554</v>
      </c>
      <c r="D148" t="s">
        <v>1516</v>
      </c>
    </row>
    <row r="149" spans="1:4">
      <c r="A149" s="1" t="str">
        <f>"000555"</f>
        <v>000555</v>
      </c>
      <c r="B149" s="1" t="s">
        <v>1517</v>
      </c>
      <c r="C149">
        <v>555</v>
      </c>
      <c r="D149" t="s">
        <v>1517</v>
      </c>
    </row>
    <row r="150" spans="1:4">
      <c r="A150" s="1" t="str">
        <f>"000557"</f>
        <v>000557</v>
      </c>
      <c r="B150" s="1" t="s">
        <v>1518</v>
      </c>
      <c r="C150">
        <v>557</v>
      </c>
      <c r="D150" t="s">
        <v>1518</v>
      </c>
    </row>
    <row r="151" spans="1:4">
      <c r="A151" s="1" t="str">
        <f>"000558"</f>
        <v>000558</v>
      </c>
      <c r="B151" s="1" t="s">
        <v>1519</v>
      </c>
      <c r="C151">
        <v>558</v>
      </c>
      <c r="D151" t="s">
        <v>1520</v>
      </c>
    </row>
    <row r="152" spans="1:4">
      <c r="A152" s="1" t="str">
        <f>"000559"</f>
        <v>000559</v>
      </c>
      <c r="B152" s="1" t="s">
        <v>1521</v>
      </c>
      <c r="C152">
        <v>559</v>
      </c>
      <c r="D152" t="s">
        <v>1521</v>
      </c>
    </row>
    <row r="153" spans="1:4">
      <c r="A153" s="1" t="str">
        <f>"000560"</f>
        <v>000560</v>
      </c>
      <c r="B153" s="1" t="s">
        <v>1522</v>
      </c>
      <c r="C153">
        <v>560</v>
      </c>
      <c r="D153" t="s">
        <v>1523</v>
      </c>
    </row>
    <row r="154" spans="1:4">
      <c r="A154" s="1" t="str">
        <f>"000561"</f>
        <v>000561</v>
      </c>
      <c r="B154" s="1" t="s">
        <v>1524</v>
      </c>
      <c r="C154">
        <v>561</v>
      </c>
      <c r="D154" t="s">
        <v>1524</v>
      </c>
    </row>
    <row r="155" spans="1:4">
      <c r="A155" s="1" t="str">
        <f>"000563"</f>
        <v>000563</v>
      </c>
      <c r="B155" s="1" t="s">
        <v>1525</v>
      </c>
      <c r="C155">
        <v>563</v>
      </c>
      <c r="D155" t="s">
        <v>1526</v>
      </c>
    </row>
    <row r="156" spans="1:4">
      <c r="A156" s="1" t="str">
        <f>"000564"</f>
        <v>000564</v>
      </c>
      <c r="B156" s="1" t="s">
        <v>1527</v>
      </c>
      <c r="C156">
        <v>564</v>
      </c>
      <c r="D156" t="s">
        <v>1527</v>
      </c>
    </row>
    <row r="157" spans="1:4">
      <c r="A157" s="1" t="str">
        <f>"000565"</f>
        <v>000565</v>
      </c>
      <c r="B157" s="1" t="s">
        <v>1528</v>
      </c>
      <c r="C157">
        <v>565</v>
      </c>
      <c r="D157" t="s">
        <v>1529</v>
      </c>
    </row>
    <row r="158" spans="1:4">
      <c r="A158" s="1" t="str">
        <f>"000566"</f>
        <v>000566</v>
      </c>
      <c r="B158" s="1" t="s">
        <v>1530</v>
      </c>
      <c r="C158">
        <v>566</v>
      </c>
      <c r="D158" t="s">
        <v>1530</v>
      </c>
    </row>
    <row r="159" spans="1:4">
      <c r="A159" s="1" t="str">
        <f>"000567"</f>
        <v>000567</v>
      </c>
      <c r="B159" s="1" t="s">
        <v>1531</v>
      </c>
      <c r="C159">
        <v>567</v>
      </c>
      <c r="D159" t="s">
        <v>1531</v>
      </c>
    </row>
    <row r="160" spans="1:4">
      <c r="A160" s="1" t="str">
        <f>"000568"</f>
        <v>000568</v>
      </c>
      <c r="B160" s="1" t="s">
        <v>1532</v>
      </c>
      <c r="C160">
        <v>568</v>
      </c>
      <c r="D160" t="s">
        <v>1532</v>
      </c>
    </row>
    <row r="161" spans="1:4">
      <c r="A161" s="1" t="str">
        <f>"000570"</f>
        <v>000570</v>
      </c>
      <c r="B161" s="1" t="s">
        <v>1533</v>
      </c>
      <c r="C161">
        <v>570</v>
      </c>
      <c r="D161" t="s">
        <v>1534</v>
      </c>
    </row>
    <row r="162" spans="1:4">
      <c r="A162" s="1" t="str">
        <f>"000571"</f>
        <v>000571</v>
      </c>
      <c r="B162" s="1" t="s">
        <v>1535</v>
      </c>
      <c r="C162">
        <v>571</v>
      </c>
      <c r="D162" t="s">
        <v>1536</v>
      </c>
    </row>
    <row r="163" spans="1:4">
      <c r="A163" s="1" t="str">
        <f>"000572"</f>
        <v>000572</v>
      </c>
      <c r="B163" s="1" t="s">
        <v>1537</v>
      </c>
      <c r="C163">
        <v>572</v>
      </c>
      <c r="D163" t="s">
        <v>1537</v>
      </c>
    </row>
    <row r="164" spans="1:4">
      <c r="A164" s="1" t="str">
        <f>"000573"</f>
        <v>000573</v>
      </c>
      <c r="B164" s="1" t="s">
        <v>1538</v>
      </c>
      <c r="C164">
        <v>573</v>
      </c>
      <c r="D164" t="s">
        <v>1539</v>
      </c>
    </row>
    <row r="165" spans="1:4">
      <c r="A165" s="1" t="str">
        <f>"000576"</f>
        <v>000576</v>
      </c>
      <c r="B165" s="1" t="s">
        <v>1540</v>
      </c>
      <c r="C165">
        <v>576</v>
      </c>
      <c r="D165" t="s">
        <v>1540</v>
      </c>
    </row>
    <row r="166" spans="1:4">
      <c r="A166" s="1" t="str">
        <f>"000581"</f>
        <v>000581</v>
      </c>
      <c r="B166" s="1" t="s">
        <v>1541</v>
      </c>
      <c r="C166">
        <v>581</v>
      </c>
      <c r="D166" t="s">
        <v>1541</v>
      </c>
    </row>
    <row r="167" spans="1:4">
      <c r="A167" s="1" t="str">
        <f>"000582"</f>
        <v>000582</v>
      </c>
      <c r="B167" s="1" t="s">
        <v>1542</v>
      </c>
      <c r="C167">
        <v>582</v>
      </c>
      <c r="D167" t="s">
        <v>1542</v>
      </c>
    </row>
    <row r="168" spans="1:4">
      <c r="A168" s="1" t="str">
        <f>"000584"</f>
        <v>000584</v>
      </c>
      <c r="B168" s="1" t="s">
        <v>1543</v>
      </c>
      <c r="C168">
        <v>584</v>
      </c>
      <c r="D168" t="s">
        <v>1543</v>
      </c>
    </row>
    <row r="169" spans="1:4">
      <c r="A169" s="1" t="str">
        <f>"000585"</f>
        <v>000585</v>
      </c>
      <c r="B169" s="1" t="s">
        <v>1544</v>
      </c>
      <c r="C169">
        <v>585</v>
      </c>
      <c r="D169" t="s">
        <v>1544</v>
      </c>
    </row>
    <row r="170" spans="1:4">
      <c r="A170" s="1" t="str">
        <f>"000586"</f>
        <v>000586</v>
      </c>
      <c r="B170" s="1" t="s">
        <v>1545</v>
      </c>
      <c r="C170">
        <v>586</v>
      </c>
      <c r="D170" t="s">
        <v>1545</v>
      </c>
    </row>
    <row r="171" spans="1:4">
      <c r="A171" s="1" t="str">
        <f>"000587"</f>
        <v>000587</v>
      </c>
      <c r="B171" s="1" t="s">
        <v>1546</v>
      </c>
      <c r="C171">
        <v>587</v>
      </c>
      <c r="D171" t="s">
        <v>1546</v>
      </c>
    </row>
    <row r="172" spans="1:4">
      <c r="A172" s="1" t="str">
        <f>"000589"</f>
        <v>000589</v>
      </c>
      <c r="B172" s="1" t="s">
        <v>1547</v>
      </c>
      <c r="C172">
        <v>589</v>
      </c>
      <c r="D172" t="s">
        <v>1548</v>
      </c>
    </row>
    <row r="173" spans="1:4">
      <c r="A173" s="1" t="str">
        <f>"000590"</f>
        <v>000590</v>
      </c>
      <c r="B173" s="1" t="s">
        <v>1549</v>
      </c>
      <c r="C173">
        <v>590</v>
      </c>
      <c r="D173" t="s">
        <v>1550</v>
      </c>
    </row>
    <row r="174" spans="1:4">
      <c r="A174" s="1" t="str">
        <f>"000591"</f>
        <v>000591</v>
      </c>
      <c r="B174" s="1" t="s">
        <v>1551</v>
      </c>
      <c r="C174">
        <v>591</v>
      </c>
      <c r="D174" t="s">
        <v>1552</v>
      </c>
    </row>
    <row r="175" spans="1:4">
      <c r="A175" s="1" t="str">
        <f>"000592"</f>
        <v>000592</v>
      </c>
      <c r="B175" s="1" t="s">
        <v>1553</v>
      </c>
      <c r="C175">
        <v>592</v>
      </c>
      <c r="D175" t="s">
        <v>1553</v>
      </c>
    </row>
    <row r="176" spans="1:4">
      <c r="A176" s="1" t="str">
        <f>"000593"</f>
        <v>000593</v>
      </c>
      <c r="B176" s="1" t="s">
        <v>1554</v>
      </c>
      <c r="C176">
        <v>593</v>
      </c>
      <c r="D176" t="s">
        <v>1554</v>
      </c>
    </row>
    <row r="177" spans="1:4">
      <c r="A177" s="1" t="str">
        <f>"000595"</f>
        <v>000595</v>
      </c>
      <c r="B177" s="1" t="s">
        <v>1555</v>
      </c>
      <c r="C177">
        <v>595</v>
      </c>
      <c r="D177" t="s">
        <v>1556</v>
      </c>
    </row>
    <row r="178" spans="1:4">
      <c r="A178" s="1" t="str">
        <f>"000596"</f>
        <v>000596</v>
      </c>
      <c r="B178" s="1" t="s">
        <v>1557</v>
      </c>
      <c r="C178">
        <v>596</v>
      </c>
      <c r="D178" t="s">
        <v>1557</v>
      </c>
    </row>
    <row r="179" spans="1:4">
      <c r="A179" s="1" t="str">
        <f>"000597"</f>
        <v>000597</v>
      </c>
      <c r="B179" s="1" t="s">
        <v>1558</v>
      </c>
      <c r="C179">
        <v>597</v>
      </c>
      <c r="D179" t="s">
        <v>1558</v>
      </c>
    </row>
    <row r="180" spans="1:4">
      <c r="A180" s="1" t="str">
        <f>"000598"</f>
        <v>000598</v>
      </c>
      <c r="B180" s="1" t="s">
        <v>1559</v>
      </c>
      <c r="C180">
        <v>598</v>
      </c>
      <c r="D180" t="s">
        <v>1560</v>
      </c>
    </row>
    <row r="181" spans="1:4">
      <c r="A181" s="1" t="str">
        <f>"000599"</f>
        <v>000599</v>
      </c>
      <c r="B181" s="1" t="s">
        <v>1561</v>
      </c>
      <c r="C181">
        <v>599</v>
      </c>
      <c r="D181" t="s">
        <v>1561</v>
      </c>
    </row>
    <row r="182" spans="1:4">
      <c r="A182" s="1" t="str">
        <f>"000600"</f>
        <v>000600</v>
      </c>
      <c r="B182" s="1" t="s">
        <v>1562</v>
      </c>
      <c r="C182">
        <v>600</v>
      </c>
      <c r="D182" t="s">
        <v>1562</v>
      </c>
    </row>
    <row r="183" spans="1:4">
      <c r="A183" s="1" t="str">
        <f>"000601"</f>
        <v>000601</v>
      </c>
      <c r="B183" s="1" t="s">
        <v>1563</v>
      </c>
      <c r="C183">
        <v>601</v>
      </c>
      <c r="D183" t="s">
        <v>1563</v>
      </c>
    </row>
    <row r="184" spans="1:4">
      <c r="A184" s="1" t="str">
        <f>"000603"</f>
        <v>000603</v>
      </c>
      <c r="B184" s="1" t="s">
        <v>1564</v>
      </c>
      <c r="C184">
        <v>603</v>
      </c>
      <c r="D184" t="s">
        <v>1564</v>
      </c>
    </row>
    <row r="185" spans="1:4">
      <c r="A185" s="1" t="str">
        <f>"000605"</f>
        <v>000605</v>
      </c>
      <c r="B185" s="1" t="s">
        <v>1565</v>
      </c>
      <c r="C185">
        <v>605</v>
      </c>
      <c r="D185" t="s">
        <v>1565</v>
      </c>
    </row>
    <row r="186" spans="1:4">
      <c r="A186" s="1" t="str">
        <f>"000606"</f>
        <v>000606</v>
      </c>
      <c r="B186" s="1" t="s">
        <v>1566</v>
      </c>
      <c r="C186">
        <v>606</v>
      </c>
      <c r="D186" t="s">
        <v>1566</v>
      </c>
    </row>
    <row r="187" spans="1:4">
      <c r="A187" s="1" t="str">
        <f>"000607"</f>
        <v>000607</v>
      </c>
      <c r="B187" s="1" t="s">
        <v>1567</v>
      </c>
      <c r="C187">
        <v>607</v>
      </c>
      <c r="D187" t="s">
        <v>1568</v>
      </c>
    </row>
    <row r="188" spans="1:4">
      <c r="A188" s="1" t="str">
        <f>"000608"</f>
        <v>000608</v>
      </c>
      <c r="B188" s="1" t="s">
        <v>1569</v>
      </c>
      <c r="C188">
        <v>608</v>
      </c>
      <c r="D188" t="s">
        <v>1569</v>
      </c>
    </row>
    <row r="189" spans="1:4">
      <c r="A189" s="1" t="str">
        <f>"000609"</f>
        <v>000609</v>
      </c>
      <c r="B189" s="1" t="s">
        <v>1570</v>
      </c>
      <c r="C189">
        <v>609</v>
      </c>
      <c r="D189" t="s">
        <v>1570</v>
      </c>
    </row>
    <row r="190" spans="1:4">
      <c r="A190" s="1" t="str">
        <f>"000610"</f>
        <v>000610</v>
      </c>
      <c r="B190" s="1" t="s">
        <v>1571</v>
      </c>
      <c r="C190">
        <v>610</v>
      </c>
      <c r="D190" t="s">
        <v>1571</v>
      </c>
    </row>
    <row r="191" spans="1:4">
      <c r="A191" s="1" t="str">
        <f>"000611"</f>
        <v>000611</v>
      </c>
      <c r="B191" s="1" t="s">
        <v>1572</v>
      </c>
      <c r="C191">
        <v>611</v>
      </c>
      <c r="D191" t="s">
        <v>1573</v>
      </c>
    </row>
    <row r="192" spans="1:4">
      <c r="A192" s="1" t="str">
        <f>"000612"</f>
        <v>000612</v>
      </c>
      <c r="B192" s="1" t="s">
        <v>1574</v>
      </c>
      <c r="C192">
        <v>612</v>
      </c>
      <c r="D192" t="s">
        <v>1574</v>
      </c>
    </row>
    <row r="193" spans="1:4">
      <c r="A193" s="1" t="str">
        <f>"000613"</f>
        <v>000613</v>
      </c>
      <c r="B193" s="1" t="s">
        <v>1575</v>
      </c>
      <c r="C193">
        <v>613</v>
      </c>
      <c r="D193" t="s">
        <v>1575</v>
      </c>
    </row>
    <row r="194" spans="1:4">
      <c r="A194" s="1" t="str">
        <f>"000615"</f>
        <v>000615</v>
      </c>
      <c r="B194" s="1" t="s">
        <v>1576</v>
      </c>
      <c r="C194">
        <v>615</v>
      </c>
      <c r="D194" t="s">
        <v>1576</v>
      </c>
    </row>
    <row r="195" spans="1:4">
      <c r="A195" s="1" t="str">
        <f>"000616"</f>
        <v>000616</v>
      </c>
      <c r="B195" s="1" t="s">
        <v>1577</v>
      </c>
      <c r="C195">
        <v>616</v>
      </c>
      <c r="D195" t="s">
        <v>1578</v>
      </c>
    </row>
    <row r="196" spans="1:4">
      <c r="A196" s="1" t="str">
        <f>"000617"</f>
        <v>000617</v>
      </c>
      <c r="B196" s="1" t="s">
        <v>1579</v>
      </c>
      <c r="C196">
        <v>617</v>
      </c>
      <c r="D196" t="s">
        <v>1579</v>
      </c>
    </row>
    <row r="197" spans="1:4">
      <c r="A197" s="1" t="str">
        <f>"000619"</f>
        <v>000619</v>
      </c>
      <c r="B197" s="1" t="s">
        <v>1580</v>
      </c>
      <c r="C197">
        <v>619</v>
      </c>
      <c r="D197" t="s">
        <v>1580</v>
      </c>
    </row>
    <row r="198" spans="1:4">
      <c r="A198" s="1" t="str">
        <f>"000620"</f>
        <v>000620</v>
      </c>
      <c r="B198" s="1" t="s">
        <v>1581</v>
      </c>
      <c r="C198">
        <v>620</v>
      </c>
      <c r="D198" t="s">
        <v>1581</v>
      </c>
    </row>
    <row r="199" spans="1:4">
      <c r="A199" s="1" t="str">
        <f>"000622"</f>
        <v>000622</v>
      </c>
      <c r="B199" s="1" t="s">
        <v>1582</v>
      </c>
      <c r="C199">
        <v>622</v>
      </c>
      <c r="D199" t="s">
        <v>1582</v>
      </c>
    </row>
    <row r="200" spans="1:4">
      <c r="A200" s="1" t="str">
        <f>"000623"</f>
        <v>000623</v>
      </c>
      <c r="B200" s="1" t="s">
        <v>1583</v>
      </c>
      <c r="C200">
        <v>623</v>
      </c>
      <c r="D200" t="s">
        <v>1583</v>
      </c>
    </row>
    <row r="201" spans="1:4">
      <c r="A201" s="1" t="str">
        <f>"000625"</f>
        <v>000625</v>
      </c>
      <c r="B201" s="1" t="s">
        <v>1584</v>
      </c>
      <c r="C201">
        <v>625</v>
      </c>
      <c r="D201" t="s">
        <v>1584</v>
      </c>
    </row>
    <row r="202" spans="1:4">
      <c r="A202" s="1" t="str">
        <f>"000626"</f>
        <v>000626</v>
      </c>
      <c r="B202" s="1" t="s">
        <v>1585</v>
      </c>
      <c r="C202">
        <v>626</v>
      </c>
      <c r="D202" t="s">
        <v>1585</v>
      </c>
    </row>
    <row r="203" spans="1:4">
      <c r="A203" s="1" t="str">
        <f>"000627"</f>
        <v>000627</v>
      </c>
      <c r="B203" s="1" t="s">
        <v>1586</v>
      </c>
      <c r="C203">
        <v>627</v>
      </c>
      <c r="D203" t="s">
        <v>1586</v>
      </c>
    </row>
    <row r="204" spans="1:4">
      <c r="A204" s="1" t="str">
        <f>"000628"</f>
        <v>000628</v>
      </c>
      <c r="B204" s="1" t="s">
        <v>1587</v>
      </c>
      <c r="C204">
        <v>628</v>
      </c>
      <c r="D204" t="s">
        <v>1587</v>
      </c>
    </row>
    <row r="205" spans="1:4">
      <c r="A205" s="1" t="str">
        <f>"000629"</f>
        <v>000629</v>
      </c>
      <c r="B205" s="1" t="s">
        <v>1588</v>
      </c>
      <c r="C205">
        <v>629</v>
      </c>
      <c r="D205" t="s">
        <v>1588</v>
      </c>
    </row>
    <row r="206" spans="1:4">
      <c r="A206" s="1" t="str">
        <f>"000630"</f>
        <v>000630</v>
      </c>
      <c r="B206" s="1" t="s">
        <v>1589</v>
      </c>
      <c r="C206">
        <v>630</v>
      </c>
      <c r="D206" t="s">
        <v>1589</v>
      </c>
    </row>
    <row r="207" spans="1:4">
      <c r="A207" s="1" t="str">
        <f>"000631"</f>
        <v>000631</v>
      </c>
      <c r="B207" s="1" t="s">
        <v>1590</v>
      </c>
      <c r="C207">
        <v>631</v>
      </c>
      <c r="D207" t="s">
        <v>1590</v>
      </c>
    </row>
    <row r="208" spans="1:4">
      <c r="A208" s="1" t="str">
        <f>"000632"</f>
        <v>000632</v>
      </c>
      <c r="B208" s="1" t="s">
        <v>1591</v>
      </c>
      <c r="C208">
        <v>632</v>
      </c>
      <c r="D208" t="s">
        <v>1591</v>
      </c>
    </row>
    <row r="209" spans="1:4">
      <c r="A209" s="1" t="str">
        <f>"000633"</f>
        <v>000633</v>
      </c>
      <c r="B209" s="1" t="s">
        <v>1592</v>
      </c>
      <c r="C209">
        <v>633</v>
      </c>
      <c r="D209" t="s">
        <v>1592</v>
      </c>
    </row>
    <row r="210" spans="1:4">
      <c r="A210" s="1" t="str">
        <f>"000635"</f>
        <v>000635</v>
      </c>
      <c r="B210" s="1" t="s">
        <v>1593</v>
      </c>
      <c r="C210">
        <v>635</v>
      </c>
      <c r="D210" t="s">
        <v>1594</v>
      </c>
    </row>
    <row r="211" spans="1:4">
      <c r="A211" s="1" t="str">
        <f>"000636"</f>
        <v>000636</v>
      </c>
      <c r="B211" s="1" t="s">
        <v>1595</v>
      </c>
      <c r="C211">
        <v>636</v>
      </c>
      <c r="D211" t="s">
        <v>1595</v>
      </c>
    </row>
    <row r="212" spans="1:4">
      <c r="A212" s="1" t="str">
        <f>"000637"</f>
        <v>000637</v>
      </c>
      <c r="B212" s="1" t="s">
        <v>1596</v>
      </c>
      <c r="C212">
        <v>637</v>
      </c>
      <c r="D212" t="s">
        <v>1596</v>
      </c>
    </row>
    <row r="213" spans="1:4">
      <c r="A213" s="1" t="str">
        <f>"000638"</f>
        <v>000638</v>
      </c>
      <c r="B213" s="1" t="s">
        <v>1597</v>
      </c>
      <c r="C213">
        <v>638</v>
      </c>
      <c r="D213" t="s">
        <v>1597</v>
      </c>
    </row>
    <row r="214" spans="1:4">
      <c r="A214" s="1" t="str">
        <f>"000639"</f>
        <v>000639</v>
      </c>
      <c r="B214" s="1" t="s">
        <v>1598</v>
      </c>
      <c r="C214">
        <v>639</v>
      </c>
      <c r="D214" t="s">
        <v>1598</v>
      </c>
    </row>
    <row r="215" spans="1:4">
      <c r="A215" s="1" t="str">
        <f>"000650"</f>
        <v>000650</v>
      </c>
      <c r="B215" s="1" t="s">
        <v>1599</v>
      </c>
      <c r="C215">
        <v>650</v>
      </c>
      <c r="D215" t="s">
        <v>1599</v>
      </c>
    </row>
    <row r="216" spans="1:4">
      <c r="A216" s="1" t="str">
        <f>"000651"</f>
        <v>000651</v>
      </c>
      <c r="B216" s="1" t="s">
        <v>1600</v>
      </c>
      <c r="C216">
        <v>651</v>
      </c>
      <c r="D216" t="s">
        <v>1600</v>
      </c>
    </row>
    <row r="217" spans="1:4">
      <c r="A217" s="1" t="str">
        <f>"000652"</f>
        <v>000652</v>
      </c>
      <c r="B217" s="1" t="s">
        <v>1601</v>
      </c>
      <c r="C217">
        <v>652</v>
      </c>
      <c r="D217" t="s">
        <v>1601</v>
      </c>
    </row>
    <row r="218" spans="1:4">
      <c r="A218" s="1" t="str">
        <f>"000655"</f>
        <v>000655</v>
      </c>
      <c r="B218" s="1" t="s">
        <v>1602</v>
      </c>
      <c r="C218">
        <v>655</v>
      </c>
      <c r="D218" t="s">
        <v>1602</v>
      </c>
    </row>
    <row r="219" spans="1:4">
      <c r="A219" s="1" t="str">
        <f>"000656"</f>
        <v>000656</v>
      </c>
      <c r="B219" s="1" t="s">
        <v>1603</v>
      </c>
      <c r="C219">
        <v>656</v>
      </c>
      <c r="D219" t="s">
        <v>1603</v>
      </c>
    </row>
    <row r="220" spans="1:4">
      <c r="A220" s="1" t="str">
        <f>"000657"</f>
        <v>000657</v>
      </c>
      <c r="B220" s="1" t="s">
        <v>1604</v>
      </c>
      <c r="C220">
        <v>657</v>
      </c>
      <c r="D220" t="s">
        <v>1604</v>
      </c>
    </row>
    <row r="221" spans="1:4">
      <c r="A221" s="1" t="str">
        <f>"000659"</f>
        <v>000659</v>
      </c>
      <c r="B221" s="1" t="s">
        <v>1605</v>
      </c>
      <c r="C221">
        <v>659</v>
      </c>
      <c r="D221" t="s">
        <v>1605</v>
      </c>
    </row>
    <row r="222" spans="1:4">
      <c r="A222" s="1" t="str">
        <f>"000661"</f>
        <v>000661</v>
      </c>
      <c r="B222" s="1" t="s">
        <v>1606</v>
      </c>
      <c r="C222">
        <v>661</v>
      </c>
      <c r="D222" t="s">
        <v>1606</v>
      </c>
    </row>
    <row r="223" spans="1:4">
      <c r="A223" s="1" t="str">
        <f>"000662"</f>
        <v>000662</v>
      </c>
      <c r="B223" s="1" t="s">
        <v>1607</v>
      </c>
      <c r="C223">
        <v>662</v>
      </c>
      <c r="D223" t="s">
        <v>1607</v>
      </c>
    </row>
    <row r="224" spans="1:4">
      <c r="A224" s="1" t="str">
        <f>"000663"</f>
        <v>000663</v>
      </c>
      <c r="B224" s="1" t="s">
        <v>1608</v>
      </c>
      <c r="C224">
        <v>663</v>
      </c>
      <c r="D224" t="s">
        <v>1608</v>
      </c>
    </row>
    <row r="225" spans="1:4">
      <c r="A225" s="1" t="str">
        <f>"000665"</f>
        <v>000665</v>
      </c>
      <c r="B225" s="1" t="s">
        <v>1609</v>
      </c>
      <c r="C225">
        <v>665</v>
      </c>
      <c r="D225" t="s">
        <v>1609</v>
      </c>
    </row>
    <row r="226" spans="1:4">
      <c r="A226" s="1" t="str">
        <f>"000666"</f>
        <v>000666</v>
      </c>
      <c r="B226" s="1" t="s">
        <v>1610</v>
      </c>
      <c r="C226">
        <v>666</v>
      </c>
      <c r="D226" t="s">
        <v>1610</v>
      </c>
    </row>
    <row r="227" spans="1:4">
      <c r="A227" s="1" t="str">
        <f>"000667"</f>
        <v>000667</v>
      </c>
      <c r="B227" s="1" t="s">
        <v>1611</v>
      </c>
      <c r="C227">
        <v>667</v>
      </c>
      <c r="D227" t="s">
        <v>1611</v>
      </c>
    </row>
    <row r="228" spans="1:4">
      <c r="A228" s="1" t="str">
        <f>"000668"</f>
        <v>000668</v>
      </c>
      <c r="B228" s="1" t="s">
        <v>1612</v>
      </c>
      <c r="C228">
        <v>668</v>
      </c>
      <c r="D228" t="s">
        <v>1612</v>
      </c>
    </row>
    <row r="229" spans="1:4">
      <c r="A229" s="1" t="str">
        <f>"000669"</f>
        <v>000669</v>
      </c>
      <c r="B229" s="1" t="s">
        <v>1613</v>
      </c>
      <c r="C229">
        <v>669</v>
      </c>
      <c r="D229" t="s">
        <v>1613</v>
      </c>
    </row>
    <row r="230" spans="1:4">
      <c r="A230" s="1" t="str">
        <f>"000670"</f>
        <v>000670</v>
      </c>
      <c r="B230" s="1" t="s">
        <v>1614</v>
      </c>
      <c r="C230">
        <v>670</v>
      </c>
      <c r="D230" t="s">
        <v>1614</v>
      </c>
    </row>
    <row r="231" spans="1:4">
      <c r="A231" s="1" t="str">
        <f>"000671"</f>
        <v>000671</v>
      </c>
      <c r="B231" s="1" t="s">
        <v>1615</v>
      </c>
      <c r="C231">
        <v>671</v>
      </c>
      <c r="D231" t="s">
        <v>1616</v>
      </c>
    </row>
    <row r="232" spans="1:4">
      <c r="A232" s="1" t="str">
        <f>"000672"</f>
        <v>000672</v>
      </c>
      <c r="B232" s="1" t="s">
        <v>1617</v>
      </c>
      <c r="C232">
        <v>672</v>
      </c>
      <c r="D232" t="s">
        <v>1617</v>
      </c>
    </row>
    <row r="233" spans="1:4">
      <c r="A233" s="1" t="str">
        <f>"000673"</f>
        <v>000673</v>
      </c>
      <c r="B233" s="1" t="s">
        <v>1618</v>
      </c>
      <c r="C233">
        <v>673</v>
      </c>
      <c r="D233" t="s">
        <v>1618</v>
      </c>
    </row>
    <row r="234" spans="1:4">
      <c r="A234" s="1" t="str">
        <f>"000676"</f>
        <v>000676</v>
      </c>
      <c r="B234" s="1" t="s">
        <v>1619</v>
      </c>
      <c r="C234">
        <v>676</v>
      </c>
      <c r="D234" t="s">
        <v>1620</v>
      </c>
    </row>
    <row r="235" spans="1:4">
      <c r="A235" s="1" t="str">
        <f>"000677"</f>
        <v>000677</v>
      </c>
      <c r="B235" s="1" t="s">
        <v>1621</v>
      </c>
      <c r="C235">
        <v>677</v>
      </c>
      <c r="D235" t="s">
        <v>1622</v>
      </c>
    </row>
    <row r="236" spans="1:4">
      <c r="A236" s="1" t="str">
        <f>"000678"</f>
        <v>000678</v>
      </c>
      <c r="B236" s="1" t="s">
        <v>1623</v>
      </c>
      <c r="C236">
        <v>678</v>
      </c>
      <c r="D236" t="s">
        <v>1623</v>
      </c>
    </row>
    <row r="237" spans="1:4">
      <c r="A237" s="1" t="str">
        <f>"000679"</f>
        <v>000679</v>
      </c>
      <c r="B237" s="1" t="s">
        <v>1624</v>
      </c>
      <c r="C237">
        <v>679</v>
      </c>
      <c r="D237" t="s">
        <v>1624</v>
      </c>
    </row>
    <row r="238" spans="1:4">
      <c r="A238" s="1" t="str">
        <f>"000680"</f>
        <v>000680</v>
      </c>
      <c r="B238" s="1" t="s">
        <v>1625</v>
      </c>
      <c r="C238">
        <v>680</v>
      </c>
      <c r="D238" t="s">
        <v>1625</v>
      </c>
    </row>
    <row r="239" spans="1:4">
      <c r="A239" s="1" t="str">
        <f>"000681"</f>
        <v>000681</v>
      </c>
      <c r="B239" s="1" t="s">
        <v>1626</v>
      </c>
      <c r="C239">
        <v>681</v>
      </c>
      <c r="D239" t="s">
        <v>1626</v>
      </c>
    </row>
    <row r="240" spans="1:4">
      <c r="A240" s="1" t="str">
        <f>"000682"</f>
        <v>000682</v>
      </c>
      <c r="B240" s="1" t="s">
        <v>1627</v>
      </c>
      <c r="C240">
        <v>682</v>
      </c>
      <c r="D240" t="s">
        <v>1627</v>
      </c>
    </row>
    <row r="241" spans="1:4">
      <c r="A241" s="1" t="str">
        <f>"000683"</f>
        <v>000683</v>
      </c>
      <c r="B241" s="1" t="s">
        <v>1628</v>
      </c>
      <c r="C241">
        <v>683</v>
      </c>
      <c r="D241" t="s">
        <v>1628</v>
      </c>
    </row>
    <row r="242" spans="1:4">
      <c r="A242" s="1" t="str">
        <f>"000685"</f>
        <v>000685</v>
      </c>
      <c r="B242" s="1" t="s">
        <v>1629</v>
      </c>
      <c r="C242">
        <v>685</v>
      </c>
      <c r="D242" t="s">
        <v>1629</v>
      </c>
    </row>
    <row r="243" spans="1:4">
      <c r="A243" s="1" t="str">
        <f>"000686"</f>
        <v>000686</v>
      </c>
      <c r="B243" s="1" t="s">
        <v>1630</v>
      </c>
      <c r="C243">
        <v>686</v>
      </c>
      <c r="D243" t="s">
        <v>1630</v>
      </c>
    </row>
    <row r="244" spans="1:4">
      <c r="A244" s="1" t="str">
        <f>"000687"</f>
        <v>000687</v>
      </c>
      <c r="B244" s="1" t="s">
        <v>1631</v>
      </c>
      <c r="C244">
        <v>687</v>
      </c>
      <c r="D244" t="s">
        <v>1632</v>
      </c>
    </row>
    <row r="245" spans="1:4">
      <c r="A245" s="1" t="str">
        <f>"000688"</f>
        <v>000688</v>
      </c>
      <c r="B245" s="1" t="s">
        <v>1633</v>
      </c>
      <c r="C245">
        <v>688</v>
      </c>
      <c r="D245" t="s">
        <v>1633</v>
      </c>
    </row>
    <row r="246" spans="1:4">
      <c r="A246" s="1" t="str">
        <f>"000690"</f>
        <v>000690</v>
      </c>
      <c r="B246" s="1" t="s">
        <v>1634</v>
      </c>
      <c r="C246">
        <v>690</v>
      </c>
      <c r="D246" t="s">
        <v>1634</v>
      </c>
    </row>
    <row r="247" spans="1:4">
      <c r="A247" s="1" t="str">
        <f>"000691"</f>
        <v>000691</v>
      </c>
      <c r="B247" s="1" t="s">
        <v>1635</v>
      </c>
      <c r="C247">
        <v>691</v>
      </c>
      <c r="D247" t="s">
        <v>1635</v>
      </c>
    </row>
    <row r="248" spans="1:4">
      <c r="A248" s="1" t="str">
        <f>"000692"</f>
        <v>000692</v>
      </c>
      <c r="B248" s="1" t="s">
        <v>1636</v>
      </c>
      <c r="C248">
        <v>692</v>
      </c>
      <c r="D248" t="s">
        <v>1636</v>
      </c>
    </row>
    <row r="249" spans="1:4">
      <c r="A249" s="1" t="str">
        <f>"000693"</f>
        <v>000693</v>
      </c>
      <c r="B249" s="1" t="s">
        <v>1637</v>
      </c>
      <c r="C249">
        <v>693</v>
      </c>
      <c r="D249" t="s">
        <v>1637</v>
      </c>
    </row>
    <row r="250" spans="1:4">
      <c r="A250" s="1" t="str">
        <f>"000695"</f>
        <v>000695</v>
      </c>
      <c r="B250" s="1" t="s">
        <v>1638</v>
      </c>
      <c r="C250">
        <v>695</v>
      </c>
      <c r="D250" t="s">
        <v>1638</v>
      </c>
    </row>
    <row r="251" spans="1:4">
      <c r="A251" s="1" t="str">
        <f>"000697"</f>
        <v>000697</v>
      </c>
      <c r="B251" s="1" t="s">
        <v>1639</v>
      </c>
      <c r="C251">
        <v>697</v>
      </c>
      <c r="D251" t="s">
        <v>1639</v>
      </c>
    </row>
    <row r="252" spans="1:4">
      <c r="A252" s="1" t="str">
        <f>"000698"</f>
        <v>000698</v>
      </c>
      <c r="B252" s="1" t="s">
        <v>1640</v>
      </c>
      <c r="C252">
        <v>698</v>
      </c>
      <c r="D252" t="s">
        <v>1640</v>
      </c>
    </row>
    <row r="253" spans="1:4">
      <c r="A253" s="1" t="str">
        <f>"000700"</f>
        <v>000700</v>
      </c>
      <c r="B253" s="1" t="s">
        <v>1641</v>
      </c>
      <c r="C253">
        <v>700</v>
      </c>
      <c r="D253" t="s">
        <v>1641</v>
      </c>
    </row>
    <row r="254" spans="1:4">
      <c r="A254" s="1" t="str">
        <f>"000701"</f>
        <v>000701</v>
      </c>
      <c r="B254" s="1" t="s">
        <v>1642</v>
      </c>
      <c r="C254">
        <v>701</v>
      </c>
      <c r="D254" t="s">
        <v>1642</v>
      </c>
    </row>
    <row r="255" spans="1:4">
      <c r="A255" s="1" t="str">
        <f>"000702"</f>
        <v>000702</v>
      </c>
      <c r="B255" s="1" t="s">
        <v>1643</v>
      </c>
      <c r="C255">
        <v>702</v>
      </c>
      <c r="D255" t="s">
        <v>1643</v>
      </c>
    </row>
    <row r="256" spans="1:4">
      <c r="A256" s="1" t="str">
        <f>"000703"</f>
        <v>000703</v>
      </c>
      <c r="B256" s="1" t="s">
        <v>1644</v>
      </c>
      <c r="C256">
        <v>703</v>
      </c>
      <c r="D256" t="s">
        <v>1644</v>
      </c>
    </row>
    <row r="257" spans="1:4">
      <c r="A257" s="1" t="str">
        <f>"000705"</f>
        <v>000705</v>
      </c>
      <c r="B257" s="1" t="s">
        <v>1645</v>
      </c>
      <c r="C257">
        <v>705</v>
      </c>
      <c r="D257" t="s">
        <v>1645</v>
      </c>
    </row>
    <row r="258" spans="1:4">
      <c r="A258" s="1" t="str">
        <f>"000707"</f>
        <v>000707</v>
      </c>
      <c r="B258" s="1" t="s">
        <v>1646</v>
      </c>
      <c r="C258">
        <v>707</v>
      </c>
      <c r="D258" t="s">
        <v>1646</v>
      </c>
    </row>
    <row r="259" spans="1:4">
      <c r="A259" s="1" t="str">
        <f>"000708"</f>
        <v>000708</v>
      </c>
      <c r="B259" s="1" t="s">
        <v>1647</v>
      </c>
      <c r="C259">
        <v>708</v>
      </c>
      <c r="D259" t="s">
        <v>1647</v>
      </c>
    </row>
    <row r="260" spans="1:4">
      <c r="A260" s="1" t="str">
        <f>"000709"</f>
        <v>000709</v>
      </c>
      <c r="B260" s="1" t="s">
        <v>1648</v>
      </c>
      <c r="C260">
        <v>709</v>
      </c>
      <c r="D260" t="s">
        <v>1648</v>
      </c>
    </row>
    <row r="261" spans="1:4">
      <c r="A261" s="1" t="str">
        <f>"000710"</f>
        <v>000710</v>
      </c>
      <c r="B261" s="1" t="s">
        <v>1649</v>
      </c>
      <c r="C261">
        <v>710</v>
      </c>
      <c r="D261" t="s">
        <v>1649</v>
      </c>
    </row>
    <row r="262" spans="1:4">
      <c r="A262" s="1" t="str">
        <f>"000711"</f>
        <v>000711</v>
      </c>
      <c r="B262" s="1" t="s">
        <v>1650</v>
      </c>
      <c r="C262">
        <v>711</v>
      </c>
      <c r="D262" t="s">
        <v>1651</v>
      </c>
    </row>
    <row r="263" spans="1:4">
      <c r="A263" s="1" t="str">
        <f>"000712"</f>
        <v>000712</v>
      </c>
      <c r="B263" s="1" t="s">
        <v>1652</v>
      </c>
      <c r="C263">
        <v>712</v>
      </c>
      <c r="D263" t="s">
        <v>1652</v>
      </c>
    </row>
    <row r="264" spans="1:4">
      <c r="A264" s="1" t="str">
        <f>"000713"</f>
        <v>000713</v>
      </c>
      <c r="B264" s="1" t="s">
        <v>1653</v>
      </c>
      <c r="C264">
        <v>713</v>
      </c>
      <c r="D264" t="s">
        <v>1653</v>
      </c>
    </row>
    <row r="265" spans="1:4">
      <c r="A265" s="1" t="str">
        <f>"000715"</f>
        <v>000715</v>
      </c>
      <c r="B265" s="1" t="s">
        <v>1654</v>
      </c>
      <c r="C265">
        <v>715</v>
      </c>
      <c r="D265" t="s">
        <v>1654</v>
      </c>
    </row>
    <row r="266" spans="1:4">
      <c r="A266" s="1" t="str">
        <f>"000716"</f>
        <v>000716</v>
      </c>
      <c r="B266" s="1" t="s">
        <v>1655</v>
      </c>
      <c r="C266">
        <v>716</v>
      </c>
      <c r="D266" t="s">
        <v>1655</v>
      </c>
    </row>
    <row r="267" spans="1:4">
      <c r="A267" s="1" t="str">
        <f>"000717"</f>
        <v>000717</v>
      </c>
      <c r="B267" s="1" t="s">
        <v>1656</v>
      </c>
      <c r="C267">
        <v>717</v>
      </c>
      <c r="D267" t="s">
        <v>1656</v>
      </c>
    </row>
    <row r="268" spans="1:4">
      <c r="A268" s="1" t="str">
        <f>"000718"</f>
        <v>000718</v>
      </c>
      <c r="B268" s="1" t="s">
        <v>1657</v>
      </c>
      <c r="C268">
        <v>718</v>
      </c>
      <c r="D268" t="s">
        <v>1657</v>
      </c>
    </row>
    <row r="269" spans="1:4">
      <c r="A269" s="1" t="str">
        <f>"000719"</f>
        <v>000719</v>
      </c>
      <c r="B269" s="1" t="s">
        <v>1658</v>
      </c>
      <c r="C269">
        <v>719</v>
      </c>
      <c r="D269" t="s">
        <v>1658</v>
      </c>
    </row>
    <row r="270" spans="1:4">
      <c r="A270" s="1" t="str">
        <f>"000720"</f>
        <v>000720</v>
      </c>
      <c r="B270" s="1" t="s">
        <v>1659</v>
      </c>
      <c r="C270">
        <v>720</v>
      </c>
      <c r="D270" t="s">
        <v>1659</v>
      </c>
    </row>
    <row r="271" spans="1:4">
      <c r="A271" s="1" t="str">
        <f>"000721"</f>
        <v>000721</v>
      </c>
      <c r="B271" s="1" t="s">
        <v>1660</v>
      </c>
      <c r="C271">
        <v>721</v>
      </c>
      <c r="D271" t="s">
        <v>1660</v>
      </c>
    </row>
    <row r="272" spans="1:4">
      <c r="A272" s="1" t="str">
        <f>"000722"</f>
        <v>000722</v>
      </c>
      <c r="B272" s="1" t="s">
        <v>1661</v>
      </c>
      <c r="C272">
        <v>722</v>
      </c>
      <c r="D272" t="s">
        <v>1661</v>
      </c>
    </row>
    <row r="273" spans="1:4">
      <c r="A273" s="1" t="str">
        <f>"000723"</f>
        <v>000723</v>
      </c>
      <c r="B273" s="1" t="s">
        <v>1662</v>
      </c>
      <c r="C273">
        <v>723</v>
      </c>
      <c r="D273" t="s">
        <v>1662</v>
      </c>
    </row>
    <row r="274" spans="1:4">
      <c r="A274" s="1" t="str">
        <f>"000725"</f>
        <v>000725</v>
      </c>
      <c r="B274" s="1" t="s">
        <v>1663</v>
      </c>
      <c r="C274">
        <v>725</v>
      </c>
      <c r="D274" t="s">
        <v>1664</v>
      </c>
    </row>
    <row r="275" spans="1:4">
      <c r="A275" s="1" t="str">
        <f>"000726"</f>
        <v>000726</v>
      </c>
      <c r="B275" s="1" t="s">
        <v>1665</v>
      </c>
      <c r="C275">
        <v>726</v>
      </c>
      <c r="D275" t="s">
        <v>1666</v>
      </c>
    </row>
    <row r="276" spans="1:4">
      <c r="A276" s="1" t="str">
        <f>"000727"</f>
        <v>000727</v>
      </c>
      <c r="B276" s="1" t="s">
        <v>1667</v>
      </c>
      <c r="C276">
        <v>727</v>
      </c>
      <c r="D276" t="s">
        <v>1667</v>
      </c>
    </row>
    <row r="277" spans="1:4">
      <c r="A277" s="1" t="str">
        <f>"000728"</f>
        <v>000728</v>
      </c>
      <c r="B277" s="1" t="s">
        <v>1668</v>
      </c>
      <c r="C277">
        <v>728</v>
      </c>
      <c r="D277" t="s">
        <v>1668</v>
      </c>
    </row>
    <row r="278" spans="1:4">
      <c r="A278" s="1" t="str">
        <f>"000729"</f>
        <v>000729</v>
      </c>
      <c r="B278" s="1" t="s">
        <v>1669</v>
      </c>
      <c r="C278">
        <v>729</v>
      </c>
      <c r="D278" t="s">
        <v>1669</v>
      </c>
    </row>
    <row r="279" spans="1:4">
      <c r="A279" s="1" t="str">
        <f>"000731"</f>
        <v>000731</v>
      </c>
      <c r="B279" s="1" t="s">
        <v>1670</v>
      </c>
      <c r="C279">
        <v>731</v>
      </c>
      <c r="D279" t="s">
        <v>1670</v>
      </c>
    </row>
    <row r="280" spans="1:4">
      <c r="A280" s="1" t="str">
        <f>"000732"</f>
        <v>000732</v>
      </c>
      <c r="B280" s="1" t="s">
        <v>1671</v>
      </c>
      <c r="C280">
        <v>732</v>
      </c>
      <c r="D280" t="s">
        <v>1671</v>
      </c>
    </row>
    <row r="281" spans="1:4">
      <c r="A281" s="1" t="str">
        <f>"000733"</f>
        <v>000733</v>
      </c>
      <c r="B281" s="1" t="s">
        <v>1672</v>
      </c>
      <c r="C281">
        <v>733</v>
      </c>
      <c r="D281" t="s">
        <v>1672</v>
      </c>
    </row>
    <row r="282" spans="1:4">
      <c r="A282" s="1" t="str">
        <f>"000735"</f>
        <v>000735</v>
      </c>
      <c r="B282" s="1" t="s">
        <v>1673</v>
      </c>
      <c r="C282">
        <v>735</v>
      </c>
      <c r="D282" t="s">
        <v>1674</v>
      </c>
    </row>
    <row r="283" spans="1:4">
      <c r="A283" s="1" t="str">
        <f>"000736"</f>
        <v>000736</v>
      </c>
      <c r="B283" s="1" t="s">
        <v>1675</v>
      </c>
      <c r="C283">
        <v>736</v>
      </c>
      <c r="D283" t="s">
        <v>1675</v>
      </c>
    </row>
    <row r="284" spans="1:4">
      <c r="A284" s="1" t="str">
        <f>"000737"</f>
        <v>000737</v>
      </c>
      <c r="B284" s="1" t="s">
        <v>1676</v>
      </c>
      <c r="C284">
        <v>737</v>
      </c>
      <c r="D284" t="s">
        <v>1676</v>
      </c>
    </row>
    <row r="285" spans="1:4">
      <c r="A285" s="1" t="str">
        <f>"000738"</f>
        <v>000738</v>
      </c>
      <c r="B285" s="1" t="s">
        <v>1677</v>
      </c>
      <c r="C285">
        <v>738</v>
      </c>
      <c r="D285" t="s">
        <v>1677</v>
      </c>
    </row>
    <row r="286" spans="1:4">
      <c r="A286" s="1" t="str">
        <f>"000739"</f>
        <v>000739</v>
      </c>
      <c r="B286" s="1" t="s">
        <v>1678</v>
      </c>
      <c r="C286">
        <v>739</v>
      </c>
      <c r="D286" t="s">
        <v>1678</v>
      </c>
    </row>
    <row r="287" spans="1:4">
      <c r="A287" s="1" t="str">
        <f>"000748"</f>
        <v>000748</v>
      </c>
      <c r="B287" s="1" t="s">
        <v>1679</v>
      </c>
      <c r="C287">
        <v>748</v>
      </c>
      <c r="D287" t="s">
        <v>1679</v>
      </c>
    </row>
    <row r="288" spans="1:4">
      <c r="A288" s="1" t="str">
        <f>"000750"</f>
        <v>000750</v>
      </c>
      <c r="B288" s="1" t="s">
        <v>1680</v>
      </c>
      <c r="C288">
        <v>750</v>
      </c>
      <c r="D288" t="s">
        <v>1680</v>
      </c>
    </row>
    <row r="289" spans="1:4">
      <c r="A289" s="1" t="str">
        <f>"000751"</f>
        <v>000751</v>
      </c>
      <c r="B289" s="1" t="s">
        <v>1681</v>
      </c>
      <c r="C289">
        <v>751</v>
      </c>
      <c r="D289" t="s">
        <v>1681</v>
      </c>
    </row>
    <row r="290" spans="1:4">
      <c r="A290" s="1" t="str">
        <f>"000752"</f>
        <v>000752</v>
      </c>
      <c r="B290" s="1" t="s">
        <v>1682</v>
      </c>
      <c r="C290">
        <v>752</v>
      </c>
      <c r="D290" t="s">
        <v>1682</v>
      </c>
    </row>
    <row r="291" spans="1:4">
      <c r="A291" s="1" t="str">
        <f>"000753"</f>
        <v>000753</v>
      </c>
      <c r="B291" s="1" t="s">
        <v>1683</v>
      </c>
      <c r="C291">
        <v>753</v>
      </c>
      <c r="D291" t="s">
        <v>1683</v>
      </c>
    </row>
    <row r="292" spans="1:4">
      <c r="A292" s="1" t="str">
        <f>"000755"</f>
        <v>000755</v>
      </c>
      <c r="B292" s="1" t="s">
        <v>1684</v>
      </c>
      <c r="C292">
        <v>755</v>
      </c>
      <c r="D292" t="s">
        <v>1685</v>
      </c>
    </row>
    <row r="293" spans="1:4">
      <c r="A293" s="1" t="str">
        <f>"000756"</f>
        <v>000756</v>
      </c>
      <c r="B293" s="1" t="s">
        <v>1686</v>
      </c>
      <c r="C293">
        <v>756</v>
      </c>
      <c r="D293" t="s">
        <v>1686</v>
      </c>
    </row>
    <row r="294" spans="1:4">
      <c r="A294" s="1" t="str">
        <f>"000757"</f>
        <v>000757</v>
      </c>
      <c r="B294" s="1" t="s">
        <v>1687</v>
      </c>
      <c r="C294">
        <v>757</v>
      </c>
      <c r="D294" t="s">
        <v>1687</v>
      </c>
    </row>
    <row r="295" spans="1:4">
      <c r="A295" s="1" t="str">
        <f>"000758"</f>
        <v>000758</v>
      </c>
      <c r="B295" s="1" t="s">
        <v>1688</v>
      </c>
      <c r="C295">
        <v>758</v>
      </c>
      <c r="D295" t="s">
        <v>1688</v>
      </c>
    </row>
    <row r="296" spans="1:4">
      <c r="A296" s="1" t="str">
        <f>"000759"</f>
        <v>000759</v>
      </c>
      <c r="B296" s="1" t="s">
        <v>1689</v>
      </c>
      <c r="C296">
        <v>759</v>
      </c>
      <c r="D296" t="s">
        <v>1689</v>
      </c>
    </row>
    <row r="297" spans="1:4">
      <c r="A297" s="1" t="str">
        <f>"000760"</f>
        <v>000760</v>
      </c>
      <c r="B297" s="1" t="s">
        <v>1690</v>
      </c>
      <c r="C297">
        <v>760</v>
      </c>
      <c r="D297" t="s">
        <v>1690</v>
      </c>
    </row>
    <row r="298" spans="1:4">
      <c r="A298" s="1" t="str">
        <f>"000761"</f>
        <v>000761</v>
      </c>
      <c r="B298" s="1" t="s">
        <v>1691</v>
      </c>
      <c r="C298">
        <v>761</v>
      </c>
      <c r="D298" t="s">
        <v>1691</v>
      </c>
    </row>
    <row r="299" spans="1:4">
      <c r="A299" s="1" t="str">
        <f>"000762"</f>
        <v>000762</v>
      </c>
      <c r="B299" s="1" t="s">
        <v>1692</v>
      </c>
      <c r="C299">
        <v>762</v>
      </c>
      <c r="D299" t="s">
        <v>1692</v>
      </c>
    </row>
    <row r="300" spans="1:4">
      <c r="A300" s="1" t="str">
        <f>"000766"</f>
        <v>000766</v>
      </c>
      <c r="B300" s="1" t="s">
        <v>1693</v>
      </c>
      <c r="C300">
        <v>766</v>
      </c>
      <c r="D300" t="s">
        <v>1693</v>
      </c>
    </row>
    <row r="301" spans="1:4">
      <c r="A301" s="1" t="str">
        <f>"000767"</f>
        <v>000767</v>
      </c>
      <c r="B301" s="1" t="s">
        <v>1694</v>
      </c>
      <c r="C301">
        <v>767</v>
      </c>
      <c r="D301" t="s">
        <v>1694</v>
      </c>
    </row>
    <row r="302" spans="1:4">
      <c r="A302" s="1" t="str">
        <f>"000768"</f>
        <v>000768</v>
      </c>
      <c r="B302" s="1" t="s">
        <v>1695</v>
      </c>
      <c r="C302">
        <v>768</v>
      </c>
      <c r="D302" t="s">
        <v>1695</v>
      </c>
    </row>
    <row r="303" spans="1:4">
      <c r="A303" s="1" t="str">
        <f>"000776"</f>
        <v>000776</v>
      </c>
      <c r="B303" s="1" t="s">
        <v>1696</v>
      </c>
      <c r="C303">
        <v>776</v>
      </c>
      <c r="D303" t="s">
        <v>1696</v>
      </c>
    </row>
    <row r="304" spans="1:4">
      <c r="A304" s="1" t="str">
        <f>"000777"</f>
        <v>000777</v>
      </c>
      <c r="B304" s="1" t="s">
        <v>1697</v>
      </c>
      <c r="C304">
        <v>777</v>
      </c>
      <c r="D304" t="s">
        <v>1697</v>
      </c>
    </row>
    <row r="305" spans="1:4">
      <c r="A305" s="1" t="str">
        <f>"000778"</f>
        <v>000778</v>
      </c>
      <c r="B305" s="1" t="s">
        <v>1698</v>
      </c>
      <c r="C305">
        <v>778</v>
      </c>
      <c r="D305" t="s">
        <v>1698</v>
      </c>
    </row>
    <row r="306" spans="1:4">
      <c r="A306" s="1" t="str">
        <f>"000779"</f>
        <v>000779</v>
      </c>
      <c r="B306" s="1" t="s">
        <v>1699</v>
      </c>
      <c r="C306">
        <v>779</v>
      </c>
      <c r="D306" t="s">
        <v>1700</v>
      </c>
    </row>
    <row r="307" spans="1:4">
      <c r="A307" s="1" t="str">
        <f>"000780"</f>
        <v>000780</v>
      </c>
      <c r="B307" s="1" t="s">
        <v>1701</v>
      </c>
      <c r="C307">
        <v>780</v>
      </c>
      <c r="D307" t="s">
        <v>1701</v>
      </c>
    </row>
    <row r="308" spans="1:4">
      <c r="A308" s="1" t="str">
        <f>"000782"</f>
        <v>000782</v>
      </c>
      <c r="B308" s="1" t="s">
        <v>1702</v>
      </c>
      <c r="C308">
        <v>782</v>
      </c>
      <c r="D308" t="s">
        <v>1702</v>
      </c>
    </row>
    <row r="309" spans="1:4">
      <c r="A309" s="1" t="str">
        <f>"000783"</f>
        <v>000783</v>
      </c>
      <c r="B309" s="1" t="s">
        <v>1703</v>
      </c>
      <c r="C309">
        <v>783</v>
      </c>
      <c r="D309" t="s">
        <v>1703</v>
      </c>
    </row>
    <row r="310" spans="1:4">
      <c r="A310" s="1" t="str">
        <f>"000785"</f>
        <v>000785</v>
      </c>
      <c r="B310" s="1" t="s">
        <v>1704</v>
      </c>
      <c r="C310">
        <v>785</v>
      </c>
      <c r="D310" t="s">
        <v>1704</v>
      </c>
    </row>
    <row r="311" spans="1:4">
      <c r="A311" s="1" t="str">
        <f>"000786"</f>
        <v>000786</v>
      </c>
      <c r="B311" s="1" t="s">
        <v>1705</v>
      </c>
      <c r="C311">
        <v>786</v>
      </c>
      <c r="D311" t="s">
        <v>1705</v>
      </c>
    </row>
    <row r="312" spans="1:4">
      <c r="A312" s="1" t="str">
        <f>"000788"</f>
        <v>000788</v>
      </c>
      <c r="B312" s="1" t="s">
        <v>1706</v>
      </c>
      <c r="C312">
        <v>788</v>
      </c>
      <c r="D312" t="s">
        <v>1706</v>
      </c>
    </row>
    <row r="313" spans="1:4">
      <c r="A313" s="1" t="str">
        <f>"000789"</f>
        <v>000789</v>
      </c>
      <c r="B313" s="1" t="s">
        <v>1707</v>
      </c>
      <c r="C313">
        <v>789</v>
      </c>
      <c r="D313" t="s">
        <v>1707</v>
      </c>
    </row>
    <row r="314" spans="1:4">
      <c r="A314" s="1" t="str">
        <f>"000790"</f>
        <v>000790</v>
      </c>
      <c r="B314" s="1" t="s">
        <v>1708</v>
      </c>
      <c r="C314">
        <v>790</v>
      </c>
      <c r="D314" t="s">
        <v>1708</v>
      </c>
    </row>
    <row r="315" spans="1:4">
      <c r="A315" s="1" t="str">
        <f>"000791"</f>
        <v>000791</v>
      </c>
      <c r="B315" s="1" t="s">
        <v>1709</v>
      </c>
      <c r="C315">
        <v>791</v>
      </c>
      <c r="D315" t="s">
        <v>1709</v>
      </c>
    </row>
    <row r="316" spans="1:4">
      <c r="A316" s="1" t="str">
        <f>"000792"</f>
        <v>000792</v>
      </c>
      <c r="B316" s="1" t="s">
        <v>1710</v>
      </c>
      <c r="C316">
        <v>792</v>
      </c>
      <c r="D316" t="s">
        <v>1710</v>
      </c>
    </row>
    <row r="317" spans="1:4">
      <c r="A317" s="1" t="str">
        <f>"000793"</f>
        <v>000793</v>
      </c>
      <c r="B317" s="1" t="s">
        <v>1711</v>
      </c>
      <c r="C317">
        <v>793</v>
      </c>
      <c r="D317" t="s">
        <v>1711</v>
      </c>
    </row>
    <row r="318" spans="1:4">
      <c r="A318" s="1" t="str">
        <f>"000795"</f>
        <v>000795</v>
      </c>
      <c r="B318" s="1" t="s">
        <v>1712</v>
      </c>
      <c r="C318">
        <v>795</v>
      </c>
      <c r="D318" t="s">
        <v>1712</v>
      </c>
    </row>
    <row r="319" spans="1:4">
      <c r="A319" s="1" t="str">
        <f>"000796"</f>
        <v>000796</v>
      </c>
      <c r="B319" s="1" t="s">
        <v>1713</v>
      </c>
      <c r="C319">
        <v>796</v>
      </c>
      <c r="D319" t="s">
        <v>1714</v>
      </c>
    </row>
    <row r="320" spans="1:4">
      <c r="A320" s="1" t="str">
        <f>"000797"</f>
        <v>000797</v>
      </c>
      <c r="B320" s="1" t="s">
        <v>1715</v>
      </c>
      <c r="C320">
        <v>797</v>
      </c>
      <c r="D320" t="s">
        <v>1715</v>
      </c>
    </row>
    <row r="321" spans="1:4">
      <c r="A321" s="1" t="str">
        <f>"000798"</f>
        <v>000798</v>
      </c>
      <c r="B321" s="1" t="s">
        <v>1716</v>
      </c>
      <c r="C321">
        <v>798</v>
      </c>
      <c r="D321" t="s">
        <v>1716</v>
      </c>
    </row>
    <row r="322" spans="1:4">
      <c r="A322" s="1" t="str">
        <f>"000799"</f>
        <v>000799</v>
      </c>
      <c r="B322" s="1" t="s">
        <v>1717</v>
      </c>
      <c r="C322">
        <v>799</v>
      </c>
      <c r="D322" t="s">
        <v>1718</v>
      </c>
    </row>
    <row r="323" spans="1:4">
      <c r="A323" s="1" t="str">
        <f>"000800"</f>
        <v>000800</v>
      </c>
      <c r="B323" s="1" t="s">
        <v>1719</v>
      </c>
      <c r="C323">
        <v>800</v>
      </c>
      <c r="D323" t="s">
        <v>1719</v>
      </c>
    </row>
    <row r="324" spans="1:4">
      <c r="A324" s="1" t="str">
        <f>"000801"</f>
        <v>000801</v>
      </c>
      <c r="B324" s="1" t="s">
        <v>1720</v>
      </c>
      <c r="C324">
        <v>801</v>
      </c>
      <c r="D324" t="s">
        <v>1720</v>
      </c>
    </row>
    <row r="325" spans="1:4">
      <c r="A325" s="1" t="str">
        <f>"000802"</f>
        <v>000802</v>
      </c>
      <c r="B325" s="1" t="s">
        <v>1721</v>
      </c>
      <c r="C325">
        <v>802</v>
      </c>
      <c r="D325" t="s">
        <v>1721</v>
      </c>
    </row>
    <row r="326" spans="1:4">
      <c r="A326" s="1" t="str">
        <f>"000803"</f>
        <v>000803</v>
      </c>
      <c r="B326" s="1" t="s">
        <v>1722</v>
      </c>
      <c r="C326">
        <v>803</v>
      </c>
      <c r="D326" t="s">
        <v>1722</v>
      </c>
    </row>
    <row r="327" spans="1:4">
      <c r="A327" s="1" t="str">
        <f>"000806"</f>
        <v>000806</v>
      </c>
      <c r="B327" s="1" t="s">
        <v>1723</v>
      </c>
      <c r="C327">
        <v>806</v>
      </c>
      <c r="D327" t="s">
        <v>1724</v>
      </c>
    </row>
    <row r="328" spans="1:4">
      <c r="A328" s="1" t="str">
        <f>"000807"</f>
        <v>000807</v>
      </c>
      <c r="B328" s="1" t="s">
        <v>1725</v>
      </c>
      <c r="C328">
        <v>807</v>
      </c>
      <c r="D328" t="s">
        <v>1725</v>
      </c>
    </row>
    <row r="329" spans="1:4">
      <c r="A329" s="1" t="str">
        <f>"000809"</f>
        <v>000809</v>
      </c>
      <c r="B329" s="1" t="s">
        <v>1726</v>
      </c>
      <c r="C329">
        <v>809</v>
      </c>
      <c r="D329" t="s">
        <v>1726</v>
      </c>
    </row>
    <row r="330" spans="1:4">
      <c r="A330" s="1" t="str">
        <f>"000810"</f>
        <v>000810</v>
      </c>
      <c r="B330" s="1" t="s">
        <v>1727</v>
      </c>
      <c r="C330">
        <v>810</v>
      </c>
      <c r="D330" t="s">
        <v>1727</v>
      </c>
    </row>
    <row r="331" spans="1:4">
      <c r="A331" s="1" t="str">
        <f>"000811"</f>
        <v>000811</v>
      </c>
      <c r="B331" s="1" t="s">
        <v>1728</v>
      </c>
      <c r="C331">
        <v>811</v>
      </c>
      <c r="D331" t="s">
        <v>1728</v>
      </c>
    </row>
    <row r="332" spans="1:4">
      <c r="A332" s="1" t="str">
        <f>"000812"</f>
        <v>000812</v>
      </c>
      <c r="B332" s="1" t="s">
        <v>1729</v>
      </c>
      <c r="C332">
        <v>812</v>
      </c>
      <c r="D332" t="s">
        <v>1729</v>
      </c>
    </row>
    <row r="333" spans="1:4">
      <c r="A333" s="1" t="str">
        <f>"000813"</f>
        <v>000813</v>
      </c>
      <c r="B333" s="1" t="s">
        <v>1730</v>
      </c>
      <c r="C333">
        <v>813</v>
      </c>
      <c r="D333" t="s">
        <v>1730</v>
      </c>
    </row>
    <row r="334" spans="1:4">
      <c r="A334" s="1" t="str">
        <f>"000815"</f>
        <v>000815</v>
      </c>
      <c r="B334" s="1" t="s">
        <v>1731</v>
      </c>
      <c r="C334">
        <v>815</v>
      </c>
      <c r="D334" t="s">
        <v>1732</v>
      </c>
    </row>
    <row r="335" spans="1:4">
      <c r="A335" s="1" t="str">
        <f>"000816"</f>
        <v>000816</v>
      </c>
      <c r="B335" s="1" t="s">
        <v>1733</v>
      </c>
      <c r="C335">
        <v>816</v>
      </c>
      <c r="D335" t="s">
        <v>1734</v>
      </c>
    </row>
    <row r="336" spans="1:4">
      <c r="A336" s="1" t="str">
        <f>"000818"</f>
        <v>000818</v>
      </c>
      <c r="B336" s="1" t="s">
        <v>1735</v>
      </c>
      <c r="C336">
        <v>818</v>
      </c>
      <c r="D336" t="s">
        <v>1735</v>
      </c>
    </row>
    <row r="337" spans="1:4">
      <c r="A337" s="1" t="str">
        <f>"000819"</f>
        <v>000819</v>
      </c>
      <c r="B337" s="1" t="s">
        <v>1736</v>
      </c>
      <c r="C337">
        <v>819</v>
      </c>
      <c r="D337" t="s">
        <v>1736</v>
      </c>
    </row>
    <row r="338" spans="1:4">
      <c r="A338" s="1" t="str">
        <f>"000820"</f>
        <v>000820</v>
      </c>
      <c r="B338" s="1" t="s">
        <v>1737</v>
      </c>
      <c r="C338">
        <v>820</v>
      </c>
      <c r="D338" t="s">
        <v>1737</v>
      </c>
    </row>
    <row r="339" spans="1:4">
      <c r="A339" s="1" t="str">
        <f>"000821"</f>
        <v>000821</v>
      </c>
      <c r="B339" s="1" t="s">
        <v>1738</v>
      </c>
      <c r="C339">
        <v>821</v>
      </c>
      <c r="D339" t="s">
        <v>1738</v>
      </c>
    </row>
    <row r="340" spans="1:4">
      <c r="A340" s="1" t="str">
        <f>"000822"</f>
        <v>000822</v>
      </c>
      <c r="B340" s="1" t="s">
        <v>1739</v>
      </c>
      <c r="C340">
        <v>822</v>
      </c>
      <c r="D340" t="s">
        <v>1740</v>
      </c>
    </row>
    <row r="341" spans="1:4">
      <c r="A341" s="1" t="str">
        <f>"000823"</f>
        <v>000823</v>
      </c>
      <c r="B341" s="1" t="s">
        <v>1741</v>
      </c>
      <c r="C341">
        <v>823</v>
      </c>
      <c r="D341" t="s">
        <v>1741</v>
      </c>
    </row>
    <row r="342" spans="1:4">
      <c r="A342" s="1" t="str">
        <f>"000825"</f>
        <v>000825</v>
      </c>
      <c r="B342" s="1" t="s">
        <v>1742</v>
      </c>
      <c r="C342">
        <v>825</v>
      </c>
      <c r="D342" t="s">
        <v>1742</v>
      </c>
    </row>
    <row r="343" spans="1:4">
      <c r="A343" s="1" t="str">
        <f>"000826"</f>
        <v>000826</v>
      </c>
      <c r="B343" s="1" t="s">
        <v>1743</v>
      </c>
      <c r="C343">
        <v>826</v>
      </c>
      <c r="D343" t="s">
        <v>1744</v>
      </c>
    </row>
    <row r="344" spans="1:4">
      <c r="A344" s="1" t="str">
        <f>"000828"</f>
        <v>000828</v>
      </c>
      <c r="B344" s="1" t="s">
        <v>1745</v>
      </c>
      <c r="C344">
        <v>828</v>
      </c>
      <c r="D344" t="s">
        <v>1745</v>
      </c>
    </row>
    <row r="345" spans="1:4">
      <c r="A345" s="1" t="str">
        <f>"000829"</f>
        <v>000829</v>
      </c>
      <c r="B345" s="1" t="s">
        <v>1746</v>
      </c>
      <c r="C345">
        <v>829</v>
      </c>
      <c r="D345" t="s">
        <v>1746</v>
      </c>
    </row>
    <row r="346" spans="1:4">
      <c r="A346" s="1" t="str">
        <f>"000830"</f>
        <v>000830</v>
      </c>
      <c r="B346" s="1" t="s">
        <v>1747</v>
      </c>
      <c r="C346">
        <v>830</v>
      </c>
      <c r="D346" t="s">
        <v>1747</v>
      </c>
    </row>
    <row r="347" spans="1:4">
      <c r="A347" s="1" t="str">
        <f>"000831"</f>
        <v>000831</v>
      </c>
      <c r="B347" s="1" t="s">
        <v>1748</v>
      </c>
      <c r="C347">
        <v>831</v>
      </c>
      <c r="D347" t="s">
        <v>1748</v>
      </c>
    </row>
    <row r="348" spans="1:4">
      <c r="A348" s="1" t="str">
        <f>"000833"</f>
        <v>000833</v>
      </c>
      <c r="B348" s="1" t="s">
        <v>1749</v>
      </c>
      <c r="C348">
        <v>833</v>
      </c>
      <c r="D348" t="s">
        <v>1749</v>
      </c>
    </row>
    <row r="349" spans="1:4">
      <c r="A349" s="1" t="str">
        <f>"000835"</f>
        <v>000835</v>
      </c>
      <c r="B349" s="1" t="s">
        <v>1750</v>
      </c>
      <c r="C349">
        <v>835</v>
      </c>
      <c r="D349" t="s">
        <v>1751</v>
      </c>
    </row>
    <row r="350" spans="1:4">
      <c r="A350" s="1" t="str">
        <f>"000836"</f>
        <v>000836</v>
      </c>
      <c r="B350" s="1" t="s">
        <v>1752</v>
      </c>
      <c r="C350">
        <v>836</v>
      </c>
      <c r="D350" t="s">
        <v>1752</v>
      </c>
    </row>
    <row r="351" spans="1:4">
      <c r="A351" s="1" t="str">
        <f>"000837"</f>
        <v>000837</v>
      </c>
      <c r="B351" s="1" t="s">
        <v>1753</v>
      </c>
      <c r="C351">
        <v>837</v>
      </c>
      <c r="D351" t="s">
        <v>1753</v>
      </c>
    </row>
    <row r="352" spans="1:4">
      <c r="A352" s="1" t="str">
        <f>"000838"</f>
        <v>000838</v>
      </c>
      <c r="B352" s="1" t="s">
        <v>1754</v>
      </c>
      <c r="C352">
        <v>838</v>
      </c>
      <c r="D352" t="s">
        <v>1755</v>
      </c>
    </row>
    <row r="353" spans="1:4">
      <c r="A353" s="1" t="str">
        <f>"000839"</f>
        <v>000839</v>
      </c>
      <c r="B353" s="1" t="s">
        <v>1756</v>
      </c>
      <c r="C353">
        <v>839</v>
      </c>
      <c r="D353" t="s">
        <v>1756</v>
      </c>
    </row>
    <row r="354" spans="1:4">
      <c r="A354" s="1" t="str">
        <f>"000848"</f>
        <v>000848</v>
      </c>
      <c r="B354" s="1" t="s">
        <v>1757</v>
      </c>
      <c r="C354">
        <v>848</v>
      </c>
      <c r="D354" t="s">
        <v>1757</v>
      </c>
    </row>
    <row r="355" spans="1:4">
      <c r="A355" s="1" t="str">
        <f>"000850"</f>
        <v>000850</v>
      </c>
      <c r="B355" s="1" t="s">
        <v>1758</v>
      </c>
      <c r="C355">
        <v>850</v>
      </c>
      <c r="D355" t="s">
        <v>1758</v>
      </c>
    </row>
    <row r="356" spans="1:4">
      <c r="A356" s="1" t="str">
        <f>"000851"</f>
        <v>000851</v>
      </c>
      <c r="B356" s="1" t="s">
        <v>1759</v>
      </c>
      <c r="C356">
        <v>851</v>
      </c>
      <c r="D356" t="s">
        <v>1759</v>
      </c>
    </row>
    <row r="357" spans="1:4">
      <c r="A357" s="1" t="str">
        <f>"000852"</f>
        <v>000852</v>
      </c>
      <c r="B357" s="1" t="s">
        <v>1760</v>
      </c>
      <c r="C357">
        <v>852</v>
      </c>
      <c r="D357" t="s">
        <v>1761</v>
      </c>
    </row>
    <row r="358" spans="1:4">
      <c r="A358" s="1" t="str">
        <f>"000856"</f>
        <v>000856</v>
      </c>
      <c r="B358" s="1" t="s">
        <v>1762</v>
      </c>
      <c r="C358">
        <v>856</v>
      </c>
      <c r="D358" t="s">
        <v>1762</v>
      </c>
    </row>
    <row r="359" spans="1:4">
      <c r="A359" s="1" t="str">
        <f>"000858"</f>
        <v>000858</v>
      </c>
      <c r="B359" s="1" t="s">
        <v>1763</v>
      </c>
      <c r="C359">
        <v>858</v>
      </c>
      <c r="D359" t="s">
        <v>1764</v>
      </c>
    </row>
    <row r="360" spans="1:4">
      <c r="A360" s="1" t="str">
        <f>"000859"</f>
        <v>000859</v>
      </c>
      <c r="B360" s="1" t="s">
        <v>1765</v>
      </c>
      <c r="C360">
        <v>859</v>
      </c>
      <c r="D360" t="s">
        <v>1765</v>
      </c>
    </row>
    <row r="361" spans="1:4">
      <c r="A361" s="1" t="str">
        <f>"000860"</f>
        <v>000860</v>
      </c>
      <c r="B361" s="1" t="s">
        <v>1766</v>
      </c>
      <c r="C361">
        <v>860</v>
      </c>
      <c r="D361" t="s">
        <v>1766</v>
      </c>
    </row>
    <row r="362" spans="1:4">
      <c r="A362" s="1" t="str">
        <f>"000861"</f>
        <v>000861</v>
      </c>
      <c r="B362" s="1" t="s">
        <v>1767</v>
      </c>
      <c r="C362">
        <v>861</v>
      </c>
      <c r="D362" t="s">
        <v>1767</v>
      </c>
    </row>
    <row r="363" spans="1:4">
      <c r="A363" s="1" t="str">
        <f>"000862"</f>
        <v>000862</v>
      </c>
      <c r="B363" s="1" t="s">
        <v>1768</v>
      </c>
      <c r="C363">
        <v>862</v>
      </c>
      <c r="D363" t="s">
        <v>1768</v>
      </c>
    </row>
    <row r="364" spans="1:4">
      <c r="A364" s="1" t="str">
        <f>"000863"</f>
        <v>000863</v>
      </c>
      <c r="B364" s="1" t="s">
        <v>1769</v>
      </c>
      <c r="C364">
        <v>863</v>
      </c>
      <c r="D364" t="s">
        <v>1769</v>
      </c>
    </row>
    <row r="365" spans="1:4">
      <c r="A365" s="1" t="str">
        <f>"000868"</f>
        <v>000868</v>
      </c>
      <c r="B365" s="1" t="s">
        <v>1770</v>
      </c>
      <c r="C365">
        <v>868</v>
      </c>
      <c r="D365" t="s">
        <v>1770</v>
      </c>
    </row>
    <row r="366" spans="1:4">
      <c r="A366" s="1" t="str">
        <f>"000869"</f>
        <v>000869</v>
      </c>
      <c r="B366" s="1" t="s">
        <v>1771</v>
      </c>
      <c r="C366">
        <v>869</v>
      </c>
      <c r="D366" t="s">
        <v>1772</v>
      </c>
    </row>
    <row r="367" spans="1:4">
      <c r="A367" s="1" t="str">
        <f>"000875"</f>
        <v>000875</v>
      </c>
      <c r="B367" s="1" t="s">
        <v>1773</v>
      </c>
      <c r="C367">
        <v>875</v>
      </c>
      <c r="D367" t="s">
        <v>1773</v>
      </c>
    </row>
    <row r="368" spans="1:4">
      <c r="A368" s="1" t="str">
        <f>"000876"</f>
        <v>000876</v>
      </c>
      <c r="B368" s="1" t="s">
        <v>1774</v>
      </c>
      <c r="C368">
        <v>876</v>
      </c>
      <c r="D368" t="s">
        <v>1775</v>
      </c>
    </row>
    <row r="369" spans="1:4">
      <c r="A369" s="1" t="str">
        <f>"000877"</f>
        <v>000877</v>
      </c>
      <c r="B369" s="1" t="s">
        <v>1776</v>
      </c>
      <c r="C369">
        <v>877</v>
      </c>
      <c r="D369" t="s">
        <v>1776</v>
      </c>
    </row>
    <row r="370" spans="1:4">
      <c r="A370" s="1" t="str">
        <f>"000878"</f>
        <v>000878</v>
      </c>
      <c r="B370" s="1" t="s">
        <v>1777</v>
      </c>
      <c r="C370">
        <v>878</v>
      </c>
      <c r="D370" t="s">
        <v>1777</v>
      </c>
    </row>
    <row r="371" spans="1:4">
      <c r="A371" s="1" t="str">
        <f>"000880"</f>
        <v>000880</v>
      </c>
      <c r="B371" s="1" t="s">
        <v>1778</v>
      </c>
      <c r="C371">
        <v>880</v>
      </c>
      <c r="D371" t="s">
        <v>1778</v>
      </c>
    </row>
    <row r="372" spans="1:4">
      <c r="A372" s="1" t="str">
        <f>"000881"</f>
        <v>000881</v>
      </c>
      <c r="B372" s="1" t="s">
        <v>1779</v>
      </c>
      <c r="C372">
        <v>881</v>
      </c>
      <c r="D372" t="s">
        <v>1779</v>
      </c>
    </row>
    <row r="373" spans="1:4">
      <c r="A373" s="1" t="str">
        <f>"000882"</f>
        <v>000882</v>
      </c>
      <c r="B373" s="1" t="s">
        <v>1780</v>
      </c>
      <c r="C373">
        <v>882</v>
      </c>
      <c r="D373" t="s">
        <v>1780</v>
      </c>
    </row>
    <row r="374" spans="1:4">
      <c r="A374" s="1" t="str">
        <f>"000883"</f>
        <v>000883</v>
      </c>
      <c r="B374" s="1" t="s">
        <v>1781</v>
      </c>
      <c r="C374">
        <v>883</v>
      </c>
      <c r="D374" t="s">
        <v>1781</v>
      </c>
    </row>
    <row r="375" spans="1:4">
      <c r="A375" s="1" t="str">
        <f>"000885"</f>
        <v>000885</v>
      </c>
      <c r="B375" s="1" t="s">
        <v>1782</v>
      </c>
      <c r="C375">
        <v>885</v>
      </c>
      <c r="D375" t="s">
        <v>1782</v>
      </c>
    </row>
    <row r="376" spans="1:4">
      <c r="A376" s="1" t="str">
        <f>"000886"</f>
        <v>000886</v>
      </c>
      <c r="B376" s="1" t="s">
        <v>1783</v>
      </c>
      <c r="C376">
        <v>886</v>
      </c>
      <c r="D376" t="s">
        <v>1783</v>
      </c>
    </row>
    <row r="377" spans="1:4">
      <c r="A377" s="1" t="str">
        <f>"000887"</f>
        <v>000887</v>
      </c>
      <c r="B377" s="1" t="s">
        <v>1784</v>
      </c>
      <c r="C377">
        <v>887</v>
      </c>
      <c r="D377" t="s">
        <v>1784</v>
      </c>
    </row>
    <row r="378" spans="1:4">
      <c r="A378" s="1" t="str">
        <f>"000888"</f>
        <v>000888</v>
      </c>
      <c r="B378" s="1" t="s">
        <v>1785</v>
      </c>
      <c r="C378">
        <v>888</v>
      </c>
      <c r="D378" t="s">
        <v>1786</v>
      </c>
    </row>
    <row r="379" spans="1:4">
      <c r="A379" s="1" t="str">
        <f>"000889"</f>
        <v>000889</v>
      </c>
      <c r="B379" s="1" t="s">
        <v>1787</v>
      </c>
      <c r="C379">
        <v>889</v>
      </c>
      <c r="D379" t="s">
        <v>1788</v>
      </c>
    </row>
    <row r="380" spans="1:4">
      <c r="A380" s="1" t="str">
        <f>"000890"</f>
        <v>000890</v>
      </c>
      <c r="B380" s="1" t="s">
        <v>1789</v>
      </c>
      <c r="C380">
        <v>890</v>
      </c>
      <c r="D380" t="s">
        <v>1790</v>
      </c>
    </row>
    <row r="381" spans="1:4">
      <c r="A381" s="1" t="str">
        <f>"000892"</f>
        <v>000892</v>
      </c>
      <c r="B381" s="1" t="s">
        <v>1791</v>
      </c>
      <c r="C381">
        <v>892</v>
      </c>
      <c r="D381" t="s">
        <v>1792</v>
      </c>
    </row>
    <row r="382" spans="1:4">
      <c r="A382" s="1" t="str">
        <f>"000893"</f>
        <v>000893</v>
      </c>
      <c r="B382" s="1" t="s">
        <v>1793</v>
      </c>
      <c r="C382">
        <v>893</v>
      </c>
      <c r="D382" t="s">
        <v>1793</v>
      </c>
    </row>
    <row r="383" spans="1:4">
      <c r="A383" s="1" t="str">
        <f>"000895"</f>
        <v>000895</v>
      </c>
      <c r="B383" s="1" t="s">
        <v>1794</v>
      </c>
      <c r="C383">
        <v>895</v>
      </c>
      <c r="D383" t="s">
        <v>1794</v>
      </c>
    </row>
    <row r="384" spans="1:4">
      <c r="A384" s="1" t="str">
        <f>"000897"</f>
        <v>000897</v>
      </c>
      <c r="B384" s="1" t="s">
        <v>1795</v>
      </c>
      <c r="C384">
        <v>897</v>
      </c>
      <c r="D384" t="s">
        <v>1795</v>
      </c>
    </row>
    <row r="385" spans="1:4">
      <c r="A385" s="1" t="str">
        <f>"000898"</f>
        <v>000898</v>
      </c>
      <c r="B385" s="1" t="s">
        <v>1796</v>
      </c>
      <c r="C385">
        <v>898</v>
      </c>
      <c r="D385" t="s">
        <v>1796</v>
      </c>
    </row>
    <row r="386" spans="1:4">
      <c r="A386" s="1" t="str">
        <f>"000899"</f>
        <v>000899</v>
      </c>
      <c r="B386" s="1" t="s">
        <v>1797</v>
      </c>
      <c r="C386">
        <v>899</v>
      </c>
      <c r="D386" t="s">
        <v>1797</v>
      </c>
    </row>
    <row r="387" spans="1:4">
      <c r="A387" s="1" t="str">
        <f>"000900"</f>
        <v>000900</v>
      </c>
      <c r="B387" s="1" t="s">
        <v>1798</v>
      </c>
      <c r="C387">
        <v>900</v>
      </c>
      <c r="D387" t="s">
        <v>1798</v>
      </c>
    </row>
    <row r="388" spans="1:4">
      <c r="A388" s="1" t="str">
        <f>"000901"</f>
        <v>000901</v>
      </c>
      <c r="B388" s="1" t="s">
        <v>1799</v>
      </c>
      <c r="C388">
        <v>901</v>
      </c>
      <c r="D388" t="s">
        <v>1799</v>
      </c>
    </row>
    <row r="389" spans="1:4">
      <c r="A389" s="1" t="str">
        <f>"000902"</f>
        <v>000902</v>
      </c>
      <c r="B389" s="1" t="s">
        <v>1800</v>
      </c>
      <c r="C389">
        <v>902</v>
      </c>
      <c r="D389" t="s">
        <v>1800</v>
      </c>
    </row>
    <row r="390" spans="1:4">
      <c r="A390" s="1" t="str">
        <f>"000903"</f>
        <v>000903</v>
      </c>
      <c r="B390" s="1" t="s">
        <v>1801</v>
      </c>
      <c r="C390">
        <v>903</v>
      </c>
      <c r="D390" t="s">
        <v>1801</v>
      </c>
    </row>
    <row r="391" spans="1:4">
      <c r="A391" s="1" t="str">
        <f>"000905"</f>
        <v>000905</v>
      </c>
      <c r="B391" s="1" t="s">
        <v>1802</v>
      </c>
      <c r="C391">
        <v>905</v>
      </c>
      <c r="D391" t="s">
        <v>1802</v>
      </c>
    </row>
    <row r="392" spans="1:4">
      <c r="A392" s="1" t="str">
        <f>"000906"</f>
        <v>000906</v>
      </c>
      <c r="B392" s="1" t="s">
        <v>1803</v>
      </c>
      <c r="C392">
        <v>906</v>
      </c>
      <c r="D392" t="s">
        <v>1803</v>
      </c>
    </row>
    <row r="393" spans="1:4">
      <c r="A393" s="1" t="str">
        <f>"000908"</f>
        <v>000908</v>
      </c>
      <c r="B393" s="1" t="s">
        <v>1804</v>
      </c>
      <c r="C393">
        <v>908</v>
      </c>
      <c r="D393" t="s">
        <v>1805</v>
      </c>
    </row>
    <row r="394" spans="1:4">
      <c r="A394" s="1" t="str">
        <f>"000909"</f>
        <v>000909</v>
      </c>
      <c r="B394" s="1" t="s">
        <v>1806</v>
      </c>
      <c r="C394">
        <v>909</v>
      </c>
      <c r="D394" t="s">
        <v>1806</v>
      </c>
    </row>
    <row r="395" spans="1:4">
      <c r="A395" s="1" t="str">
        <f>"000910"</f>
        <v>000910</v>
      </c>
      <c r="B395" s="1" t="s">
        <v>1807</v>
      </c>
      <c r="C395">
        <v>910</v>
      </c>
      <c r="D395" t="s">
        <v>1807</v>
      </c>
    </row>
    <row r="396" spans="1:4">
      <c r="A396" s="1" t="str">
        <f>"000911"</f>
        <v>000911</v>
      </c>
      <c r="B396" s="1" t="s">
        <v>1808</v>
      </c>
      <c r="C396">
        <v>911</v>
      </c>
      <c r="D396" t="s">
        <v>1808</v>
      </c>
    </row>
    <row r="397" spans="1:4">
      <c r="A397" s="1" t="str">
        <f>"000912"</f>
        <v>000912</v>
      </c>
      <c r="B397" s="1" t="s">
        <v>1809</v>
      </c>
      <c r="C397">
        <v>912</v>
      </c>
      <c r="D397" t="s">
        <v>1810</v>
      </c>
    </row>
    <row r="398" spans="1:4">
      <c r="A398" s="1" t="str">
        <f>"000913"</f>
        <v>000913</v>
      </c>
      <c r="B398" s="1" t="s">
        <v>1811</v>
      </c>
      <c r="C398">
        <v>913</v>
      </c>
      <c r="D398" t="s">
        <v>1811</v>
      </c>
    </row>
    <row r="399" spans="1:4">
      <c r="A399" s="1" t="str">
        <f>"000915"</f>
        <v>000915</v>
      </c>
      <c r="B399" s="1" t="s">
        <v>1812</v>
      </c>
      <c r="C399">
        <v>915</v>
      </c>
      <c r="D399" t="s">
        <v>1812</v>
      </c>
    </row>
    <row r="400" spans="1:4">
      <c r="A400" s="1" t="str">
        <f>"000916"</f>
        <v>000916</v>
      </c>
      <c r="B400" s="1" t="s">
        <v>1813</v>
      </c>
      <c r="C400">
        <v>916</v>
      </c>
      <c r="D400" t="s">
        <v>1813</v>
      </c>
    </row>
    <row r="401" spans="1:4">
      <c r="A401" s="1" t="str">
        <f>"000917"</f>
        <v>000917</v>
      </c>
      <c r="B401" s="1" t="s">
        <v>1814</v>
      </c>
      <c r="C401">
        <v>917</v>
      </c>
      <c r="D401" t="s">
        <v>1814</v>
      </c>
    </row>
    <row r="402" spans="1:4">
      <c r="A402" s="1" t="str">
        <f>"000918"</f>
        <v>000918</v>
      </c>
      <c r="B402" s="1" t="s">
        <v>1815</v>
      </c>
      <c r="C402">
        <v>918</v>
      </c>
      <c r="D402" t="s">
        <v>1815</v>
      </c>
    </row>
    <row r="403" spans="1:4">
      <c r="A403" s="1" t="str">
        <f>"000919"</f>
        <v>000919</v>
      </c>
      <c r="B403" s="1" t="s">
        <v>1816</v>
      </c>
      <c r="C403">
        <v>919</v>
      </c>
      <c r="D403" t="s">
        <v>1816</v>
      </c>
    </row>
    <row r="404" spans="1:4">
      <c r="A404" s="1" t="str">
        <f>"000920"</f>
        <v>000920</v>
      </c>
      <c r="B404" s="1" t="s">
        <v>1817</v>
      </c>
      <c r="C404">
        <v>920</v>
      </c>
      <c r="D404" t="s">
        <v>1817</v>
      </c>
    </row>
    <row r="405" spans="1:4">
      <c r="A405" s="1" t="str">
        <f>"000921"</f>
        <v>000921</v>
      </c>
      <c r="B405" s="1" t="s">
        <v>1818</v>
      </c>
      <c r="C405">
        <v>921</v>
      </c>
      <c r="D405" t="s">
        <v>1818</v>
      </c>
    </row>
    <row r="406" spans="1:4">
      <c r="A406" s="1" t="str">
        <f>"000922"</f>
        <v>000922</v>
      </c>
      <c r="B406" s="1" t="s">
        <v>1819</v>
      </c>
      <c r="C406">
        <v>922</v>
      </c>
      <c r="D406" t="s">
        <v>1819</v>
      </c>
    </row>
    <row r="407" spans="1:4">
      <c r="A407" s="1" t="str">
        <f>"000923"</f>
        <v>000923</v>
      </c>
      <c r="B407" s="1" t="s">
        <v>1820</v>
      </c>
      <c r="C407">
        <v>923</v>
      </c>
      <c r="D407" t="s">
        <v>1820</v>
      </c>
    </row>
    <row r="408" spans="1:4">
      <c r="A408" s="1" t="str">
        <f>"000925"</f>
        <v>000925</v>
      </c>
      <c r="B408" s="1" t="s">
        <v>1821</v>
      </c>
      <c r="C408">
        <v>925</v>
      </c>
      <c r="D408" t="s">
        <v>1821</v>
      </c>
    </row>
    <row r="409" spans="1:4">
      <c r="A409" s="1" t="str">
        <f>"000926"</f>
        <v>000926</v>
      </c>
      <c r="B409" s="1" t="s">
        <v>1822</v>
      </c>
      <c r="C409">
        <v>926</v>
      </c>
      <c r="D409" t="s">
        <v>1822</v>
      </c>
    </row>
    <row r="410" spans="1:4">
      <c r="A410" s="1" t="str">
        <f>"000927"</f>
        <v>000927</v>
      </c>
      <c r="B410" s="1" t="s">
        <v>1823</v>
      </c>
      <c r="C410">
        <v>927</v>
      </c>
      <c r="D410" t="s">
        <v>1824</v>
      </c>
    </row>
    <row r="411" spans="1:4">
      <c r="A411" s="1" t="str">
        <f>"000928"</f>
        <v>000928</v>
      </c>
      <c r="B411" s="1" t="s">
        <v>1825</v>
      </c>
      <c r="C411">
        <v>928</v>
      </c>
      <c r="D411" t="s">
        <v>1825</v>
      </c>
    </row>
    <row r="412" spans="1:4">
      <c r="A412" s="1" t="str">
        <f>"000929"</f>
        <v>000929</v>
      </c>
      <c r="B412" s="1" t="s">
        <v>1826</v>
      </c>
      <c r="C412">
        <v>929</v>
      </c>
      <c r="D412" t="s">
        <v>1826</v>
      </c>
    </row>
    <row r="413" spans="1:4">
      <c r="A413" s="1" t="str">
        <f>"000930"</f>
        <v>000930</v>
      </c>
      <c r="B413" s="1" t="s">
        <v>1827</v>
      </c>
      <c r="C413">
        <v>930</v>
      </c>
      <c r="D413" t="s">
        <v>1827</v>
      </c>
    </row>
    <row r="414" spans="1:4">
      <c r="A414" s="1" t="str">
        <f>"000931"</f>
        <v>000931</v>
      </c>
      <c r="B414" s="1" t="s">
        <v>1828</v>
      </c>
      <c r="C414">
        <v>931</v>
      </c>
      <c r="D414" t="s">
        <v>1829</v>
      </c>
    </row>
    <row r="415" spans="1:4">
      <c r="A415" s="1" t="str">
        <f>"000932"</f>
        <v>000932</v>
      </c>
      <c r="B415" s="1" t="s">
        <v>1830</v>
      </c>
      <c r="C415">
        <v>932</v>
      </c>
      <c r="D415" t="s">
        <v>1830</v>
      </c>
    </row>
    <row r="416" spans="1:4">
      <c r="A416" s="1" t="str">
        <f>"000933"</f>
        <v>000933</v>
      </c>
      <c r="B416" s="1" t="s">
        <v>1831</v>
      </c>
      <c r="C416">
        <v>933</v>
      </c>
      <c r="D416" t="s">
        <v>1831</v>
      </c>
    </row>
    <row r="417" spans="1:4">
      <c r="A417" s="1" t="str">
        <f>"000935"</f>
        <v>000935</v>
      </c>
      <c r="B417" s="1" t="s">
        <v>1832</v>
      </c>
      <c r="C417">
        <v>935</v>
      </c>
      <c r="D417" t="s">
        <v>1832</v>
      </c>
    </row>
    <row r="418" spans="1:4">
      <c r="A418" s="1" t="str">
        <f>"000936"</f>
        <v>000936</v>
      </c>
      <c r="B418" s="1" t="s">
        <v>1833</v>
      </c>
      <c r="C418">
        <v>936</v>
      </c>
      <c r="D418" t="s">
        <v>1833</v>
      </c>
    </row>
    <row r="419" spans="1:4">
      <c r="A419" s="1" t="str">
        <f>"000937"</f>
        <v>000937</v>
      </c>
      <c r="B419" s="1" t="s">
        <v>1834</v>
      </c>
      <c r="C419">
        <v>937</v>
      </c>
      <c r="D419" t="s">
        <v>1834</v>
      </c>
    </row>
    <row r="420" spans="1:4">
      <c r="A420" s="1" t="str">
        <f>"000938"</f>
        <v>000938</v>
      </c>
      <c r="B420" s="1" t="s">
        <v>1835</v>
      </c>
      <c r="C420">
        <v>938</v>
      </c>
      <c r="D420" t="s">
        <v>1835</v>
      </c>
    </row>
    <row r="421" spans="1:4">
      <c r="A421" s="1" t="str">
        <f>"000939"</f>
        <v>000939</v>
      </c>
      <c r="B421" s="1" t="s">
        <v>1836</v>
      </c>
      <c r="C421">
        <v>939</v>
      </c>
      <c r="D421" t="s">
        <v>1837</v>
      </c>
    </row>
    <row r="422" spans="1:4">
      <c r="A422" s="1" t="str">
        <f>"000948"</f>
        <v>000948</v>
      </c>
      <c r="B422" s="1" t="s">
        <v>1838</v>
      </c>
      <c r="C422">
        <v>948</v>
      </c>
      <c r="D422" t="s">
        <v>1838</v>
      </c>
    </row>
    <row r="423" spans="1:4">
      <c r="A423" s="1" t="str">
        <f>"000949"</f>
        <v>000949</v>
      </c>
      <c r="B423" s="1" t="s">
        <v>1839</v>
      </c>
      <c r="C423">
        <v>949</v>
      </c>
      <c r="D423" t="s">
        <v>1839</v>
      </c>
    </row>
    <row r="424" spans="1:4">
      <c r="A424" s="1" t="str">
        <f>"000950"</f>
        <v>000950</v>
      </c>
      <c r="B424" s="1" t="s">
        <v>1840</v>
      </c>
      <c r="C424">
        <v>950</v>
      </c>
      <c r="D424" t="s">
        <v>1840</v>
      </c>
    </row>
    <row r="425" spans="1:4">
      <c r="A425" s="1" t="str">
        <f>"000951"</f>
        <v>000951</v>
      </c>
      <c r="B425" s="1" t="s">
        <v>1299</v>
      </c>
      <c r="C425">
        <v>951</v>
      </c>
      <c r="D425" t="s">
        <v>1299</v>
      </c>
    </row>
    <row r="426" spans="1:4">
      <c r="A426" s="1" t="str">
        <f>"000952"</f>
        <v>000952</v>
      </c>
      <c r="B426" s="1" t="s">
        <v>1841</v>
      </c>
      <c r="C426">
        <v>952</v>
      </c>
      <c r="D426" t="s">
        <v>1841</v>
      </c>
    </row>
    <row r="427" spans="1:4">
      <c r="A427" s="1" t="str">
        <f>"000953"</f>
        <v>000953</v>
      </c>
      <c r="B427" s="1" t="s">
        <v>1842</v>
      </c>
      <c r="C427">
        <v>953</v>
      </c>
      <c r="D427" t="s">
        <v>1842</v>
      </c>
    </row>
    <row r="428" spans="1:4">
      <c r="A428" s="1" t="str">
        <f>"000955"</f>
        <v>000955</v>
      </c>
      <c r="B428" s="1" t="s">
        <v>1843</v>
      </c>
      <c r="C428">
        <v>955</v>
      </c>
      <c r="D428" t="s">
        <v>1843</v>
      </c>
    </row>
    <row r="429" spans="1:4">
      <c r="A429" s="1" t="str">
        <f>"000957"</f>
        <v>000957</v>
      </c>
      <c r="B429" s="1" t="s">
        <v>1844</v>
      </c>
      <c r="C429">
        <v>957</v>
      </c>
      <c r="D429" t="s">
        <v>1844</v>
      </c>
    </row>
    <row r="430" spans="1:4">
      <c r="A430" s="1" t="str">
        <f>"000958"</f>
        <v>000958</v>
      </c>
      <c r="B430" s="1" t="s">
        <v>1845</v>
      </c>
      <c r="C430">
        <v>958</v>
      </c>
      <c r="D430" t="s">
        <v>1845</v>
      </c>
    </row>
    <row r="431" spans="1:4">
      <c r="A431" s="1" t="str">
        <f>"000959"</f>
        <v>000959</v>
      </c>
      <c r="B431" s="1" t="s">
        <v>1846</v>
      </c>
      <c r="C431">
        <v>959</v>
      </c>
      <c r="D431" t="s">
        <v>1846</v>
      </c>
    </row>
    <row r="432" spans="1:4">
      <c r="A432" s="1" t="str">
        <f>"000960"</f>
        <v>000960</v>
      </c>
      <c r="B432" s="1" t="s">
        <v>1847</v>
      </c>
      <c r="C432">
        <v>960</v>
      </c>
      <c r="D432" t="s">
        <v>1847</v>
      </c>
    </row>
    <row r="433" spans="1:4">
      <c r="A433" s="1" t="str">
        <f>"000961"</f>
        <v>000961</v>
      </c>
      <c r="B433" s="1" t="s">
        <v>1848</v>
      </c>
      <c r="C433">
        <v>961</v>
      </c>
      <c r="D433" t="s">
        <v>1848</v>
      </c>
    </row>
    <row r="434" spans="1:4">
      <c r="A434" s="1" t="str">
        <f>"000962"</f>
        <v>000962</v>
      </c>
      <c r="B434" s="1" t="s">
        <v>1849</v>
      </c>
      <c r="C434">
        <v>962</v>
      </c>
      <c r="D434" t="s">
        <v>1849</v>
      </c>
    </row>
    <row r="435" spans="1:4">
      <c r="A435" s="1" t="str">
        <f>"000963"</f>
        <v>000963</v>
      </c>
      <c r="B435" s="1" t="s">
        <v>1850</v>
      </c>
      <c r="C435">
        <v>963</v>
      </c>
      <c r="D435" t="s">
        <v>1850</v>
      </c>
    </row>
    <row r="436" spans="1:4">
      <c r="A436" s="1" t="str">
        <f>"000965"</f>
        <v>000965</v>
      </c>
      <c r="B436" s="1" t="s">
        <v>1851</v>
      </c>
      <c r="C436">
        <v>965</v>
      </c>
      <c r="D436" t="s">
        <v>1851</v>
      </c>
    </row>
    <row r="437" spans="1:4">
      <c r="A437" s="1" t="str">
        <f>"000966"</f>
        <v>000966</v>
      </c>
      <c r="B437" s="1" t="s">
        <v>1852</v>
      </c>
      <c r="C437">
        <v>966</v>
      </c>
      <c r="D437" t="s">
        <v>1852</v>
      </c>
    </row>
    <row r="438" spans="1:4">
      <c r="A438" s="1" t="str">
        <f>"000967"</f>
        <v>000967</v>
      </c>
      <c r="B438" s="1" t="s">
        <v>1853</v>
      </c>
      <c r="C438">
        <v>967</v>
      </c>
      <c r="D438" t="s">
        <v>1853</v>
      </c>
    </row>
    <row r="439" spans="1:4">
      <c r="A439" s="1" t="str">
        <f>"000968"</f>
        <v>000968</v>
      </c>
      <c r="B439" s="1" t="s">
        <v>1854</v>
      </c>
      <c r="C439">
        <v>968</v>
      </c>
      <c r="D439" t="s">
        <v>1855</v>
      </c>
    </row>
    <row r="440" spans="1:4">
      <c r="A440" s="1" t="str">
        <f>"000969"</f>
        <v>000969</v>
      </c>
      <c r="B440" s="1" t="s">
        <v>1856</v>
      </c>
      <c r="C440">
        <v>969</v>
      </c>
      <c r="D440" t="s">
        <v>1856</v>
      </c>
    </row>
    <row r="441" spans="1:4">
      <c r="A441" s="1" t="str">
        <f>"000970"</f>
        <v>000970</v>
      </c>
      <c r="B441" s="1" t="s">
        <v>1857</v>
      </c>
      <c r="C441">
        <v>970</v>
      </c>
      <c r="D441" t="s">
        <v>1857</v>
      </c>
    </row>
    <row r="442" spans="1:4">
      <c r="A442" s="1" t="str">
        <f>"000971"</f>
        <v>000971</v>
      </c>
      <c r="B442" s="1" t="s">
        <v>1858</v>
      </c>
      <c r="C442">
        <v>971</v>
      </c>
      <c r="D442" t="s">
        <v>1859</v>
      </c>
    </row>
    <row r="443" spans="1:4">
      <c r="A443" s="1" t="str">
        <f>"000972"</f>
        <v>000972</v>
      </c>
      <c r="B443" s="1" t="s">
        <v>1860</v>
      </c>
      <c r="C443">
        <v>972</v>
      </c>
      <c r="D443" t="s">
        <v>1860</v>
      </c>
    </row>
    <row r="444" spans="1:4">
      <c r="A444" s="1" t="str">
        <f>"000973"</f>
        <v>000973</v>
      </c>
      <c r="B444" s="1" t="s">
        <v>1861</v>
      </c>
      <c r="C444">
        <v>973</v>
      </c>
      <c r="D444" t="s">
        <v>1861</v>
      </c>
    </row>
    <row r="445" spans="1:4">
      <c r="A445" s="1" t="str">
        <f>"000975"</f>
        <v>000975</v>
      </c>
      <c r="B445" s="1" t="s">
        <v>1862</v>
      </c>
      <c r="C445">
        <v>975</v>
      </c>
      <c r="D445" t="s">
        <v>1862</v>
      </c>
    </row>
    <row r="446" spans="1:4">
      <c r="A446" s="1" t="str">
        <f>"000976"</f>
        <v>000976</v>
      </c>
      <c r="B446" s="1" t="s">
        <v>1863</v>
      </c>
      <c r="C446">
        <v>976</v>
      </c>
      <c r="D446" t="s">
        <v>1864</v>
      </c>
    </row>
    <row r="447" spans="1:4">
      <c r="A447" s="1" t="str">
        <f>"000977"</f>
        <v>000977</v>
      </c>
      <c r="B447" s="1" t="s">
        <v>1865</v>
      </c>
      <c r="C447">
        <v>977</v>
      </c>
      <c r="D447" t="s">
        <v>1865</v>
      </c>
    </row>
    <row r="448" spans="1:4">
      <c r="A448" s="1" t="str">
        <f>"000978"</f>
        <v>000978</v>
      </c>
      <c r="B448" s="1" t="s">
        <v>1866</v>
      </c>
      <c r="C448">
        <v>978</v>
      </c>
      <c r="D448" t="s">
        <v>1866</v>
      </c>
    </row>
    <row r="449" spans="1:4">
      <c r="A449" s="1" t="str">
        <f>"000979"</f>
        <v>000979</v>
      </c>
      <c r="B449" s="1" t="s">
        <v>1867</v>
      </c>
      <c r="C449">
        <v>979</v>
      </c>
      <c r="D449" t="s">
        <v>1867</v>
      </c>
    </row>
    <row r="450" spans="1:4">
      <c r="A450" s="1" t="str">
        <f>"000980"</f>
        <v>000980</v>
      </c>
      <c r="B450" s="1" t="s">
        <v>1868</v>
      </c>
      <c r="C450">
        <v>980</v>
      </c>
      <c r="D450" t="s">
        <v>1868</v>
      </c>
    </row>
    <row r="451" spans="1:4">
      <c r="A451" s="1" t="str">
        <f>"000981"</f>
        <v>000981</v>
      </c>
      <c r="B451" s="1" t="s">
        <v>1869</v>
      </c>
      <c r="C451">
        <v>981</v>
      </c>
      <c r="D451" t="s">
        <v>1869</v>
      </c>
    </row>
    <row r="452" spans="1:4">
      <c r="A452" s="1" t="str">
        <f>"000982"</f>
        <v>000982</v>
      </c>
      <c r="B452" s="1" t="s">
        <v>1870</v>
      </c>
      <c r="C452">
        <v>982</v>
      </c>
      <c r="D452" t="s">
        <v>1870</v>
      </c>
    </row>
    <row r="453" spans="1:4">
      <c r="A453" s="1" t="str">
        <f>"000983"</f>
        <v>000983</v>
      </c>
      <c r="B453" s="1" t="s">
        <v>1871</v>
      </c>
      <c r="C453">
        <v>983</v>
      </c>
      <c r="D453" t="s">
        <v>1871</v>
      </c>
    </row>
    <row r="454" spans="1:4">
      <c r="A454" s="1" t="str">
        <f>"000985"</f>
        <v>000985</v>
      </c>
      <c r="B454" s="1" t="s">
        <v>1872</v>
      </c>
      <c r="C454">
        <v>985</v>
      </c>
      <c r="D454" t="s">
        <v>1872</v>
      </c>
    </row>
    <row r="455" spans="1:4">
      <c r="A455" s="1" t="str">
        <f>"000987"</f>
        <v>000987</v>
      </c>
      <c r="B455" s="1" t="s">
        <v>1873</v>
      </c>
      <c r="C455">
        <v>987</v>
      </c>
      <c r="D455" t="s">
        <v>1873</v>
      </c>
    </row>
    <row r="456" spans="1:4">
      <c r="A456" s="1" t="str">
        <f>"000988"</f>
        <v>000988</v>
      </c>
      <c r="B456" s="1" t="s">
        <v>1874</v>
      </c>
      <c r="C456">
        <v>988</v>
      </c>
      <c r="D456" t="s">
        <v>1874</v>
      </c>
    </row>
    <row r="457" spans="1:4">
      <c r="A457" s="1" t="str">
        <f>"000989"</f>
        <v>000989</v>
      </c>
      <c r="B457" s="1" t="s">
        <v>1875</v>
      </c>
      <c r="C457">
        <v>989</v>
      </c>
      <c r="D457" t="s">
        <v>1876</v>
      </c>
    </row>
    <row r="458" spans="1:4">
      <c r="A458" s="1" t="str">
        <f>"000990"</f>
        <v>000990</v>
      </c>
      <c r="B458" s="1" t="s">
        <v>1877</v>
      </c>
      <c r="C458">
        <v>990</v>
      </c>
      <c r="D458" t="s">
        <v>1877</v>
      </c>
    </row>
    <row r="459" spans="1:4">
      <c r="A459" s="1" t="str">
        <f>"000993"</f>
        <v>000993</v>
      </c>
      <c r="B459" s="1" t="s">
        <v>1878</v>
      </c>
      <c r="C459">
        <v>993</v>
      </c>
      <c r="D459" t="s">
        <v>1878</v>
      </c>
    </row>
    <row r="460" spans="1:4">
      <c r="A460" s="1" t="str">
        <f>"000995"</f>
        <v>000995</v>
      </c>
      <c r="B460" s="1" t="s">
        <v>1879</v>
      </c>
      <c r="C460">
        <v>995</v>
      </c>
      <c r="D460" t="s">
        <v>1880</v>
      </c>
    </row>
    <row r="461" spans="1:4">
      <c r="A461" s="1" t="str">
        <f>"000996"</f>
        <v>000996</v>
      </c>
      <c r="B461" s="1" t="s">
        <v>1881</v>
      </c>
      <c r="C461">
        <v>996</v>
      </c>
      <c r="D461" t="s">
        <v>1881</v>
      </c>
    </row>
    <row r="462" spans="1:4">
      <c r="A462" s="1" t="str">
        <f>"000997"</f>
        <v>000997</v>
      </c>
      <c r="B462" s="1" t="s">
        <v>1882</v>
      </c>
      <c r="C462">
        <v>997</v>
      </c>
      <c r="D462" t="s">
        <v>1883</v>
      </c>
    </row>
    <row r="463" spans="1:4">
      <c r="A463" s="1" t="str">
        <f>"000998"</f>
        <v>000998</v>
      </c>
      <c r="B463" s="1" t="s">
        <v>1884</v>
      </c>
      <c r="C463">
        <v>998</v>
      </c>
      <c r="D463" t="s">
        <v>1884</v>
      </c>
    </row>
    <row r="464" spans="1:4">
      <c r="A464" s="1" t="str">
        <f>"000999"</f>
        <v>000999</v>
      </c>
      <c r="B464" s="1" t="s">
        <v>1885</v>
      </c>
      <c r="C464">
        <v>999</v>
      </c>
      <c r="D464" t="s">
        <v>1885</v>
      </c>
    </row>
    <row r="465" spans="1:4">
      <c r="A465" s="1" t="str">
        <f>"001696"</f>
        <v>001696</v>
      </c>
      <c r="B465" s="1" t="s">
        <v>1886</v>
      </c>
      <c r="C465">
        <v>1696</v>
      </c>
      <c r="D465" t="s">
        <v>1886</v>
      </c>
    </row>
    <row r="466" spans="1:4">
      <c r="A466" s="1" t="str">
        <f>"001896"</f>
        <v>001896</v>
      </c>
      <c r="B466" s="1" t="s">
        <v>1887</v>
      </c>
      <c r="C466">
        <v>1896</v>
      </c>
      <c r="D466" t="s">
        <v>1887</v>
      </c>
    </row>
    <row r="467" spans="1:4">
      <c r="A467" s="1" t="str">
        <f>"001979"</f>
        <v>001979</v>
      </c>
      <c r="B467" s="1" t="s">
        <v>1888</v>
      </c>
      <c r="C467">
        <v>1979</v>
      </c>
      <c r="D467" t="s">
        <v>1889</v>
      </c>
    </row>
    <row r="468" spans="1:4">
      <c r="A468" s="1" t="str">
        <f>"002001"</f>
        <v>002001</v>
      </c>
      <c r="B468" s="1" t="s">
        <v>1890</v>
      </c>
      <c r="C468">
        <v>2001</v>
      </c>
      <c r="D468" t="s">
        <v>1891</v>
      </c>
    </row>
    <row r="469" spans="1:4">
      <c r="A469" s="1" t="str">
        <f>"002002"</f>
        <v>002002</v>
      </c>
      <c r="B469" s="1" t="s">
        <v>1892</v>
      </c>
      <c r="C469">
        <v>2002</v>
      </c>
      <c r="D469" t="s">
        <v>1892</v>
      </c>
    </row>
    <row r="470" spans="1:4">
      <c r="A470" s="1" t="str">
        <f>"002003"</f>
        <v>002003</v>
      </c>
      <c r="B470" s="1" t="s">
        <v>1893</v>
      </c>
      <c r="C470">
        <v>2003</v>
      </c>
      <c r="D470" t="s">
        <v>1893</v>
      </c>
    </row>
    <row r="471" spans="1:4">
      <c r="A471" s="1" t="str">
        <f>"002004"</f>
        <v>002004</v>
      </c>
      <c r="B471" s="1" t="s">
        <v>1894</v>
      </c>
      <c r="C471">
        <v>2004</v>
      </c>
      <c r="D471" t="s">
        <v>1895</v>
      </c>
    </row>
    <row r="472" spans="1:4">
      <c r="A472" s="1" t="str">
        <f>"002005"</f>
        <v>002005</v>
      </c>
      <c r="B472" s="1" t="s">
        <v>1896</v>
      </c>
      <c r="C472">
        <v>2005</v>
      </c>
      <c r="D472" t="s">
        <v>1896</v>
      </c>
    </row>
    <row r="473" spans="1:4">
      <c r="A473" s="1" t="str">
        <f>"002006"</f>
        <v>002006</v>
      </c>
      <c r="B473" s="1" t="s">
        <v>1897</v>
      </c>
      <c r="C473">
        <v>2006</v>
      </c>
      <c r="D473" t="s">
        <v>1897</v>
      </c>
    </row>
    <row r="474" spans="1:4">
      <c r="A474" s="1" t="str">
        <f>"002007"</f>
        <v>002007</v>
      </c>
      <c r="B474" s="1" t="s">
        <v>1898</v>
      </c>
      <c r="C474">
        <v>2007</v>
      </c>
      <c r="D474" t="s">
        <v>1898</v>
      </c>
    </row>
    <row r="475" spans="1:4">
      <c r="A475" s="1" t="str">
        <f>"002008"</f>
        <v>002008</v>
      </c>
      <c r="B475" s="1" t="s">
        <v>1899</v>
      </c>
      <c r="C475">
        <v>2008</v>
      </c>
      <c r="D475" t="s">
        <v>1899</v>
      </c>
    </row>
    <row r="476" spans="1:4">
      <c r="A476" s="1" t="str">
        <f>"002009"</f>
        <v>002009</v>
      </c>
      <c r="B476" s="1" t="s">
        <v>1900</v>
      </c>
      <c r="C476">
        <v>2009</v>
      </c>
      <c r="D476" t="s">
        <v>1900</v>
      </c>
    </row>
    <row r="477" spans="1:4">
      <c r="A477" s="1" t="str">
        <f>"002010"</f>
        <v>002010</v>
      </c>
      <c r="B477" s="1" t="s">
        <v>1901</v>
      </c>
      <c r="C477">
        <v>2010</v>
      </c>
      <c r="D477" t="s">
        <v>1901</v>
      </c>
    </row>
    <row r="478" spans="1:4">
      <c r="A478" s="1" t="str">
        <f>"002011"</f>
        <v>002011</v>
      </c>
      <c r="B478" s="1" t="s">
        <v>1902</v>
      </c>
      <c r="C478">
        <v>2011</v>
      </c>
      <c r="D478" t="s">
        <v>1902</v>
      </c>
    </row>
    <row r="479" spans="1:4">
      <c r="A479" s="1" t="str">
        <f>"002012"</f>
        <v>002012</v>
      </c>
      <c r="B479" s="1" t="s">
        <v>1903</v>
      </c>
      <c r="C479">
        <v>2012</v>
      </c>
      <c r="D479" t="s">
        <v>1903</v>
      </c>
    </row>
    <row r="480" spans="1:4">
      <c r="A480" s="1" t="str">
        <f>"002013"</f>
        <v>002013</v>
      </c>
      <c r="B480" s="1" t="s">
        <v>1904</v>
      </c>
      <c r="C480">
        <v>2013</v>
      </c>
      <c r="D480" t="s">
        <v>1904</v>
      </c>
    </row>
    <row r="481" spans="1:4">
      <c r="A481" s="1" t="str">
        <f>"002014"</f>
        <v>002014</v>
      </c>
      <c r="B481" s="1" t="s">
        <v>1905</v>
      </c>
      <c r="C481">
        <v>2014</v>
      </c>
      <c r="D481" t="s">
        <v>1905</v>
      </c>
    </row>
    <row r="482" spans="1:4">
      <c r="A482" s="1" t="str">
        <f>"002015"</f>
        <v>002015</v>
      </c>
      <c r="B482" s="1" t="s">
        <v>1906</v>
      </c>
      <c r="C482">
        <v>2015</v>
      </c>
      <c r="D482" t="s">
        <v>1906</v>
      </c>
    </row>
    <row r="483" spans="1:4">
      <c r="A483" s="1" t="str">
        <f>"002016"</f>
        <v>002016</v>
      </c>
      <c r="B483" s="1" t="s">
        <v>1907</v>
      </c>
      <c r="C483">
        <v>2016</v>
      </c>
      <c r="D483" t="s">
        <v>1907</v>
      </c>
    </row>
    <row r="484" spans="1:4">
      <c r="A484" s="1" t="str">
        <f>"002017"</f>
        <v>002017</v>
      </c>
      <c r="B484" s="1" t="s">
        <v>1908</v>
      </c>
      <c r="C484">
        <v>2017</v>
      </c>
      <c r="D484" t="s">
        <v>1908</v>
      </c>
    </row>
    <row r="485" spans="1:4">
      <c r="A485" s="1" t="str">
        <f>"002018"</f>
        <v>002018</v>
      </c>
      <c r="B485" s="1" t="s">
        <v>1909</v>
      </c>
      <c r="C485">
        <v>2018</v>
      </c>
      <c r="D485" t="s">
        <v>1909</v>
      </c>
    </row>
    <row r="486" spans="1:4">
      <c r="A486" s="1" t="str">
        <f>"002019"</f>
        <v>002019</v>
      </c>
      <c r="B486" s="1" t="s">
        <v>1910</v>
      </c>
      <c r="C486">
        <v>2019</v>
      </c>
      <c r="D486" t="s">
        <v>1910</v>
      </c>
    </row>
    <row r="487" spans="1:4">
      <c r="A487" s="1" t="str">
        <f>"002020"</f>
        <v>002020</v>
      </c>
      <c r="B487" s="1" t="s">
        <v>1911</v>
      </c>
      <c r="C487">
        <v>2020</v>
      </c>
      <c r="D487" t="s">
        <v>1911</v>
      </c>
    </row>
    <row r="488" spans="1:4">
      <c r="A488" s="1" t="str">
        <f>"002021"</f>
        <v>002021</v>
      </c>
      <c r="B488" s="1" t="s">
        <v>1912</v>
      </c>
      <c r="C488">
        <v>2021</v>
      </c>
      <c r="D488" t="s">
        <v>1912</v>
      </c>
    </row>
    <row r="489" spans="1:4">
      <c r="A489" s="1" t="str">
        <f>"002022"</f>
        <v>002022</v>
      </c>
      <c r="B489" s="1" t="s">
        <v>1913</v>
      </c>
      <c r="C489">
        <v>2022</v>
      </c>
      <c r="D489" t="s">
        <v>1913</v>
      </c>
    </row>
    <row r="490" spans="1:4">
      <c r="A490" s="1" t="str">
        <f>"002023"</f>
        <v>002023</v>
      </c>
      <c r="B490" s="1" t="s">
        <v>1914</v>
      </c>
      <c r="C490">
        <v>2023</v>
      </c>
      <c r="D490" t="s">
        <v>1914</v>
      </c>
    </row>
    <row r="491" spans="1:4">
      <c r="A491" s="1" t="str">
        <f>"002024"</f>
        <v>002024</v>
      </c>
      <c r="B491" s="1" t="s">
        <v>1915</v>
      </c>
      <c r="C491">
        <v>2024</v>
      </c>
      <c r="D491" t="s">
        <v>1915</v>
      </c>
    </row>
    <row r="492" spans="1:4">
      <c r="A492" s="1" t="str">
        <f>"002025"</f>
        <v>002025</v>
      </c>
      <c r="B492" s="1" t="s">
        <v>1916</v>
      </c>
      <c r="C492">
        <v>2025</v>
      </c>
      <c r="D492" t="s">
        <v>1916</v>
      </c>
    </row>
    <row r="493" spans="1:4">
      <c r="A493" s="1" t="str">
        <f>"002026"</f>
        <v>002026</v>
      </c>
      <c r="B493" s="1" t="s">
        <v>1917</v>
      </c>
      <c r="C493">
        <v>2026</v>
      </c>
      <c r="D493" t="s">
        <v>1917</v>
      </c>
    </row>
    <row r="494" spans="1:4">
      <c r="A494" s="1" t="str">
        <f>"002027"</f>
        <v>002027</v>
      </c>
      <c r="B494" s="1" t="s">
        <v>1918</v>
      </c>
      <c r="C494">
        <v>2027</v>
      </c>
      <c r="D494" t="s">
        <v>1918</v>
      </c>
    </row>
    <row r="495" spans="1:4">
      <c r="A495" s="1" t="str">
        <f>"002028"</f>
        <v>002028</v>
      </c>
      <c r="B495" s="1" t="s">
        <v>1919</v>
      </c>
      <c r="C495">
        <v>2028</v>
      </c>
      <c r="D495" t="s">
        <v>1919</v>
      </c>
    </row>
    <row r="496" spans="1:4">
      <c r="A496" s="1" t="str">
        <f>"002029"</f>
        <v>002029</v>
      </c>
      <c r="B496" s="1" t="s">
        <v>1920</v>
      </c>
      <c r="C496">
        <v>2029</v>
      </c>
      <c r="D496" t="s">
        <v>1921</v>
      </c>
    </row>
    <row r="497" spans="1:4">
      <c r="A497" s="1" t="str">
        <f>"002030"</f>
        <v>002030</v>
      </c>
      <c r="B497" s="1" t="s">
        <v>1922</v>
      </c>
      <c r="C497">
        <v>2030</v>
      </c>
      <c r="D497" t="s">
        <v>1922</v>
      </c>
    </row>
    <row r="498" spans="1:4">
      <c r="A498" s="1" t="str">
        <f>"002031"</f>
        <v>002031</v>
      </c>
      <c r="B498" s="1" t="s">
        <v>1923</v>
      </c>
      <c r="C498">
        <v>2031</v>
      </c>
      <c r="D498" t="s">
        <v>1924</v>
      </c>
    </row>
    <row r="499" spans="1:4">
      <c r="A499" s="1" t="str">
        <f>"002032"</f>
        <v>002032</v>
      </c>
      <c r="B499" s="1" t="s">
        <v>1925</v>
      </c>
      <c r="C499">
        <v>2032</v>
      </c>
      <c r="D499" t="s">
        <v>1926</v>
      </c>
    </row>
    <row r="500" spans="1:4">
      <c r="A500" s="1" t="str">
        <f>"002033"</f>
        <v>002033</v>
      </c>
      <c r="B500" s="1" t="s">
        <v>1927</v>
      </c>
      <c r="C500">
        <v>2033</v>
      </c>
      <c r="D500" t="s">
        <v>1927</v>
      </c>
    </row>
    <row r="501" spans="1:4">
      <c r="A501" s="1" t="str">
        <f>"002034"</f>
        <v>002034</v>
      </c>
      <c r="B501" s="1" t="s">
        <v>1928</v>
      </c>
      <c r="C501">
        <v>2034</v>
      </c>
      <c r="D501" t="s">
        <v>1929</v>
      </c>
    </row>
    <row r="502" spans="1:4">
      <c r="A502" s="1" t="str">
        <f>"002035"</f>
        <v>002035</v>
      </c>
      <c r="B502" s="1" t="s">
        <v>1930</v>
      </c>
      <c r="C502">
        <v>2035</v>
      </c>
      <c r="D502" t="s">
        <v>1930</v>
      </c>
    </row>
    <row r="503" spans="1:4">
      <c r="A503" s="1" t="str">
        <f>"002036"</f>
        <v>002036</v>
      </c>
      <c r="B503" s="1" t="s">
        <v>1931</v>
      </c>
      <c r="C503">
        <v>2036</v>
      </c>
      <c r="D503" t="s">
        <v>1932</v>
      </c>
    </row>
    <row r="504" spans="1:4">
      <c r="A504" s="1" t="str">
        <f>"002037"</f>
        <v>002037</v>
      </c>
      <c r="B504" s="1" t="s">
        <v>1933</v>
      </c>
      <c r="C504">
        <v>2037</v>
      </c>
      <c r="D504" t="s">
        <v>1933</v>
      </c>
    </row>
    <row r="505" spans="1:4">
      <c r="A505" s="1" t="str">
        <f>"002038"</f>
        <v>002038</v>
      </c>
      <c r="B505" s="1" t="s">
        <v>1934</v>
      </c>
      <c r="C505">
        <v>2038</v>
      </c>
      <c r="D505" t="s">
        <v>1934</v>
      </c>
    </row>
    <row r="506" spans="1:4">
      <c r="A506" s="1" t="str">
        <f>"002039"</f>
        <v>002039</v>
      </c>
      <c r="B506" s="1" t="s">
        <v>1935</v>
      </c>
      <c r="C506">
        <v>2039</v>
      </c>
      <c r="D506" t="s">
        <v>1935</v>
      </c>
    </row>
    <row r="507" spans="1:4">
      <c r="A507" s="1" t="str">
        <f>"002040"</f>
        <v>002040</v>
      </c>
      <c r="B507" s="1" t="s">
        <v>1936</v>
      </c>
      <c r="C507">
        <v>2040</v>
      </c>
      <c r="D507" t="s">
        <v>1937</v>
      </c>
    </row>
    <row r="508" spans="1:4">
      <c r="A508" s="1" t="str">
        <f>"002041"</f>
        <v>002041</v>
      </c>
      <c r="B508" s="1" t="s">
        <v>1938</v>
      </c>
      <c r="C508">
        <v>2041</v>
      </c>
      <c r="D508" t="s">
        <v>1938</v>
      </c>
    </row>
    <row r="509" spans="1:4">
      <c r="A509" s="1" t="str">
        <f>"002042"</f>
        <v>002042</v>
      </c>
      <c r="B509" s="1" t="s">
        <v>1939</v>
      </c>
      <c r="C509">
        <v>2042</v>
      </c>
      <c r="D509" t="s">
        <v>1939</v>
      </c>
    </row>
    <row r="510" spans="1:4">
      <c r="A510" s="1" t="str">
        <f>"002043"</f>
        <v>002043</v>
      </c>
      <c r="B510" s="1" t="s">
        <v>1940</v>
      </c>
      <c r="C510">
        <v>2043</v>
      </c>
      <c r="D510" t="s">
        <v>1941</v>
      </c>
    </row>
    <row r="511" spans="1:4">
      <c r="A511" s="1" t="str">
        <f>"002044"</f>
        <v>002044</v>
      </c>
      <c r="B511" s="1" t="s">
        <v>1942</v>
      </c>
      <c r="C511">
        <v>2044</v>
      </c>
      <c r="D511" t="s">
        <v>1942</v>
      </c>
    </row>
    <row r="512" spans="1:4">
      <c r="A512" s="1" t="str">
        <f>"002045"</f>
        <v>002045</v>
      </c>
      <c r="B512" s="1" t="s">
        <v>1943</v>
      </c>
      <c r="C512">
        <v>2045</v>
      </c>
      <c r="D512" t="s">
        <v>1943</v>
      </c>
    </row>
    <row r="513" spans="1:4">
      <c r="A513" s="1" t="str">
        <f>"002046"</f>
        <v>002046</v>
      </c>
      <c r="B513" s="1" t="s">
        <v>1944</v>
      </c>
      <c r="C513">
        <v>2046</v>
      </c>
      <c r="D513" t="s">
        <v>1944</v>
      </c>
    </row>
    <row r="514" spans="1:4">
      <c r="A514" s="1" t="str">
        <f>"002047"</f>
        <v>002047</v>
      </c>
      <c r="B514" s="1" t="s">
        <v>1945</v>
      </c>
      <c r="C514">
        <v>2047</v>
      </c>
      <c r="D514" t="s">
        <v>1945</v>
      </c>
    </row>
    <row r="515" spans="1:4">
      <c r="A515" s="1" t="str">
        <f>"002048"</f>
        <v>002048</v>
      </c>
      <c r="B515" s="1" t="s">
        <v>1946</v>
      </c>
      <c r="C515">
        <v>2048</v>
      </c>
      <c r="D515" t="s">
        <v>1946</v>
      </c>
    </row>
    <row r="516" spans="1:4">
      <c r="A516" s="1" t="str">
        <f>"002049"</f>
        <v>002049</v>
      </c>
      <c r="B516" s="1" t="s">
        <v>1947</v>
      </c>
      <c r="C516">
        <v>2049</v>
      </c>
      <c r="D516" t="s">
        <v>1947</v>
      </c>
    </row>
    <row r="517" spans="1:4">
      <c r="A517" s="1" t="str">
        <f>"002050"</f>
        <v>002050</v>
      </c>
      <c r="B517" s="1" t="s">
        <v>1948</v>
      </c>
      <c r="C517">
        <v>2050</v>
      </c>
      <c r="D517" t="s">
        <v>1948</v>
      </c>
    </row>
    <row r="518" spans="1:4">
      <c r="A518" s="1" t="str">
        <f>"002051"</f>
        <v>002051</v>
      </c>
      <c r="B518" s="1" t="s">
        <v>1949</v>
      </c>
      <c r="C518">
        <v>2051</v>
      </c>
      <c r="D518" t="s">
        <v>1949</v>
      </c>
    </row>
    <row r="519" spans="1:4">
      <c r="A519" s="1" t="str">
        <f>"002052"</f>
        <v>002052</v>
      </c>
      <c r="B519" s="1" t="s">
        <v>1950</v>
      </c>
      <c r="C519">
        <v>2052</v>
      </c>
      <c r="D519" t="s">
        <v>1950</v>
      </c>
    </row>
    <row r="520" spans="1:4">
      <c r="A520" s="1" t="str">
        <f>"002053"</f>
        <v>002053</v>
      </c>
      <c r="B520" s="1" t="s">
        <v>1951</v>
      </c>
      <c r="C520">
        <v>2053</v>
      </c>
      <c r="D520" t="s">
        <v>1951</v>
      </c>
    </row>
    <row r="521" spans="1:4">
      <c r="A521" s="1" t="str">
        <f>"002054"</f>
        <v>002054</v>
      </c>
      <c r="B521" s="1" t="s">
        <v>1952</v>
      </c>
      <c r="C521">
        <v>2054</v>
      </c>
      <c r="D521" t="s">
        <v>1952</v>
      </c>
    </row>
    <row r="522" spans="1:4">
      <c r="A522" s="1" t="str">
        <f>"002055"</f>
        <v>002055</v>
      </c>
      <c r="B522" s="1" t="s">
        <v>1953</v>
      </c>
      <c r="C522">
        <v>2055</v>
      </c>
      <c r="D522" t="s">
        <v>1953</v>
      </c>
    </row>
    <row r="523" spans="1:4">
      <c r="A523" s="1" t="str">
        <f>"002056"</f>
        <v>002056</v>
      </c>
      <c r="B523" s="1" t="s">
        <v>1954</v>
      </c>
      <c r="C523">
        <v>2056</v>
      </c>
      <c r="D523" t="s">
        <v>1954</v>
      </c>
    </row>
    <row r="524" spans="1:4">
      <c r="A524" s="1" t="str">
        <f>"002057"</f>
        <v>002057</v>
      </c>
      <c r="B524" s="1" t="s">
        <v>1955</v>
      </c>
      <c r="C524">
        <v>2057</v>
      </c>
      <c r="D524" t="s">
        <v>1955</v>
      </c>
    </row>
    <row r="525" spans="1:4">
      <c r="A525" s="1" t="str">
        <f>"002058"</f>
        <v>002058</v>
      </c>
      <c r="B525" s="1" t="s">
        <v>1956</v>
      </c>
      <c r="C525">
        <v>2058</v>
      </c>
      <c r="D525" t="s">
        <v>1957</v>
      </c>
    </row>
    <row r="526" spans="1:4">
      <c r="A526" s="1" t="str">
        <f>"002059"</f>
        <v>002059</v>
      </c>
      <c r="B526" s="1" t="s">
        <v>1958</v>
      </c>
      <c r="C526">
        <v>2059</v>
      </c>
      <c r="D526" t="s">
        <v>1958</v>
      </c>
    </row>
    <row r="527" spans="1:4">
      <c r="A527" s="1" t="str">
        <f>"002060"</f>
        <v>002060</v>
      </c>
      <c r="B527" s="1" t="s">
        <v>1959</v>
      </c>
      <c r="C527">
        <v>2060</v>
      </c>
      <c r="D527" t="s">
        <v>1960</v>
      </c>
    </row>
    <row r="528" spans="1:4">
      <c r="A528" s="1" t="str">
        <f>"002061"</f>
        <v>002061</v>
      </c>
      <c r="B528" s="1" t="s">
        <v>1961</v>
      </c>
      <c r="C528">
        <v>2061</v>
      </c>
      <c r="D528" t="s">
        <v>1961</v>
      </c>
    </row>
    <row r="529" spans="1:4">
      <c r="A529" s="1" t="str">
        <f>"002062"</f>
        <v>002062</v>
      </c>
      <c r="B529" s="1" t="s">
        <v>1962</v>
      </c>
      <c r="C529">
        <v>2062</v>
      </c>
      <c r="D529" t="s">
        <v>1962</v>
      </c>
    </row>
    <row r="530" spans="1:4">
      <c r="A530" s="1" t="str">
        <f>"002063"</f>
        <v>002063</v>
      </c>
      <c r="B530" s="1" t="s">
        <v>1963</v>
      </c>
      <c r="C530">
        <v>2063</v>
      </c>
      <c r="D530" t="s">
        <v>1963</v>
      </c>
    </row>
    <row r="531" spans="1:4">
      <c r="A531" s="1" t="str">
        <f>"002064"</f>
        <v>002064</v>
      </c>
      <c r="B531" s="1" t="s">
        <v>1964</v>
      </c>
      <c r="C531">
        <v>2064</v>
      </c>
      <c r="D531" t="s">
        <v>1964</v>
      </c>
    </row>
    <row r="532" spans="1:4">
      <c r="A532" s="1" t="str">
        <f>"002065"</f>
        <v>002065</v>
      </c>
      <c r="B532" s="1" t="s">
        <v>1965</v>
      </c>
      <c r="C532">
        <v>2065</v>
      </c>
      <c r="D532" t="s">
        <v>1965</v>
      </c>
    </row>
    <row r="533" spans="1:4">
      <c r="A533" s="1" t="str">
        <f>"002066"</f>
        <v>002066</v>
      </c>
      <c r="B533" s="1" t="s">
        <v>1966</v>
      </c>
      <c r="C533">
        <v>2066</v>
      </c>
      <c r="D533" t="s">
        <v>1966</v>
      </c>
    </row>
    <row r="534" spans="1:4">
      <c r="A534" s="1" t="str">
        <f>"002067"</f>
        <v>002067</v>
      </c>
      <c r="B534" s="1" t="s">
        <v>1967</v>
      </c>
      <c r="C534">
        <v>2067</v>
      </c>
      <c r="D534" t="s">
        <v>1967</v>
      </c>
    </row>
    <row r="535" spans="1:4">
      <c r="A535" s="1" t="str">
        <f>"002068"</f>
        <v>002068</v>
      </c>
      <c r="B535" s="1" t="s">
        <v>1968</v>
      </c>
      <c r="C535">
        <v>2068</v>
      </c>
      <c r="D535" t="s">
        <v>1968</v>
      </c>
    </row>
    <row r="536" spans="1:4">
      <c r="A536" s="1" t="str">
        <f>"002069"</f>
        <v>002069</v>
      </c>
      <c r="B536" s="1" t="s">
        <v>1969</v>
      </c>
      <c r="C536">
        <v>2069</v>
      </c>
      <c r="D536" t="s">
        <v>1970</v>
      </c>
    </row>
    <row r="537" spans="1:4">
      <c r="A537" s="1" t="str">
        <f>"002070"</f>
        <v>002070</v>
      </c>
      <c r="B537" s="1" t="s">
        <v>1971</v>
      </c>
      <c r="C537">
        <v>2070</v>
      </c>
      <c r="D537" t="s">
        <v>1971</v>
      </c>
    </row>
    <row r="538" spans="1:4">
      <c r="A538" s="1" t="str">
        <f>"002071"</f>
        <v>002071</v>
      </c>
      <c r="B538" s="1" t="s">
        <v>1972</v>
      </c>
      <c r="C538">
        <v>2071</v>
      </c>
      <c r="D538" t="s">
        <v>1972</v>
      </c>
    </row>
    <row r="539" spans="1:4">
      <c r="A539" s="1" t="str">
        <f>"002072"</f>
        <v>002072</v>
      </c>
      <c r="B539" s="1" t="s">
        <v>1973</v>
      </c>
      <c r="C539">
        <v>2072</v>
      </c>
      <c r="D539" t="s">
        <v>1973</v>
      </c>
    </row>
    <row r="540" spans="1:4">
      <c r="A540" s="1" t="str">
        <f>"002073"</f>
        <v>002073</v>
      </c>
      <c r="B540" s="1" t="s">
        <v>1974</v>
      </c>
      <c r="C540">
        <v>2073</v>
      </c>
      <c r="D540" t="s">
        <v>1974</v>
      </c>
    </row>
    <row r="541" spans="1:4">
      <c r="A541" s="1" t="str">
        <f>"002074"</f>
        <v>002074</v>
      </c>
      <c r="B541" s="1" t="s">
        <v>1975</v>
      </c>
      <c r="C541">
        <v>2074</v>
      </c>
      <c r="D541" t="s">
        <v>1976</v>
      </c>
    </row>
    <row r="542" spans="1:4">
      <c r="A542" s="1" t="str">
        <f>"002075"</f>
        <v>002075</v>
      </c>
      <c r="B542" s="1" t="s">
        <v>1977</v>
      </c>
      <c r="C542">
        <v>2075</v>
      </c>
      <c r="D542" t="s">
        <v>1977</v>
      </c>
    </row>
    <row r="543" spans="1:4">
      <c r="A543" s="1" t="str">
        <f>"002076"</f>
        <v>002076</v>
      </c>
      <c r="B543" s="1" t="s">
        <v>1978</v>
      </c>
      <c r="C543">
        <v>2076</v>
      </c>
      <c r="D543" t="s">
        <v>1979</v>
      </c>
    </row>
    <row r="544" spans="1:4">
      <c r="A544" s="1" t="str">
        <f>"002077"</f>
        <v>002077</v>
      </c>
      <c r="B544" s="1" t="s">
        <v>1980</v>
      </c>
      <c r="C544">
        <v>2077</v>
      </c>
      <c r="D544" t="s">
        <v>1980</v>
      </c>
    </row>
    <row r="545" spans="1:4">
      <c r="A545" s="1" t="str">
        <f>"002078"</f>
        <v>002078</v>
      </c>
      <c r="B545" s="1" t="s">
        <v>1981</v>
      </c>
      <c r="C545">
        <v>2078</v>
      </c>
      <c r="D545" t="s">
        <v>1981</v>
      </c>
    </row>
    <row r="546" spans="1:4">
      <c r="A546" s="1" t="str">
        <f>"002079"</f>
        <v>002079</v>
      </c>
      <c r="B546" s="1" t="s">
        <v>1982</v>
      </c>
      <c r="C546">
        <v>2079</v>
      </c>
      <c r="D546" t="s">
        <v>1982</v>
      </c>
    </row>
    <row r="547" spans="1:4">
      <c r="A547" s="1" t="str">
        <f>"002080"</f>
        <v>002080</v>
      </c>
      <c r="B547" s="1" t="s">
        <v>1983</v>
      </c>
      <c r="C547">
        <v>2080</v>
      </c>
      <c r="D547" t="s">
        <v>1983</v>
      </c>
    </row>
    <row r="548" spans="1:4">
      <c r="A548" s="1" t="str">
        <f>"002081"</f>
        <v>002081</v>
      </c>
      <c r="B548" s="1" t="s">
        <v>1984</v>
      </c>
      <c r="C548">
        <v>2081</v>
      </c>
      <c r="D548" t="s">
        <v>1985</v>
      </c>
    </row>
    <row r="549" spans="1:4">
      <c r="A549" s="1" t="str">
        <f>"002082"</f>
        <v>002082</v>
      </c>
      <c r="B549" s="1" t="s">
        <v>1986</v>
      </c>
      <c r="C549">
        <v>2082</v>
      </c>
      <c r="D549" t="s">
        <v>1986</v>
      </c>
    </row>
    <row r="550" spans="1:4">
      <c r="A550" s="1" t="str">
        <f>"002083"</f>
        <v>002083</v>
      </c>
      <c r="B550" s="1" t="s">
        <v>1987</v>
      </c>
      <c r="C550">
        <v>2083</v>
      </c>
      <c r="D550" t="s">
        <v>1987</v>
      </c>
    </row>
    <row r="551" spans="1:4">
      <c r="A551" s="1" t="str">
        <f>"002084"</f>
        <v>002084</v>
      </c>
      <c r="B551" s="1" t="s">
        <v>1988</v>
      </c>
      <c r="C551">
        <v>2084</v>
      </c>
      <c r="D551" t="s">
        <v>1988</v>
      </c>
    </row>
    <row r="552" spans="1:4">
      <c r="A552" s="1" t="str">
        <f>"002085"</f>
        <v>002085</v>
      </c>
      <c r="B552" s="1" t="s">
        <v>1989</v>
      </c>
      <c r="C552">
        <v>2085</v>
      </c>
      <c r="D552" t="s">
        <v>1989</v>
      </c>
    </row>
    <row r="553" spans="1:4">
      <c r="A553" s="1" t="str">
        <f>"002086"</f>
        <v>002086</v>
      </c>
      <c r="B553" s="1" t="s">
        <v>1990</v>
      </c>
      <c r="C553">
        <v>2086</v>
      </c>
      <c r="D553" t="s">
        <v>1990</v>
      </c>
    </row>
    <row r="554" spans="1:4">
      <c r="A554" s="1" t="str">
        <f>"002087"</f>
        <v>002087</v>
      </c>
      <c r="B554" s="1" t="s">
        <v>1991</v>
      </c>
      <c r="C554">
        <v>2087</v>
      </c>
      <c r="D554" t="s">
        <v>1991</v>
      </c>
    </row>
    <row r="555" spans="1:4">
      <c r="A555" s="1" t="str">
        <f>"002088"</f>
        <v>002088</v>
      </c>
      <c r="B555" s="1" t="s">
        <v>1992</v>
      </c>
      <c r="C555">
        <v>2088</v>
      </c>
      <c r="D555" t="s">
        <v>1993</v>
      </c>
    </row>
    <row r="556" spans="1:4">
      <c r="A556" s="1" t="str">
        <f>"002089"</f>
        <v>002089</v>
      </c>
      <c r="B556" s="1" t="s">
        <v>1994</v>
      </c>
      <c r="C556">
        <v>2089</v>
      </c>
      <c r="D556" t="s">
        <v>1995</v>
      </c>
    </row>
    <row r="557" spans="1:4">
      <c r="A557" s="1" t="str">
        <f>"002090"</f>
        <v>002090</v>
      </c>
      <c r="B557" s="1" t="s">
        <v>1996</v>
      </c>
      <c r="C557">
        <v>2090</v>
      </c>
      <c r="D557" t="s">
        <v>1996</v>
      </c>
    </row>
    <row r="558" spans="1:4">
      <c r="A558" s="1" t="str">
        <f>"002091"</f>
        <v>002091</v>
      </c>
      <c r="B558" s="1" t="s">
        <v>1997</v>
      </c>
      <c r="C558">
        <v>2091</v>
      </c>
      <c r="D558" t="s">
        <v>1997</v>
      </c>
    </row>
    <row r="559" spans="1:4">
      <c r="A559" s="1" t="str">
        <f>"002092"</f>
        <v>002092</v>
      </c>
      <c r="B559" s="1" t="s">
        <v>1998</v>
      </c>
      <c r="C559">
        <v>2092</v>
      </c>
      <c r="D559" t="s">
        <v>1998</v>
      </c>
    </row>
    <row r="560" spans="1:4">
      <c r="A560" s="1" t="str">
        <f>"002093"</f>
        <v>002093</v>
      </c>
      <c r="B560" s="1" t="s">
        <v>1999</v>
      </c>
      <c r="C560">
        <v>2093</v>
      </c>
      <c r="D560" t="s">
        <v>1999</v>
      </c>
    </row>
    <row r="561" spans="1:4">
      <c r="A561" s="1" t="str">
        <f>"002094"</f>
        <v>002094</v>
      </c>
      <c r="B561" s="1" t="s">
        <v>2000</v>
      </c>
      <c r="C561">
        <v>2094</v>
      </c>
      <c r="D561" t="s">
        <v>2000</v>
      </c>
    </row>
    <row r="562" spans="1:4">
      <c r="A562" s="1" t="str">
        <f>"002095"</f>
        <v>002095</v>
      </c>
      <c r="B562" s="1" t="s">
        <v>2001</v>
      </c>
      <c r="C562">
        <v>2095</v>
      </c>
      <c r="D562" t="s">
        <v>2002</v>
      </c>
    </row>
    <row r="563" spans="1:4">
      <c r="A563" s="1" t="str">
        <f>"002096"</f>
        <v>002096</v>
      </c>
      <c r="B563" s="1" t="s">
        <v>2003</v>
      </c>
      <c r="C563">
        <v>2096</v>
      </c>
      <c r="D563" t="s">
        <v>2003</v>
      </c>
    </row>
    <row r="564" spans="1:4">
      <c r="A564" s="1" t="str">
        <f>"002097"</f>
        <v>002097</v>
      </c>
      <c r="B564" s="1" t="s">
        <v>2004</v>
      </c>
      <c r="C564">
        <v>2097</v>
      </c>
      <c r="D564" t="s">
        <v>2004</v>
      </c>
    </row>
    <row r="565" spans="1:4">
      <c r="A565" s="1" t="str">
        <f>"002098"</f>
        <v>002098</v>
      </c>
      <c r="B565" s="1" t="s">
        <v>2005</v>
      </c>
      <c r="C565">
        <v>2098</v>
      </c>
      <c r="D565" t="s">
        <v>2005</v>
      </c>
    </row>
    <row r="566" spans="1:4">
      <c r="A566" s="1" t="str">
        <f>"002099"</f>
        <v>002099</v>
      </c>
      <c r="B566" s="1" t="s">
        <v>2006</v>
      </c>
      <c r="C566">
        <v>2099</v>
      </c>
      <c r="D566" t="s">
        <v>2006</v>
      </c>
    </row>
    <row r="567" spans="1:4">
      <c r="A567" s="1" t="str">
        <f>"002100"</f>
        <v>002100</v>
      </c>
      <c r="B567" s="1" t="s">
        <v>2007</v>
      </c>
      <c r="C567">
        <v>2100</v>
      </c>
      <c r="D567" t="s">
        <v>2007</v>
      </c>
    </row>
    <row r="568" spans="1:4">
      <c r="A568" s="1" t="str">
        <f>"002101"</f>
        <v>002101</v>
      </c>
      <c r="B568" s="1" t="s">
        <v>2008</v>
      </c>
      <c r="C568">
        <v>2101</v>
      </c>
      <c r="D568" t="s">
        <v>2008</v>
      </c>
    </row>
    <row r="569" spans="1:4">
      <c r="A569" s="1" t="str">
        <f>"002102"</f>
        <v>002102</v>
      </c>
      <c r="B569" s="1" t="s">
        <v>2009</v>
      </c>
      <c r="C569">
        <v>2102</v>
      </c>
      <c r="D569" t="s">
        <v>2009</v>
      </c>
    </row>
    <row r="570" spans="1:4">
      <c r="A570" s="1" t="str">
        <f>"002103"</f>
        <v>002103</v>
      </c>
      <c r="B570" s="1" t="s">
        <v>2010</v>
      </c>
      <c r="C570">
        <v>2103</v>
      </c>
      <c r="D570" t="s">
        <v>2010</v>
      </c>
    </row>
    <row r="571" spans="1:4">
      <c r="A571" s="1" t="str">
        <f>"002104"</f>
        <v>002104</v>
      </c>
      <c r="B571" s="1" t="s">
        <v>2011</v>
      </c>
      <c r="C571">
        <v>2104</v>
      </c>
      <c r="D571" t="s">
        <v>2011</v>
      </c>
    </row>
    <row r="572" spans="1:4">
      <c r="A572" s="1" t="str">
        <f>"002105"</f>
        <v>002105</v>
      </c>
      <c r="B572" s="1" t="s">
        <v>2012</v>
      </c>
      <c r="C572">
        <v>2105</v>
      </c>
      <c r="D572" t="s">
        <v>2012</v>
      </c>
    </row>
    <row r="573" spans="1:4">
      <c r="A573" s="1" t="str">
        <f>"002106"</f>
        <v>002106</v>
      </c>
      <c r="B573" s="1" t="s">
        <v>2013</v>
      </c>
      <c r="C573">
        <v>2106</v>
      </c>
      <c r="D573" t="s">
        <v>2013</v>
      </c>
    </row>
    <row r="574" spans="1:4">
      <c r="A574" s="1" t="str">
        <f>"002107"</f>
        <v>002107</v>
      </c>
      <c r="B574" s="1" t="s">
        <v>2014</v>
      </c>
      <c r="C574">
        <v>2107</v>
      </c>
      <c r="D574" t="s">
        <v>2014</v>
      </c>
    </row>
    <row r="575" spans="1:4">
      <c r="A575" s="1" t="str">
        <f>"002108"</f>
        <v>002108</v>
      </c>
      <c r="B575" s="1" t="s">
        <v>2015</v>
      </c>
      <c r="C575">
        <v>2108</v>
      </c>
      <c r="D575" t="s">
        <v>2015</v>
      </c>
    </row>
    <row r="576" spans="1:4">
      <c r="A576" s="1" t="str">
        <f>"002109"</f>
        <v>002109</v>
      </c>
      <c r="B576" s="1" t="s">
        <v>2016</v>
      </c>
      <c r="C576">
        <v>2109</v>
      </c>
      <c r="D576" t="s">
        <v>2016</v>
      </c>
    </row>
    <row r="577" spans="1:4">
      <c r="A577" s="1" t="str">
        <f>"002110"</f>
        <v>002110</v>
      </c>
      <c r="B577" s="1" t="s">
        <v>2017</v>
      </c>
      <c r="C577">
        <v>2110</v>
      </c>
      <c r="D577" t="s">
        <v>2017</v>
      </c>
    </row>
    <row r="578" spans="1:4">
      <c r="A578" s="1" t="str">
        <f>"002111"</f>
        <v>002111</v>
      </c>
      <c r="B578" s="1" t="s">
        <v>2018</v>
      </c>
      <c r="C578">
        <v>2111</v>
      </c>
      <c r="D578" t="s">
        <v>2018</v>
      </c>
    </row>
    <row r="579" spans="1:4">
      <c r="A579" s="1" t="str">
        <f>"002112"</f>
        <v>002112</v>
      </c>
      <c r="B579" s="1" t="s">
        <v>2019</v>
      </c>
      <c r="C579">
        <v>2112</v>
      </c>
      <c r="D579" t="s">
        <v>2019</v>
      </c>
    </row>
    <row r="580" spans="1:4">
      <c r="A580" s="1" t="str">
        <f>"002113"</f>
        <v>002113</v>
      </c>
      <c r="B580" s="1" t="s">
        <v>2020</v>
      </c>
      <c r="C580">
        <v>2113</v>
      </c>
      <c r="D580" t="s">
        <v>2020</v>
      </c>
    </row>
    <row r="581" spans="1:4">
      <c r="A581" s="1" t="str">
        <f>"002114"</f>
        <v>002114</v>
      </c>
      <c r="B581" s="1" t="s">
        <v>2021</v>
      </c>
      <c r="C581">
        <v>2114</v>
      </c>
      <c r="D581" t="s">
        <v>2021</v>
      </c>
    </row>
    <row r="582" spans="1:4">
      <c r="A582" s="1" t="str">
        <f>"002115"</f>
        <v>002115</v>
      </c>
      <c r="B582" s="1" t="s">
        <v>2022</v>
      </c>
      <c r="C582">
        <v>2115</v>
      </c>
      <c r="D582" t="s">
        <v>2022</v>
      </c>
    </row>
    <row r="583" spans="1:4">
      <c r="A583" s="1" t="str">
        <f>"002116"</f>
        <v>002116</v>
      </c>
      <c r="B583" s="1" t="s">
        <v>2023</v>
      </c>
      <c r="C583">
        <v>2116</v>
      </c>
      <c r="D583" t="s">
        <v>2023</v>
      </c>
    </row>
    <row r="584" spans="1:4">
      <c r="A584" s="1" t="str">
        <f>"002117"</f>
        <v>002117</v>
      </c>
      <c r="B584" s="1" t="s">
        <v>2024</v>
      </c>
      <c r="C584">
        <v>2117</v>
      </c>
      <c r="D584" t="s">
        <v>2024</v>
      </c>
    </row>
    <row r="585" spans="1:4">
      <c r="A585" s="1" t="str">
        <f>"002118"</f>
        <v>002118</v>
      </c>
      <c r="B585" s="1" t="s">
        <v>2025</v>
      </c>
      <c r="C585">
        <v>2118</v>
      </c>
      <c r="D585" t="s">
        <v>2025</v>
      </c>
    </row>
    <row r="586" spans="1:4">
      <c r="A586" s="1" t="str">
        <f>"002119"</f>
        <v>002119</v>
      </c>
      <c r="B586" s="1" t="s">
        <v>2026</v>
      </c>
      <c r="C586">
        <v>2119</v>
      </c>
      <c r="D586" t="s">
        <v>2026</v>
      </c>
    </row>
    <row r="587" spans="1:4">
      <c r="A587" s="1" t="str">
        <f>"002120"</f>
        <v>002120</v>
      </c>
      <c r="B587" s="1" t="s">
        <v>2027</v>
      </c>
      <c r="C587">
        <v>2120</v>
      </c>
      <c r="D587" t="s">
        <v>2027</v>
      </c>
    </row>
    <row r="588" spans="1:4">
      <c r="A588" s="1" t="str">
        <f>"002121"</f>
        <v>002121</v>
      </c>
      <c r="B588" s="1" t="s">
        <v>2028</v>
      </c>
      <c r="C588">
        <v>2121</v>
      </c>
      <c r="D588" t="s">
        <v>2028</v>
      </c>
    </row>
    <row r="589" spans="1:4">
      <c r="A589" s="1" t="str">
        <f>"002122"</f>
        <v>002122</v>
      </c>
      <c r="B589" s="1" t="s">
        <v>2029</v>
      </c>
      <c r="C589">
        <v>2122</v>
      </c>
      <c r="D589" t="s">
        <v>2029</v>
      </c>
    </row>
    <row r="590" spans="1:4">
      <c r="A590" s="1" t="str">
        <f>"002123"</f>
        <v>002123</v>
      </c>
      <c r="B590" s="1" t="s">
        <v>2030</v>
      </c>
      <c r="C590">
        <v>2123</v>
      </c>
      <c r="D590" t="s">
        <v>2030</v>
      </c>
    </row>
    <row r="591" spans="1:4">
      <c r="A591" s="1" t="str">
        <f>"002124"</f>
        <v>002124</v>
      </c>
      <c r="B591" s="1" t="s">
        <v>2031</v>
      </c>
      <c r="C591">
        <v>2124</v>
      </c>
      <c r="D591" t="s">
        <v>2031</v>
      </c>
    </row>
    <row r="592" spans="1:4">
      <c r="A592" s="1" t="str">
        <f>"002125"</f>
        <v>002125</v>
      </c>
      <c r="B592" s="1" t="s">
        <v>2032</v>
      </c>
      <c r="C592">
        <v>2125</v>
      </c>
      <c r="D592" t="s">
        <v>2032</v>
      </c>
    </row>
    <row r="593" spans="1:4">
      <c r="A593" s="1" t="str">
        <f>"002126"</f>
        <v>002126</v>
      </c>
      <c r="B593" s="1" t="s">
        <v>2033</v>
      </c>
      <c r="C593">
        <v>2126</v>
      </c>
      <c r="D593" t="s">
        <v>2033</v>
      </c>
    </row>
    <row r="594" spans="1:4">
      <c r="A594" s="1" t="str">
        <f>"002127"</f>
        <v>002127</v>
      </c>
      <c r="B594" s="1" t="s">
        <v>2034</v>
      </c>
      <c r="C594">
        <v>2127</v>
      </c>
      <c r="D594" t="s">
        <v>2035</v>
      </c>
    </row>
    <row r="595" spans="1:4">
      <c r="A595" s="1" t="str">
        <f>"002128"</f>
        <v>002128</v>
      </c>
      <c r="B595" s="1" t="s">
        <v>2036</v>
      </c>
      <c r="C595">
        <v>2128</v>
      </c>
      <c r="D595" t="s">
        <v>2036</v>
      </c>
    </row>
    <row r="596" spans="1:4">
      <c r="A596" s="1" t="str">
        <f>"002129"</f>
        <v>002129</v>
      </c>
      <c r="B596" s="1" t="s">
        <v>2037</v>
      </c>
      <c r="C596">
        <v>2129</v>
      </c>
      <c r="D596" t="s">
        <v>2037</v>
      </c>
    </row>
    <row r="597" spans="1:4">
      <c r="A597" s="1" t="str">
        <f>"002130"</f>
        <v>002130</v>
      </c>
      <c r="B597" s="1" t="s">
        <v>2038</v>
      </c>
      <c r="C597">
        <v>2130</v>
      </c>
      <c r="D597" t="s">
        <v>2038</v>
      </c>
    </row>
    <row r="598" spans="1:4">
      <c r="A598" s="1" t="str">
        <f>"002131"</f>
        <v>002131</v>
      </c>
      <c r="B598" s="1" t="s">
        <v>2039</v>
      </c>
      <c r="C598">
        <v>2131</v>
      </c>
      <c r="D598" t="s">
        <v>2039</v>
      </c>
    </row>
    <row r="599" spans="1:4">
      <c r="A599" s="1" t="str">
        <f>"002132"</f>
        <v>002132</v>
      </c>
      <c r="B599" s="1" t="s">
        <v>2040</v>
      </c>
      <c r="C599">
        <v>2132</v>
      </c>
      <c r="D599" t="s">
        <v>2040</v>
      </c>
    </row>
    <row r="600" spans="1:4">
      <c r="A600" s="1" t="str">
        <f>"002133"</f>
        <v>002133</v>
      </c>
      <c r="B600" s="1" t="s">
        <v>2041</v>
      </c>
      <c r="C600">
        <v>2133</v>
      </c>
      <c r="D600" t="s">
        <v>2041</v>
      </c>
    </row>
    <row r="601" spans="1:4">
      <c r="A601" s="1" t="str">
        <f>"002134"</f>
        <v>002134</v>
      </c>
      <c r="B601" s="1" t="s">
        <v>2042</v>
      </c>
      <c r="C601">
        <v>2134</v>
      </c>
      <c r="D601" t="s">
        <v>2043</v>
      </c>
    </row>
    <row r="602" spans="1:4">
      <c r="A602" s="1" t="str">
        <f>"002135"</f>
        <v>002135</v>
      </c>
      <c r="B602" s="1" t="s">
        <v>2044</v>
      </c>
      <c r="C602">
        <v>2135</v>
      </c>
      <c r="D602" t="s">
        <v>2044</v>
      </c>
    </row>
    <row r="603" spans="1:4">
      <c r="A603" s="1" t="str">
        <f>"002136"</f>
        <v>002136</v>
      </c>
      <c r="B603" s="1" t="s">
        <v>2045</v>
      </c>
      <c r="C603">
        <v>2136</v>
      </c>
      <c r="D603" t="s">
        <v>2046</v>
      </c>
    </row>
    <row r="604" spans="1:4">
      <c r="A604" s="1" t="str">
        <f>"002137"</f>
        <v>002137</v>
      </c>
      <c r="B604" s="1" t="s">
        <v>2047</v>
      </c>
      <c r="C604">
        <v>2137</v>
      </c>
      <c r="D604" t="s">
        <v>2048</v>
      </c>
    </row>
    <row r="605" spans="1:4">
      <c r="A605" s="1" t="str">
        <f>"002138"</f>
        <v>002138</v>
      </c>
      <c r="B605" s="1" t="s">
        <v>2049</v>
      </c>
      <c r="C605">
        <v>2138</v>
      </c>
      <c r="D605" t="s">
        <v>2049</v>
      </c>
    </row>
    <row r="606" spans="1:4">
      <c r="A606" s="1" t="str">
        <f>"002139"</f>
        <v>002139</v>
      </c>
      <c r="B606" s="1" t="s">
        <v>2050</v>
      </c>
      <c r="C606">
        <v>2139</v>
      </c>
      <c r="D606" t="s">
        <v>2050</v>
      </c>
    </row>
    <row r="607" spans="1:4">
      <c r="A607" s="1" t="str">
        <f>"002140"</f>
        <v>002140</v>
      </c>
      <c r="B607" s="1" t="s">
        <v>2051</v>
      </c>
      <c r="C607">
        <v>2140</v>
      </c>
      <c r="D607" t="s">
        <v>2051</v>
      </c>
    </row>
    <row r="608" spans="1:4">
      <c r="A608" s="1" t="str">
        <f>"002141"</f>
        <v>002141</v>
      </c>
      <c r="B608" s="1" t="s">
        <v>2052</v>
      </c>
      <c r="C608">
        <v>2141</v>
      </c>
      <c r="D608" t="s">
        <v>2052</v>
      </c>
    </row>
    <row r="609" spans="1:4">
      <c r="A609" s="1" t="str">
        <f>"002142"</f>
        <v>002142</v>
      </c>
      <c r="B609" s="1" t="s">
        <v>2053</v>
      </c>
      <c r="C609">
        <v>2142</v>
      </c>
      <c r="D609" t="s">
        <v>2053</v>
      </c>
    </row>
    <row r="610" spans="1:4">
      <c r="A610" s="1" t="str">
        <f>"002143"</f>
        <v>002143</v>
      </c>
      <c r="B610" s="1" t="s">
        <v>2054</v>
      </c>
      <c r="C610">
        <v>2143</v>
      </c>
      <c r="D610" t="s">
        <v>2055</v>
      </c>
    </row>
    <row r="611" spans="1:4">
      <c r="A611" s="1" t="str">
        <f>"002144"</f>
        <v>002144</v>
      </c>
      <c r="B611" s="1" t="s">
        <v>2056</v>
      </c>
      <c r="C611">
        <v>2144</v>
      </c>
      <c r="D611" t="s">
        <v>2056</v>
      </c>
    </row>
    <row r="612" spans="1:4">
      <c r="A612" s="1" t="str">
        <f>"002145"</f>
        <v>002145</v>
      </c>
      <c r="B612" s="1" t="s">
        <v>2057</v>
      </c>
      <c r="C612">
        <v>2145</v>
      </c>
      <c r="D612" t="s">
        <v>2057</v>
      </c>
    </row>
    <row r="613" spans="1:4">
      <c r="A613" s="1" t="str">
        <f>"002146"</f>
        <v>002146</v>
      </c>
      <c r="B613" s="1" t="s">
        <v>2058</v>
      </c>
      <c r="C613">
        <v>2146</v>
      </c>
      <c r="D613" t="s">
        <v>2058</v>
      </c>
    </row>
    <row r="614" spans="1:4">
      <c r="A614" s="1" t="str">
        <f>"002147"</f>
        <v>002147</v>
      </c>
      <c r="B614" s="1" t="s">
        <v>2059</v>
      </c>
      <c r="C614">
        <v>2147</v>
      </c>
      <c r="D614" t="s">
        <v>2059</v>
      </c>
    </row>
    <row r="615" spans="1:4">
      <c r="A615" s="1" t="str">
        <f>"002148"</f>
        <v>002148</v>
      </c>
      <c r="B615" s="1" t="s">
        <v>2060</v>
      </c>
      <c r="C615">
        <v>2148</v>
      </c>
      <c r="D615" t="s">
        <v>2060</v>
      </c>
    </row>
    <row r="616" spans="1:4">
      <c r="A616" s="1" t="str">
        <f>"002149"</f>
        <v>002149</v>
      </c>
      <c r="B616" s="1" t="s">
        <v>2061</v>
      </c>
      <c r="C616">
        <v>2149</v>
      </c>
      <c r="D616" t="s">
        <v>2061</v>
      </c>
    </row>
    <row r="617" spans="1:4">
      <c r="A617" s="1" t="str">
        <f>"002150"</f>
        <v>002150</v>
      </c>
      <c r="B617" s="1" t="s">
        <v>2062</v>
      </c>
      <c r="C617">
        <v>2150</v>
      </c>
      <c r="D617" t="s">
        <v>2062</v>
      </c>
    </row>
    <row r="618" spans="1:4">
      <c r="A618" s="1" t="str">
        <f>"002151"</f>
        <v>002151</v>
      </c>
      <c r="B618" s="1" t="s">
        <v>2063</v>
      </c>
      <c r="C618">
        <v>2151</v>
      </c>
      <c r="D618" t="s">
        <v>2063</v>
      </c>
    </row>
    <row r="619" spans="1:4">
      <c r="A619" s="1" t="str">
        <f>"002152"</f>
        <v>002152</v>
      </c>
      <c r="B619" s="1" t="s">
        <v>2064</v>
      </c>
      <c r="C619">
        <v>2152</v>
      </c>
      <c r="D619" t="s">
        <v>2064</v>
      </c>
    </row>
    <row r="620" spans="1:4">
      <c r="A620" s="1" t="str">
        <f>"002153"</f>
        <v>002153</v>
      </c>
      <c r="B620" s="1" t="s">
        <v>2065</v>
      </c>
      <c r="C620">
        <v>2153</v>
      </c>
      <c r="D620" t="s">
        <v>2065</v>
      </c>
    </row>
    <row r="621" spans="1:4">
      <c r="A621" s="1" t="str">
        <f>"002154"</f>
        <v>002154</v>
      </c>
      <c r="B621" s="1" t="s">
        <v>2066</v>
      </c>
      <c r="C621">
        <v>2154</v>
      </c>
      <c r="D621" t="s">
        <v>2067</v>
      </c>
    </row>
    <row r="622" spans="1:4">
      <c r="A622" s="1" t="str">
        <f>"002155"</f>
        <v>002155</v>
      </c>
      <c r="B622" s="1" t="s">
        <v>2068</v>
      </c>
      <c r="C622">
        <v>2155</v>
      </c>
      <c r="D622" t="s">
        <v>2069</v>
      </c>
    </row>
    <row r="623" spans="1:4">
      <c r="A623" s="1" t="str">
        <f>"002156"</f>
        <v>002156</v>
      </c>
      <c r="B623" s="1" t="s">
        <v>2070</v>
      </c>
      <c r="C623">
        <v>2156</v>
      </c>
      <c r="D623" t="s">
        <v>2070</v>
      </c>
    </row>
    <row r="624" spans="1:4">
      <c r="A624" s="1" t="str">
        <f>"002157"</f>
        <v>002157</v>
      </c>
      <c r="B624" s="1" t="s">
        <v>2071</v>
      </c>
      <c r="C624">
        <v>2157</v>
      </c>
      <c r="D624" t="s">
        <v>2071</v>
      </c>
    </row>
    <row r="625" spans="1:4">
      <c r="A625" s="1" t="str">
        <f>"002158"</f>
        <v>002158</v>
      </c>
      <c r="B625" s="1" t="s">
        <v>2072</v>
      </c>
      <c r="C625">
        <v>2158</v>
      </c>
      <c r="D625" t="s">
        <v>2072</v>
      </c>
    </row>
    <row r="626" spans="1:4">
      <c r="A626" s="1" t="str">
        <f>"002159"</f>
        <v>002159</v>
      </c>
      <c r="B626" s="1" t="s">
        <v>2073</v>
      </c>
      <c r="C626">
        <v>2159</v>
      </c>
      <c r="D626" t="s">
        <v>2073</v>
      </c>
    </row>
    <row r="627" spans="1:4">
      <c r="A627" s="1" t="str">
        <f>"002160"</f>
        <v>002160</v>
      </c>
      <c r="B627" s="1" t="s">
        <v>2074</v>
      </c>
      <c r="C627">
        <v>2160</v>
      </c>
      <c r="D627" t="s">
        <v>2075</v>
      </c>
    </row>
    <row r="628" spans="1:4">
      <c r="A628" s="1" t="str">
        <f>"002161"</f>
        <v>002161</v>
      </c>
      <c r="B628" s="1" t="s">
        <v>2076</v>
      </c>
      <c r="C628">
        <v>2161</v>
      </c>
      <c r="D628" t="s">
        <v>2077</v>
      </c>
    </row>
    <row r="629" spans="1:4">
      <c r="A629" s="1" t="str">
        <f>"002162"</f>
        <v>002162</v>
      </c>
      <c r="B629" s="1" t="s">
        <v>2078</v>
      </c>
      <c r="C629">
        <v>2162</v>
      </c>
      <c r="D629" t="s">
        <v>2079</v>
      </c>
    </row>
    <row r="630" spans="1:4">
      <c r="A630" s="1" t="str">
        <f>"002163"</f>
        <v>002163</v>
      </c>
      <c r="B630" s="1" t="s">
        <v>2080</v>
      </c>
      <c r="C630">
        <v>2163</v>
      </c>
      <c r="D630" t="s">
        <v>2081</v>
      </c>
    </row>
    <row r="631" spans="1:4">
      <c r="A631" s="1" t="str">
        <f>"002164"</f>
        <v>002164</v>
      </c>
      <c r="B631" s="1" t="s">
        <v>2082</v>
      </c>
      <c r="C631">
        <v>2164</v>
      </c>
      <c r="D631" t="s">
        <v>2083</v>
      </c>
    </row>
    <row r="632" spans="1:4">
      <c r="A632" s="1" t="str">
        <f>"002165"</f>
        <v>002165</v>
      </c>
      <c r="B632" s="1" t="s">
        <v>2084</v>
      </c>
      <c r="C632">
        <v>2165</v>
      </c>
      <c r="D632" t="s">
        <v>2085</v>
      </c>
    </row>
    <row r="633" spans="1:4">
      <c r="A633" s="1" t="str">
        <f>"002166"</f>
        <v>002166</v>
      </c>
      <c r="B633" s="1" t="s">
        <v>2086</v>
      </c>
      <c r="C633">
        <v>2166</v>
      </c>
      <c r="D633" t="s">
        <v>2086</v>
      </c>
    </row>
    <row r="634" spans="1:4">
      <c r="A634" s="1" t="str">
        <f>"002167"</f>
        <v>002167</v>
      </c>
      <c r="B634" s="1" t="s">
        <v>2087</v>
      </c>
      <c r="C634">
        <v>2167</v>
      </c>
      <c r="D634" t="s">
        <v>2087</v>
      </c>
    </row>
    <row r="635" spans="1:4">
      <c r="A635" s="1" t="str">
        <f>"002168"</f>
        <v>002168</v>
      </c>
      <c r="B635" s="1" t="s">
        <v>2088</v>
      </c>
      <c r="C635">
        <v>2168</v>
      </c>
      <c r="D635" t="s">
        <v>2088</v>
      </c>
    </row>
    <row r="636" spans="1:4">
      <c r="A636" s="1" t="str">
        <f>"002169"</f>
        <v>002169</v>
      </c>
      <c r="B636" s="1" t="s">
        <v>2089</v>
      </c>
      <c r="C636">
        <v>2169</v>
      </c>
      <c r="D636" t="s">
        <v>2089</v>
      </c>
    </row>
    <row r="637" spans="1:4">
      <c r="A637" s="1" t="str">
        <f>"002170"</f>
        <v>002170</v>
      </c>
      <c r="B637" s="1" t="s">
        <v>2090</v>
      </c>
      <c r="C637">
        <v>2170</v>
      </c>
      <c r="D637" t="s">
        <v>2090</v>
      </c>
    </row>
    <row r="638" spans="1:4">
      <c r="A638" s="1" t="str">
        <f>"002171"</f>
        <v>002171</v>
      </c>
      <c r="B638" s="1" t="s">
        <v>2091</v>
      </c>
      <c r="C638">
        <v>2171</v>
      </c>
      <c r="D638" t="s">
        <v>2092</v>
      </c>
    </row>
    <row r="639" spans="1:4">
      <c r="A639" s="1" t="str">
        <f>"002172"</f>
        <v>002172</v>
      </c>
      <c r="B639" s="1" t="s">
        <v>2093</v>
      </c>
      <c r="C639">
        <v>2172</v>
      </c>
      <c r="D639" t="s">
        <v>2093</v>
      </c>
    </row>
    <row r="640" spans="1:4">
      <c r="A640" s="1" t="str">
        <f>"002173"</f>
        <v>002173</v>
      </c>
      <c r="B640" s="1" t="s">
        <v>2094</v>
      </c>
      <c r="C640">
        <v>2173</v>
      </c>
      <c r="D640" t="s">
        <v>2094</v>
      </c>
    </row>
    <row r="641" spans="1:4">
      <c r="A641" s="1" t="str">
        <f>"002174"</f>
        <v>002174</v>
      </c>
      <c r="B641" s="1" t="s">
        <v>2095</v>
      </c>
      <c r="C641">
        <v>2174</v>
      </c>
      <c r="D641" t="s">
        <v>2095</v>
      </c>
    </row>
    <row r="642" spans="1:4">
      <c r="A642" s="1" t="str">
        <f>"002175"</f>
        <v>002175</v>
      </c>
      <c r="B642" s="1" t="s">
        <v>2096</v>
      </c>
      <c r="C642">
        <v>2175</v>
      </c>
      <c r="D642" t="s">
        <v>2097</v>
      </c>
    </row>
    <row r="643" spans="1:4">
      <c r="A643" s="1" t="str">
        <f>"002176"</f>
        <v>002176</v>
      </c>
      <c r="B643" s="1" t="s">
        <v>2098</v>
      </c>
      <c r="C643">
        <v>2176</v>
      </c>
      <c r="D643" t="s">
        <v>2098</v>
      </c>
    </row>
    <row r="644" spans="1:4">
      <c r="A644" s="1" t="str">
        <f>"002177"</f>
        <v>002177</v>
      </c>
      <c r="B644" s="1" t="s">
        <v>2099</v>
      </c>
      <c r="C644">
        <v>2177</v>
      </c>
      <c r="D644" t="s">
        <v>2099</v>
      </c>
    </row>
    <row r="645" spans="1:4">
      <c r="A645" s="1" t="str">
        <f>"002178"</f>
        <v>002178</v>
      </c>
      <c r="B645" s="1" t="s">
        <v>2100</v>
      </c>
      <c r="C645">
        <v>2178</v>
      </c>
      <c r="D645" t="s">
        <v>2100</v>
      </c>
    </row>
    <row r="646" spans="1:4">
      <c r="A646" s="1" t="str">
        <f>"002179"</f>
        <v>002179</v>
      </c>
      <c r="B646" s="1" t="s">
        <v>2101</v>
      </c>
      <c r="C646">
        <v>2179</v>
      </c>
      <c r="D646" t="s">
        <v>2101</v>
      </c>
    </row>
    <row r="647" spans="1:4">
      <c r="A647" s="1" t="str">
        <f>"002180"</f>
        <v>002180</v>
      </c>
      <c r="B647" s="1" t="s">
        <v>2102</v>
      </c>
      <c r="C647">
        <v>2180</v>
      </c>
      <c r="D647" t="s">
        <v>2102</v>
      </c>
    </row>
    <row r="648" spans="1:4">
      <c r="A648" s="1" t="str">
        <f>"002181"</f>
        <v>002181</v>
      </c>
      <c r="B648" s="1" t="s">
        <v>2103</v>
      </c>
      <c r="C648">
        <v>2181</v>
      </c>
      <c r="D648" t="s">
        <v>2104</v>
      </c>
    </row>
    <row r="649" spans="1:4">
      <c r="A649" s="1" t="str">
        <f>"002182"</f>
        <v>002182</v>
      </c>
      <c r="B649" s="1" t="s">
        <v>2105</v>
      </c>
      <c r="C649">
        <v>2182</v>
      </c>
      <c r="D649" t="s">
        <v>2105</v>
      </c>
    </row>
    <row r="650" spans="1:4">
      <c r="A650" s="1" t="str">
        <f>"002183"</f>
        <v>002183</v>
      </c>
      <c r="B650" s="1" t="s">
        <v>2106</v>
      </c>
      <c r="C650">
        <v>2183</v>
      </c>
      <c r="D650" t="s">
        <v>2107</v>
      </c>
    </row>
    <row r="651" spans="1:4">
      <c r="A651" s="1" t="str">
        <f>"002184"</f>
        <v>002184</v>
      </c>
      <c r="B651" s="1" t="s">
        <v>2108</v>
      </c>
      <c r="C651">
        <v>2184</v>
      </c>
      <c r="D651" t="s">
        <v>2108</v>
      </c>
    </row>
    <row r="652" spans="1:4">
      <c r="A652" s="1" t="str">
        <f>"002185"</f>
        <v>002185</v>
      </c>
      <c r="B652" s="1" t="s">
        <v>2109</v>
      </c>
      <c r="C652">
        <v>2185</v>
      </c>
      <c r="D652" t="s">
        <v>2109</v>
      </c>
    </row>
    <row r="653" spans="1:4">
      <c r="A653" s="1" t="str">
        <f>"002186"</f>
        <v>002186</v>
      </c>
      <c r="B653" s="1" t="s">
        <v>2110</v>
      </c>
      <c r="C653">
        <v>2186</v>
      </c>
      <c r="D653" t="s">
        <v>2111</v>
      </c>
    </row>
    <row r="654" spans="1:4">
      <c r="A654" s="1" t="str">
        <f>"002187"</f>
        <v>002187</v>
      </c>
      <c r="B654" s="1" t="s">
        <v>2112</v>
      </c>
      <c r="C654">
        <v>2187</v>
      </c>
      <c r="D654" t="s">
        <v>2112</v>
      </c>
    </row>
    <row r="655" spans="1:4">
      <c r="A655" s="1" t="str">
        <f>"002188"</f>
        <v>002188</v>
      </c>
      <c r="B655" s="1" t="s">
        <v>2113</v>
      </c>
      <c r="C655">
        <v>2188</v>
      </c>
      <c r="D655" t="s">
        <v>2114</v>
      </c>
    </row>
    <row r="656" spans="1:4">
      <c r="A656" s="1" t="str">
        <f>"002189"</f>
        <v>002189</v>
      </c>
      <c r="B656" s="1" t="s">
        <v>2115</v>
      </c>
      <c r="C656">
        <v>2189</v>
      </c>
      <c r="D656" t="s">
        <v>2115</v>
      </c>
    </row>
    <row r="657" spans="1:4">
      <c r="A657" s="1" t="str">
        <f>"002190"</f>
        <v>002190</v>
      </c>
      <c r="B657" s="1" t="s">
        <v>2116</v>
      </c>
      <c r="C657">
        <v>2190</v>
      </c>
      <c r="D657" t="s">
        <v>2116</v>
      </c>
    </row>
    <row r="658" spans="1:4">
      <c r="A658" s="1" t="str">
        <f>"002191"</f>
        <v>002191</v>
      </c>
      <c r="B658" s="1" t="s">
        <v>2117</v>
      </c>
      <c r="C658">
        <v>2191</v>
      </c>
      <c r="D658" t="s">
        <v>2117</v>
      </c>
    </row>
    <row r="659" spans="1:4">
      <c r="A659" s="1" t="str">
        <f>"002192"</f>
        <v>002192</v>
      </c>
      <c r="B659" s="1" t="s">
        <v>2118</v>
      </c>
      <c r="C659">
        <v>2192</v>
      </c>
      <c r="D659" t="s">
        <v>2119</v>
      </c>
    </row>
    <row r="660" spans="1:4">
      <c r="A660" s="1" t="str">
        <f>"002193"</f>
        <v>002193</v>
      </c>
      <c r="B660" s="1" t="s">
        <v>2120</v>
      </c>
      <c r="C660">
        <v>2193</v>
      </c>
      <c r="D660" t="s">
        <v>2120</v>
      </c>
    </row>
    <row r="661" spans="1:4">
      <c r="A661" s="1" t="str">
        <f>"002194"</f>
        <v>002194</v>
      </c>
      <c r="B661" s="1" t="s">
        <v>2121</v>
      </c>
      <c r="C661">
        <v>2194</v>
      </c>
      <c r="D661" t="s">
        <v>2121</v>
      </c>
    </row>
    <row r="662" spans="1:4">
      <c r="A662" s="1" t="str">
        <f>"002195"</f>
        <v>002195</v>
      </c>
      <c r="B662" s="1" t="s">
        <v>2122</v>
      </c>
      <c r="C662">
        <v>2195</v>
      </c>
      <c r="D662" t="s">
        <v>2123</v>
      </c>
    </row>
    <row r="663" spans="1:4">
      <c r="A663" s="1" t="str">
        <f>"002196"</f>
        <v>002196</v>
      </c>
      <c r="B663" s="1" t="s">
        <v>2124</v>
      </c>
      <c r="C663">
        <v>2196</v>
      </c>
      <c r="D663" t="s">
        <v>2124</v>
      </c>
    </row>
    <row r="664" spans="1:4">
      <c r="A664" s="1" t="str">
        <f>"002197"</f>
        <v>002197</v>
      </c>
      <c r="B664" s="1" t="s">
        <v>2125</v>
      </c>
      <c r="C664">
        <v>2197</v>
      </c>
      <c r="D664" t="s">
        <v>2125</v>
      </c>
    </row>
    <row r="665" spans="1:4">
      <c r="A665" s="1" t="str">
        <f>"002198"</f>
        <v>002198</v>
      </c>
      <c r="B665" s="1" t="s">
        <v>2126</v>
      </c>
      <c r="C665">
        <v>2198</v>
      </c>
      <c r="D665" t="s">
        <v>2126</v>
      </c>
    </row>
    <row r="666" spans="1:4">
      <c r="A666" s="1" t="str">
        <f>"002199"</f>
        <v>002199</v>
      </c>
      <c r="B666" s="1" t="s">
        <v>2127</v>
      </c>
      <c r="C666">
        <v>2199</v>
      </c>
      <c r="D666" t="s">
        <v>2127</v>
      </c>
    </row>
    <row r="667" spans="1:4">
      <c r="A667" s="1" t="str">
        <f>"002200"</f>
        <v>002200</v>
      </c>
      <c r="B667" s="1" t="s">
        <v>2128</v>
      </c>
      <c r="C667">
        <v>2200</v>
      </c>
      <c r="D667" t="s">
        <v>2128</v>
      </c>
    </row>
    <row r="668" spans="1:4">
      <c r="A668" s="1" t="str">
        <f>"002201"</f>
        <v>002201</v>
      </c>
      <c r="B668" s="1" t="s">
        <v>2129</v>
      </c>
      <c r="C668">
        <v>2201</v>
      </c>
      <c r="D668" t="s">
        <v>2129</v>
      </c>
    </row>
    <row r="669" spans="1:4">
      <c r="A669" s="1" t="str">
        <f>"002202"</f>
        <v>002202</v>
      </c>
      <c r="B669" s="1" t="s">
        <v>2130</v>
      </c>
      <c r="C669">
        <v>2202</v>
      </c>
      <c r="D669" t="s">
        <v>2130</v>
      </c>
    </row>
    <row r="670" spans="1:4">
      <c r="A670" s="1" t="str">
        <f>"002203"</f>
        <v>002203</v>
      </c>
      <c r="B670" s="1" t="s">
        <v>2131</v>
      </c>
      <c r="C670">
        <v>2203</v>
      </c>
      <c r="D670" t="s">
        <v>2131</v>
      </c>
    </row>
    <row r="671" spans="1:4">
      <c r="A671" s="1" t="str">
        <f>"002204"</f>
        <v>002204</v>
      </c>
      <c r="B671" s="1" t="s">
        <v>2132</v>
      </c>
      <c r="C671">
        <v>2204</v>
      </c>
      <c r="D671" t="s">
        <v>2132</v>
      </c>
    </row>
    <row r="672" spans="1:4">
      <c r="A672" s="1" t="str">
        <f>"002205"</f>
        <v>002205</v>
      </c>
      <c r="B672" s="1" t="s">
        <v>2133</v>
      </c>
      <c r="C672">
        <v>2205</v>
      </c>
      <c r="D672" t="s">
        <v>2133</v>
      </c>
    </row>
    <row r="673" spans="1:4">
      <c r="A673" s="1" t="str">
        <f>"002206"</f>
        <v>002206</v>
      </c>
      <c r="B673" s="1" t="s">
        <v>2134</v>
      </c>
      <c r="C673">
        <v>2206</v>
      </c>
      <c r="D673" t="s">
        <v>2135</v>
      </c>
    </row>
    <row r="674" spans="1:4">
      <c r="A674" s="1" t="str">
        <f>"002207"</f>
        <v>002207</v>
      </c>
      <c r="B674" s="1" t="s">
        <v>2136</v>
      </c>
      <c r="C674">
        <v>2207</v>
      </c>
      <c r="D674" t="s">
        <v>2136</v>
      </c>
    </row>
    <row r="675" spans="1:4">
      <c r="A675" s="1" t="str">
        <f>"002208"</f>
        <v>002208</v>
      </c>
      <c r="B675" s="1" t="s">
        <v>2137</v>
      </c>
      <c r="C675">
        <v>2208</v>
      </c>
      <c r="D675" t="s">
        <v>2137</v>
      </c>
    </row>
    <row r="676" spans="1:4">
      <c r="A676" s="1" t="str">
        <f>"002209"</f>
        <v>002209</v>
      </c>
      <c r="B676" s="1" t="s">
        <v>2138</v>
      </c>
      <c r="C676">
        <v>2209</v>
      </c>
      <c r="D676" t="s">
        <v>2139</v>
      </c>
    </row>
    <row r="677" spans="1:4">
      <c r="A677" s="1" t="str">
        <f>"002210"</f>
        <v>002210</v>
      </c>
      <c r="B677" s="1" t="s">
        <v>2140</v>
      </c>
      <c r="C677">
        <v>2210</v>
      </c>
      <c r="D677" t="s">
        <v>2140</v>
      </c>
    </row>
    <row r="678" spans="1:4">
      <c r="A678" s="1" t="str">
        <f>"002211"</f>
        <v>002211</v>
      </c>
      <c r="B678" s="1" t="s">
        <v>2141</v>
      </c>
      <c r="C678">
        <v>2211</v>
      </c>
      <c r="D678" t="s">
        <v>2141</v>
      </c>
    </row>
    <row r="679" spans="1:4">
      <c r="A679" s="1" t="str">
        <f>"002212"</f>
        <v>002212</v>
      </c>
      <c r="B679" s="1" t="s">
        <v>2142</v>
      </c>
      <c r="C679">
        <v>2212</v>
      </c>
      <c r="D679" t="s">
        <v>2142</v>
      </c>
    </row>
    <row r="680" spans="1:4">
      <c r="A680" s="1" t="str">
        <f>"002213"</f>
        <v>002213</v>
      </c>
      <c r="B680" s="1" t="s">
        <v>2143</v>
      </c>
      <c r="C680">
        <v>2213</v>
      </c>
      <c r="D680" t="s">
        <v>2144</v>
      </c>
    </row>
    <row r="681" spans="1:4">
      <c r="A681" s="1" t="str">
        <f>"002214"</f>
        <v>002214</v>
      </c>
      <c r="B681" s="1" t="s">
        <v>2145</v>
      </c>
      <c r="C681">
        <v>2214</v>
      </c>
      <c r="D681" t="s">
        <v>2145</v>
      </c>
    </row>
    <row r="682" spans="1:4">
      <c r="A682" s="1" t="str">
        <f>"002215"</f>
        <v>002215</v>
      </c>
      <c r="B682" s="1" t="s">
        <v>2146</v>
      </c>
      <c r="C682">
        <v>2215</v>
      </c>
      <c r="D682" t="s">
        <v>2147</v>
      </c>
    </row>
    <row r="683" spans="1:4">
      <c r="A683" s="1" t="str">
        <f>"002216"</f>
        <v>002216</v>
      </c>
      <c r="B683" s="1" t="s">
        <v>2148</v>
      </c>
      <c r="C683">
        <v>2216</v>
      </c>
      <c r="D683" t="s">
        <v>2148</v>
      </c>
    </row>
    <row r="684" spans="1:4">
      <c r="A684" s="1" t="str">
        <f>"002217"</f>
        <v>002217</v>
      </c>
      <c r="B684" s="1" t="s">
        <v>2149</v>
      </c>
      <c r="C684">
        <v>2217</v>
      </c>
      <c r="D684" t="s">
        <v>2150</v>
      </c>
    </row>
    <row r="685" spans="1:4">
      <c r="A685" s="1" t="str">
        <f>"002218"</f>
        <v>002218</v>
      </c>
      <c r="B685" s="1" t="s">
        <v>2151</v>
      </c>
      <c r="C685">
        <v>2218</v>
      </c>
      <c r="D685" t="s">
        <v>2151</v>
      </c>
    </row>
    <row r="686" spans="1:4">
      <c r="A686" s="1" t="str">
        <f>"002219"</f>
        <v>002219</v>
      </c>
      <c r="B686" s="1" t="s">
        <v>2152</v>
      </c>
      <c r="C686">
        <v>2219</v>
      </c>
      <c r="D686" t="s">
        <v>2152</v>
      </c>
    </row>
    <row r="687" spans="1:4">
      <c r="A687" s="1" t="str">
        <f>"002220"</f>
        <v>002220</v>
      </c>
      <c r="B687" s="1" t="s">
        <v>2153</v>
      </c>
      <c r="C687">
        <v>2220</v>
      </c>
      <c r="D687" t="s">
        <v>2153</v>
      </c>
    </row>
    <row r="688" spans="1:4">
      <c r="A688" s="1" t="str">
        <f>"002221"</f>
        <v>002221</v>
      </c>
      <c r="B688" s="1" t="s">
        <v>2154</v>
      </c>
      <c r="C688">
        <v>2221</v>
      </c>
      <c r="D688" t="s">
        <v>2154</v>
      </c>
    </row>
    <row r="689" spans="1:4">
      <c r="A689" s="1" t="str">
        <f>"002222"</f>
        <v>002222</v>
      </c>
      <c r="B689" s="1" t="s">
        <v>2155</v>
      </c>
      <c r="C689">
        <v>2222</v>
      </c>
      <c r="D689" t="s">
        <v>2155</v>
      </c>
    </row>
    <row r="690" spans="1:4">
      <c r="A690" s="1" t="str">
        <f>"002223"</f>
        <v>002223</v>
      </c>
      <c r="B690" s="1" t="s">
        <v>2156</v>
      </c>
      <c r="C690">
        <v>2223</v>
      </c>
      <c r="D690" t="s">
        <v>2156</v>
      </c>
    </row>
    <row r="691" spans="1:4">
      <c r="A691" s="1" t="str">
        <f>"002224"</f>
        <v>002224</v>
      </c>
      <c r="B691" s="1" t="s">
        <v>2157</v>
      </c>
      <c r="C691">
        <v>2224</v>
      </c>
      <c r="D691" t="s">
        <v>2158</v>
      </c>
    </row>
    <row r="692" spans="1:4">
      <c r="A692" s="1" t="str">
        <f>"002225"</f>
        <v>002225</v>
      </c>
      <c r="B692" s="1" t="s">
        <v>2159</v>
      </c>
      <c r="C692">
        <v>2225</v>
      </c>
      <c r="D692" t="s">
        <v>2159</v>
      </c>
    </row>
    <row r="693" spans="1:4">
      <c r="A693" s="1" t="str">
        <f>"002226"</f>
        <v>002226</v>
      </c>
      <c r="B693" s="1" t="s">
        <v>2160</v>
      </c>
      <c r="C693">
        <v>2226</v>
      </c>
      <c r="D693" t="s">
        <v>2160</v>
      </c>
    </row>
    <row r="694" spans="1:4">
      <c r="A694" s="1" t="str">
        <f>"002227"</f>
        <v>002227</v>
      </c>
      <c r="B694" s="1" t="s">
        <v>2161</v>
      </c>
      <c r="C694">
        <v>2227</v>
      </c>
      <c r="D694" t="s">
        <v>2162</v>
      </c>
    </row>
    <row r="695" spans="1:4">
      <c r="A695" s="1" t="str">
        <f>"002228"</f>
        <v>002228</v>
      </c>
      <c r="B695" s="1" t="s">
        <v>2163</v>
      </c>
      <c r="C695">
        <v>2228</v>
      </c>
      <c r="D695" t="s">
        <v>2163</v>
      </c>
    </row>
    <row r="696" spans="1:4">
      <c r="A696" s="1" t="str">
        <f>"002229"</f>
        <v>002229</v>
      </c>
      <c r="B696" s="1" t="s">
        <v>2164</v>
      </c>
      <c r="C696">
        <v>2229</v>
      </c>
      <c r="D696" t="s">
        <v>2164</v>
      </c>
    </row>
    <row r="697" spans="1:4">
      <c r="A697" s="1" t="str">
        <f>"002230"</f>
        <v>002230</v>
      </c>
      <c r="B697" s="1" t="s">
        <v>2165</v>
      </c>
      <c r="C697">
        <v>2230</v>
      </c>
      <c r="D697" t="s">
        <v>2165</v>
      </c>
    </row>
    <row r="698" spans="1:4">
      <c r="A698" s="1" t="str">
        <f>"002231"</f>
        <v>002231</v>
      </c>
      <c r="B698" s="1" t="s">
        <v>2166</v>
      </c>
      <c r="C698">
        <v>2231</v>
      </c>
      <c r="D698" t="s">
        <v>2166</v>
      </c>
    </row>
    <row r="699" spans="1:4">
      <c r="A699" s="1" t="str">
        <f>"002232"</f>
        <v>002232</v>
      </c>
      <c r="B699" s="1" t="s">
        <v>2167</v>
      </c>
      <c r="C699">
        <v>2232</v>
      </c>
      <c r="D699" t="s">
        <v>2167</v>
      </c>
    </row>
    <row r="700" spans="1:4">
      <c r="A700" s="1" t="str">
        <f>"002233"</f>
        <v>002233</v>
      </c>
      <c r="B700" s="1" t="s">
        <v>2168</v>
      </c>
      <c r="C700">
        <v>2233</v>
      </c>
      <c r="D700" t="s">
        <v>2168</v>
      </c>
    </row>
    <row r="701" spans="1:4">
      <c r="A701" s="1" t="str">
        <f>"002234"</f>
        <v>002234</v>
      </c>
      <c r="B701" s="1" t="s">
        <v>2169</v>
      </c>
      <c r="C701">
        <v>2234</v>
      </c>
      <c r="D701" t="s">
        <v>2170</v>
      </c>
    </row>
    <row r="702" spans="1:4">
      <c r="A702" s="1" t="str">
        <f>"002235"</f>
        <v>002235</v>
      </c>
      <c r="B702" s="1" t="s">
        <v>2171</v>
      </c>
      <c r="C702">
        <v>2235</v>
      </c>
      <c r="D702" t="s">
        <v>2171</v>
      </c>
    </row>
    <row r="703" spans="1:4">
      <c r="A703" s="1" t="str">
        <f>"002236"</f>
        <v>002236</v>
      </c>
      <c r="B703" s="1" t="s">
        <v>2172</v>
      </c>
      <c r="C703">
        <v>2236</v>
      </c>
      <c r="D703" t="s">
        <v>2172</v>
      </c>
    </row>
    <row r="704" spans="1:4">
      <c r="A704" s="1" t="str">
        <f>"002237"</f>
        <v>002237</v>
      </c>
      <c r="B704" s="1" t="s">
        <v>2173</v>
      </c>
      <c r="C704">
        <v>2237</v>
      </c>
      <c r="D704" t="s">
        <v>2173</v>
      </c>
    </row>
    <row r="705" spans="1:4">
      <c r="A705" s="1" t="str">
        <f>"002238"</f>
        <v>002238</v>
      </c>
      <c r="B705" s="1" t="s">
        <v>2174</v>
      </c>
      <c r="C705">
        <v>2238</v>
      </c>
      <c r="D705" t="s">
        <v>2174</v>
      </c>
    </row>
    <row r="706" spans="1:4">
      <c r="A706" s="1" t="str">
        <f>"002239"</f>
        <v>002239</v>
      </c>
      <c r="B706" s="1" t="s">
        <v>2175</v>
      </c>
      <c r="C706">
        <v>2239</v>
      </c>
      <c r="D706" t="s">
        <v>2176</v>
      </c>
    </row>
    <row r="707" spans="1:4">
      <c r="A707" s="1" t="str">
        <f>"002240"</f>
        <v>002240</v>
      </c>
      <c r="B707" s="1" t="s">
        <v>2177</v>
      </c>
      <c r="C707">
        <v>2240</v>
      </c>
      <c r="D707" t="s">
        <v>2177</v>
      </c>
    </row>
    <row r="708" spans="1:4">
      <c r="A708" s="1" t="str">
        <f>"002241"</f>
        <v>002241</v>
      </c>
      <c r="B708" s="1" t="s">
        <v>2178</v>
      </c>
      <c r="C708">
        <v>2241</v>
      </c>
      <c r="D708" t="s">
        <v>2178</v>
      </c>
    </row>
    <row r="709" spans="1:4">
      <c r="A709" s="1" t="str">
        <f>"002242"</f>
        <v>002242</v>
      </c>
      <c r="B709" s="1" t="s">
        <v>2179</v>
      </c>
      <c r="C709">
        <v>2242</v>
      </c>
      <c r="D709" t="s">
        <v>2179</v>
      </c>
    </row>
    <row r="710" spans="1:4">
      <c r="A710" s="1" t="str">
        <f>"002243"</f>
        <v>002243</v>
      </c>
      <c r="B710" s="1" t="s">
        <v>2180</v>
      </c>
      <c r="C710">
        <v>2243</v>
      </c>
      <c r="D710" t="s">
        <v>2180</v>
      </c>
    </row>
    <row r="711" spans="1:4">
      <c r="A711" s="1" t="str">
        <f>"002244"</f>
        <v>002244</v>
      </c>
      <c r="B711" s="1" t="s">
        <v>2181</v>
      </c>
      <c r="C711">
        <v>2244</v>
      </c>
      <c r="D711" t="s">
        <v>2181</v>
      </c>
    </row>
    <row r="712" spans="1:4">
      <c r="A712" s="1" t="str">
        <f>"002245"</f>
        <v>002245</v>
      </c>
      <c r="B712" s="1" t="s">
        <v>2182</v>
      </c>
      <c r="C712">
        <v>2245</v>
      </c>
      <c r="D712" t="s">
        <v>2182</v>
      </c>
    </row>
    <row r="713" spans="1:4">
      <c r="A713" s="1" t="str">
        <f>"002246"</f>
        <v>002246</v>
      </c>
      <c r="B713" s="1" t="s">
        <v>2183</v>
      </c>
      <c r="C713">
        <v>2246</v>
      </c>
      <c r="D713" t="s">
        <v>2183</v>
      </c>
    </row>
    <row r="714" spans="1:4">
      <c r="A714" s="1" t="str">
        <f>"002247"</f>
        <v>002247</v>
      </c>
      <c r="B714" s="1" t="s">
        <v>2184</v>
      </c>
      <c r="C714">
        <v>2247</v>
      </c>
      <c r="D714" t="s">
        <v>2184</v>
      </c>
    </row>
    <row r="715" spans="1:4">
      <c r="A715" s="1" t="str">
        <f>"002248"</f>
        <v>002248</v>
      </c>
      <c r="B715" s="1" t="s">
        <v>2185</v>
      </c>
      <c r="C715">
        <v>2248</v>
      </c>
      <c r="D715" t="s">
        <v>2186</v>
      </c>
    </row>
    <row r="716" spans="1:4">
      <c r="A716" s="1" t="str">
        <f>"002249"</f>
        <v>002249</v>
      </c>
      <c r="B716" s="1" t="s">
        <v>2187</v>
      </c>
      <c r="C716">
        <v>2249</v>
      </c>
      <c r="D716" t="s">
        <v>2187</v>
      </c>
    </row>
    <row r="717" spans="1:4">
      <c r="A717" s="1" t="str">
        <f>"002250"</f>
        <v>002250</v>
      </c>
      <c r="B717" s="1" t="s">
        <v>2188</v>
      </c>
      <c r="C717">
        <v>2250</v>
      </c>
      <c r="D717" t="s">
        <v>2188</v>
      </c>
    </row>
    <row r="718" spans="1:4">
      <c r="A718" s="1" t="str">
        <f>"002251"</f>
        <v>002251</v>
      </c>
      <c r="B718" s="1" t="s">
        <v>2189</v>
      </c>
      <c r="C718">
        <v>2251</v>
      </c>
      <c r="D718" t="s">
        <v>2190</v>
      </c>
    </row>
    <row r="719" spans="1:4">
      <c r="A719" s="1" t="str">
        <f>"002252"</f>
        <v>002252</v>
      </c>
      <c r="B719" s="1" t="s">
        <v>2191</v>
      </c>
      <c r="C719">
        <v>2252</v>
      </c>
      <c r="D719" t="s">
        <v>2191</v>
      </c>
    </row>
    <row r="720" spans="1:4">
      <c r="A720" s="1" t="str">
        <f>"002253"</f>
        <v>002253</v>
      </c>
      <c r="B720" s="1" t="s">
        <v>2192</v>
      </c>
      <c r="C720">
        <v>2253</v>
      </c>
      <c r="D720" t="s">
        <v>2192</v>
      </c>
    </row>
    <row r="721" spans="1:4">
      <c r="A721" s="1" t="str">
        <f>"002254"</f>
        <v>002254</v>
      </c>
      <c r="B721" s="1" t="s">
        <v>2193</v>
      </c>
      <c r="C721">
        <v>2254</v>
      </c>
      <c r="D721" t="s">
        <v>2193</v>
      </c>
    </row>
    <row r="722" spans="1:4">
      <c r="A722" s="1" t="str">
        <f>"002255"</f>
        <v>002255</v>
      </c>
      <c r="B722" s="1" t="s">
        <v>2194</v>
      </c>
      <c r="C722">
        <v>2255</v>
      </c>
      <c r="D722" t="s">
        <v>2194</v>
      </c>
    </row>
    <row r="723" spans="1:4">
      <c r="A723" s="1" t="str">
        <f>"002256"</f>
        <v>002256</v>
      </c>
      <c r="B723" s="1" t="s">
        <v>2195</v>
      </c>
      <c r="C723">
        <v>2256</v>
      </c>
      <c r="D723" t="s">
        <v>2195</v>
      </c>
    </row>
    <row r="724" spans="1:4">
      <c r="A724" s="1" t="str">
        <f>"002258"</f>
        <v>002258</v>
      </c>
      <c r="B724" s="1" t="s">
        <v>2196</v>
      </c>
      <c r="C724">
        <v>2258</v>
      </c>
      <c r="D724" t="s">
        <v>2196</v>
      </c>
    </row>
    <row r="725" spans="1:4">
      <c r="A725" s="1" t="str">
        <f>"002259"</f>
        <v>002259</v>
      </c>
      <c r="B725" s="1" t="s">
        <v>2197</v>
      </c>
      <c r="C725">
        <v>2259</v>
      </c>
      <c r="D725" t="s">
        <v>2197</v>
      </c>
    </row>
    <row r="726" spans="1:4">
      <c r="A726" s="1" t="str">
        <f>"002260"</f>
        <v>002260</v>
      </c>
      <c r="B726" s="1" t="s">
        <v>2198</v>
      </c>
      <c r="C726">
        <v>2260</v>
      </c>
      <c r="D726" t="s">
        <v>2199</v>
      </c>
    </row>
    <row r="727" spans="1:4">
      <c r="A727" s="1" t="str">
        <f>"002261"</f>
        <v>002261</v>
      </c>
      <c r="B727" s="1" t="s">
        <v>2200</v>
      </c>
      <c r="C727">
        <v>2261</v>
      </c>
      <c r="D727" t="s">
        <v>2200</v>
      </c>
    </row>
    <row r="728" spans="1:4">
      <c r="A728" s="1" t="str">
        <f>"002262"</f>
        <v>002262</v>
      </c>
      <c r="B728" s="1" t="s">
        <v>2201</v>
      </c>
      <c r="C728">
        <v>2262</v>
      </c>
      <c r="D728" t="s">
        <v>2201</v>
      </c>
    </row>
    <row r="729" spans="1:4">
      <c r="A729" s="1" t="str">
        <f>"002263"</f>
        <v>002263</v>
      </c>
      <c r="B729" s="1" t="s">
        <v>2202</v>
      </c>
      <c r="C729">
        <v>2263</v>
      </c>
      <c r="D729" t="s">
        <v>2203</v>
      </c>
    </row>
    <row r="730" spans="1:4">
      <c r="A730" s="1" t="str">
        <f>"002264"</f>
        <v>002264</v>
      </c>
      <c r="B730" s="1" t="s">
        <v>2204</v>
      </c>
      <c r="C730">
        <v>2264</v>
      </c>
      <c r="D730" t="s">
        <v>2205</v>
      </c>
    </row>
    <row r="731" spans="1:4">
      <c r="A731" s="1" t="str">
        <f>"002265"</f>
        <v>002265</v>
      </c>
      <c r="B731" s="1" t="s">
        <v>2206</v>
      </c>
      <c r="C731">
        <v>2265</v>
      </c>
      <c r="D731" t="s">
        <v>2206</v>
      </c>
    </row>
    <row r="732" spans="1:4">
      <c r="A732" s="1" t="str">
        <f>"002266"</f>
        <v>002266</v>
      </c>
      <c r="B732" s="1" t="s">
        <v>2207</v>
      </c>
      <c r="C732">
        <v>2266</v>
      </c>
      <c r="D732" t="s">
        <v>2207</v>
      </c>
    </row>
    <row r="733" spans="1:4">
      <c r="A733" s="1" t="str">
        <f>"002267"</f>
        <v>002267</v>
      </c>
      <c r="B733" s="1" t="s">
        <v>2208</v>
      </c>
      <c r="C733">
        <v>2267</v>
      </c>
      <c r="D733" t="s">
        <v>2208</v>
      </c>
    </row>
    <row r="734" spans="1:4">
      <c r="A734" s="1" t="str">
        <f>"002268"</f>
        <v>002268</v>
      </c>
      <c r="B734" s="1" t="s">
        <v>2209</v>
      </c>
      <c r="C734">
        <v>2268</v>
      </c>
      <c r="D734" t="s">
        <v>2210</v>
      </c>
    </row>
    <row r="735" spans="1:4">
      <c r="A735" s="1" t="str">
        <f>"002269"</f>
        <v>002269</v>
      </c>
      <c r="B735" s="1" t="s">
        <v>2211</v>
      </c>
      <c r="C735">
        <v>2269</v>
      </c>
      <c r="D735" t="s">
        <v>2211</v>
      </c>
    </row>
    <row r="736" spans="1:4">
      <c r="A736" s="1" t="str">
        <f>"002270"</f>
        <v>002270</v>
      </c>
      <c r="B736" s="1" t="s">
        <v>2212</v>
      </c>
      <c r="C736">
        <v>2270</v>
      </c>
      <c r="D736" t="s">
        <v>2212</v>
      </c>
    </row>
    <row r="737" spans="1:4">
      <c r="A737" s="1" t="str">
        <f>"002271"</f>
        <v>002271</v>
      </c>
      <c r="B737" s="1" t="s">
        <v>2213</v>
      </c>
      <c r="C737">
        <v>2271</v>
      </c>
      <c r="D737" t="s">
        <v>2213</v>
      </c>
    </row>
    <row r="738" spans="1:4">
      <c r="A738" s="1" t="str">
        <f>"002272"</f>
        <v>002272</v>
      </c>
      <c r="B738" s="1" t="s">
        <v>2214</v>
      </c>
      <c r="C738">
        <v>2272</v>
      </c>
      <c r="D738" t="s">
        <v>2214</v>
      </c>
    </row>
    <row r="739" spans="1:4">
      <c r="A739" s="1" t="str">
        <f>"002273"</f>
        <v>002273</v>
      </c>
      <c r="B739" s="1" t="s">
        <v>2215</v>
      </c>
      <c r="C739">
        <v>2273</v>
      </c>
      <c r="D739" t="s">
        <v>2215</v>
      </c>
    </row>
    <row r="740" spans="1:4">
      <c r="A740" s="1" t="str">
        <f>"002274"</f>
        <v>002274</v>
      </c>
      <c r="B740" s="1" t="s">
        <v>2216</v>
      </c>
      <c r="C740">
        <v>2274</v>
      </c>
      <c r="D740" t="s">
        <v>2216</v>
      </c>
    </row>
    <row r="741" spans="1:4">
      <c r="A741" s="1" t="str">
        <f>"002275"</f>
        <v>002275</v>
      </c>
      <c r="B741" s="1" t="s">
        <v>2217</v>
      </c>
      <c r="C741">
        <v>2275</v>
      </c>
      <c r="D741" t="s">
        <v>2217</v>
      </c>
    </row>
    <row r="742" spans="1:4">
      <c r="A742" s="1" t="str">
        <f>"002276"</f>
        <v>002276</v>
      </c>
      <c r="B742" s="1" t="s">
        <v>2218</v>
      </c>
      <c r="C742">
        <v>2276</v>
      </c>
      <c r="D742" t="s">
        <v>2218</v>
      </c>
    </row>
    <row r="743" spans="1:4">
      <c r="A743" s="1" t="str">
        <f>"002277"</f>
        <v>002277</v>
      </c>
      <c r="B743" s="1" t="s">
        <v>2219</v>
      </c>
      <c r="C743">
        <v>2277</v>
      </c>
      <c r="D743" t="s">
        <v>2219</v>
      </c>
    </row>
    <row r="744" spans="1:4">
      <c r="A744" s="1" t="str">
        <f>"002278"</f>
        <v>002278</v>
      </c>
      <c r="B744" s="1" t="s">
        <v>2220</v>
      </c>
      <c r="C744">
        <v>2278</v>
      </c>
      <c r="D744" t="s">
        <v>2220</v>
      </c>
    </row>
    <row r="745" spans="1:4">
      <c r="A745" s="1" t="str">
        <f>"002279"</f>
        <v>002279</v>
      </c>
      <c r="B745" s="1" t="s">
        <v>2221</v>
      </c>
      <c r="C745">
        <v>2279</v>
      </c>
      <c r="D745" t="s">
        <v>2221</v>
      </c>
    </row>
    <row r="746" spans="1:4">
      <c r="A746" s="1" t="str">
        <f>"002280"</f>
        <v>002280</v>
      </c>
      <c r="B746" s="1" t="s">
        <v>2222</v>
      </c>
      <c r="C746">
        <v>2280</v>
      </c>
      <c r="D746" t="s">
        <v>2223</v>
      </c>
    </row>
    <row r="747" spans="1:4">
      <c r="A747" s="1" t="str">
        <f>"002281"</f>
        <v>002281</v>
      </c>
      <c r="B747" s="1" t="s">
        <v>2224</v>
      </c>
      <c r="C747">
        <v>2281</v>
      </c>
      <c r="D747" t="s">
        <v>2224</v>
      </c>
    </row>
    <row r="748" spans="1:4">
      <c r="A748" s="1" t="str">
        <f>"002282"</f>
        <v>002282</v>
      </c>
      <c r="B748" s="1" t="s">
        <v>2225</v>
      </c>
      <c r="C748">
        <v>2282</v>
      </c>
      <c r="D748" t="s">
        <v>2225</v>
      </c>
    </row>
    <row r="749" spans="1:4">
      <c r="A749" s="1" t="str">
        <f>"002283"</f>
        <v>002283</v>
      </c>
      <c r="B749" s="1" t="s">
        <v>2226</v>
      </c>
      <c r="C749">
        <v>2283</v>
      </c>
      <c r="D749" t="s">
        <v>2226</v>
      </c>
    </row>
    <row r="750" spans="1:4">
      <c r="A750" s="1" t="str">
        <f>"002284"</f>
        <v>002284</v>
      </c>
      <c r="B750" s="1" t="s">
        <v>2227</v>
      </c>
      <c r="C750">
        <v>2284</v>
      </c>
      <c r="D750" t="s">
        <v>2227</v>
      </c>
    </row>
    <row r="751" spans="1:4">
      <c r="A751" s="1" t="str">
        <f>"002285"</f>
        <v>002285</v>
      </c>
      <c r="B751" s="1" t="s">
        <v>2228</v>
      </c>
      <c r="C751">
        <v>2285</v>
      </c>
      <c r="D751" t="s">
        <v>2228</v>
      </c>
    </row>
    <row r="752" spans="1:4">
      <c r="A752" s="1" t="str">
        <f>"002286"</f>
        <v>002286</v>
      </c>
      <c r="B752" s="1" t="s">
        <v>2229</v>
      </c>
      <c r="C752">
        <v>2286</v>
      </c>
      <c r="D752" t="s">
        <v>2229</v>
      </c>
    </row>
    <row r="753" spans="1:4">
      <c r="A753" s="1" t="str">
        <f>"002287"</f>
        <v>002287</v>
      </c>
      <c r="B753" s="1" t="s">
        <v>2230</v>
      </c>
      <c r="C753">
        <v>2287</v>
      </c>
      <c r="D753" t="s">
        <v>2230</v>
      </c>
    </row>
    <row r="754" spans="1:4">
      <c r="A754" s="1" t="str">
        <f>"002288"</f>
        <v>002288</v>
      </c>
      <c r="B754" s="1" t="s">
        <v>2231</v>
      </c>
      <c r="C754">
        <v>2288</v>
      </c>
      <c r="D754" t="s">
        <v>2231</v>
      </c>
    </row>
    <row r="755" spans="1:4">
      <c r="A755" s="1" t="str">
        <f>"002289"</f>
        <v>002289</v>
      </c>
      <c r="B755" s="1" t="s">
        <v>2232</v>
      </c>
      <c r="C755">
        <v>2289</v>
      </c>
      <c r="D755" t="s">
        <v>2232</v>
      </c>
    </row>
    <row r="756" spans="1:4">
      <c r="A756" s="1" t="str">
        <f>"002290"</f>
        <v>002290</v>
      </c>
      <c r="B756" s="1" t="s">
        <v>2233</v>
      </c>
      <c r="C756">
        <v>2290</v>
      </c>
      <c r="D756" t="s">
        <v>2233</v>
      </c>
    </row>
    <row r="757" spans="1:4">
      <c r="A757" s="1" t="str">
        <f>"002291"</f>
        <v>002291</v>
      </c>
      <c r="B757" s="1" t="s">
        <v>2234</v>
      </c>
      <c r="C757">
        <v>2291</v>
      </c>
      <c r="D757" t="s">
        <v>2234</v>
      </c>
    </row>
    <row r="758" spans="1:4">
      <c r="A758" s="1" t="str">
        <f>"002292"</f>
        <v>002292</v>
      </c>
      <c r="B758" s="1" t="s">
        <v>2235</v>
      </c>
      <c r="C758">
        <v>2292</v>
      </c>
      <c r="D758" t="s">
        <v>2235</v>
      </c>
    </row>
    <row r="759" spans="1:4">
      <c r="A759" s="1" t="str">
        <f>"002293"</f>
        <v>002293</v>
      </c>
      <c r="B759" s="1" t="s">
        <v>2236</v>
      </c>
      <c r="C759">
        <v>2293</v>
      </c>
      <c r="D759" t="s">
        <v>2237</v>
      </c>
    </row>
    <row r="760" spans="1:4">
      <c r="A760" s="1" t="str">
        <f>"002294"</f>
        <v>002294</v>
      </c>
      <c r="B760" s="1" t="s">
        <v>2238</v>
      </c>
      <c r="C760">
        <v>2294</v>
      </c>
      <c r="D760" t="s">
        <v>2238</v>
      </c>
    </row>
    <row r="761" spans="1:4">
      <c r="A761" s="1" t="str">
        <f>"002295"</f>
        <v>002295</v>
      </c>
      <c r="B761" s="1" t="s">
        <v>2239</v>
      </c>
      <c r="C761">
        <v>2295</v>
      </c>
      <c r="D761" t="s">
        <v>2239</v>
      </c>
    </row>
    <row r="762" spans="1:4">
      <c r="A762" s="1" t="str">
        <f>"002296"</f>
        <v>002296</v>
      </c>
      <c r="B762" s="1" t="s">
        <v>2240</v>
      </c>
      <c r="C762">
        <v>2296</v>
      </c>
      <c r="D762" t="s">
        <v>2240</v>
      </c>
    </row>
    <row r="763" spans="1:4">
      <c r="A763" s="1" t="str">
        <f>"002297"</f>
        <v>002297</v>
      </c>
      <c r="B763" s="1" t="s">
        <v>2241</v>
      </c>
      <c r="C763">
        <v>2297</v>
      </c>
      <c r="D763" t="s">
        <v>2241</v>
      </c>
    </row>
    <row r="764" spans="1:4">
      <c r="A764" s="1" t="str">
        <f>"002298"</f>
        <v>002298</v>
      </c>
      <c r="B764" s="1" t="s">
        <v>2242</v>
      </c>
      <c r="C764">
        <v>2298</v>
      </c>
      <c r="D764" t="s">
        <v>2243</v>
      </c>
    </row>
    <row r="765" spans="1:4">
      <c r="A765" s="1" t="str">
        <f>"002299"</f>
        <v>002299</v>
      </c>
      <c r="B765" s="1" t="s">
        <v>2244</v>
      </c>
      <c r="C765">
        <v>2299</v>
      </c>
      <c r="D765" t="s">
        <v>2244</v>
      </c>
    </row>
    <row r="766" spans="1:4">
      <c r="A766" s="1" t="str">
        <f>"002300"</f>
        <v>002300</v>
      </c>
      <c r="B766" s="1" t="s">
        <v>2245</v>
      </c>
      <c r="C766">
        <v>2300</v>
      </c>
      <c r="D766" t="s">
        <v>2245</v>
      </c>
    </row>
    <row r="767" spans="1:4">
      <c r="A767" s="1" t="str">
        <f>"002301"</f>
        <v>002301</v>
      </c>
      <c r="B767" s="1" t="s">
        <v>2246</v>
      </c>
      <c r="C767">
        <v>2301</v>
      </c>
      <c r="D767" t="s">
        <v>2246</v>
      </c>
    </row>
    <row r="768" spans="1:4">
      <c r="A768" s="1" t="str">
        <f>"002302"</f>
        <v>002302</v>
      </c>
      <c r="B768" s="1" t="s">
        <v>2247</v>
      </c>
      <c r="C768">
        <v>2302</v>
      </c>
      <c r="D768" t="s">
        <v>2247</v>
      </c>
    </row>
    <row r="769" spans="1:4">
      <c r="A769" s="1" t="str">
        <f>"002303"</f>
        <v>002303</v>
      </c>
      <c r="B769" s="1" t="s">
        <v>2248</v>
      </c>
      <c r="C769">
        <v>2303</v>
      </c>
      <c r="D769" t="s">
        <v>2248</v>
      </c>
    </row>
    <row r="770" spans="1:4">
      <c r="A770" s="1" t="str">
        <f>"002304"</f>
        <v>002304</v>
      </c>
      <c r="B770" s="1" t="s">
        <v>2249</v>
      </c>
      <c r="C770">
        <v>2304</v>
      </c>
      <c r="D770" t="s">
        <v>2249</v>
      </c>
    </row>
    <row r="771" spans="1:4">
      <c r="A771" s="1" t="str">
        <f>"002305"</f>
        <v>002305</v>
      </c>
      <c r="B771" s="1" t="s">
        <v>2250</v>
      </c>
      <c r="C771">
        <v>2305</v>
      </c>
      <c r="D771" t="s">
        <v>2250</v>
      </c>
    </row>
    <row r="772" spans="1:4">
      <c r="A772" s="1" t="str">
        <f>"002306"</f>
        <v>002306</v>
      </c>
      <c r="B772" s="1" t="s">
        <v>2251</v>
      </c>
      <c r="C772">
        <v>2306</v>
      </c>
      <c r="D772" t="s">
        <v>2252</v>
      </c>
    </row>
    <row r="773" spans="1:4">
      <c r="A773" s="1" t="str">
        <f>"002307"</f>
        <v>002307</v>
      </c>
      <c r="B773" s="1" t="s">
        <v>2253</v>
      </c>
      <c r="C773">
        <v>2307</v>
      </c>
      <c r="D773" t="s">
        <v>2253</v>
      </c>
    </row>
    <row r="774" spans="1:4">
      <c r="A774" s="1" t="str">
        <f>"002308"</f>
        <v>002308</v>
      </c>
      <c r="B774" s="1" t="s">
        <v>2254</v>
      </c>
      <c r="C774">
        <v>2308</v>
      </c>
      <c r="D774" t="s">
        <v>2254</v>
      </c>
    </row>
    <row r="775" spans="1:4">
      <c r="A775" s="1" t="str">
        <f>"002309"</f>
        <v>002309</v>
      </c>
      <c r="B775" s="1" t="s">
        <v>2255</v>
      </c>
      <c r="C775">
        <v>2309</v>
      </c>
      <c r="D775" t="s">
        <v>2255</v>
      </c>
    </row>
    <row r="776" spans="1:4">
      <c r="A776" s="1" t="str">
        <f>"002310"</f>
        <v>002310</v>
      </c>
      <c r="B776" s="1" t="s">
        <v>2256</v>
      </c>
      <c r="C776">
        <v>2310</v>
      </c>
      <c r="D776" t="s">
        <v>2256</v>
      </c>
    </row>
    <row r="777" spans="1:4">
      <c r="A777" s="1" t="str">
        <f>"002311"</f>
        <v>002311</v>
      </c>
      <c r="B777" s="1" t="s">
        <v>2257</v>
      </c>
      <c r="C777">
        <v>2311</v>
      </c>
      <c r="D777" t="s">
        <v>2257</v>
      </c>
    </row>
    <row r="778" spans="1:4">
      <c r="A778" s="1" t="str">
        <f>"002312"</f>
        <v>002312</v>
      </c>
      <c r="B778" s="1" t="s">
        <v>2258</v>
      </c>
      <c r="C778">
        <v>2312</v>
      </c>
      <c r="D778" t="s">
        <v>2258</v>
      </c>
    </row>
    <row r="779" spans="1:4">
      <c r="A779" s="1" t="str">
        <f>"002313"</f>
        <v>002313</v>
      </c>
      <c r="B779" s="1" t="s">
        <v>2259</v>
      </c>
      <c r="C779">
        <v>2313</v>
      </c>
      <c r="D779" t="s">
        <v>2259</v>
      </c>
    </row>
    <row r="780" spans="1:4">
      <c r="A780" s="1" t="str">
        <f>"002314"</f>
        <v>002314</v>
      </c>
      <c r="B780" s="1" t="s">
        <v>2260</v>
      </c>
      <c r="C780">
        <v>2314</v>
      </c>
      <c r="D780" t="s">
        <v>2261</v>
      </c>
    </row>
    <row r="781" spans="1:4">
      <c r="A781" s="1" t="str">
        <f>"002315"</f>
        <v>002315</v>
      </c>
      <c r="B781" s="1" t="s">
        <v>2262</v>
      </c>
      <c r="C781">
        <v>2315</v>
      </c>
      <c r="D781" t="s">
        <v>2262</v>
      </c>
    </row>
    <row r="782" spans="1:4">
      <c r="A782" s="1" t="str">
        <f>"002316"</f>
        <v>002316</v>
      </c>
      <c r="B782" s="1" t="s">
        <v>2263</v>
      </c>
      <c r="C782">
        <v>2316</v>
      </c>
      <c r="D782" t="s">
        <v>2263</v>
      </c>
    </row>
    <row r="783" spans="1:4">
      <c r="A783" s="1" t="str">
        <f>"002317"</f>
        <v>002317</v>
      </c>
      <c r="B783" s="1" t="s">
        <v>2264</v>
      </c>
      <c r="C783">
        <v>2317</v>
      </c>
      <c r="D783" t="s">
        <v>2264</v>
      </c>
    </row>
    <row r="784" spans="1:4">
      <c r="A784" s="1" t="str">
        <f>"002318"</f>
        <v>002318</v>
      </c>
      <c r="B784" s="1" t="s">
        <v>2265</v>
      </c>
      <c r="C784">
        <v>2318</v>
      </c>
      <c r="D784" t="s">
        <v>2265</v>
      </c>
    </row>
    <row r="785" spans="1:4">
      <c r="A785" s="1" t="str">
        <f>"002319"</f>
        <v>002319</v>
      </c>
      <c r="B785" s="1" t="s">
        <v>2266</v>
      </c>
      <c r="C785">
        <v>2319</v>
      </c>
      <c r="D785" t="s">
        <v>2266</v>
      </c>
    </row>
    <row r="786" spans="1:4">
      <c r="A786" s="1" t="str">
        <f>"002320"</f>
        <v>002320</v>
      </c>
      <c r="B786" s="1" t="s">
        <v>2267</v>
      </c>
      <c r="C786">
        <v>2320</v>
      </c>
      <c r="D786" t="s">
        <v>2267</v>
      </c>
    </row>
    <row r="787" spans="1:4">
      <c r="A787" s="1" t="str">
        <f>"002321"</f>
        <v>002321</v>
      </c>
      <c r="B787" s="1" t="s">
        <v>2268</v>
      </c>
      <c r="C787">
        <v>2321</v>
      </c>
      <c r="D787" t="s">
        <v>2268</v>
      </c>
    </row>
    <row r="788" spans="1:4">
      <c r="A788" s="1" t="str">
        <f>"002322"</f>
        <v>002322</v>
      </c>
      <c r="B788" s="1" t="s">
        <v>2269</v>
      </c>
      <c r="C788">
        <v>2322</v>
      </c>
      <c r="D788" t="s">
        <v>2269</v>
      </c>
    </row>
    <row r="789" spans="1:4">
      <c r="A789" s="1" t="str">
        <f>"002323"</f>
        <v>002323</v>
      </c>
      <c r="B789" s="1" t="s">
        <v>2270</v>
      </c>
      <c r="C789">
        <v>2323</v>
      </c>
      <c r="D789" t="s">
        <v>2271</v>
      </c>
    </row>
    <row r="790" spans="1:4">
      <c r="A790" s="1" t="str">
        <f>"002324"</f>
        <v>002324</v>
      </c>
      <c r="B790" s="1" t="s">
        <v>2272</v>
      </c>
      <c r="C790">
        <v>2324</v>
      </c>
      <c r="D790" t="s">
        <v>2272</v>
      </c>
    </row>
    <row r="791" spans="1:4">
      <c r="A791" s="1" t="str">
        <f>"002325"</f>
        <v>002325</v>
      </c>
      <c r="B791" s="1" t="s">
        <v>2273</v>
      </c>
      <c r="C791">
        <v>2325</v>
      </c>
      <c r="D791" t="s">
        <v>2273</v>
      </c>
    </row>
    <row r="792" spans="1:4">
      <c r="A792" s="1" t="str">
        <f>"002326"</f>
        <v>002326</v>
      </c>
      <c r="B792" s="1" t="s">
        <v>2274</v>
      </c>
      <c r="C792">
        <v>2326</v>
      </c>
      <c r="D792" t="s">
        <v>2274</v>
      </c>
    </row>
    <row r="793" spans="1:4">
      <c r="A793" s="1" t="str">
        <f>"002327"</f>
        <v>002327</v>
      </c>
      <c r="B793" s="1" t="s">
        <v>2275</v>
      </c>
      <c r="C793">
        <v>2327</v>
      </c>
      <c r="D793" t="s">
        <v>2275</v>
      </c>
    </row>
    <row r="794" spans="1:4">
      <c r="A794" s="1" t="str">
        <f>"002328"</f>
        <v>002328</v>
      </c>
      <c r="B794" s="1" t="s">
        <v>2276</v>
      </c>
      <c r="C794">
        <v>2328</v>
      </c>
      <c r="D794" t="s">
        <v>2276</v>
      </c>
    </row>
    <row r="795" spans="1:4">
      <c r="A795" s="1" t="str">
        <f>"002329"</f>
        <v>002329</v>
      </c>
      <c r="B795" s="1" t="s">
        <v>2277</v>
      </c>
      <c r="C795">
        <v>2329</v>
      </c>
      <c r="D795" t="s">
        <v>2278</v>
      </c>
    </row>
    <row r="796" spans="1:4">
      <c r="A796" s="1" t="str">
        <f>"002330"</f>
        <v>002330</v>
      </c>
      <c r="B796" s="1" t="s">
        <v>2279</v>
      </c>
      <c r="C796">
        <v>2330</v>
      </c>
      <c r="D796" t="s">
        <v>2279</v>
      </c>
    </row>
    <row r="797" spans="1:4">
      <c r="A797" s="1" t="str">
        <f>"002331"</f>
        <v>002331</v>
      </c>
      <c r="B797" s="1" t="s">
        <v>2280</v>
      </c>
      <c r="C797">
        <v>2331</v>
      </c>
      <c r="D797" t="s">
        <v>2280</v>
      </c>
    </row>
    <row r="798" spans="1:4">
      <c r="A798" s="1" t="str">
        <f>"002332"</f>
        <v>002332</v>
      </c>
      <c r="B798" s="1" t="s">
        <v>2281</v>
      </c>
      <c r="C798">
        <v>2332</v>
      </c>
      <c r="D798" t="s">
        <v>2281</v>
      </c>
    </row>
    <row r="799" spans="1:4">
      <c r="A799" s="1" t="str">
        <f>"002333"</f>
        <v>002333</v>
      </c>
      <c r="B799" s="1" t="s">
        <v>2282</v>
      </c>
      <c r="C799">
        <v>2333</v>
      </c>
      <c r="D799" t="s">
        <v>2282</v>
      </c>
    </row>
    <row r="800" spans="1:4">
      <c r="A800" s="1" t="str">
        <f>"002334"</f>
        <v>002334</v>
      </c>
      <c r="B800" s="1" t="s">
        <v>2283</v>
      </c>
      <c r="C800">
        <v>2334</v>
      </c>
      <c r="D800" t="s">
        <v>2283</v>
      </c>
    </row>
    <row r="801" spans="1:4">
      <c r="A801" s="1" t="str">
        <f>"002335"</f>
        <v>002335</v>
      </c>
      <c r="B801" s="1" t="s">
        <v>2284</v>
      </c>
      <c r="C801">
        <v>2335</v>
      </c>
      <c r="D801" t="s">
        <v>2284</v>
      </c>
    </row>
    <row r="802" spans="1:4">
      <c r="A802" s="1" t="str">
        <f>"002336"</f>
        <v>002336</v>
      </c>
      <c r="B802" s="1" t="s">
        <v>2285</v>
      </c>
      <c r="C802">
        <v>2336</v>
      </c>
      <c r="D802" t="s">
        <v>2285</v>
      </c>
    </row>
    <row r="803" spans="1:4">
      <c r="A803" s="1" t="str">
        <f>"002337"</f>
        <v>002337</v>
      </c>
      <c r="B803" s="1" t="s">
        <v>2286</v>
      </c>
      <c r="C803">
        <v>2337</v>
      </c>
      <c r="D803" t="s">
        <v>2286</v>
      </c>
    </row>
    <row r="804" spans="1:4">
      <c r="A804" s="1" t="str">
        <f>"002338"</f>
        <v>002338</v>
      </c>
      <c r="B804" s="1" t="s">
        <v>2287</v>
      </c>
      <c r="C804">
        <v>2338</v>
      </c>
      <c r="D804" t="s">
        <v>2287</v>
      </c>
    </row>
    <row r="805" spans="1:4">
      <c r="A805" s="1" t="str">
        <f>"002339"</f>
        <v>002339</v>
      </c>
      <c r="B805" s="1" t="s">
        <v>2288</v>
      </c>
      <c r="C805">
        <v>2339</v>
      </c>
      <c r="D805" t="s">
        <v>2288</v>
      </c>
    </row>
    <row r="806" spans="1:4">
      <c r="A806" s="1" t="str">
        <f>"002340"</f>
        <v>002340</v>
      </c>
      <c r="B806" s="1" t="s">
        <v>2289</v>
      </c>
      <c r="C806">
        <v>2340</v>
      </c>
      <c r="D806" t="s">
        <v>2289</v>
      </c>
    </row>
    <row r="807" spans="1:4">
      <c r="A807" s="1" t="str">
        <f>"002341"</f>
        <v>002341</v>
      </c>
      <c r="B807" s="1" t="s">
        <v>2290</v>
      </c>
      <c r="C807">
        <v>2341</v>
      </c>
      <c r="D807" t="s">
        <v>2290</v>
      </c>
    </row>
    <row r="808" spans="1:4">
      <c r="A808" s="1" t="str">
        <f>"002342"</f>
        <v>002342</v>
      </c>
      <c r="B808" s="1" t="s">
        <v>2291</v>
      </c>
      <c r="C808">
        <v>2342</v>
      </c>
      <c r="D808" t="s">
        <v>2291</v>
      </c>
    </row>
    <row r="809" spans="1:4">
      <c r="A809" s="1" t="str">
        <f>"002343"</f>
        <v>002343</v>
      </c>
      <c r="B809" s="1" t="s">
        <v>2292</v>
      </c>
      <c r="C809">
        <v>2343</v>
      </c>
      <c r="D809" t="s">
        <v>2292</v>
      </c>
    </row>
    <row r="810" spans="1:4">
      <c r="A810" s="1" t="str">
        <f>"002344"</f>
        <v>002344</v>
      </c>
      <c r="B810" s="1" t="s">
        <v>2293</v>
      </c>
      <c r="C810">
        <v>2344</v>
      </c>
      <c r="D810" t="s">
        <v>2293</v>
      </c>
    </row>
    <row r="811" spans="1:4">
      <c r="A811" s="1" t="str">
        <f>"002345"</f>
        <v>002345</v>
      </c>
      <c r="B811" s="1" t="s">
        <v>2294</v>
      </c>
      <c r="C811">
        <v>2345</v>
      </c>
      <c r="D811" t="s">
        <v>2294</v>
      </c>
    </row>
    <row r="812" spans="1:4">
      <c r="A812" s="1" t="str">
        <f>"002346"</f>
        <v>002346</v>
      </c>
      <c r="B812" s="1" t="s">
        <v>2295</v>
      </c>
      <c r="C812">
        <v>2346</v>
      </c>
      <c r="D812" t="s">
        <v>2296</v>
      </c>
    </row>
    <row r="813" spans="1:4">
      <c r="A813" s="1" t="str">
        <f>"002347"</f>
        <v>002347</v>
      </c>
      <c r="B813" s="1" t="s">
        <v>2297</v>
      </c>
      <c r="C813">
        <v>2347</v>
      </c>
      <c r="D813" t="s">
        <v>2297</v>
      </c>
    </row>
    <row r="814" spans="1:4">
      <c r="A814" s="1" t="str">
        <f>"002348"</f>
        <v>002348</v>
      </c>
      <c r="B814" s="1" t="s">
        <v>2298</v>
      </c>
      <c r="C814">
        <v>2348</v>
      </c>
      <c r="D814" t="s">
        <v>2298</v>
      </c>
    </row>
    <row r="815" spans="1:4">
      <c r="A815" s="1" t="str">
        <f>"002349"</f>
        <v>002349</v>
      </c>
      <c r="B815" s="1" t="s">
        <v>2299</v>
      </c>
      <c r="C815">
        <v>2349</v>
      </c>
      <c r="D815" t="s">
        <v>2299</v>
      </c>
    </row>
    <row r="816" spans="1:4">
      <c r="A816" s="1" t="str">
        <f>"002350"</f>
        <v>002350</v>
      </c>
      <c r="B816" s="1" t="s">
        <v>2300</v>
      </c>
      <c r="C816">
        <v>2350</v>
      </c>
      <c r="D816" t="s">
        <v>2300</v>
      </c>
    </row>
    <row r="817" spans="1:4">
      <c r="A817" s="1" t="str">
        <f>"002351"</f>
        <v>002351</v>
      </c>
      <c r="B817" s="1" t="s">
        <v>2301</v>
      </c>
      <c r="C817">
        <v>2351</v>
      </c>
      <c r="D817" t="s">
        <v>2301</v>
      </c>
    </row>
    <row r="818" spans="1:4">
      <c r="A818" s="1" t="str">
        <f>"002352"</f>
        <v>002352</v>
      </c>
      <c r="B818" s="1" t="s">
        <v>2302</v>
      </c>
      <c r="C818">
        <v>2352</v>
      </c>
      <c r="D818" t="s">
        <v>2302</v>
      </c>
    </row>
    <row r="819" spans="1:4">
      <c r="A819" s="1" t="str">
        <f>"002353"</f>
        <v>002353</v>
      </c>
      <c r="B819" s="1" t="s">
        <v>2303</v>
      </c>
      <c r="C819">
        <v>2353</v>
      </c>
      <c r="D819" t="s">
        <v>2303</v>
      </c>
    </row>
    <row r="820" spans="1:4">
      <c r="A820" s="1" t="str">
        <f>"002354"</f>
        <v>002354</v>
      </c>
      <c r="B820" s="1" t="s">
        <v>2304</v>
      </c>
      <c r="C820">
        <v>2354</v>
      </c>
      <c r="D820" t="s">
        <v>2305</v>
      </c>
    </row>
    <row r="821" spans="1:4">
      <c r="A821" s="1" t="str">
        <f>"002355"</f>
        <v>002355</v>
      </c>
      <c r="B821" s="1" t="s">
        <v>2306</v>
      </c>
      <c r="C821">
        <v>2355</v>
      </c>
      <c r="D821" t="s">
        <v>2306</v>
      </c>
    </row>
    <row r="822" spans="1:4">
      <c r="A822" s="1" t="str">
        <f>"002356"</f>
        <v>002356</v>
      </c>
      <c r="B822" s="1" t="s">
        <v>2307</v>
      </c>
      <c r="C822">
        <v>2356</v>
      </c>
      <c r="D822" t="s">
        <v>2307</v>
      </c>
    </row>
    <row r="823" spans="1:4">
      <c r="A823" s="1" t="str">
        <f>"002357"</f>
        <v>002357</v>
      </c>
      <c r="B823" s="1" t="s">
        <v>2308</v>
      </c>
      <c r="C823">
        <v>2357</v>
      </c>
      <c r="D823" t="s">
        <v>2308</v>
      </c>
    </row>
    <row r="824" spans="1:4">
      <c r="A824" s="1" t="str">
        <f>"002358"</f>
        <v>002358</v>
      </c>
      <c r="B824" s="1" t="s">
        <v>2309</v>
      </c>
      <c r="C824">
        <v>2358</v>
      </c>
      <c r="D824" t="s">
        <v>2309</v>
      </c>
    </row>
    <row r="825" spans="1:4">
      <c r="A825" s="1" t="str">
        <f>"002359"</f>
        <v>002359</v>
      </c>
      <c r="B825" s="1" t="s">
        <v>2310</v>
      </c>
      <c r="C825">
        <v>2359</v>
      </c>
      <c r="D825" t="s">
        <v>2310</v>
      </c>
    </row>
    <row r="826" spans="1:4">
      <c r="A826" s="1" t="str">
        <f>"002360"</f>
        <v>002360</v>
      </c>
      <c r="B826" s="1" t="s">
        <v>2311</v>
      </c>
      <c r="C826">
        <v>2360</v>
      </c>
      <c r="D826" t="s">
        <v>2311</v>
      </c>
    </row>
    <row r="827" spans="1:4">
      <c r="A827" s="1" t="str">
        <f>"002361"</f>
        <v>002361</v>
      </c>
      <c r="B827" s="1" t="s">
        <v>2312</v>
      </c>
      <c r="C827">
        <v>2361</v>
      </c>
      <c r="D827" t="s">
        <v>2312</v>
      </c>
    </row>
    <row r="828" spans="1:4">
      <c r="A828" s="1" t="str">
        <f>"002362"</f>
        <v>002362</v>
      </c>
      <c r="B828" s="1" t="s">
        <v>2313</v>
      </c>
      <c r="C828">
        <v>2362</v>
      </c>
      <c r="D828" t="s">
        <v>2313</v>
      </c>
    </row>
    <row r="829" spans="1:4">
      <c r="A829" s="1" t="str">
        <f>"002363"</f>
        <v>002363</v>
      </c>
      <c r="B829" s="1" t="s">
        <v>2314</v>
      </c>
      <c r="C829">
        <v>2363</v>
      </c>
      <c r="D829" t="s">
        <v>2314</v>
      </c>
    </row>
    <row r="830" spans="1:4">
      <c r="A830" s="1" t="str">
        <f>"002364"</f>
        <v>002364</v>
      </c>
      <c r="B830" s="1" t="s">
        <v>2315</v>
      </c>
      <c r="C830">
        <v>2364</v>
      </c>
      <c r="D830" t="s">
        <v>2315</v>
      </c>
    </row>
    <row r="831" spans="1:4">
      <c r="A831" s="1" t="str">
        <f>"002365"</f>
        <v>002365</v>
      </c>
      <c r="B831" s="1" t="s">
        <v>2316</v>
      </c>
      <c r="C831">
        <v>2365</v>
      </c>
      <c r="D831" t="s">
        <v>2316</v>
      </c>
    </row>
    <row r="832" spans="1:4">
      <c r="A832" s="1" t="str">
        <f>"002366"</f>
        <v>002366</v>
      </c>
      <c r="B832" s="1" t="s">
        <v>2317</v>
      </c>
      <c r="C832">
        <v>2366</v>
      </c>
      <c r="D832" t="s">
        <v>2318</v>
      </c>
    </row>
    <row r="833" spans="1:4">
      <c r="A833" s="1" t="str">
        <f>"002367"</f>
        <v>002367</v>
      </c>
      <c r="B833" s="1" t="s">
        <v>2319</v>
      </c>
      <c r="C833">
        <v>2367</v>
      </c>
      <c r="D833" t="s">
        <v>2319</v>
      </c>
    </row>
    <row r="834" spans="1:4">
      <c r="A834" s="1" t="str">
        <f>"002368"</f>
        <v>002368</v>
      </c>
      <c r="B834" s="1" t="s">
        <v>2320</v>
      </c>
      <c r="C834">
        <v>2368</v>
      </c>
      <c r="D834" t="s">
        <v>2320</v>
      </c>
    </row>
    <row r="835" spans="1:4">
      <c r="A835" s="1" t="str">
        <f>"002369"</f>
        <v>002369</v>
      </c>
      <c r="B835" s="1" t="s">
        <v>2321</v>
      </c>
      <c r="C835">
        <v>2369</v>
      </c>
      <c r="D835" t="s">
        <v>2321</v>
      </c>
    </row>
    <row r="836" spans="1:4">
      <c r="A836" s="1" t="str">
        <f>"002370"</f>
        <v>002370</v>
      </c>
      <c r="B836" s="1" t="s">
        <v>2322</v>
      </c>
      <c r="C836">
        <v>2370</v>
      </c>
      <c r="D836" t="s">
        <v>2322</v>
      </c>
    </row>
    <row r="837" spans="1:4">
      <c r="A837" s="1" t="str">
        <f>"002371"</f>
        <v>002371</v>
      </c>
      <c r="B837" s="1" t="s">
        <v>2323</v>
      </c>
      <c r="C837">
        <v>2371</v>
      </c>
      <c r="D837" t="s">
        <v>2323</v>
      </c>
    </row>
    <row r="838" spans="1:4">
      <c r="A838" s="1" t="str">
        <f>"002372"</f>
        <v>002372</v>
      </c>
      <c r="B838" s="1" t="s">
        <v>2324</v>
      </c>
      <c r="C838">
        <v>2372</v>
      </c>
      <c r="D838" t="s">
        <v>2324</v>
      </c>
    </row>
    <row r="839" spans="1:4">
      <c r="A839" s="1" t="str">
        <f>"002373"</f>
        <v>002373</v>
      </c>
      <c r="B839" s="1" t="s">
        <v>2325</v>
      </c>
      <c r="C839">
        <v>2373</v>
      </c>
      <c r="D839" t="s">
        <v>2325</v>
      </c>
    </row>
    <row r="840" spans="1:4">
      <c r="A840" s="1" t="str">
        <f>"002374"</f>
        <v>002374</v>
      </c>
      <c r="B840" s="1" t="s">
        <v>2326</v>
      </c>
      <c r="C840">
        <v>2374</v>
      </c>
      <c r="D840" t="s">
        <v>2326</v>
      </c>
    </row>
    <row r="841" spans="1:4">
      <c r="A841" s="1" t="str">
        <f>"002375"</f>
        <v>002375</v>
      </c>
      <c r="B841" s="1" t="s">
        <v>2327</v>
      </c>
      <c r="C841">
        <v>2375</v>
      </c>
      <c r="D841" t="s">
        <v>2327</v>
      </c>
    </row>
    <row r="842" spans="1:4">
      <c r="A842" s="1" t="str">
        <f>"002376"</f>
        <v>002376</v>
      </c>
      <c r="B842" s="1" t="s">
        <v>2328</v>
      </c>
      <c r="C842">
        <v>2376</v>
      </c>
      <c r="D842" t="s">
        <v>2328</v>
      </c>
    </row>
    <row r="843" spans="1:4">
      <c r="A843" s="1" t="str">
        <f>"002377"</f>
        <v>002377</v>
      </c>
      <c r="B843" s="1" t="s">
        <v>2329</v>
      </c>
      <c r="C843">
        <v>2377</v>
      </c>
      <c r="D843" t="s">
        <v>2329</v>
      </c>
    </row>
    <row r="844" spans="1:4">
      <c r="A844" s="1" t="str">
        <f>"002378"</f>
        <v>002378</v>
      </c>
      <c r="B844" s="1" t="s">
        <v>2330</v>
      </c>
      <c r="C844">
        <v>2378</v>
      </c>
      <c r="D844" t="s">
        <v>2330</v>
      </c>
    </row>
    <row r="845" spans="1:4">
      <c r="A845" s="1" t="str">
        <f>"002379"</f>
        <v>002379</v>
      </c>
      <c r="B845" s="1" t="s">
        <v>2331</v>
      </c>
      <c r="C845">
        <v>2379</v>
      </c>
      <c r="D845" t="s">
        <v>2331</v>
      </c>
    </row>
    <row r="846" spans="1:4">
      <c r="A846" s="1" t="str">
        <f>"002380"</f>
        <v>002380</v>
      </c>
      <c r="B846" s="1" t="s">
        <v>2332</v>
      </c>
      <c r="C846">
        <v>2380</v>
      </c>
      <c r="D846" t="s">
        <v>2332</v>
      </c>
    </row>
    <row r="847" spans="1:4">
      <c r="A847" s="1" t="str">
        <f>"002381"</f>
        <v>002381</v>
      </c>
      <c r="B847" s="1" t="s">
        <v>2333</v>
      </c>
      <c r="C847">
        <v>2381</v>
      </c>
      <c r="D847" t="s">
        <v>2333</v>
      </c>
    </row>
    <row r="848" spans="1:4">
      <c r="A848" s="1" t="str">
        <f>"002382"</f>
        <v>002382</v>
      </c>
      <c r="B848" s="1" t="s">
        <v>2334</v>
      </c>
      <c r="C848">
        <v>2382</v>
      </c>
      <c r="D848" t="s">
        <v>2334</v>
      </c>
    </row>
    <row r="849" spans="1:4">
      <c r="A849" s="1" t="str">
        <f>"002383"</f>
        <v>002383</v>
      </c>
      <c r="B849" s="1" t="s">
        <v>2335</v>
      </c>
      <c r="C849">
        <v>2383</v>
      </c>
      <c r="D849" t="s">
        <v>2335</v>
      </c>
    </row>
    <row r="850" spans="1:4">
      <c r="A850" s="1" t="str">
        <f>"002384"</f>
        <v>002384</v>
      </c>
      <c r="B850" s="1" t="s">
        <v>2336</v>
      </c>
      <c r="C850">
        <v>2384</v>
      </c>
      <c r="D850" t="s">
        <v>2336</v>
      </c>
    </row>
    <row r="851" spans="1:4">
      <c r="A851" s="1" t="str">
        <f>"002385"</f>
        <v>002385</v>
      </c>
      <c r="B851" s="1" t="s">
        <v>2337</v>
      </c>
      <c r="C851">
        <v>2385</v>
      </c>
      <c r="D851" t="s">
        <v>2337</v>
      </c>
    </row>
    <row r="852" spans="1:4">
      <c r="A852" s="1" t="str">
        <f>"002386"</f>
        <v>002386</v>
      </c>
      <c r="B852" s="1" t="s">
        <v>2338</v>
      </c>
      <c r="C852">
        <v>2386</v>
      </c>
      <c r="D852" t="s">
        <v>2338</v>
      </c>
    </row>
    <row r="853" spans="1:4">
      <c r="A853" s="1" t="str">
        <f>"002387"</f>
        <v>002387</v>
      </c>
      <c r="B853" s="1" t="s">
        <v>2339</v>
      </c>
      <c r="C853">
        <v>2387</v>
      </c>
      <c r="D853" t="s">
        <v>2339</v>
      </c>
    </row>
    <row r="854" spans="1:4">
      <c r="A854" s="1" t="str">
        <f>"002388"</f>
        <v>002388</v>
      </c>
      <c r="B854" s="1" t="s">
        <v>2340</v>
      </c>
      <c r="C854">
        <v>2388</v>
      </c>
      <c r="D854" t="s">
        <v>2340</v>
      </c>
    </row>
    <row r="855" spans="1:4">
      <c r="A855" s="1" t="str">
        <f>"002389"</f>
        <v>002389</v>
      </c>
      <c r="B855" s="1" t="s">
        <v>2341</v>
      </c>
      <c r="C855">
        <v>2389</v>
      </c>
      <c r="D855" t="s">
        <v>2341</v>
      </c>
    </row>
    <row r="856" spans="1:4">
      <c r="A856" s="1" t="str">
        <f>"002390"</f>
        <v>002390</v>
      </c>
      <c r="B856" s="1" t="s">
        <v>2342</v>
      </c>
      <c r="C856">
        <v>2390</v>
      </c>
      <c r="D856" t="s">
        <v>2342</v>
      </c>
    </row>
    <row r="857" spans="1:4">
      <c r="A857" s="1" t="str">
        <f>"002391"</f>
        <v>002391</v>
      </c>
      <c r="B857" s="1" t="s">
        <v>2343</v>
      </c>
      <c r="C857">
        <v>2391</v>
      </c>
      <c r="D857" t="s">
        <v>2343</v>
      </c>
    </row>
    <row r="858" spans="1:4">
      <c r="A858" s="1" t="str">
        <f>"002392"</f>
        <v>002392</v>
      </c>
      <c r="B858" s="1" t="s">
        <v>2344</v>
      </c>
      <c r="C858">
        <v>2392</v>
      </c>
      <c r="D858" t="s">
        <v>2344</v>
      </c>
    </row>
    <row r="859" spans="1:4">
      <c r="A859" s="1" t="str">
        <f>"002393"</f>
        <v>002393</v>
      </c>
      <c r="B859" s="1" t="s">
        <v>2345</v>
      </c>
      <c r="C859">
        <v>2393</v>
      </c>
      <c r="D859" t="s">
        <v>2345</v>
      </c>
    </row>
    <row r="860" spans="1:4">
      <c r="A860" s="1" t="str">
        <f>"002394"</f>
        <v>002394</v>
      </c>
      <c r="B860" s="1" t="s">
        <v>2346</v>
      </c>
      <c r="C860">
        <v>2394</v>
      </c>
      <c r="D860" t="s">
        <v>2346</v>
      </c>
    </row>
    <row r="861" spans="1:4">
      <c r="A861" s="1" t="str">
        <f>"002395"</f>
        <v>002395</v>
      </c>
      <c r="B861" s="1" t="s">
        <v>2347</v>
      </c>
      <c r="C861">
        <v>2395</v>
      </c>
      <c r="D861" t="s">
        <v>2347</v>
      </c>
    </row>
    <row r="862" spans="1:4">
      <c r="A862" s="1" t="str">
        <f>"002396"</f>
        <v>002396</v>
      </c>
      <c r="B862" s="1" t="s">
        <v>2348</v>
      </c>
      <c r="C862">
        <v>2396</v>
      </c>
      <c r="D862" t="s">
        <v>2348</v>
      </c>
    </row>
    <row r="863" spans="1:4">
      <c r="A863" s="1" t="str">
        <f>"002397"</f>
        <v>002397</v>
      </c>
      <c r="B863" s="1" t="s">
        <v>2349</v>
      </c>
      <c r="C863">
        <v>2397</v>
      </c>
      <c r="D863" t="s">
        <v>2349</v>
      </c>
    </row>
    <row r="864" spans="1:4">
      <c r="A864" s="1" t="str">
        <f>"002398"</f>
        <v>002398</v>
      </c>
      <c r="B864" s="1" t="s">
        <v>2350</v>
      </c>
      <c r="C864">
        <v>2398</v>
      </c>
      <c r="D864" t="s">
        <v>2350</v>
      </c>
    </row>
    <row r="865" spans="1:4">
      <c r="A865" s="1" t="str">
        <f>"002399"</f>
        <v>002399</v>
      </c>
      <c r="B865" s="1" t="s">
        <v>2351</v>
      </c>
      <c r="C865">
        <v>2399</v>
      </c>
      <c r="D865" t="s">
        <v>2351</v>
      </c>
    </row>
    <row r="866" spans="1:4">
      <c r="A866" s="1" t="str">
        <f>"002400"</f>
        <v>002400</v>
      </c>
      <c r="B866" s="1" t="s">
        <v>2352</v>
      </c>
      <c r="C866">
        <v>2400</v>
      </c>
      <c r="D866" t="s">
        <v>2352</v>
      </c>
    </row>
    <row r="867" spans="1:4">
      <c r="A867" s="1" t="str">
        <f>"002401"</f>
        <v>002401</v>
      </c>
      <c r="B867" s="1" t="s">
        <v>2353</v>
      </c>
      <c r="C867">
        <v>2401</v>
      </c>
      <c r="D867" t="s">
        <v>2353</v>
      </c>
    </row>
    <row r="868" spans="1:4">
      <c r="A868" s="1" t="str">
        <f>"002402"</f>
        <v>002402</v>
      </c>
      <c r="B868" s="1" t="s">
        <v>2354</v>
      </c>
      <c r="C868">
        <v>2402</v>
      </c>
      <c r="D868" t="s">
        <v>2354</v>
      </c>
    </row>
    <row r="869" spans="1:4">
      <c r="A869" s="1" t="str">
        <f>"002403"</f>
        <v>002403</v>
      </c>
      <c r="B869" s="1" t="s">
        <v>2355</v>
      </c>
      <c r="C869">
        <v>2403</v>
      </c>
      <c r="D869" t="s">
        <v>2355</v>
      </c>
    </row>
    <row r="870" spans="1:4">
      <c r="A870" s="1" t="str">
        <f>"002404"</f>
        <v>002404</v>
      </c>
      <c r="B870" s="1" t="s">
        <v>2356</v>
      </c>
      <c r="C870">
        <v>2404</v>
      </c>
      <c r="D870" t="s">
        <v>2356</v>
      </c>
    </row>
    <row r="871" spans="1:4">
      <c r="A871" s="1" t="str">
        <f>"002405"</f>
        <v>002405</v>
      </c>
      <c r="B871" s="1" t="s">
        <v>2357</v>
      </c>
      <c r="C871">
        <v>2405</v>
      </c>
      <c r="D871" t="s">
        <v>2357</v>
      </c>
    </row>
    <row r="872" spans="1:4">
      <c r="A872" s="1" t="str">
        <f>"002406"</f>
        <v>002406</v>
      </c>
      <c r="B872" s="1" t="s">
        <v>2358</v>
      </c>
      <c r="C872">
        <v>2406</v>
      </c>
      <c r="D872" t="s">
        <v>2358</v>
      </c>
    </row>
    <row r="873" spans="1:4">
      <c r="A873" s="1" t="str">
        <f>"002407"</f>
        <v>002407</v>
      </c>
      <c r="B873" s="1" t="s">
        <v>2359</v>
      </c>
      <c r="C873">
        <v>2407</v>
      </c>
      <c r="D873" t="s">
        <v>2359</v>
      </c>
    </row>
    <row r="874" spans="1:4">
      <c r="A874" s="1" t="str">
        <f>"002408"</f>
        <v>002408</v>
      </c>
      <c r="B874" s="1" t="s">
        <v>2360</v>
      </c>
      <c r="C874">
        <v>2408</v>
      </c>
      <c r="D874" t="s">
        <v>2360</v>
      </c>
    </row>
    <row r="875" spans="1:4">
      <c r="A875" s="1" t="str">
        <f>"002409"</f>
        <v>002409</v>
      </c>
      <c r="B875" s="1" t="s">
        <v>2361</v>
      </c>
      <c r="C875">
        <v>2409</v>
      </c>
      <c r="D875" t="s">
        <v>2361</v>
      </c>
    </row>
    <row r="876" spans="1:4">
      <c r="A876" s="1" t="str">
        <f>"002410"</f>
        <v>002410</v>
      </c>
      <c r="B876" s="1" t="s">
        <v>2362</v>
      </c>
      <c r="C876">
        <v>2410</v>
      </c>
      <c r="D876" t="s">
        <v>2362</v>
      </c>
    </row>
    <row r="877" spans="1:4">
      <c r="A877" s="1" t="str">
        <f>"002411"</f>
        <v>002411</v>
      </c>
      <c r="B877" s="1" t="s">
        <v>2363</v>
      </c>
      <c r="C877">
        <v>2411</v>
      </c>
      <c r="D877" t="s">
        <v>2363</v>
      </c>
    </row>
    <row r="878" spans="1:4">
      <c r="A878" s="1" t="str">
        <f>"002412"</f>
        <v>002412</v>
      </c>
      <c r="B878" s="1" t="s">
        <v>2364</v>
      </c>
      <c r="C878">
        <v>2412</v>
      </c>
      <c r="D878" t="s">
        <v>2364</v>
      </c>
    </row>
    <row r="879" spans="1:4">
      <c r="A879" s="1" t="str">
        <f>"002413"</f>
        <v>002413</v>
      </c>
      <c r="B879" s="1" t="s">
        <v>2365</v>
      </c>
      <c r="C879">
        <v>2413</v>
      </c>
      <c r="D879" t="s">
        <v>2366</v>
      </c>
    </row>
    <row r="880" spans="1:4">
      <c r="A880" s="1" t="str">
        <f>"002414"</f>
        <v>002414</v>
      </c>
      <c r="B880" s="1" t="s">
        <v>2367</v>
      </c>
      <c r="C880">
        <v>2414</v>
      </c>
      <c r="D880" t="s">
        <v>2367</v>
      </c>
    </row>
    <row r="881" spans="1:4">
      <c r="A881" s="1" t="str">
        <f>"002415"</f>
        <v>002415</v>
      </c>
      <c r="B881" s="1" t="s">
        <v>2368</v>
      </c>
      <c r="C881">
        <v>2415</v>
      </c>
      <c r="D881" t="s">
        <v>2368</v>
      </c>
    </row>
    <row r="882" spans="1:4">
      <c r="A882" s="1" t="str">
        <f>"002416"</f>
        <v>002416</v>
      </c>
      <c r="B882" s="1" t="s">
        <v>2369</v>
      </c>
      <c r="C882">
        <v>2416</v>
      </c>
      <c r="D882" t="s">
        <v>2369</v>
      </c>
    </row>
    <row r="883" spans="1:4">
      <c r="A883" s="1" t="str">
        <f>"002417"</f>
        <v>002417</v>
      </c>
      <c r="B883" s="1" t="s">
        <v>2370</v>
      </c>
      <c r="C883">
        <v>2417</v>
      </c>
      <c r="D883" t="s">
        <v>2371</v>
      </c>
    </row>
    <row r="884" spans="1:4">
      <c r="A884" s="1" t="str">
        <f>"002418"</f>
        <v>002418</v>
      </c>
      <c r="B884" s="1" t="s">
        <v>2372</v>
      </c>
      <c r="C884">
        <v>2418</v>
      </c>
      <c r="D884" t="s">
        <v>2372</v>
      </c>
    </row>
    <row r="885" spans="1:4">
      <c r="A885" s="1" t="str">
        <f>"002419"</f>
        <v>002419</v>
      </c>
      <c r="B885" s="1" t="s">
        <v>2373</v>
      </c>
      <c r="C885">
        <v>2419</v>
      </c>
      <c r="D885" t="s">
        <v>2373</v>
      </c>
    </row>
    <row r="886" spans="1:4">
      <c r="A886" s="1" t="str">
        <f>"002420"</f>
        <v>002420</v>
      </c>
      <c r="B886" s="1" t="s">
        <v>2374</v>
      </c>
      <c r="C886">
        <v>2420</v>
      </c>
      <c r="D886" t="s">
        <v>2374</v>
      </c>
    </row>
    <row r="887" spans="1:4">
      <c r="A887" s="1" t="str">
        <f>"002421"</f>
        <v>002421</v>
      </c>
      <c r="B887" s="1" t="s">
        <v>2375</v>
      </c>
      <c r="C887">
        <v>2421</v>
      </c>
      <c r="D887" t="s">
        <v>2375</v>
      </c>
    </row>
    <row r="888" spans="1:4">
      <c r="A888" s="1" t="str">
        <f>"002422"</f>
        <v>002422</v>
      </c>
      <c r="B888" s="1" t="s">
        <v>2376</v>
      </c>
      <c r="C888">
        <v>2422</v>
      </c>
      <c r="D888" t="s">
        <v>2376</v>
      </c>
    </row>
    <row r="889" spans="1:4">
      <c r="A889" s="1" t="str">
        <f>"002423"</f>
        <v>002423</v>
      </c>
      <c r="B889" s="1" t="s">
        <v>2377</v>
      </c>
      <c r="C889">
        <v>2423</v>
      </c>
      <c r="D889" t="s">
        <v>2377</v>
      </c>
    </row>
    <row r="890" spans="1:4">
      <c r="A890" s="1" t="str">
        <f>"002424"</f>
        <v>002424</v>
      </c>
      <c r="B890" s="1" t="s">
        <v>2378</v>
      </c>
      <c r="C890">
        <v>2424</v>
      </c>
      <c r="D890" t="s">
        <v>2378</v>
      </c>
    </row>
    <row r="891" spans="1:4">
      <c r="A891" s="1" t="str">
        <f>"002425"</f>
        <v>002425</v>
      </c>
      <c r="B891" s="1" t="s">
        <v>2379</v>
      </c>
      <c r="C891">
        <v>2425</v>
      </c>
      <c r="D891" t="s">
        <v>2379</v>
      </c>
    </row>
    <row r="892" spans="1:4">
      <c r="A892" s="1" t="str">
        <f>"002426"</f>
        <v>002426</v>
      </c>
      <c r="B892" s="1" t="s">
        <v>2380</v>
      </c>
      <c r="C892">
        <v>2426</v>
      </c>
      <c r="D892" t="s">
        <v>2380</v>
      </c>
    </row>
    <row r="893" spans="1:4">
      <c r="A893" s="1" t="str">
        <f>"002427"</f>
        <v>002427</v>
      </c>
      <c r="B893" s="1" t="s">
        <v>2381</v>
      </c>
      <c r="C893">
        <v>2427</v>
      </c>
      <c r="D893" t="s">
        <v>2381</v>
      </c>
    </row>
    <row r="894" spans="1:4">
      <c r="A894" s="1" t="str">
        <f>"002428"</f>
        <v>002428</v>
      </c>
      <c r="B894" s="1" t="s">
        <v>2382</v>
      </c>
      <c r="C894">
        <v>2428</v>
      </c>
      <c r="D894" t="s">
        <v>2382</v>
      </c>
    </row>
    <row r="895" spans="1:4">
      <c r="A895" s="1" t="str">
        <f>"002429"</f>
        <v>002429</v>
      </c>
      <c r="B895" s="1" t="s">
        <v>2383</v>
      </c>
      <c r="C895">
        <v>2429</v>
      </c>
      <c r="D895" t="s">
        <v>2383</v>
      </c>
    </row>
    <row r="896" spans="1:4">
      <c r="A896" s="1" t="str">
        <f>"002430"</f>
        <v>002430</v>
      </c>
      <c r="B896" s="1" t="s">
        <v>2384</v>
      </c>
      <c r="C896">
        <v>2430</v>
      </c>
      <c r="D896" t="s">
        <v>2384</v>
      </c>
    </row>
    <row r="897" spans="1:4">
      <c r="A897" s="1" t="str">
        <f>"002431"</f>
        <v>002431</v>
      </c>
      <c r="B897" s="1" t="s">
        <v>2385</v>
      </c>
      <c r="C897">
        <v>2431</v>
      </c>
      <c r="D897" t="s">
        <v>2385</v>
      </c>
    </row>
    <row r="898" spans="1:4">
      <c r="A898" s="1" t="str">
        <f>"002432"</f>
        <v>002432</v>
      </c>
      <c r="B898" s="1" t="s">
        <v>2386</v>
      </c>
      <c r="C898">
        <v>2432</v>
      </c>
      <c r="D898" t="s">
        <v>2386</v>
      </c>
    </row>
    <row r="899" spans="1:4">
      <c r="A899" s="1" t="str">
        <f>"002433"</f>
        <v>002433</v>
      </c>
      <c r="B899" s="1" t="s">
        <v>2387</v>
      </c>
      <c r="C899">
        <v>2433</v>
      </c>
      <c r="D899" t="s">
        <v>2387</v>
      </c>
    </row>
    <row r="900" spans="1:4">
      <c r="A900" s="1" t="str">
        <f>"002434"</f>
        <v>002434</v>
      </c>
      <c r="B900" s="1" t="s">
        <v>2388</v>
      </c>
      <c r="C900">
        <v>2434</v>
      </c>
      <c r="D900" t="s">
        <v>2388</v>
      </c>
    </row>
    <row r="901" spans="1:4">
      <c r="A901" s="1" t="str">
        <f>"002435"</f>
        <v>002435</v>
      </c>
      <c r="B901" s="1" t="s">
        <v>2389</v>
      </c>
      <c r="C901">
        <v>2435</v>
      </c>
      <c r="D901" t="s">
        <v>2389</v>
      </c>
    </row>
    <row r="902" spans="1:4">
      <c r="A902" s="1" t="str">
        <f>"002436"</f>
        <v>002436</v>
      </c>
      <c r="B902" s="1" t="s">
        <v>2390</v>
      </c>
      <c r="C902">
        <v>2436</v>
      </c>
      <c r="D902" t="s">
        <v>2390</v>
      </c>
    </row>
    <row r="903" spans="1:4">
      <c r="A903" s="1" t="str">
        <f>"002437"</f>
        <v>002437</v>
      </c>
      <c r="B903" s="1" t="s">
        <v>2391</v>
      </c>
      <c r="C903">
        <v>2437</v>
      </c>
      <c r="D903" t="s">
        <v>2391</v>
      </c>
    </row>
    <row r="904" spans="1:4">
      <c r="A904" s="1" t="str">
        <f>"002438"</f>
        <v>002438</v>
      </c>
      <c r="B904" s="1" t="s">
        <v>2392</v>
      </c>
      <c r="C904">
        <v>2438</v>
      </c>
      <c r="D904" t="s">
        <v>2392</v>
      </c>
    </row>
    <row r="905" spans="1:4">
      <c r="A905" s="1" t="str">
        <f>"002439"</f>
        <v>002439</v>
      </c>
      <c r="B905" s="1" t="s">
        <v>2393</v>
      </c>
      <c r="C905">
        <v>2439</v>
      </c>
      <c r="D905" t="s">
        <v>2393</v>
      </c>
    </row>
    <row r="906" spans="1:4">
      <c r="A906" s="1" t="str">
        <f>"002440"</f>
        <v>002440</v>
      </c>
      <c r="B906" s="1" t="s">
        <v>2394</v>
      </c>
      <c r="C906">
        <v>2440</v>
      </c>
      <c r="D906" t="s">
        <v>2394</v>
      </c>
    </row>
    <row r="907" spans="1:4">
      <c r="A907" s="1" t="str">
        <f>"002441"</f>
        <v>002441</v>
      </c>
      <c r="B907" s="1" t="s">
        <v>2395</v>
      </c>
      <c r="C907">
        <v>2441</v>
      </c>
      <c r="D907" t="s">
        <v>2395</v>
      </c>
    </row>
    <row r="908" spans="1:4">
      <c r="A908" s="1" t="str">
        <f>"002442"</f>
        <v>002442</v>
      </c>
      <c r="B908" s="1" t="s">
        <v>2396</v>
      </c>
      <c r="C908">
        <v>2442</v>
      </c>
      <c r="D908" t="s">
        <v>2396</v>
      </c>
    </row>
    <row r="909" spans="1:4">
      <c r="A909" s="1" t="str">
        <f>"002443"</f>
        <v>002443</v>
      </c>
      <c r="B909" s="1" t="s">
        <v>2397</v>
      </c>
      <c r="C909">
        <v>2443</v>
      </c>
      <c r="D909" t="s">
        <v>2397</v>
      </c>
    </row>
    <row r="910" spans="1:4">
      <c r="A910" s="1" t="str">
        <f>"002444"</f>
        <v>002444</v>
      </c>
      <c r="B910" s="1" t="s">
        <v>2398</v>
      </c>
      <c r="C910">
        <v>2444</v>
      </c>
      <c r="D910" t="s">
        <v>2398</v>
      </c>
    </row>
    <row r="911" spans="1:4">
      <c r="A911" s="1" t="str">
        <f>"002445"</f>
        <v>002445</v>
      </c>
      <c r="B911" s="1" t="s">
        <v>2399</v>
      </c>
      <c r="C911">
        <v>2445</v>
      </c>
      <c r="D911" t="s">
        <v>2399</v>
      </c>
    </row>
    <row r="912" spans="1:4">
      <c r="A912" s="1" t="str">
        <f>"002446"</f>
        <v>002446</v>
      </c>
      <c r="B912" s="1" t="s">
        <v>2400</v>
      </c>
      <c r="C912">
        <v>2446</v>
      </c>
      <c r="D912" t="s">
        <v>2400</v>
      </c>
    </row>
    <row r="913" spans="1:4">
      <c r="A913" s="1" t="str">
        <f>"002447"</f>
        <v>002447</v>
      </c>
      <c r="B913" s="1" t="s">
        <v>2401</v>
      </c>
      <c r="C913">
        <v>2447</v>
      </c>
      <c r="D913" t="s">
        <v>2402</v>
      </c>
    </row>
    <row r="914" spans="1:4">
      <c r="A914" s="1" t="str">
        <f>"002448"</f>
        <v>002448</v>
      </c>
      <c r="B914" s="1" t="s">
        <v>2403</v>
      </c>
      <c r="C914">
        <v>2448</v>
      </c>
      <c r="D914" t="s">
        <v>2403</v>
      </c>
    </row>
    <row r="915" spans="1:4">
      <c r="A915" s="1" t="str">
        <f>"002449"</f>
        <v>002449</v>
      </c>
      <c r="B915" s="1" t="s">
        <v>2404</v>
      </c>
      <c r="C915">
        <v>2449</v>
      </c>
      <c r="D915" t="s">
        <v>2404</v>
      </c>
    </row>
    <row r="916" spans="1:4">
      <c r="A916" s="1" t="str">
        <f>"002450"</f>
        <v>002450</v>
      </c>
      <c r="B916" s="1" t="s">
        <v>2405</v>
      </c>
      <c r="C916">
        <v>2450</v>
      </c>
      <c r="D916" t="s">
        <v>2405</v>
      </c>
    </row>
    <row r="917" spans="1:4">
      <c r="A917" s="1" t="str">
        <f>"002451"</f>
        <v>002451</v>
      </c>
      <c r="B917" s="1" t="s">
        <v>2406</v>
      </c>
      <c r="C917">
        <v>2451</v>
      </c>
      <c r="D917" t="s">
        <v>2406</v>
      </c>
    </row>
    <row r="918" spans="1:4">
      <c r="A918" s="1" t="str">
        <f>"002452"</f>
        <v>002452</v>
      </c>
      <c r="B918" s="1" t="s">
        <v>2407</v>
      </c>
      <c r="C918">
        <v>2452</v>
      </c>
      <c r="D918" t="s">
        <v>2407</v>
      </c>
    </row>
    <row r="919" spans="1:4">
      <c r="A919" s="1" t="str">
        <f>"002453"</f>
        <v>002453</v>
      </c>
      <c r="B919" s="1" t="s">
        <v>2408</v>
      </c>
      <c r="C919">
        <v>2453</v>
      </c>
      <c r="D919" t="s">
        <v>2408</v>
      </c>
    </row>
    <row r="920" spans="1:4">
      <c r="A920" s="1" t="str">
        <f>"002454"</f>
        <v>002454</v>
      </c>
      <c r="B920" s="1" t="s">
        <v>2409</v>
      </c>
      <c r="C920">
        <v>2454</v>
      </c>
      <c r="D920" t="s">
        <v>2409</v>
      </c>
    </row>
    <row r="921" spans="1:4">
      <c r="A921" s="1" t="str">
        <f>"002455"</f>
        <v>002455</v>
      </c>
      <c r="B921" s="1" t="s">
        <v>2410</v>
      </c>
      <c r="C921">
        <v>2455</v>
      </c>
      <c r="D921" t="s">
        <v>2410</v>
      </c>
    </row>
    <row r="922" spans="1:4">
      <c r="A922" s="1" t="str">
        <f>"002456"</f>
        <v>002456</v>
      </c>
      <c r="B922" s="1" t="s">
        <v>2411</v>
      </c>
      <c r="C922">
        <v>2456</v>
      </c>
      <c r="D922" t="s">
        <v>2411</v>
      </c>
    </row>
    <row r="923" spans="1:4">
      <c r="A923" s="1" t="str">
        <f>"002457"</f>
        <v>002457</v>
      </c>
      <c r="B923" s="1" t="s">
        <v>2412</v>
      </c>
      <c r="C923">
        <v>2457</v>
      </c>
      <c r="D923" t="s">
        <v>2412</v>
      </c>
    </row>
    <row r="924" spans="1:4">
      <c r="A924" s="1" t="str">
        <f>"002458"</f>
        <v>002458</v>
      </c>
      <c r="B924" s="1" t="s">
        <v>2413</v>
      </c>
      <c r="C924">
        <v>2458</v>
      </c>
      <c r="D924" t="s">
        <v>2413</v>
      </c>
    </row>
    <row r="925" spans="1:4">
      <c r="A925" s="1" t="str">
        <f>"002459"</f>
        <v>002459</v>
      </c>
      <c r="B925" s="1" t="s">
        <v>2414</v>
      </c>
      <c r="C925">
        <v>2459</v>
      </c>
      <c r="D925" t="s">
        <v>2415</v>
      </c>
    </row>
    <row r="926" spans="1:4">
      <c r="A926" s="1" t="str">
        <f>"002460"</f>
        <v>002460</v>
      </c>
      <c r="B926" s="1" t="s">
        <v>2416</v>
      </c>
      <c r="C926">
        <v>2460</v>
      </c>
      <c r="D926" t="s">
        <v>2416</v>
      </c>
    </row>
    <row r="927" spans="1:4">
      <c r="A927" s="1" t="str">
        <f>"002461"</f>
        <v>002461</v>
      </c>
      <c r="B927" s="1" t="s">
        <v>2417</v>
      </c>
      <c r="C927">
        <v>2461</v>
      </c>
      <c r="D927" t="s">
        <v>2417</v>
      </c>
    </row>
    <row r="928" spans="1:4">
      <c r="A928" s="1" t="str">
        <f>"002462"</f>
        <v>002462</v>
      </c>
      <c r="B928" s="1" t="s">
        <v>2418</v>
      </c>
      <c r="C928">
        <v>2462</v>
      </c>
      <c r="D928" t="s">
        <v>2418</v>
      </c>
    </row>
    <row r="929" spans="1:4">
      <c r="A929" s="1" t="str">
        <f>"002463"</f>
        <v>002463</v>
      </c>
      <c r="B929" s="1" t="s">
        <v>2419</v>
      </c>
      <c r="C929">
        <v>2463</v>
      </c>
      <c r="D929" t="s">
        <v>2419</v>
      </c>
    </row>
    <row r="930" spans="1:4">
      <c r="A930" s="1" t="str">
        <f>"002464"</f>
        <v>002464</v>
      </c>
      <c r="B930" s="1" t="s">
        <v>2420</v>
      </c>
      <c r="C930">
        <v>2464</v>
      </c>
      <c r="D930" t="s">
        <v>2420</v>
      </c>
    </row>
    <row r="931" spans="1:4">
      <c r="A931" s="1" t="str">
        <f>"002465"</f>
        <v>002465</v>
      </c>
      <c r="B931" s="1" t="s">
        <v>2421</v>
      </c>
      <c r="C931">
        <v>2465</v>
      </c>
      <c r="D931" t="s">
        <v>2421</v>
      </c>
    </row>
    <row r="932" spans="1:4">
      <c r="A932" s="1" t="str">
        <f>"002466"</f>
        <v>002466</v>
      </c>
      <c r="B932" s="1" t="s">
        <v>2422</v>
      </c>
      <c r="C932">
        <v>2466</v>
      </c>
      <c r="D932" t="s">
        <v>2422</v>
      </c>
    </row>
    <row r="933" spans="1:4">
      <c r="A933" s="1" t="str">
        <f>"002467"</f>
        <v>002467</v>
      </c>
      <c r="B933" s="1" t="s">
        <v>2423</v>
      </c>
      <c r="C933">
        <v>2467</v>
      </c>
      <c r="D933" t="s">
        <v>2423</v>
      </c>
    </row>
    <row r="934" spans="1:4">
      <c r="A934" s="1" t="str">
        <f>"002468"</f>
        <v>002468</v>
      </c>
      <c r="B934" s="1" t="s">
        <v>2424</v>
      </c>
      <c r="C934">
        <v>2468</v>
      </c>
      <c r="D934" t="s">
        <v>2424</v>
      </c>
    </row>
    <row r="935" spans="1:4">
      <c r="A935" s="1" t="str">
        <f>"002469"</f>
        <v>002469</v>
      </c>
      <c r="B935" s="1" t="s">
        <v>2425</v>
      </c>
      <c r="C935">
        <v>2469</v>
      </c>
      <c r="D935" t="s">
        <v>2425</v>
      </c>
    </row>
    <row r="936" spans="1:4">
      <c r="A936" s="1" t="str">
        <f>"002470"</f>
        <v>002470</v>
      </c>
      <c r="B936" s="1" t="s">
        <v>2426</v>
      </c>
      <c r="C936">
        <v>2470</v>
      </c>
      <c r="D936" t="s">
        <v>2426</v>
      </c>
    </row>
    <row r="937" spans="1:4">
      <c r="A937" s="1" t="str">
        <f>"002471"</f>
        <v>002471</v>
      </c>
      <c r="B937" s="1" t="s">
        <v>2427</v>
      </c>
      <c r="C937">
        <v>2471</v>
      </c>
      <c r="D937" t="s">
        <v>2428</v>
      </c>
    </row>
    <row r="938" spans="1:4">
      <c r="A938" s="1" t="str">
        <f>"002472"</f>
        <v>002472</v>
      </c>
      <c r="B938" s="1" t="s">
        <v>2429</v>
      </c>
      <c r="C938">
        <v>2472</v>
      </c>
      <c r="D938" t="s">
        <v>2429</v>
      </c>
    </row>
    <row r="939" spans="1:4">
      <c r="A939" s="1" t="str">
        <f>"002473"</f>
        <v>002473</v>
      </c>
      <c r="B939" s="1" t="s">
        <v>2430</v>
      </c>
      <c r="C939">
        <v>2473</v>
      </c>
      <c r="D939" t="s">
        <v>2430</v>
      </c>
    </row>
    <row r="940" spans="1:4">
      <c r="A940" s="1" t="str">
        <f>"002474"</f>
        <v>002474</v>
      </c>
      <c r="B940" s="1" t="s">
        <v>2431</v>
      </c>
      <c r="C940">
        <v>2474</v>
      </c>
      <c r="D940" t="s">
        <v>2431</v>
      </c>
    </row>
    <row r="941" spans="1:4">
      <c r="A941" s="1" t="str">
        <f>"002475"</f>
        <v>002475</v>
      </c>
      <c r="B941" s="1" t="s">
        <v>2432</v>
      </c>
      <c r="C941">
        <v>2475</v>
      </c>
      <c r="D941" t="s">
        <v>2432</v>
      </c>
    </row>
    <row r="942" spans="1:4">
      <c r="A942" s="1" t="str">
        <f>"002476"</f>
        <v>002476</v>
      </c>
      <c r="B942" s="1" t="s">
        <v>2433</v>
      </c>
      <c r="C942">
        <v>2476</v>
      </c>
      <c r="D942" t="s">
        <v>2433</v>
      </c>
    </row>
    <row r="943" spans="1:4">
      <c r="A943" s="1" t="str">
        <f>"002477"</f>
        <v>002477</v>
      </c>
      <c r="B943" s="1" t="s">
        <v>2434</v>
      </c>
      <c r="C943">
        <v>2477</v>
      </c>
      <c r="D943" t="s">
        <v>2434</v>
      </c>
    </row>
    <row r="944" spans="1:4">
      <c r="A944" s="1" t="str">
        <f>"002478"</f>
        <v>002478</v>
      </c>
      <c r="B944" s="1" t="s">
        <v>2435</v>
      </c>
      <c r="C944">
        <v>2478</v>
      </c>
      <c r="D944" t="s">
        <v>2435</v>
      </c>
    </row>
    <row r="945" spans="1:4">
      <c r="A945" s="1" t="str">
        <f>"002479"</f>
        <v>002479</v>
      </c>
      <c r="B945" s="1" t="s">
        <v>2436</v>
      </c>
      <c r="C945">
        <v>2479</v>
      </c>
      <c r="D945" t="s">
        <v>2436</v>
      </c>
    </row>
    <row r="946" spans="1:4">
      <c r="A946" s="1" t="str">
        <f>"002480"</f>
        <v>002480</v>
      </c>
      <c r="B946" s="1" t="s">
        <v>2437</v>
      </c>
      <c r="C946">
        <v>2480</v>
      </c>
      <c r="D946" t="s">
        <v>2437</v>
      </c>
    </row>
    <row r="947" spans="1:4">
      <c r="A947" s="1" t="str">
        <f>"002481"</f>
        <v>002481</v>
      </c>
      <c r="B947" s="1" t="s">
        <v>2438</v>
      </c>
      <c r="C947">
        <v>2481</v>
      </c>
      <c r="D947" t="s">
        <v>2438</v>
      </c>
    </row>
    <row r="948" spans="1:4">
      <c r="A948" s="1" t="str">
        <f>"002482"</f>
        <v>002482</v>
      </c>
      <c r="B948" s="1" t="s">
        <v>2439</v>
      </c>
      <c r="C948">
        <v>2482</v>
      </c>
      <c r="D948" t="s">
        <v>2439</v>
      </c>
    </row>
    <row r="949" spans="1:4">
      <c r="A949" s="1" t="str">
        <f>"002483"</f>
        <v>002483</v>
      </c>
      <c r="B949" s="1" t="s">
        <v>2440</v>
      </c>
      <c r="C949">
        <v>2483</v>
      </c>
      <c r="D949" t="s">
        <v>2440</v>
      </c>
    </row>
    <row r="950" spans="1:4">
      <c r="A950" s="1" t="str">
        <f>"002484"</f>
        <v>002484</v>
      </c>
      <c r="B950" s="1" t="s">
        <v>2441</v>
      </c>
      <c r="C950">
        <v>2484</v>
      </c>
      <c r="D950" t="s">
        <v>2441</v>
      </c>
    </row>
    <row r="951" spans="1:4">
      <c r="A951" s="1" t="str">
        <f>"002485"</f>
        <v>002485</v>
      </c>
      <c r="B951" s="1" t="s">
        <v>2442</v>
      </c>
      <c r="C951">
        <v>2485</v>
      </c>
      <c r="D951" t="s">
        <v>2442</v>
      </c>
    </row>
    <row r="952" spans="1:4">
      <c r="A952" s="1" t="str">
        <f>"002486"</f>
        <v>002486</v>
      </c>
      <c r="B952" s="1" t="s">
        <v>2443</v>
      </c>
      <c r="C952">
        <v>2486</v>
      </c>
      <c r="D952" t="s">
        <v>2443</v>
      </c>
    </row>
    <row r="953" spans="1:4">
      <c r="A953" s="1" t="str">
        <f>"002487"</f>
        <v>002487</v>
      </c>
      <c r="B953" s="1" t="s">
        <v>2444</v>
      </c>
      <c r="C953">
        <v>2487</v>
      </c>
      <c r="D953" t="s">
        <v>2444</v>
      </c>
    </row>
    <row r="954" spans="1:4">
      <c r="A954" s="1" t="str">
        <f>"002488"</f>
        <v>002488</v>
      </c>
      <c r="B954" s="1" t="s">
        <v>2445</v>
      </c>
      <c r="C954">
        <v>2488</v>
      </c>
      <c r="D954" t="s">
        <v>2445</v>
      </c>
    </row>
    <row r="955" spans="1:4">
      <c r="A955" s="1" t="str">
        <f>"002489"</f>
        <v>002489</v>
      </c>
      <c r="B955" s="1" t="s">
        <v>2446</v>
      </c>
      <c r="C955">
        <v>2489</v>
      </c>
      <c r="D955" t="s">
        <v>2446</v>
      </c>
    </row>
    <row r="956" spans="1:4">
      <c r="A956" s="1" t="str">
        <f>"002490"</f>
        <v>002490</v>
      </c>
      <c r="B956" s="1" t="s">
        <v>2447</v>
      </c>
      <c r="C956">
        <v>2490</v>
      </c>
      <c r="D956" t="s">
        <v>2447</v>
      </c>
    </row>
    <row r="957" spans="1:4">
      <c r="A957" s="1" t="str">
        <f>"002491"</f>
        <v>002491</v>
      </c>
      <c r="B957" s="1" t="s">
        <v>2448</v>
      </c>
      <c r="C957">
        <v>2491</v>
      </c>
      <c r="D957" t="s">
        <v>2449</v>
      </c>
    </row>
    <row r="958" spans="1:4">
      <c r="A958" s="1" t="str">
        <f>"002492"</f>
        <v>002492</v>
      </c>
      <c r="B958" s="1" t="s">
        <v>2450</v>
      </c>
      <c r="C958">
        <v>2492</v>
      </c>
      <c r="D958" t="s">
        <v>2450</v>
      </c>
    </row>
    <row r="959" spans="1:4">
      <c r="A959" s="1" t="str">
        <f>"002493"</f>
        <v>002493</v>
      </c>
      <c r="B959" s="1" t="s">
        <v>2451</v>
      </c>
      <c r="C959">
        <v>2493</v>
      </c>
      <c r="D959" t="s">
        <v>2451</v>
      </c>
    </row>
    <row r="960" spans="1:4">
      <c r="A960" s="1" t="str">
        <f>"002494"</f>
        <v>002494</v>
      </c>
      <c r="B960" s="1" t="s">
        <v>2452</v>
      </c>
      <c r="C960">
        <v>2494</v>
      </c>
      <c r="D960" t="s">
        <v>2452</v>
      </c>
    </row>
    <row r="961" spans="1:4">
      <c r="A961" s="1" t="str">
        <f>"002495"</f>
        <v>002495</v>
      </c>
      <c r="B961" s="1" t="s">
        <v>2453</v>
      </c>
      <c r="C961">
        <v>2495</v>
      </c>
      <c r="D961" t="s">
        <v>2453</v>
      </c>
    </row>
    <row r="962" spans="1:4">
      <c r="A962" s="1" t="str">
        <f>"002496"</f>
        <v>002496</v>
      </c>
      <c r="B962" s="1" t="s">
        <v>2454</v>
      </c>
      <c r="C962">
        <v>2496</v>
      </c>
      <c r="D962" t="s">
        <v>2454</v>
      </c>
    </row>
    <row r="963" spans="1:4">
      <c r="A963" s="1" t="str">
        <f>"002497"</f>
        <v>002497</v>
      </c>
      <c r="B963" s="1" t="s">
        <v>2455</v>
      </c>
      <c r="C963">
        <v>2497</v>
      </c>
      <c r="D963" t="s">
        <v>2455</v>
      </c>
    </row>
    <row r="964" spans="1:4">
      <c r="A964" s="1" t="str">
        <f>"002498"</f>
        <v>002498</v>
      </c>
      <c r="B964" s="1" t="s">
        <v>2456</v>
      </c>
      <c r="C964">
        <v>2498</v>
      </c>
      <c r="D964" t="s">
        <v>2456</v>
      </c>
    </row>
    <row r="965" spans="1:4">
      <c r="A965" s="1" t="str">
        <f>"002499"</f>
        <v>002499</v>
      </c>
      <c r="B965" s="1" t="s">
        <v>2457</v>
      </c>
      <c r="C965">
        <v>2499</v>
      </c>
      <c r="D965" t="s">
        <v>2457</v>
      </c>
    </row>
    <row r="966" spans="1:4">
      <c r="A966" s="1" t="str">
        <f>"002500"</f>
        <v>002500</v>
      </c>
      <c r="B966" s="1" t="s">
        <v>2458</v>
      </c>
      <c r="C966">
        <v>2500</v>
      </c>
      <c r="D966" t="s">
        <v>2458</v>
      </c>
    </row>
    <row r="967" spans="1:4">
      <c r="A967" s="1" t="str">
        <f>"002501"</f>
        <v>002501</v>
      </c>
      <c r="B967" s="1" t="s">
        <v>2459</v>
      </c>
      <c r="C967">
        <v>2501</v>
      </c>
      <c r="D967" t="s">
        <v>2459</v>
      </c>
    </row>
    <row r="968" spans="1:4">
      <c r="A968" s="1" t="str">
        <f>"002502"</f>
        <v>002502</v>
      </c>
      <c r="B968" s="1" t="s">
        <v>2460</v>
      </c>
      <c r="C968">
        <v>2502</v>
      </c>
      <c r="D968" t="s">
        <v>2460</v>
      </c>
    </row>
    <row r="969" spans="1:4">
      <c r="A969" s="1" t="str">
        <f>"002503"</f>
        <v>002503</v>
      </c>
      <c r="B969" s="1" t="s">
        <v>2461</v>
      </c>
      <c r="C969">
        <v>2503</v>
      </c>
      <c r="D969" t="s">
        <v>2461</v>
      </c>
    </row>
    <row r="970" spans="1:4">
      <c r="A970" s="1" t="str">
        <f>"002504"</f>
        <v>002504</v>
      </c>
      <c r="B970" s="1" t="s">
        <v>2462</v>
      </c>
      <c r="C970">
        <v>2504</v>
      </c>
      <c r="D970" t="s">
        <v>2463</v>
      </c>
    </row>
    <row r="971" spans="1:4">
      <c r="A971" s="1" t="str">
        <f>"002505"</f>
        <v>002505</v>
      </c>
      <c r="B971" s="1" t="s">
        <v>2464</v>
      </c>
      <c r="C971">
        <v>2505</v>
      </c>
      <c r="D971" t="s">
        <v>2464</v>
      </c>
    </row>
    <row r="972" spans="1:4">
      <c r="A972" s="1" t="str">
        <f>"002506"</f>
        <v>002506</v>
      </c>
      <c r="B972" s="1" t="s">
        <v>2465</v>
      </c>
      <c r="C972">
        <v>2506</v>
      </c>
      <c r="D972" t="s">
        <v>2466</v>
      </c>
    </row>
    <row r="973" spans="1:4">
      <c r="A973" s="1" t="str">
        <f>"002507"</f>
        <v>002507</v>
      </c>
      <c r="B973" s="1" t="s">
        <v>2467</v>
      </c>
      <c r="C973">
        <v>2507</v>
      </c>
      <c r="D973" t="s">
        <v>2467</v>
      </c>
    </row>
    <row r="974" spans="1:4">
      <c r="A974" s="1" t="str">
        <f>"002508"</f>
        <v>002508</v>
      </c>
      <c r="B974" s="1" t="s">
        <v>2468</v>
      </c>
      <c r="C974">
        <v>2508</v>
      </c>
      <c r="D974" t="s">
        <v>2468</v>
      </c>
    </row>
    <row r="975" spans="1:4">
      <c r="A975" s="1" t="str">
        <f>"002509"</f>
        <v>002509</v>
      </c>
      <c r="B975" s="1" t="s">
        <v>2469</v>
      </c>
      <c r="C975">
        <v>2509</v>
      </c>
      <c r="D975" t="s">
        <v>2469</v>
      </c>
    </row>
    <row r="976" spans="1:4">
      <c r="A976" s="1" t="str">
        <f>"002510"</f>
        <v>002510</v>
      </c>
      <c r="B976" s="1" t="s">
        <v>2470</v>
      </c>
      <c r="C976">
        <v>2510</v>
      </c>
      <c r="D976" t="s">
        <v>2470</v>
      </c>
    </row>
    <row r="977" spans="1:4">
      <c r="A977" s="1" t="str">
        <f>"002511"</f>
        <v>002511</v>
      </c>
      <c r="B977" s="1" t="s">
        <v>2471</v>
      </c>
      <c r="C977">
        <v>2511</v>
      </c>
      <c r="D977" t="s">
        <v>2471</v>
      </c>
    </row>
    <row r="978" spans="1:4">
      <c r="A978" s="1" t="str">
        <f>"002512"</f>
        <v>002512</v>
      </c>
      <c r="B978" s="1" t="s">
        <v>2472</v>
      </c>
      <c r="C978">
        <v>2512</v>
      </c>
      <c r="D978" t="s">
        <v>2472</v>
      </c>
    </row>
    <row r="979" spans="1:4">
      <c r="A979" s="1" t="str">
        <f>"002513"</f>
        <v>002513</v>
      </c>
      <c r="B979" s="1" t="s">
        <v>2473</v>
      </c>
      <c r="C979">
        <v>2513</v>
      </c>
      <c r="D979" t="s">
        <v>2473</v>
      </c>
    </row>
    <row r="980" spans="1:4">
      <c r="A980" s="1" t="str">
        <f>"002514"</f>
        <v>002514</v>
      </c>
      <c r="B980" s="1" t="s">
        <v>2474</v>
      </c>
      <c r="C980">
        <v>2514</v>
      </c>
      <c r="D980" t="s">
        <v>2474</v>
      </c>
    </row>
    <row r="981" spans="1:4">
      <c r="A981" s="1" t="str">
        <f>"002515"</f>
        <v>002515</v>
      </c>
      <c r="B981" s="1" t="s">
        <v>2475</v>
      </c>
      <c r="C981">
        <v>2515</v>
      </c>
      <c r="D981" t="s">
        <v>2475</v>
      </c>
    </row>
    <row r="982" spans="1:4">
      <c r="A982" s="1" t="str">
        <f>"002516"</f>
        <v>002516</v>
      </c>
      <c r="B982" s="1" t="s">
        <v>2476</v>
      </c>
      <c r="C982">
        <v>2516</v>
      </c>
      <c r="D982" t="s">
        <v>2477</v>
      </c>
    </row>
    <row r="983" spans="1:4">
      <c r="A983" s="1" t="str">
        <f>"002517"</f>
        <v>002517</v>
      </c>
      <c r="B983" s="1" t="s">
        <v>2478</v>
      </c>
      <c r="C983">
        <v>2517</v>
      </c>
      <c r="D983" t="s">
        <v>2478</v>
      </c>
    </row>
    <row r="984" spans="1:4">
      <c r="A984" s="1" t="str">
        <f>"002518"</f>
        <v>002518</v>
      </c>
      <c r="B984" s="1" t="s">
        <v>2479</v>
      </c>
      <c r="C984">
        <v>2518</v>
      </c>
      <c r="D984" t="s">
        <v>2479</v>
      </c>
    </row>
    <row r="985" spans="1:4">
      <c r="A985" s="1" t="str">
        <f>"002519"</f>
        <v>002519</v>
      </c>
      <c r="B985" s="1" t="s">
        <v>2480</v>
      </c>
      <c r="C985">
        <v>2519</v>
      </c>
      <c r="D985" t="s">
        <v>2480</v>
      </c>
    </row>
    <row r="986" spans="1:4">
      <c r="A986" s="1" t="str">
        <f>"002520"</f>
        <v>002520</v>
      </c>
      <c r="B986" s="1" t="s">
        <v>2481</v>
      </c>
      <c r="C986">
        <v>2520</v>
      </c>
      <c r="D986" t="s">
        <v>2481</v>
      </c>
    </row>
    <row r="987" spans="1:4">
      <c r="A987" s="1" t="str">
        <f>"002521"</f>
        <v>002521</v>
      </c>
      <c r="B987" s="1" t="s">
        <v>2482</v>
      </c>
      <c r="C987">
        <v>2521</v>
      </c>
      <c r="D987" t="s">
        <v>2482</v>
      </c>
    </row>
    <row r="988" spans="1:4">
      <c r="A988" s="1" t="str">
        <f>"002522"</f>
        <v>002522</v>
      </c>
      <c r="B988" s="1" t="s">
        <v>2483</v>
      </c>
      <c r="C988">
        <v>2522</v>
      </c>
      <c r="D988" t="s">
        <v>2483</v>
      </c>
    </row>
    <row r="989" spans="1:4">
      <c r="A989" s="1" t="str">
        <f>"002523"</f>
        <v>002523</v>
      </c>
      <c r="B989" s="1" t="s">
        <v>2484</v>
      </c>
      <c r="C989">
        <v>2523</v>
      </c>
      <c r="D989" t="s">
        <v>2484</v>
      </c>
    </row>
    <row r="990" spans="1:4">
      <c r="A990" s="1" t="str">
        <f>"002524"</f>
        <v>002524</v>
      </c>
      <c r="B990" s="1" t="s">
        <v>2485</v>
      </c>
      <c r="C990">
        <v>2524</v>
      </c>
      <c r="D990" t="s">
        <v>2485</v>
      </c>
    </row>
    <row r="991" spans="1:4">
      <c r="A991" s="1" t="str">
        <f>"002526"</f>
        <v>002526</v>
      </c>
      <c r="B991" s="1" t="s">
        <v>2486</v>
      </c>
      <c r="C991">
        <v>2526</v>
      </c>
      <c r="D991" t="s">
        <v>2486</v>
      </c>
    </row>
    <row r="992" spans="1:4">
      <c r="A992" s="1" t="str">
        <f>"002527"</f>
        <v>002527</v>
      </c>
      <c r="B992" s="1" t="s">
        <v>2487</v>
      </c>
      <c r="C992">
        <v>2527</v>
      </c>
      <c r="D992" t="s">
        <v>2487</v>
      </c>
    </row>
    <row r="993" spans="1:4">
      <c r="A993" s="1" t="str">
        <f>"002528"</f>
        <v>002528</v>
      </c>
      <c r="B993" s="1" t="s">
        <v>2488</v>
      </c>
      <c r="C993">
        <v>2528</v>
      </c>
      <c r="D993" t="s">
        <v>2488</v>
      </c>
    </row>
    <row r="994" spans="1:4">
      <c r="A994" s="1" t="str">
        <f>"002529"</f>
        <v>002529</v>
      </c>
      <c r="B994" s="1" t="s">
        <v>2489</v>
      </c>
      <c r="C994">
        <v>2529</v>
      </c>
      <c r="D994" t="s">
        <v>2489</v>
      </c>
    </row>
    <row r="995" spans="1:4">
      <c r="A995" s="1" t="str">
        <f>"002530"</f>
        <v>002530</v>
      </c>
      <c r="B995" s="1" t="s">
        <v>2490</v>
      </c>
      <c r="C995">
        <v>2530</v>
      </c>
      <c r="D995" t="s">
        <v>2490</v>
      </c>
    </row>
    <row r="996" spans="1:4">
      <c r="A996" s="1" t="str">
        <f>"002531"</f>
        <v>002531</v>
      </c>
      <c r="B996" s="1" t="s">
        <v>2491</v>
      </c>
      <c r="C996">
        <v>2531</v>
      </c>
      <c r="D996" t="s">
        <v>2491</v>
      </c>
    </row>
    <row r="997" spans="1:4">
      <c r="A997" s="1" t="str">
        <f>"002532"</f>
        <v>002532</v>
      </c>
      <c r="B997" s="1" t="s">
        <v>2492</v>
      </c>
      <c r="C997">
        <v>2532</v>
      </c>
      <c r="D997" t="s">
        <v>2492</v>
      </c>
    </row>
    <row r="998" spans="1:4">
      <c r="A998" s="1" t="str">
        <f>"002533"</f>
        <v>002533</v>
      </c>
      <c r="B998" s="1" t="s">
        <v>2493</v>
      </c>
      <c r="C998">
        <v>2533</v>
      </c>
      <c r="D998" t="s">
        <v>2493</v>
      </c>
    </row>
    <row r="999" spans="1:4">
      <c r="A999" s="1" t="str">
        <f>"002534"</f>
        <v>002534</v>
      </c>
      <c r="B999" s="1" t="s">
        <v>2494</v>
      </c>
      <c r="C999">
        <v>2534</v>
      </c>
      <c r="D999" t="s">
        <v>2494</v>
      </c>
    </row>
    <row r="1000" spans="1:4">
      <c r="A1000" s="1" t="str">
        <f>"002535"</f>
        <v>002535</v>
      </c>
      <c r="B1000" s="1" t="s">
        <v>2495</v>
      </c>
      <c r="C1000">
        <v>2535</v>
      </c>
      <c r="D1000" t="s">
        <v>2495</v>
      </c>
    </row>
    <row r="1001" spans="1:4">
      <c r="A1001" s="1" t="str">
        <f>"002536"</f>
        <v>002536</v>
      </c>
      <c r="B1001" s="1" t="s">
        <v>2496</v>
      </c>
      <c r="C1001">
        <v>2536</v>
      </c>
      <c r="D1001" t="s">
        <v>2496</v>
      </c>
    </row>
    <row r="1002" spans="1:4">
      <c r="A1002" s="1" t="str">
        <f>"002537"</f>
        <v>002537</v>
      </c>
      <c r="B1002" s="1" t="s">
        <v>2497</v>
      </c>
      <c r="C1002">
        <v>2537</v>
      </c>
      <c r="D1002" t="s">
        <v>2497</v>
      </c>
    </row>
    <row r="1003" spans="1:4">
      <c r="A1003" s="1" t="str">
        <f>"002538"</f>
        <v>002538</v>
      </c>
      <c r="B1003" s="1" t="s">
        <v>2498</v>
      </c>
      <c r="C1003">
        <v>2538</v>
      </c>
      <c r="D1003" t="s">
        <v>2498</v>
      </c>
    </row>
    <row r="1004" spans="1:4">
      <c r="A1004" s="1" t="str">
        <f>"002539"</f>
        <v>002539</v>
      </c>
      <c r="B1004" s="1" t="s">
        <v>2499</v>
      </c>
      <c r="C1004">
        <v>2539</v>
      </c>
      <c r="D1004" t="s">
        <v>2499</v>
      </c>
    </row>
    <row r="1005" spans="1:4">
      <c r="A1005" s="1" t="str">
        <f>"002540"</f>
        <v>002540</v>
      </c>
      <c r="B1005" s="1" t="s">
        <v>2500</v>
      </c>
      <c r="C1005">
        <v>2540</v>
      </c>
      <c r="D1005" t="s">
        <v>2500</v>
      </c>
    </row>
    <row r="1006" spans="1:4">
      <c r="A1006" s="1" t="str">
        <f>"002541"</f>
        <v>002541</v>
      </c>
      <c r="B1006" s="1" t="s">
        <v>2501</v>
      </c>
      <c r="C1006">
        <v>2541</v>
      </c>
      <c r="D1006" t="s">
        <v>2501</v>
      </c>
    </row>
    <row r="1007" spans="1:4">
      <c r="A1007" s="1" t="str">
        <f>"002542"</f>
        <v>002542</v>
      </c>
      <c r="B1007" s="1" t="s">
        <v>2502</v>
      </c>
      <c r="C1007">
        <v>2542</v>
      </c>
      <c r="D1007" t="s">
        <v>2502</v>
      </c>
    </row>
    <row r="1008" spans="1:4">
      <c r="A1008" s="1" t="str">
        <f>"002543"</f>
        <v>002543</v>
      </c>
      <c r="B1008" s="1" t="s">
        <v>2503</v>
      </c>
      <c r="C1008">
        <v>2543</v>
      </c>
      <c r="D1008" t="s">
        <v>2503</v>
      </c>
    </row>
    <row r="1009" spans="1:4">
      <c r="A1009" s="1" t="str">
        <f>"002544"</f>
        <v>002544</v>
      </c>
      <c r="B1009" s="1" t="s">
        <v>2504</v>
      </c>
      <c r="C1009">
        <v>2544</v>
      </c>
      <c r="D1009" t="s">
        <v>2504</v>
      </c>
    </row>
    <row r="1010" spans="1:4">
      <c r="A1010" s="1" t="str">
        <f>"002545"</f>
        <v>002545</v>
      </c>
      <c r="B1010" s="1" t="s">
        <v>2505</v>
      </c>
      <c r="C1010">
        <v>2545</v>
      </c>
      <c r="D1010" t="s">
        <v>2505</v>
      </c>
    </row>
    <row r="1011" spans="1:4">
      <c r="A1011" s="1" t="str">
        <f>"002546"</f>
        <v>002546</v>
      </c>
      <c r="B1011" s="1" t="s">
        <v>2506</v>
      </c>
      <c r="C1011">
        <v>2546</v>
      </c>
      <c r="D1011" t="s">
        <v>2506</v>
      </c>
    </row>
    <row r="1012" spans="1:4">
      <c r="A1012" s="1" t="str">
        <f>"002547"</f>
        <v>002547</v>
      </c>
      <c r="B1012" s="1" t="s">
        <v>2507</v>
      </c>
      <c r="C1012">
        <v>2547</v>
      </c>
      <c r="D1012" t="s">
        <v>2507</v>
      </c>
    </row>
    <row r="1013" spans="1:4">
      <c r="A1013" s="1" t="str">
        <f>"002548"</f>
        <v>002548</v>
      </c>
      <c r="B1013" s="1" t="s">
        <v>2508</v>
      </c>
      <c r="C1013">
        <v>2548</v>
      </c>
      <c r="D1013" t="s">
        <v>2508</v>
      </c>
    </row>
    <row r="1014" spans="1:4">
      <c r="A1014" s="1" t="str">
        <f>"002549"</f>
        <v>002549</v>
      </c>
      <c r="B1014" s="1" t="s">
        <v>2509</v>
      </c>
      <c r="C1014">
        <v>2549</v>
      </c>
      <c r="D1014" t="s">
        <v>2509</v>
      </c>
    </row>
    <row r="1015" spans="1:4">
      <c r="A1015" s="1" t="str">
        <f>"002550"</f>
        <v>002550</v>
      </c>
      <c r="B1015" s="1" t="s">
        <v>2510</v>
      </c>
      <c r="C1015">
        <v>2550</v>
      </c>
      <c r="D1015" t="s">
        <v>2510</v>
      </c>
    </row>
    <row r="1016" spans="1:4">
      <c r="A1016" s="1" t="str">
        <f>"002551"</f>
        <v>002551</v>
      </c>
      <c r="B1016" s="1" t="s">
        <v>2511</v>
      </c>
      <c r="C1016">
        <v>2551</v>
      </c>
      <c r="D1016" t="s">
        <v>2511</v>
      </c>
    </row>
    <row r="1017" spans="1:4">
      <c r="A1017" s="1" t="str">
        <f>"002552"</f>
        <v>002552</v>
      </c>
      <c r="B1017" s="1" t="s">
        <v>2512</v>
      </c>
      <c r="C1017">
        <v>2552</v>
      </c>
      <c r="D1017" t="s">
        <v>2512</v>
      </c>
    </row>
    <row r="1018" spans="1:4">
      <c r="A1018" s="1" t="str">
        <f>"002553"</f>
        <v>002553</v>
      </c>
      <c r="B1018" s="1" t="s">
        <v>2513</v>
      </c>
      <c r="C1018">
        <v>2553</v>
      </c>
      <c r="D1018" t="s">
        <v>2513</v>
      </c>
    </row>
    <row r="1019" spans="1:4">
      <c r="A1019" s="1" t="str">
        <f>"002554"</f>
        <v>002554</v>
      </c>
      <c r="B1019" s="1" t="s">
        <v>2514</v>
      </c>
      <c r="C1019">
        <v>2554</v>
      </c>
      <c r="D1019" t="s">
        <v>2514</v>
      </c>
    </row>
    <row r="1020" spans="1:4">
      <c r="A1020" s="1" t="str">
        <f>"002555"</f>
        <v>002555</v>
      </c>
      <c r="B1020" s="1" t="s">
        <v>2515</v>
      </c>
      <c r="C1020">
        <v>2555</v>
      </c>
      <c r="D1020" t="s">
        <v>2516</v>
      </c>
    </row>
    <row r="1021" spans="1:4">
      <c r="A1021" s="1" t="str">
        <f>"002556"</f>
        <v>002556</v>
      </c>
      <c r="B1021" s="1" t="s">
        <v>2517</v>
      </c>
      <c r="C1021">
        <v>2556</v>
      </c>
      <c r="D1021" t="s">
        <v>2517</v>
      </c>
    </row>
    <row r="1022" spans="1:4">
      <c r="A1022" s="1" t="str">
        <f>"002557"</f>
        <v>002557</v>
      </c>
      <c r="B1022" s="1" t="s">
        <v>2518</v>
      </c>
      <c r="C1022">
        <v>2557</v>
      </c>
      <c r="D1022" t="s">
        <v>2518</v>
      </c>
    </row>
    <row r="1023" spans="1:4">
      <c r="A1023" s="1" t="str">
        <f>"002558"</f>
        <v>002558</v>
      </c>
      <c r="B1023" s="1" t="s">
        <v>2519</v>
      </c>
      <c r="C1023">
        <v>2558</v>
      </c>
      <c r="D1023" t="s">
        <v>2519</v>
      </c>
    </row>
    <row r="1024" spans="1:4">
      <c r="A1024" s="1" t="str">
        <f>"002559"</f>
        <v>002559</v>
      </c>
      <c r="B1024" s="1" t="s">
        <v>2520</v>
      </c>
      <c r="C1024">
        <v>2559</v>
      </c>
      <c r="D1024" t="s">
        <v>2520</v>
      </c>
    </row>
    <row r="1025" spans="1:4">
      <c r="A1025" s="1" t="str">
        <f>"002560"</f>
        <v>002560</v>
      </c>
      <c r="B1025" s="1" t="s">
        <v>2521</v>
      </c>
      <c r="C1025">
        <v>2560</v>
      </c>
      <c r="D1025" t="s">
        <v>2521</v>
      </c>
    </row>
    <row r="1026" spans="1:4">
      <c r="A1026" s="1" t="str">
        <f>"002561"</f>
        <v>002561</v>
      </c>
      <c r="B1026" s="1" t="s">
        <v>2522</v>
      </c>
      <c r="C1026">
        <v>2561</v>
      </c>
      <c r="D1026" t="s">
        <v>2522</v>
      </c>
    </row>
    <row r="1027" spans="1:4">
      <c r="A1027" s="1" t="str">
        <f>"002562"</f>
        <v>002562</v>
      </c>
      <c r="B1027" s="1" t="s">
        <v>2523</v>
      </c>
      <c r="C1027">
        <v>2562</v>
      </c>
      <c r="D1027" t="s">
        <v>2523</v>
      </c>
    </row>
    <row r="1028" spans="1:4">
      <c r="A1028" s="1" t="str">
        <f>"002563"</f>
        <v>002563</v>
      </c>
      <c r="B1028" s="1" t="s">
        <v>2524</v>
      </c>
      <c r="C1028">
        <v>2563</v>
      </c>
      <c r="D1028" t="s">
        <v>2524</v>
      </c>
    </row>
    <row r="1029" spans="1:4">
      <c r="A1029" s="1" t="str">
        <f>"002564"</f>
        <v>002564</v>
      </c>
      <c r="B1029" s="1" t="s">
        <v>2525</v>
      </c>
      <c r="C1029">
        <v>2564</v>
      </c>
      <c r="D1029" t="s">
        <v>2525</v>
      </c>
    </row>
    <row r="1030" spans="1:4">
      <c r="A1030" s="1" t="str">
        <f>"002565"</f>
        <v>002565</v>
      </c>
      <c r="B1030" s="1" t="s">
        <v>2526</v>
      </c>
      <c r="C1030">
        <v>2565</v>
      </c>
      <c r="D1030" t="s">
        <v>2526</v>
      </c>
    </row>
    <row r="1031" spans="1:4">
      <c r="A1031" s="1" t="str">
        <f>"002566"</f>
        <v>002566</v>
      </c>
      <c r="B1031" s="1" t="s">
        <v>2527</v>
      </c>
      <c r="C1031">
        <v>2566</v>
      </c>
      <c r="D1031" t="s">
        <v>2527</v>
      </c>
    </row>
    <row r="1032" spans="1:4">
      <c r="A1032" s="1" t="str">
        <f>"002567"</f>
        <v>002567</v>
      </c>
      <c r="B1032" s="1" t="s">
        <v>2528</v>
      </c>
      <c r="C1032">
        <v>2567</v>
      </c>
      <c r="D1032" t="s">
        <v>2528</v>
      </c>
    </row>
    <row r="1033" spans="1:4">
      <c r="A1033" s="1" t="str">
        <f>"002568"</f>
        <v>002568</v>
      </c>
      <c r="B1033" s="1" t="s">
        <v>2529</v>
      </c>
      <c r="C1033">
        <v>2568</v>
      </c>
      <c r="D1033" t="s">
        <v>2529</v>
      </c>
    </row>
    <row r="1034" spans="1:4">
      <c r="A1034" s="1" t="str">
        <f>"002569"</f>
        <v>002569</v>
      </c>
      <c r="B1034" s="1" t="s">
        <v>2530</v>
      </c>
      <c r="C1034">
        <v>2569</v>
      </c>
      <c r="D1034" t="s">
        <v>2530</v>
      </c>
    </row>
    <row r="1035" spans="1:4">
      <c r="A1035" s="1" t="str">
        <f>"002570"</f>
        <v>002570</v>
      </c>
      <c r="B1035" s="1" t="s">
        <v>2531</v>
      </c>
      <c r="C1035">
        <v>2570</v>
      </c>
      <c r="D1035" t="s">
        <v>2531</v>
      </c>
    </row>
    <row r="1036" spans="1:4">
      <c r="A1036" s="1" t="str">
        <f>"002571"</f>
        <v>002571</v>
      </c>
      <c r="B1036" s="1" t="s">
        <v>2532</v>
      </c>
      <c r="C1036">
        <v>2571</v>
      </c>
      <c r="D1036" t="s">
        <v>2532</v>
      </c>
    </row>
    <row r="1037" spans="1:4">
      <c r="A1037" s="1" t="str">
        <f>"002572"</f>
        <v>002572</v>
      </c>
      <c r="B1037" s="1" t="s">
        <v>2533</v>
      </c>
      <c r="C1037">
        <v>2572</v>
      </c>
      <c r="D1037" t="s">
        <v>2533</v>
      </c>
    </row>
    <row r="1038" spans="1:4">
      <c r="A1038" s="1" t="str">
        <f>"002573"</f>
        <v>002573</v>
      </c>
      <c r="B1038" s="1" t="s">
        <v>2534</v>
      </c>
      <c r="C1038">
        <v>2573</v>
      </c>
      <c r="D1038" t="s">
        <v>2535</v>
      </c>
    </row>
    <row r="1039" spans="1:4">
      <c r="A1039" s="1" t="str">
        <f>"002574"</f>
        <v>002574</v>
      </c>
      <c r="B1039" s="1" t="s">
        <v>2536</v>
      </c>
      <c r="C1039">
        <v>2574</v>
      </c>
      <c r="D1039" t="s">
        <v>2536</v>
      </c>
    </row>
    <row r="1040" spans="1:4">
      <c r="A1040" s="1" t="str">
        <f>"002575"</f>
        <v>002575</v>
      </c>
      <c r="B1040" s="1" t="s">
        <v>2537</v>
      </c>
      <c r="C1040">
        <v>2575</v>
      </c>
      <c r="D1040" t="s">
        <v>2537</v>
      </c>
    </row>
    <row r="1041" spans="1:4">
      <c r="A1041" s="1" t="str">
        <f>"002576"</f>
        <v>002576</v>
      </c>
      <c r="B1041" s="1" t="s">
        <v>2538</v>
      </c>
      <c r="C1041">
        <v>2576</v>
      </c>
      <c r="D1041" t="s">
        <v>2538</v>
      </c>
    </row>
    <row r="1042" spans="1:4">
      <c r="A1042" s="1" t="str">
        <f>"002577"</f>
        <v>002577</v>
      </c>
      <c r="B1042" s="1" t="s">
        <v>2539</v>
      </c>
      <c r="C1042">
        <v>2577</v>
      </c>
      <c r="D1042" t="s">
        <v>2539</v>
      </c>
    </row>
    <row r="1043" spans="1:4">
      <c r="A1043" s="1" t="str">
        <f>"002578"</f>
        <v>002578</v>
      </c>
      <c r="B1043" s="1" t="s">
        <v>2540</v>
      </c>
      <c r="C1043">
        <v>2578</v>
      </c>
      <c r="D1043" t="s">
        <v>2540</v>
      </c>
    </row>
    <row r="1044" spans="1:4">
      <c r="A1044" s="1" t="str">
        <f>"002579"</f>
        <v>002579</v>
      </c>
      <c r="B1044" s="1" t="s">
        <v>2541</v>
      </c>
      <c r="C1044">
        <v>2579</v>
      </c>
      <c r="D1044" t="s">
        <v>2541</v>
      </c>
    </row>
    <row r="1045" spans="1:4">
      <c r="A1045" s="1" t="str">
        <f>"002580"</f>
        <v>002580</v>
      </c>
      <c r="B1045" s="1" t="s">
        <v>2542</v>
      </c>
      <c r="C1045">
        <v>2580</v>
      </c>
      <c r="D1045" t="s">
        <v>2542</v>
      </c>
    </row>
    <row r="1046" spans="1:4">
      <c r="A1046" s="1" t="str">
        <f>"002581"</f>
        <v>002581</v>
      </c>
      <c r="B1046" s="1" t="s">
        <v>2543</v>
      </c>
      <c r="C1046">
        <v>2581</v>
      </c>
      <c r="D1046" t="s">
        <v>2544</v>
      </c>
    </row>
    <row r="1047" spans="1:4">
      <c r="A1047" s="1" t="str">
        <f>"002582"</f>
        <v>002582</v>
      </c>
      <c r="B1047" s="1" t="s">
        <v>2545</v>
      </c>
      <c r="C1047">
        <v>2582</v>
      </c>
      <c r="D1047" t="s">
        <v>2545</v>
      </c>
    </row>
    <row r="1048" spans="1:4">
      <c r="A1048" s="1" t="str">
        <f>"002583"</f>
        <v>002583</v>
      </c>
      <c r="B1048" s="1" t="s">
        <v>2546</v>
      </c>
      <c r="C1048">
        <v>2583</v>
      </c>
      <c r="D1048" t="s">
        <v>2546</v>
      </c>
    </row>
    <row r="1049" spans="1:4">
      <c r="A1049" s="1" t="str">
        <f>"002584"</f>
        <v>002584</v>
      </c>
      <c r="B1049" s="1" t="s">
        <v>2547</v>
      </c>
      <c r="C1049">
        <v>2584</v>
      </c>
      <c r="D1049" t="s">
        <v>2548</v>
      </c>
    </row>
    <row r="1050" spans="1:4">
      <c r="A1050" s="1" t="str">
        <f>"002585"</f>
        <v>002585</v>
      </c>
      <c r="B1050" s="1" t="s">
        <v>2549</v>
      </c>
      <c r="C1050">
        <v>2585</v>
      </c>
      <c r="D1050" t="s">
        <v>2549</v>
      </c>
    </row>
    <row r="1051" spans="1:4">
      <c r="A1051" s="1" t="str">
        <f>"002586"</f>
        <v>002586</v>
      </c>
      <c r="B1051" s="1" t="s">
        <v>2550</v>
      </c>
      <c r="C1051">
        <v>2586</v>
      </c>
      <c r="D1051" t="s">
        <v>2550</v>
      </c>
    </row>
    <row r="1052" spans="1:4">
      <c r="A1052" s="1" t="str">
        <f>"002587"</f>
        <v>002587</v>
      </c>
      <c r="B1052" s="1" t="s">
        <v>2551</v>
      </c>
      <c r="C1052">
        <v>2587</v>
      </c>
      <c r="D1052" t="s">
        <v>2551</v>
      </c>
    </row>
    <row r="1053" spans="1:4">
      <c r="A1053" s="1" t="str">
        <f>"002588"</f>
        <v>002588</v>
      </c>
      <c r="B1053" s="1" t="s">
        <v>2552</v>
      </c>
      <c r="C1053">
        <v>2588</v>
      </c>
      <c r="D1053" t="s">
        <v>2552</v>
      </c>
    </row>
    <row r="1054" spans="1:4">
      <c r="A1054" s="1" t="str">
        <f>"002589"</f>
        <v>002589</v>
      </c>
      <c r="B1054" s="1" t="s">
        <v>2553</v>
      </c>
      <c r="C1054">
        <v>2589</v>
      </c>
      <c r="D1054" t="s">
        <v>2553</v>
      </c>
    </row>
    <row r="1055" spans="1:4">
      <c r="A1055" s="1" t="str">
        <f>"002590"</f>
        <v>002590</v>
      </c>
      <c r="B1055" s="1" t="s">
        <v>2554</v>
      </c>
      <c r="C1055">
        <v>2590</v>
      </c>
      <c r="D1055" t="s">
        <v>2554</v>
      </c>
    </row>
    <row r="1056" spans="1:4">
      <c r="A1056" s="1" t="str">
        <f>"002591"</f>
        <v>002591</v>
      </c>
      <c r="B1056" s="1" t="s">
        <v>2555</v>
      </c>
      <c r="C1056">
        <v>2591</v>
      </c>
      <c r="D1056" t="s">
        <v>2555</v>
      </c>
    </row>
    <row r="1057" spans="1:4">
      <c r="A1057" s="1" t="str">
        <f>"002592"</f>
        <v>002592</v>
      </c>
      <c r="B1057" s="1" t="s">
        <v>2556</v>
      </c>
      <c r="C1057">
        <v>2592</v>
      </c>
      <c r="D1057" t="s">
        <v>2556</v>
      </c>
    </row>
    <row r="1058" spans="1:4">
      <c r="A1058" s="1" t="str">
        <f>"002593"</f>
        <v>002593</v>
      </c>
      <c r="B1058" s="1" t="s">
        <v>2557</v>
      </c>
      <c r="C1058">
        <v>2593</v>
      </c>
      <c r="D1058" t="s">
        <v>2557</v>
      </c>
    </row>
    <row r="1059" spans="1:4">
      <c r="A1059" s="1" t="str">
        <f>"002594"</f>
        <v>002594</v>
      </c>
      <c r="B1059" s="1" t="s">
        <v>2558</v>
      </c>
      <c r="C1059">
        <v>2594</v>
      </c>
      <c r="D1059" t="s">
        <v>2558</v>
      </c>
    </row>
    <row r="1060" spans="1:4">
      <c r="A1060" s="1" t="str">
        <f>"002595"</f>
        <v>002595</v>
      </c>
      <c r="B1060" s="1" t="s">
        <v>2559</v>
      </c>
      <c r="C1060">
        <v>2595</v>
      </c>
      <c r="D1060" t="s">
        <v>2559</v>
      </c>
    </row>
    <row r="1061" spans="1:4">
      <c r="A1061" s="1" t="str">
        <f>"002596"</f>
        <v>002596</v>
      </c>
      <c r="B1061" s="1" t="s">
        <v>2560</v>
      </c>
      <c r="C1061">
        <v>2596</v>
      </c>
      <c r="D1061" t="s">
        <v>2560</v>
      </c>
    </row>
    <row r="1062" spans="1:4">
      <c r="A1062" s="1" t="str">
        <f>"002597"</f>
        <v>002597</v>
      </c>
      <c r="B1062" s="1" t="s">
        <v>2561</v>
      </c>
      <c r="C1062">
        <v>2597</v>
      </c>
      <c r="D1062" t="s">
        <v>2561</v>
      </c>
    </row>
    <row r="1063" spans="1:4">
      <c r="A1063" s="1" t="str">
        <f>"002598"</f>
        <v>002598</v>
      </c>
      <c r="B1063" s="1" t="s">
        <v>2562</v>
      </c>
      <c r="C1063">
        <v>2598</v>
      </c>
      <c r="D1063" t="s">
        <v>2562</v>
      </c>
    </row>
    <row r="1064" spans="1:4">
      <c r="A1064" s="1" t="str">
        <f>"002599"</f>
        <v>002599</v>
      </c>
      <c r="B1064" s="1" t="s">
        <v>2563</v>
      </c>
      <c r="C1064">
        <v>2599</v>
      </c>
      <c r="D1064" t="s">
        <v>2563</v>
      </c>
    </row>
    <row r="1065" spans="1:4">
      <c r="A1065" s="1" t="str">
        <f>"002600"</f>
        <v>002600</v>
      </c>
      <c r="B1065" s="1" t="s">
        <v>2564</v>
      </c>
      <c r="C1065">
        <v>2600</v>
      </c>
      <c r="D1065" t="s">
        <v>2564</v>
      </c>
    </row>
    <row r="1066" spans="1:4">
      <c r="A1066" s="1" t="str">
        <f>"002601"</f>
        <v>002601</v>
      </c>
      <c r="B1066" s="1" t="s">
        <v>2565</v>
      </c>
      <c r="C1066">
        <v>2601</v>
      </c>
      <c r="D1066" t="s">
        <v>2565</v>
      </c>
    </row>
    <row r="1067" spans="1:4">
      <c r="A1067" s="1" t="str">
        <f>"002602"</f>
        <v>002602</v>
      </c>
      <c r="B1067" s="1" t="s">
        <v>2566</v>
      </c>
      <c r="C1067">
        <v>2602</v>
      </c>
      <c r="D1067" t="s">
        <v>2566</v>
      </c>
    </row>
    <row r="1068" spans="1:4">
      <c r="A1068" s="1" t="str">
        <f>"002603"</f>
        <v>002603</v>
      </c>
      <c r="B1068" s="1" t="s">
        <v>2567</v>
      </c>
      <c r="C1068">
        <v>2603</v>
      </c>
      <c r="D1068" t="s">
        <v>2567</v>
      </c>
    </row>
    <row r="1069" spans="1:4">
      <c r="A1069" s="1" t="str">
        <f>"002604"</f>
        <v>002604</v>
      </c>
      <c r="B1069" s="1" t="s">
        <v>2568</v>
      </c>
      <c r="C1069">
        <v>2604</v>
      </c>
      <c r="D1069" t="s">
        <v>2568</v>
      </c>
    </row>
    <row r="1070" spans="1:4">
      <c r="A1070" s="1" t="str">
        <f>"002605"</f>
        <v>002605</v>
      </c>
      <c r="B1070" s="1" t="s">
        <v>2569</v>
      </c>
      <c r="C1070">
        <v>2605</v>
      </c>
      <c r="D1070" t="s">
        <v>2569</v>
      </c>
    </row>
    <row r="1071" spans="1:4">
      <c r="A1071" s="1" t="str">
        <f>"002606"</f>
        <v>002606</v>
      </c>
      <c r="B1071" s="1" t="s">
        <v>2570</v>
      </c>
      <c r="C1071">
        <v>2606</v>
      </c>
      <c r="D1071" t="s">
        <v>2570</v>
      </c>
    </row>
    <row r="1072" spans="1:4">
      <c r="A1072" s="1" t="str">
        <f>"002607"</f>
        <v>002607</v>
      </c>
      <c r="B1072" s="1" t="s">
        <v>2571</v>
      </c>
      <c r="C1072">
        <v>2607</v>
      </c>
      <c r="D1072" t="s">
        <v>2571</v>
      </c>
    </row>
    <row r="1073" spans="1:4">
      <c r="A1073" s="1" t="str">
        <f>"002608"</f>
        <v>002608</v>
      </c>
      <c r="B1073" s="1" t="s">
        <v>2572</v>
      </c>
      <c r="C1073">
        <v>2608</v>
      </c>
      <c r="D1073" t="s">
        <v>2573</v>
      </c>
    </row>
    <row r="1074" spans="1:4">
      <c r="A1074" s="1" t="str">
        <f>"002609"</f>
        <v>002609</v>
      </c>
      <c r="B1074" s="1" t="s">
        <v>2574</v>
      </c>
      <c r="C1074">
        <v>2609</v>
      </c>
      <c r="D1074" t="s">
        <v>2574</v>
      </c>
    </row>
    <row r="1075" spans="1:4">
      <c r="A1075" s="1" t="str">
        <f>"002610"</f>
        <v>002610</v>
      </c>
      <c r="B1075" s="1" t="s">
        <v>2575</v>
      </c>
      <c r="C1075">
        <v>2610</v>
      </c>
      <c r="D1075" t="s">
        <v>2575</v>
      </c>
    </row>
    <row r="1076" spans="1:4">
      <c r="A1076" s="1" t="str">
        <f>"002611"</f>
        <v>002611</v>
      </c>
      <c r="B1076" s="1" t="s">
        <v>2576</v>
      </c>
      <c r="C1076">
        <v>2611</v>
      </c>
      <c r="D1076" t="s">
        <v>2576</v>
      </c>
    </row>
    <row r="1077" spans="1:4">
      <c r="A1077" s="1" t="str">
        <f>"002612"</f>
        <v>002612</v>
      </c>
      <c r="B1077" s="1" t="s">
        <v>2577</v>
      </c>
      <c r="C1077">
        <v>2612</v>
      </c>
      <c r="D1077" t="s">
        <v>2577</v>
      </c>
    </row>
    <row r="1078" spans="1:4">
      <c r="A1078" s="1" t="str">
        <f>"002613"</f>
        <v>002613</v>
      </c>
      <c r="B1078" s="1" t="s">
        <v>2578</v>
      </c>
      <c r="C1078">
        <v>2613</v>
      </c>
      <c r="D1078" t="s">
        <v>2578</v>
      </c>
    </row>
    <row r="1079" spans="1:4">
      <c r="A1079" s="1" t="str">
        <f>"002614"</f>
        <v>002614</v>
      </c>
      <c r="B1079" s="1" t="s">
        <v>2579</v>
      </c>
      <c r="C1079">
        <v>2614</v>
      </c>
      <c r="D1079" t="s">
        <v>2579</v>
      </c>
    </row>
    <row r="1080" spans="1:4">
      <c r="A1080" s="1" t="str">
        <f>"002615"</f>
        <v>002615</v>
      </c>
      <c r="B1080" s="1" t="s">
        <v>2580</v>
      </c>
      <c r="C1080">
        <v>2615</v>
      </c>
      <c r="D1080" t="s">
        <v>2580</v>
      </c>
    </row>
    <row r="1081" spans="1:4">
      <c r="A1081" s="1" t="str">
        <f>"002616"</f>
        <v>002616</v>
      </c>
      <c r="B1081" s="1" t="s">
        <v>2581</v>
      </c>
      <c r="C1081">
        <v>2616</v>
      </c>
      <c r="D1081" t="s">
        <v>2581</v>
      </c>
    </row>
    <row r="1082" spans="1:4">
      <c r="A1082" s="1" t="str">
        <f>"002617"</f>
        <v>002617</v>
      </c>
      <c r="B1082" s="1" t="s">
        <v>2582</v>
      </c>
      <c r="C1082">
        <v>2617</v>
      </c>
      <c r="D1082" t="s">
        <v>2582</v>
      </c>
    </row>
    <row r="1083" spans="1:4">
      <c r="A1083" s="1" t="str">
        <f>"002618"</f>
        <v>002618</v>
      </c>
      <c r="B1083" s="1" t="s">
        <v>2583</v>
      </c>
      <c r="C1083">
        <v>2618</v>
      </c>
      <c r="D1083" t="s">
        <v>2583</v>
      </c>
    </row>
    <row r="1084" spans="1:4">
      <c r="A1084" s="1" t="str">
        <f>"002619"</f>
        <v>002619</v>
      </c>
      <c r="B1084" s="1" t="s">
        <v>2584</v>
      </c>
      <c r="C1084">
        <v>2619</v>
      </c>
      <c r="D1084" t="s">
        <v>2584</v>
      </c>
    </row>
    <row r="1085" spans="1:4">
      <c r="A1085" s="1" t="str">
        <f>"002620"</f>
        <v>002620</v>
      </c>
      <c r="B1085" s="1" t="s">
        <v>2585</v>
      </c>
      <c r="C1085">
        <v>2620</v>
      </c>
      <c r="D1085" t="s">
        <v>2585</v>
      </c>
    </row>
    <row r="1086" spans="1:4">
      <c r="A1086" s="1" t="str">
        <f>"002621"</f>
        <v>002621</v>
      </c>
      <c r="B1086" s="1" t="s">
        <v>2586</v>
      </c>
      <c r="C1086">
        <v>2621</v>
      </c>
      <c r="D1086" t="s">
        <v>2587</v>
      </c>
    </row>
    <row r="1087" spans="1:4">
      <c r="A1087" s="1" t="str">
        <f>"002622"</f>
        <v>002622</v>
      </c>
      <c r="B1087" s="1" t="s">
        <v>2588</v>
      </c>
      <c r="C1087">
        <v>2622</v>
      </c>
      <c r="D1087" t="s">
        <v>2588</v>
      </c>
    </row>
    <row r="1088" spans="1:4">
      <c r="A1088" s="1" t="str">
        <f>"002623"</f>
        <v>002623</v>
      </c>
      <c r="B1088" s="1" t="s">
        <v>2589</v>
      </c>
      <c r="C1088">
        <v>2623</v>
      </c>
      <c r="D1088" t="s">
        <v>2589</v>
      </c>
    </row>
    <row r="1089" spans="1:4">
      <c r="A1089" s="1" t="str">
        <f>"002624"</f>
        <v>002624</v>
      </c>
      <c r="B1089" s="1" t="s">
        <v>2590</v>
      </c>
      <c r="C1089">
        <v>2624</v>
      </c>
      <c r="D1089" t="s">
        <v>2591</v>
      </c>
    </row>
    <row r="1090" spans="1:4">
      <c r="A1090" s="1" t="str">
        <f>"002625"</f>
        <v>002625</v>
      </c>
      <c r="B1090" s="1" t="s">
        <v>2592</v>
      </c>
      <c r="C1090">
        <v>2625</v>
      </c>
      <c r="D1090" t="s">
        <v>2592</v>
      </c>
    </row>
    <row r="1091" spans="1:4">
      <c r="A1091" s="1" t="str">
        <f>"002626"</f>
        <v>002626</v>
      </c>
      <c r="B1091" s="1" t="s">
        <v>2593</v>
      </c>
      <c r="C1091">
        <v>2626</v>
      </c>
      <c r="D1091" t="s">
        <v>2593</v>
      </c>
    </row>
    <row r="1092" spans="1:4">
      <c r="A1092" s="1" t="str">
        <f>"002627"</f>
        <v>002627</v>
      </c>
      <c r="B1092" s="1" t="s">
        <v>2594</v>
      </c>
      <c r="C1092">
        <v>2627</v>
      </c>
      <c r="D1092" t="s">
        <v>2594</v>
      </c>
    </row>
    <row r="1093" spans="1:4">
      <c r="A1093" s="1" t="str">
        <f>"002628"</f>
        <v>002628</v>
      </c>
      <c r="B1093" s="1" t="s">
        <v>2595</v>
      </c>
      <c r="C1093">
        <v>2628</v>
      </c>
      <c r="D1093" t="s">
        <v>2595</v>
      </c>
    </row>
    <row r="1094" spans="1:4">
      <c r="A1094" s="1" t="str">
        <f>"002629"</f>
        <v>002629</v>
      </c>
      <c r="B1094" s="1" t="s">
        <v>2596</v>
      </c>
      <c r="C1094">
        <v>2629</v>
      </c>
      <c r="D1094" t="s">
        <v>2596</v>
      </c>
    </row>
    <row r="1095" spans="1:4">
      <c r="A1095" s="1" t="str">
        <f>"002630"</f>
        <v>002630</v>
      </c>
      <c r="B1095" s="1" t="s">
        <v>2597</v>
      </c>
      <c r="C1095">
        <v>2630</v>
      </c>
      <c r="D1095" t="s">
        <v>2597</v>
      </c>
    </row>
    <row r="1096" spans="1:4">
      <c r="A1096" s="1" t="str">
        <f>"002631"</f>
        <v>002631</v>
      </c>
      <c r="B1096" s="1" t="s">
        <v>2598</v>
      </c>
      <c r="C1096">
        <v>2631</v>
      </c>
      <c r="D1096" t="s">
        <v>2599</v>
      </c>
    </row>
    <row r="1097" spans="1:4">
      <c r="A1097" s="1" t="str">
        <f>"002632"</f>
        <v>002632</v>
      </c>
      <c r="B1097" s="1" t="s">
        <v>2600</v>
      </c>
      <c r="C1097">
        <v>2632</v>
      </c>
      <c r="D1097" t="s">
        <v>2600</v>
      </c>
    </row>
    <row r="1098" spans="1:4">
      <c r="A1098" s="1" t="str">
        <f>"002633"</f>
        <v>002633</v>
      </c>
      <c r="B1098" s="1" t="s">
        <v>2601</v>
      </c>
      <c r="C1098">
        <v>2633</v>
      </c>
      <c r="D1098" t="s">
        <v>2602</v>
      </c>
    </row>
    <row r="1099" spans="1:4">
      <c r="A1099" s="1" t="str">
        <f>"002634"</f>
        <v>002634</v>
      </c>
      <c r="B1099" s="1" t="s">
        <v>2603</v>
      </c>
      <c r="C1099">
        <v>2634</v>
      </c>
      <c r="D1099" t="s">
        <v>2603</v>
      </c>
    </row>
    <row r="1100" spans="1:4">
      <c r="A1100" s="1" t="str">
        <f>"002635"</f>
        <v>002635</v>
      </c>
      <c r="B1100" s="1" t="s">
        <v>2604</v>
      </c>
      <c r="C1100">
        <v>2635</v>
      </c>
      <c r="D1100" t="s">
        <v>2604</v>
      </c>
    </row>
    <row r="1101" spans="1:4">
      <c r="A1101" s="1" t="str">
        <f>"002636"</f>
        <v>002636</v>
      </c>
      <c r="B1101" s="1" t="s">
        <v>2605</v>
      </c>
      <c r="C1101">
        <v>2636</v>
      </c>
      <c r="D1101" t="s">
        <v>2605</v>
      </c>
    </row>
    <row r="1102" spans="1:4">
      <c r="A1102" s="1" t="str">
        <f>"002637"</f>
        <v>002637</v>
      </c>
      <c r="B1102" s="1" t="s">
        <v>2606</v>
      </c>
      <c r="C1102">
        <v>2637</v>
      </c>
      <c r="D1102" t="s">
        <v>2606</v>
      </c>
    </row>
    <row r="1103" spans="1:4">
      <c r="A1103" s="1" t="str">
        <f>"002638"</f>
        <v>002638</v>
      </c>
      <c r="B1103" s="1" t="s">
        <v>2607</v>
      </c>
      <c r="C1103">
        <v>2638</v>
      </c>
      <c r="D1103" t="s">
        <v>2607</v>
      </c>
    </row>
    <row r="1104" spans="1:4">
      <c r="A1104" s="1" t="str">
        <f>"002639"</f>
        <v>002639</v>
      </c>
      <c r="B1104" s="1" t="s">
        <v>2608</v>
      </c>
      <c r="C1104">
        <v>2639</v>
      </c>
      <c r="D1104" t="s">
        <v>2608</v>
      </c>
    </row>
    <row r="1105" spans="1:4">
      <c r="A1105" s="1" t="str">
        <f>"002640"</f>
        <v>002640</v>
      </c>
      <c r="B1105" s="1" t="s">
        <v>2609</v>
      </c>
      <c r="C1105">
        <v>2640</v>
      </c>
      <c r="D1105" t="s">
        <v>2610</v>
      </c>
    </row>
    <row r="1106" spans="1:4">
      <c r="A1106" s="1" t="str">
        <f>"002641"</f>
        <v>002641</v>
      </c>
      <c r="B1106" s="1" t="s">
        <v>2611</v>
      </c>
      <c r="C1106">
        <v>2641</v>
      </c>
      <c r="D1106" t="s">
        <v>2611</v>
      </c>
    </row>
    <row r="1107" spans="1:4">
      <c r="A1107" s="1" t="str">
        <f>"002642"</f>
        <v>002642</v>
      </c>
      <c r="B1107" s="1" t="s">
        <v>2612</v>
      </c>
      <c r="C1107">
        <v>2642</v>
      </c>
      <c r="D1107" t="s">
        <v>2612</v>
      </c>
    </row>
    <row r="1108" spans="1:4">
      <c r="A1108" s="1" t="str">
        <f>"002643"</f>
        <v>002643</v>
      </c>
      <c r="B1108" s="1" t="s">
        <v>2613</v>
      </c>
      <c r="C1108">
        <v>2643</v>
      </c>
      <c r="D1108" t="s">
        <v>2614</v>
      </c>
    </row>
    <row r="1109" spans="1:4">
      <c r="A1109" s="1" t="str">
        <f>"002644"</f>
        <v>002644</v>
      </c>
      <c r="B1109" s="1" t="s">
        <v>2615</v>
      </c>
      <c r="C1109">
        <v>2644</v>
      </c>
      <c r="D1109" t="s">
        <v>2615</v>
      </c>
    </row>
    <row r="1110" spans="1:4">
      <c r="A1110" s="1" t="str">
        <f>"002645"</f>
        <v>002645</v>
      </c>
      <c r="B1110" s="1" t="s">
        <v>2616</v>
      </c>
      <c r="C1110">
        <v>2645</v>
      </c>
      <c r="D1110" t="s">
        <v>2616</v>
      </c>
    </row>
    <row r="1111" spans="1:4">
      <c r="A1111" s="1" t="str">
        <f>"002646"</f>
        <v>002646</v>
      </c>
      <c r="B1111" s="1" t="s">
        <v>2617</v>
      </c>
      <c r="C1111">
        <v>2646</v>
      </c>
      <c r="D1111" t="s">
        <v>2617</v>
      </c>
    </row>
    <row r="1112" spans="1:4">
      <c r="A1112" s="1" t="str">
        <f>"002647"</f>
        <v>002647</v>
      </c>
      <c r="B1112" s="1" t="s">
        <v>2618</v>
      </c>
      <c r="C1112">
        <v>2647</v>
      </c>
      <c r="D1112" t="s">
        <v>2618</v>
      </c>
    </row>
    <row r="1113" spans="1:4">
      <c r="A1113" s="1" t="str">
        <f>"002648"</f>
        <v>002648</v>
      </c>
      <c r="B1113" s="1" t="s">
        <v>2619</v>
      </c>
      <c r="C1113">
        <v>2648</v>
      </c>
      <c r="D1113" t="s">
        <v>2619</v>
      </c>
    </row>
    <row r="1114" spans="1:4">
      <c r="A1114" s="1" t="str">
        <f>"002649"</f>
        <v>002649</v>
      </c>
      <c r="B1114" s="1" t="s">
        <v>2620</v>
      </c>
      <c r="C1114">
        <v>2649</v>
      </c>
      <c r="D1114" t="s">
        <v>2620</v>
      </c>
    </row>
    <row r="1115" spans="1:4">
      <c r="A1115" s="1" t="str">
        <f>"002650"</f>
        <v>002650</v>
      </c>
      <c r="B1115" s="1" t="s">
        <v>2621</v>
      </c>
      <c r="C1115">
        <v>2650</v>
      </c>
      <c r="D1115" t="s">
        <v>2621</v>
      </c>
    </row>
    <row r="1116" spans="1:4">
      <c r="A1116" s="1" t="str">
        <f>"002651"</f>
        <v>002651</v>
      </c>
      <c r="B1116" s="1" t="s">
        <v>2622</v>
      </c>
      <c r="C1116">
        <v>2651</v>
      </c>
      <c r="D1116" t="s">
        <v>2622</v>
      </c>
    </row>
    <row r="1117" spans="1:4">
      <c r="A1117" s="1" t="str">
        <f>"002652"</f>
        <v>002652</v>
      </c>
      <c r="B1117" s="1" t="s">
        <v>2623</v>
      </c>
      <c r="C1117">
        <v>2652</v>
      </c>
      <c r="D1117" t="s">
        <v>2623</v>
      </c>
    </row>
    <row r="1118" spans="1:4">
      <c r="A1118" s="1" t="str">
        <f>"002653"</f>
        <v>002653</v>
      </c>
      <c r="B1118" s="1" t="s">
        <v>2624</v>
      </c>
      <c r="C1118">
        <v>2653</v>
      </c>
      <c r="D1118" t="s">
        <v>2624</v>
      </c>
    </row>
    <row r="1119" spans="1:4">
      <c r="A1119" s="1" t="str">
        <f>"002654"</f>
        <v>002654</v>
      </c>
      <c r="B1119" s="1" t="s">
        <v>2625</v>
      </c>
      <c r="C1119">
        <v>2654</v>
      </c>
      <c r="D1119" t="s">
        <v>2625</v>
      </c>
    </row>
    <row r="1120" spans="1:4">
      <c r="A1120" s="1" t="str">
        <f>"002655"</f>
        <v>002655</v>
      </c>
      <c r="B1120" s="1" t="s">
        <v>2626</v>
      </c>
      <c r="C1120">
        <v>2655</v>
      </c>
      <c r="D1120" t="s">
        <v>2626</v>
      </c>
    </row>
    <row r="1121" spans="1:4">
      <c r="A1121" s="1" t="str">
        <f>"002656"</f>
        <v>002656</v>
      </c>
      <c r="B1121" s="1" t="s">
        <v>2627</v>
      </c>
      <c r="C1121">
        <v>2656</v>
      </c>
      <c r="D1121" t="s">
        <v>2627</v>
      </c>
    </row>
    <row r="1122" spans="1:4">
      <c r="A1122" s="1" t="str">
        <f>"002657"</f>
        <v>002657</v>
      </c>
      <c r="B1122" s="1" t="s">
        <v>2628</v>
      </c>
      <c r="C1122">
        <v>2657</v>
      </c>
      <c r="D1122" t="s">
        <v>2628</v>
      </c>
    </row>
    <row r="1123" spans="1:4">
      <c r="A1123" s="1" t="str">
        <f>"002658"</f>
        <v>002658</v>
      </c>
      <c r="B1123" s="1" t="s">
        <v>2629</v>
      </c>
      <c r="C1123">
        <v>2658</v>
      </c>
      <c r="D1123" t="s">
        <v>2629</v>
      </c>
    </row>
    <row r="1124" spans="1:4">
      <c r="A1124" s="1" t="str">
        <f>"002659"</f>
        <v>002659</v>
      </c>
      <c r="B1124" s="1" t="s">
        <v>2630</v>
      </c>
      <c r="C1124">
        <v>2659</v>
      </c>
      <c r="D1124" t="s">
        <v>2630</v>
      </c>
    </row>
    <row r="1125" spans="1:4">
      <c r="A1125" s="1" t="str">
        <f>"002660"</f>
        <v>002660</v>
      </c>
      <c r="B1125" s="1" t="s">
        <v>2631</v>
      </c>
      <c r="C1125">
        <v>2660</v>
      </c>
      <c r="D1125" t="s">
        <v>2631</v>
      </c>
    </row>
    <row r="1126" spans="1:4">
      <c r="A1126" s="1" t="str">
        <f>"002661"</f>
        <v>002661</v>
      </c>
      <c r="B1126" s="1" t="s">
        <v>2632</v>
      </c>
      <c r="C1126">
        <v>2661</v>
      </c>
      <c r="D1126" t="s">
        <v>2632</v>
      </c>
    </row>
    <row r="1127" spans="1:4">
      <c r="A1127" s="1" t="str">
        <f>"002662"</f>
        <v>002662</v>
      </c>
      <c r="B1127" s="1" t="s">
        <v>2633</v>
      </c>
      <c r="C1127">
        <v>2662</v>
      </c>
      <c r="D1127" t="s">
        <v>2633</v>
      </c>
    </row>
    <row r="1128" spans="1:4">
      <c r="A1128" s="1" t="str">
        <f>"002663"</f>
        <v>002663</v>
      </c>
      <c r="B1128" s="1" t="s">
        <v>2634</v>
      </c>
      <c r="C1128">
        <v>2663</v>
      </c>
      <c r="D1128" t="s">
        <v>2634</v>
      </c>
    </row>
    <row r="1129" spans="1:4">
      <c r="A1129" s="1" t="str">
        <f>"002664"</f>
        <v>002664</v>
      </c>
      <c r="B1129" s="1" t="s">
        <v>2635</v>
      </c>
      <c r="C1129">
        <v>2664</v>
      </c>
      <c r="D1129" t="s">
        <v>2635</v>
      </c>
    </row>
    <row r="1130" spans="1:4">
      <c r="A1130" s="1" t="str">
        <f>"002665"</f>
        <v>002665</v>
      </c>
      <c r="B1130" s="1" t="s">
        <v>2636</v>
      </c>
      <c r="C1130">
        <v>2665</v>
      </c>
      <c r="D1130" t="s">
        <v>2636</v>
      </c>
    </row>
    <row r="1131" spans="1:4">
      <c r="A1131" s="1" t="str">
        <f>"002666"</f>
        <v>002666</v>
      </c>
      <c r="B1131" s="1" t="s">
        <v>2637</v>
      </c>
      <c r="C1131">
        <v>2666</v>
      </c>
      <c r="D1131" t="s">
        <v>2637</v>
      </c>
    </row>
    <row r="1132" spans="1:4">
      <c r="A1132" s="1" t="str">
        <f>"002667"</f>
        <v>002667</v>
      </c>
      <c r="B1132" s="1" t="s">
        <v>2638</v>
      </c>
      <c r="C1132">
        <v>2667</v>
      </c>
      <c r="D1132" t="s">
        <v>2638</v>
      </c>
    </row>
    <row r="1133" spans="1:4">
      <c r="A1133" s="1" t="str">
        <f>"002668"</f>
        <v>002668</v>
      </c>
      <c r="B1133" s="1" t="s">
        <v>2639</v>
      </c>
      <c r="C1133">
        <v>2668</v>
      </c>
      <c r="D1133" t="s">
        <v>2639</v>
      </c>
    </row>
    <row r="1134" spans="1:4">
      <c r="A1134" s="1" t="str">
        <f>"002669"</f>
        <v>002669</v>
      </c>
      <c r="B1134" s="1" t="s">
        <v>2640</v>
      </c>
      <c r="C1134">
        <v>2669</v>
      </c>
      <c r="D1134" t="s">
        <v>2640</v>
      </c>
    </row>
    <row r="1135" spans="1:4">
      <c r="A1135" s="1" t="str">
        <f>"002670"</f>
        <v>002670</v>
      </c>
      <c r="B1135" s="1" t="s">
        <v>2641</v>
      </c>
      <c r="C1135">
        <v>2670</v>
      </c>
      <c r="D1135" t="s">
        <v>2641</v>
      </c>
    </row>
    <row r="1136" spans="1:4">
      <c r="A1136" s="1" t="str">
        <f>"002671"</f>
        <v>002671</v>
      </c>
      <c r="B1136" s="1" t="s">
        <v>2642</v>
      </c>
      <c r="C1136">
        <v>2671</v>
      </c>
      <c r="D1136" t="s">
        <v>2642</v>
      </c>
    </row>
    <row r="1137" spans="1:4">
      <c r="A1137" s="1" t="str">
        <f>"002672"</f>
        <v>002672</v>
      </c>
      <c r="B1137" s="1" t="s">
        <v>2643</v>
      </c>
      <c r="C1137">
        <v>2672</v>
      </c>
      <c r="D1137" t="s">
        <v>2643</v>
      </c>
    </row>
    <row r="1138" spans="1:4">
      <c r="A1138" s="1" t="str">
        <f>"002673"</f>
        <v>002673</v>
      </c>
      <c r="B1138" s="1" t="s">
        <v>2644</v>
      </c>
      <c r="C1138">
        <v>2673</v>
      </c>
      <c r="D1138" t="s">
        <v>2644</v>
      </c>
    </row>
    <row r="1139" spans="1:4">
      <c r="A1139" s="1" t="str">
        <f>"002674"</f>
        <v>002674</v>
      </c>
      <c r="B1139" s="1" t="s">
        <v>2645</v>
      </c>
      <c r="C1139">
        <v>2674</v>
      </c>
      <c r="D1139" t="s">
        <v>2645</v>
      </c>
    </row>
    <row r="1140" spans="1:4">
      <c r="A1140" s="1" t="str">
        <f>"002675"</f>
        <v>002675</v>
      </c>
      <c r="B1140" s="1" t="s">
        <v>2646</v>
      </c>
      <c r="C1140">
        <v>2675</v>
      </c>
      <c r="D1140" t="s">
        <v>2646</v>
      </c>
    </row>
    <row r="1141" spans="1:4">
      <c r="A1141" s="1" t="str">
        <f>"002676"</f>
        <v>002676</v>
      </c>
      <c r="B1141" s="1" t="s">
        <v>2647</v>
      </c>
      <c r="C1141">
        <v>2676</v>
      </c>
      <c r="D1141" t="s">
        <v>2647</v>
      </c>
    </row>
    <row r="1142" spans="1:4">
      <c r="A1142" s="1" t="str">
        <f>"002677"</f>
        <v>002677</v>
      </c>
      <c r="B1142" s="1" t="s">
        <v>2648</v>
      </c>
      <c r="C1142">
        <v>2677</v>
      </c>
      <c r="D1142" t="s">
        <v>2648</v>
      </c>
    </row>
    <row r="1143" spans="1:4">
      <c r="A1143" s="1" t="str">
        <f>"002678"</f>
        <v>002678</v>
      </c>
      <c r="B1143" s="1" t="s">
        <v>2649</v>
      </c>
      <c r="C1143">
        <v>2678</v>
      </c>
      <c r="D1143" t="s">
        <v>2649</v>
      </c>
    </row>
    <row r="1144" spans="1:4">
      <c r="A1144" s="1" t="str">
        <f>"002679"</f>
        <v>002679</v>
      </c>
      <c r="B1144" s="1" t="s">
        <v>2650</v>
      </c>
      <c r="C1144">
        <v>2679</v>
      </c>
      <c r="D1144" t="s">
        <v>2650</v>
      </c>
    </row>
    <row r="1145" spans="1:4">
      <c r="A1145" s="1" t="str">
        <f>"002680"</f>
        <v>002680</v>
      </c>
      <c r="B1145" s="1" t="s">
        <v>2651</v>
      </c>
      <c r="C1145">
        <v>2680</v>
      </c>
      <c r="D1145" t="s">
        <v>2651</v>
      </c>
    </row>
    <row r="1146" spans="1:4">
      <c r="A1146" s="1" t="str">
        <f>"002681"</f>
        <v>002681</v>
      </c>
      <c r="B1146" s="1" t="s">
        <v>2652</v>
      </c>
      <c r="C1146">
        <v>2681</v>
      </c>
      <c r="D1146" t="s">
        <v>2652</v>
      </c>
    </row>
    <row r="1147" spans="1:4">
      <c r="A1147" s="1" t="str">
        <f>"002682"</f>
        <v>002682</v>
      </c>
      <c r="B1147" s="1" t="s">
        <v>2653</v>
      </c>
      <c r="C1147">
        <v>2682</v>
      </c>
      <c r="D1147" t="s">
        <v>2653</v>
      </c>
    </row>
    <row r="1148" spans="1:4">
      <c r="A1148" s="1" t="str">
        <f>"002683"</f>
        <v>002683</v>
      </c>
      <c r="B1148" s="1" t="s">
        <v>2654</v>
      </c>
      <c r="C1148">
        <v>2683</v>
      </c>
      <c r="D1148" t="s">
        <v>2654</v>
      </c>
    </row>
    <row r="1149" spans="1:4">
      <c r="A1149" s="1" t="str">
        <f>"002684"</f>
        <v>002684</v>
      </c>
      <c r="B1149" s="1" t="s">
        <v>2655</v>
      </c>
      <c r="C1149">
        <v>2684</v>
      </c>
      <c r="D1149" t="s">
        <v>2655</v>
      </c>
    </row>
    <row r="1150" spans="1:4">
      <c r="A1150" s="1" t="str">
        <f>"002685"</f>
        <v>002685</v>
      </c>
      <c r="B1150" s="1" t="s">
        <v>2656</v>
      </c>
      <c r="C1150">
        <v>2685</v>
      </c>
      <c r="D1150" t="s">
        <v>2656</v>
      </c>
    </row>
    <row r="1151" spans="1:4">
      <c r="A1151" s="1" t="str">
        <f>"002686"</f>
        <v>002686</v>
      </c>
      <c r="B1151" s="1" t="s">
        <v>2657</v>
      </c>
      <c r="C1151">
        <v>2686</v>
      </c>
      <c r="D1151" t="s">
        <v>2657</v>
      </c>
    </row>
    <row r="1152" spans="1:4">
      <c r="A1152" s="1" t="str">
        <f>"002687"</f>
        <v>002687</v>
      </c>
      <c r="B1152" s="1" t="s">
        <v>2658</v>
      </c>
      <c r="C1152">
        <v>2687</v>
      </c>
      <c r="D1152" t="s">
        <v>2658</v>
      </c>
    </row>
    <row r="1153" spans="1:4">
      <c r="A1153" s="1" t="str">
        <f>"002688"</f>
        <v>002688</v>
      </c>
      <c r="B1153" s="1" t="s">
        <v>2659</v>
      </c>
      <c r="C1153">
        <v>2688</v>
      </c>
      <c r="D1153" t="s">
        <v>2659</v>
      </c>
    </row>
    <row r="1154" spans="1:4">
      <c r="A1154" s="1" t="str">
        <f>"002689"</f>
        <v>002689</v>
      </c>
      <c r="B1154" s="1" t="s">
        <v>2660</v>
      </c>
      <c r="C1154">
        <v>2689</v>
      </c>
      <c r="D1154" t="s">
        <v>2661</v>
      </c>
    </row>
    <row r="1155" spans="1:4">
      <c r="A1155" s="1" t="str">
        <f>"002690"</f>
        <v>002690</v>
      </c>
      <c r="B1155" s="1" t="s">
        <v>2662</v>
      </c>
      <c r="C1155">
        <v>2690</v>
      </c>
      <c r="D1155" t="s">
        <v>2662</v>
      </c>
    </row>
    <row r="1156" spans="1:4">
      <c r="A1156" s="1" t="str">
        <f>"002691"</f>
        <v>002691</v>
      </c>
      <c r="B1156" s="1" t="s">
        <v>2663</v>
      </c>
      <c r="C1156">
        <v>2691</v>
      </c>
      <c r="D1156" t="s">
        <v>2664</v>
      </c>
    </row>
    <row r="1157" spans="1:4">
      <c r="A1157" s="1" t="str">
        <f>"002692"</f>
        <v>002692</v>
      </c>
      <c r="B1157" s="1" t="s">
        <v>2665</v>
      </c>
      <c r="C1157">
        <v>2692</v>
      </c>
      <c r="D1157" t="s">
        <v>2665</v>
      </c>
    </row>
    <row r="1158" spans="1:4">
      <c r="A1158" s="1" t="str">
        <f>"002693"</f>
        <v>002693</v>
      </c>
      <c r="B1158" s="1" t="s">
        <v>2666</v>
      </c>
      <c r="C1158">
        <v>2693</v>
      </c>
      <c r="D1158" t="s">
        <v>2666</v>
      </c>
    </row>
    <row r="1159" spans="1:4">
      <c r="A1159" s="1" t="str">
        <f>"002694"</f>
        <v>002694</v>
      </c>
      <c r="B1159" s="1" t="s">
        <v>2667</v>
      </c>
      <c r="C1159">
        <v>2694</v>
      </c>
      <c r="D1159" t="s">
        <v>2667</v>
      </c>
    </row>
    <row r="1160" spans="1:4">
      <c r="A1160" s="1" t="str">
        <f>"002695"</f>
        <v>002695</v>
      </c>
      <c r="B1160" s="1" t="s">
        <v>2668</v>
      </c>
      <c r="C1160">
        <v>2695</v>
      </c>
      <c r="D1160" t="s">
        <v>2668</v>
      </c>
    </row>
    <row r="1161" spans="1:4">
      <c r="A1161" s="1" t="str">
        <f>"002696"</f>
        <v>002696</v>
      </c>
      <c r="B1161" s="1" t="s">
        <v>2669</v>
      </c>
      <c r="C1161">
        <v>2696</v>
      </c>
      <c r="D1161" t="s">
        <v>2669</v>
      </c>
    </row>
    <row r="1162" spans="1:4">
      <c r="A1162" s="1" t="str">
        <f>"002697"</f>
        <v>002697</v>
      </c>
      <c r="B1162" s="1" t="s">
        <v>2670</v>
      </c>
      <c r="C1162">
        <v>2697</v>
      </c>
      <c r="D1162" t="s">
        <v>2670</v>
      </c>
    </row>
    <row r="1163" spans="1:4">
      <c r="A1163" s="1" t="str">
        <f>"002698"</f>
        <v>002698</v>
      </c>
      <c r="B1163" s="1" t="s">
        <v>2671</v>
      </c>
      <c r="C1163">
        <v>2698</v>
      </c>
      <c r="D1163" t="s">
        <v>2671</v>
      </c>
    </row>
    <row r="1164" spans="1:4">
      <c r="A1164" s="1" t="str">
        <f>"002699"</f>
        <v>002699</v>
      </c>
      <c r="B1164" s="1" t="s">
        <v>2672</v>
      </c>
      <c r="C1164">
        <v>2699</v>
      </c>
      <c r="D1164" t="s">
        <v>2672</v>
      </c>
    </row>
    <row r="1165" spans="1:4">
      <c r="A1165" s="1" t="str">
        <f>"002700"</f>
        <v>002700</v>
      </c>
      <c r="B1165" s="1" t="s">
        <v>2673</v>
      </c>
      <c r="C1165">
        <v>2700</v>
      </c>
      <c r="D1165" t="s">
        <v>2673</v>
      </c>
    </row>
    <row r="1166" spans="1:4">
      <c r="A1166" s="1" t="str">
        <f>"002701"</f>
        <v>002701</v>
      </c>
      <c r="B1166" s="1" t="s">
        <v>2674</v>
      </c>
      <c r="C1166">
        <v>2701</v>
      </c>
      <c r="D1166" t="s">
        <v>2674</v>
      </c>
    </row>
    <row r="1167" spans="1:4">
      <c r="A1167" s="1" t="str">
        <f>"002702"</f>
        <v>002702</v>
      </c>
      <c r="B1167" s="1" t="s">
        <v>2675</v>
      </c>
      <c r="C1167">
        <v>2702</v>
      </c>
      <c r="D1167" t="s">
        <v>2675</v>
      </c>
    </row>
    <row r="1168" spans="1:4">
      <c r="A1168" s="1" t="str">
        <f>"002703"</f>
        <v>002703</v>
      </c>
      <c r="B1168" s="1" t="s">
        <v>2676</v>
      </c>
      <c r="C1168">
        <v>2703</v>
      </c>
      <c r="D1168" t="s">
        <v>2676</v>
      </c>
    </row>
    <row r="1169" spans="1:4">
      <c r="A1169" s="1" t="str">
        <f>"002705"</f>
        <v>002705</v>
      </c>
      <c r="B1169" s="1" t="s">
        <v>2677</v>
      </c>
      <c r="C1169">
        <v>2705</v>
      </c>
      <c r="D1169" t="s">
        <v>2677</v>
      </c>
    </row>
    <row r="1170" spans="1:4">
      <c r="A1170" s="1" t="str">
        <f>"002706"</f>
        <v>002706</v>
      </c>
      <c r="B1170" s="1" t="s">
        <v>2678</v>
      </c>
      <c r="C1170">
        <v>2706</v>
      </c>
      <c r="D1170" t="s">
        <v>2678</v>
      </c>
    </row>
    <row r="1171" spans="1:4">
      <c r="A1171" s="1" t="str">
        <f>"002707"</f>
        <v>002707</v>
      </c>
      <c r="B1171" s="1" t="s">
        <v>2679</v>
      </c>
      <c r="C1171">
        <v>2707</v>
      </c>
      <c r="D1171" t="s">
        <v>2679</v>
      </c>
    </row>
    <row r="1172" spans="1:4">
      <c r="A1172" s="1" t="str">
        <f>"002708"</f>
        <v>002708</v>
      </c>
      <c r="B1172" s="1" t="s">
        <v>2680</v>
      </c>
      <c r="C1172">
        <v>2708</v>
      </c>
      <c r="D1172" t="s">
        <v>2680</v>
      </c>
    </row>
    <row r="1173" spans="1:4">
      <c r="A1173" s="1" t="str">
        <f>"002709"</f>
        <v>002709</v>
      </c>
      <c r="B1173" s="1" t="s">
        <v>2681</v>
      </c>
      <c r="C1173">
        <v>2709</v>
      </c>
      <c r="D1173" t="s">
        <v>2681</v>
      </c>
    </row>
    <row r="1174" spans="1:4">
      <c r="A1174" s="1" t="str">
        <f>"002711"</f>
        <v>002711</v>
      </c>
      <c r="B1174" s="1" t="s">
        <v>2682</v>
      </c>
      <c r="C1174">
        <v>2711</v>
      </c>
      <c r="D1174" t="s">
        <v>2683</v>
      </c>
    </row>
    <row r="1175" spans="1:4">
      <c r="A1175" s="1" t="str">
        <f>"002712"</f>
        <v>002712</v>
      </c>
      <c r="B1175" s="1" t="s">
        <v>2684</v>
      </c>
      <c r="C1175">
        <v>2712</v>
      </c>
      <c r="D1175" t="s">
        <v>2684</v>
      </c>
    </row>
    <row r="1176" spans="1:4">
      <c r="A1176" s="1" t="str">
        <f>"002713"</f>
        <v>002713</v>
      </c>
      <c r="B1176" s="1" t="s">
        <v>2685</v>
      </c>
      <c r="C1176">
        <v>2713</v>
      </c>
      <c r="D1176" t="s">
        <v>2685</v>
      </c>
    </row>
    <row r="1177" spans="1:4">
      <c r="A1177" s="1" t="str">
        <f>"002714"</f>
        <v>002714</v>
      </c>
      <c r="B1177" s="1" t="s">
        <v>2686</v>
      </c>
      <c r="C1177">
        <v>2714</v>
      </c>
      <c r="D1177" t="s">
        <v>2686</v>
      </c>
    </row>
    <row r="1178" spans="1:4">
      <c r="A1178" s="1" t="str">
        <f>"002715"</f>
        <v>002715</v>
      </c>
      <c r="B1178" s="1" t="s">
        <v>2687</v>
      </c>
      <c r="C1178">
        <v>2715</v>
      </c>
      <c r="D1178" t="s">
        <v>2687</v>
      </c>
    </row>
    <row r="1179" spans="1:4">
      <c r="A1179" s="1" t="str">
        <f>"002716"</f>
        <v>002716</v>
      </c>
      <c r="B1179" s="1" t="s">
        <v>2688</v>
      </c>
      <c r="C1179">
        <v>2716</v>
      </c>
      <c r="D1179" t="s">
        <v>2688</v>
      </c>
    </row>
    <row r="1180" spans="1:4">
      <c r="A1180" s="1" t="str">
        <f>"002717"</f>
        <v>002717</v>
      </c>
      <c r="B1180" s="1" t="s">
        <v>2689</v>
      </c>
      <c r="C1180">
        <v>2717</v>
      </c>
      <c r="D1180" t="s">
        <v>2689</v>
      </c>
    </row>
    <row r="1181" spans="1:4">
      <c r="A1181" s="1" t="str">
        <f>"002718"</f>
        <v>002718</v>
      </c>
      <c r="B1181" s="1" t="s">
        <v>2690</v>
      </c>
      <c r="C1181">
        <v>2718</v>
      </c>
      <c r="D1181" t="s">
        <v>2690</v>
      </c>
    </row>
    <row r="1182" spans="1:4">
      <c r="A1182" s="1" t="str">
        <f>"002719"</f>
        <v>002719</v>
      </c>
      <c r="B1182" s="1" t="s">
        <v>2691</v>
      </c>
      <c r="C1182">
        <v>2719</v>
      </c>
      <c r="D1182" t="s">
        <v>2691</v>
      </c>
    </row>
    <row r="1183" spans="1:4">
      <c r="A1183" s="1" t="str">
        <f>"002721"</f>
        <v>002721</v>
      </c>
      <c r="B1183" s="1" t="s">
        <v>2692</v>
      </c>
      <c r="C1183">
        <v>2721</v>
      </c>
      <c r="D1183" t="s">
        <v>2692</v>
      </c>
    </row>
    <row r="1184" spans="1:4">
      <c r="A1184" s="1" t="str">
        <f>"002722"</f>
        <v>002722</v>
      </c>
      <c r="B1184" s="1" t="s">
        <v>2693</v>
      </c>
      <c r="C1184">
        <v>2722</v>
      </c>
      <c r="D1184" t="s">
        <v>2693</v>
      </c>
    </row>
    <row r="1185" spans="1:4">
      <c r="A1185" s="1" t="str">
        <f>"002723"</f>
        <v>002723</v>
      </c>
      <c r="B1185" s="1" t="s">
        <v>2694</v>
      </c>
      <c r="C1185">
        <v>2723</v>
      </c>
      <c r="D1185" t="s">
        <v>2694</v>
      </c>
    </row>
    <row r="1186" spans="1:4">
      <c r="A1186" s="1" t="str">
        <f>"002724"</f>
        <v>002724</v>
      </c>
      <c r="B1186" s="1" t="s">
        <v>2695</v>
      </c>
      <c r="C1186">
        <v>2724</v>
      </c>
      <c r="D1186" t="s">
        <v>2695</v>
      </c>
    </row>
    <row r="1187" spans="1:4">
      <c r="A1187" s="1" t="str">
        <f>"002725"</f>
        <v>002725</v>
      </c>
      <c r="B1187" s="1" t="s">
        <v>2696</v>
      </c>
      <c r="C1187">
        <v>2725</v>
      </c>
      <c r="D1187" t="s">
        <v>2696</v>
      </c>
    </row>
    <row r="1188" spans="1:4">
      <c r="A1188" s="1" t="str">
        <f>"002726"</f>
        <v>002726</v>
      </c>
      <c r="B1188" s="1" t="s">
        <v>2697</v>
      </c>
      <c r="C1188">
        <v>2726</v>
      </c>
      <c r="D1188" t="s">
        <v>2697</v>
      </c>
    </row>
    <row r="1189" spans="1:4">
      <c r="A1189" s="1" t="str">
        <f>"002727"</f>
        <v>002727</v>
      </c>
      <c r="B1189" s="1" t="s">
        <v>2698</v>
      </c>
      <c r="C1189">
        <v>2727</v>
      </c>
      <c r="D1189" t="s">
        <v>2698</v>
      </c>
    </row>
    <row r="1190" spans="1:4">
      <c r="A1190" s="1" t="str">
        <f>"002728"</f>
        <v>002728</v>
      </c>
      <c r="B1190" s="1" t="s">
        <v>2699</v>
      </c>
      <c r="C1190">
        <v>2728</v>
      </c>
      <c r="D1190" t="s">
        <v>2699</v>
      </c>
    </row>
    <row r="1191" spans="1:4">
      <c r="A1191" s="1" t="str">
        <f>"002729"</f>
        <v>002729</v>
      </c>
      <c r="B1191" s="1" t="s">
        <v>2700</v>
      </c>
      <c r="C1191">
        <v>2729</v>
      </c>
      <c r="D1191" t="s">
        <v>2700</v>
      </c>
    </row>
    <row r="1192" spans="1:4">
      <c r="A1192" s="1" t="str">
        <f>"002730"</f>
        <v>002730</v>
      </c>
      <c r="B1192" s="1" t="s">
        <v>2701</v>
      </c>
      <c r="C1192">
        <v>2730</v>
      </c>
      <c r="D1192" t="s">
        <v>2701</v>
      </c>
    </row>
    <row r="1193" spans="1:4">
      <c r="A1193" s="1" t="str">
        <f>"002731"</f>
        <v>002731</v>
      </c>
      <c r="B1193" s="1" t="s">
        <v>2702</v>
      </c>
      <c r="C1193">
        <v>2731</v>
      </c>
      <c r="D1193" t="s">
        <v>2702</v>
      </c>
    </row>
    <row r="1194" spans="1:4">
      <c r="A1194" s="1" t="str">
        <f>"002732"</f>
        <v>002732</v>
      </c>
      <c r="B1194" s="1" t="s">
        <v>2703</v>
      </c>
      <c r="C1194">
        <v>2732</v>
      </c>
      <c r="D1194" t="s">
        <v>2703</v>
      </c>
    </row>
    <row r="1195" spans="1:4">
      <c r="A1195" s="1" t="str">
        <f>"002733"</f>
        <v>002733</v>
      </c>
      <c r="B1195" s="1" t="s">
        <v>2704</v>
      </c>
      <c r="C1195">
        <v>2733</v>
      </c>
      <c r="D1195" t="s">
        <v>2704</v>
      </c>
    </row>
    <row r="1196" spans="1:4">
      <c r="A1196" s="1" t="str">
        <f>"002734"</f>
        <v>002734</v>
      </c>
      <c r="B1196" s="1" t="s">
        <v>2705</v>
      </c>
      <c r="C1196">
        <v>2734</v>
      </c>
      <c r="D1196" t="s">
        <v>2705</v>
      </c>
    </row>
    <row r="1197" spans="1:4">
      <c r="A1197" s="1" t="str">
        <f>"002735"</f>
        <v>002735</v>
      </c>
      <c r="B1197" s="1" t="s">
        <v>2706</v>
      </c>
      <c r="C1197">
        <v>2735</v>
      </c>
      <c r="D1197" t="s">
        <v>2706</v>
      </c>
    </row>
    <row r="1198" spans="1:4">
      <c r="A1198" s="1" t="str">
        <f>"002736"</f>
        <v>002736</v>
      </c>
      <c r="B1198" s="1" t="s">
        <v>2707</v>
      </c>
      <c r="C1198">
        <v>2736</v>
      </c>
      <c r="D1198" t="s">
        <v>2707</v>
      </c>
    </row>
    <row r="1199" spans="1:4">
      <c r="A1199" s="1" t="str">
        <f>"002737"</f>
        <v>002737</v>
      </c>
      <c r="B1199" s="1" t="s">
        <v>2708</v>
      </c>
      <c r="C1199">
        <v>2737</v>
      </c>
      <c r="D1199" t="s">
        <v>2708</v>
      </c>
    </row>
    <row r="1200" spans="1:4">
      <c r="A1200" s="1" t="str">
        <f>"002738"</f>
        <v>002738</v>
      </c>
      <c r="B1200" s="1" t="s">
        <v>2709</v>
      </c>
      <c r="C1200">
        <v>2738</v>
      </c>
      <c r="D1200" t="s">
        <v>2709</v>
      </c>
    </row>
    <row r="1201" spans="1:4">
      <c r="A1201" s="1" t="str">
        <f>"002739"</f>
        <v>002739</v>
      </c>
      <c r="B1201" s="1" t="s">
        <v>2710</v>
      </c>
      <c r="C1201">
        <v>2739</v>
      </c>
      <c r="D1201" t="s">
        <v>2710</v>
      </c>
    </row>
    <row r="1202" spans="1:4">
      <c r="A1202" s="1" t="str">
        <f>"002740"</f>
        <v>002740</v>
      </c>
      <c r="B1202" s="1" t="s">
        <v>2711</v>
      </c>
      <c r="C1202">
        <v>2740</v>
      </c>
      <c r="D1202" t="s">
        <v>2711</v>
      </c>
    </row>
    <row r="1203" spans="1:4">
      <c r="A1203" s="1" t="str">
        <f>"002741"</f>
        <v>002741</v>
      </c>
      <c r="B1203" s="1" t="s">
        <v>2712</v>
      </c>
      <c r="C1203">
        <v>2741</v>
      </c>
      <c r="D1203" t="s">
        <v>2712</v>
      </c>
    </row>
    <row r="1204" spans="1:4">
      <c r="A1204" s="1" t="str">
        <f>"002742"</f>
        <v>002742</v>
      </c>
      <c r="B1204" s="1" t="s">
        <v>2713</v>
      </c>
      <c r="C1204">
        <v>2742</v>
      </c>
      <c r="D1204" t="s">
        <v>2713</v>
      </c>
    </row>
    <row r="1205" spans="1:4">
      <c r="A1205" s="1" t="str">
        <f>"002743"</f>
        <v>002743</v>
      </c>
      <c r="B1205" s="1" t="s">
        <v>2714</v>
      </c>
      <c r="C1205">
        <v>2743</v>
      </c>
      <c r="D1205" t="s">
        <v>2714</v>
      </c>
    </row>
    <row r="1206" spans="1:4">
      <c r="A1206" s="1" t="str">
        <f>"002745"</f>
        <v>002745</v>
      </c>
      <c r="B1206" s="1" t="s">
        <v>2715</v>
      </c>
      <c r="C1206">
        <v>2745</v>
      </c>
      <c r="D1206" t="s">
        <v>2715</v>
      </c>
    </row>
    <row r="1207" spans="1:4">
      <c r="A1207" s="1" t="str">
        <f>"002746"</f>
        <v>002746</v>
      </c>
      <c r="B1207" s="1" t="s">
        <v>2716</v>
      </c>
      <c r="C1207">
        <v>2746</v>
      </c>
      <c r="D1207" t="s">
        <v>2716</v>
      </c>
    </row>
    <row r="1208" spans="1:4">
      <c r="A1208" s="1" t="str">
        <f>"002747"</f>
        <v>002747</v>
      </c>
      <c r="B1208" s="1" t="s">
        <v>2717</v>
      </c>
      <c r="C1208">
        <v>2747</v>
      </c>
      <c r="D1208" t="s">
        <v>2717</v>
      </c>
    </row>
    <row r="1209" spans="1:4">
      <c r="A1209" s="1" t="str">
        <f>"002748"</f>
        <v>002748</v>
      </c>
      <c r="B1209" s="1" t="s">
        <v>2718</v>
      </c>
      <c r="C1209">
        <v>2748</v>
      </c>
      <c r="D1209" t="s">
        <v>2718</v>
      </c>
    </row>
    <row r="1210" spans="1:4">
      <c r="A1210" s="1" t="str">
        <f>"002749"</f>
        <v>002749</v>
      </c>
      <c r="B1210" s="1" t="s">
        <v>2719</v>
      </c>
      <c r="C1210">
        <v>2749</v>
      </c>
      <c r="D1210" t="s">
        <v>2719</v>
      </c>
    </row>
    <row r="1211" spans="1:4">
      <c r="A1211" s="1" t="str">
        <f>"002750"</f>
        <v>002750</v>
      </c>
      <c r="B1211" s="1" t="s">
        <v>2720</v>
      </c>
      <c r="C1211">
        <v>2750</v>
      </c>
      <c r="D1211" t="s">
        <v>2720</v>
      </c>
    </row>
    <row r="1212" spans="1:4">
      <c r="A1212" s="1" t="str">
        <f>"002751"</f>
        <v>002751</v>
      </c>
      <c r="B1212" s="1" t="s">
        <v>2721</v>
      </c>
      <c r="C1212">
        <v>2751</v>
      </c>
      <c r="D1212" t="s">
        <v>2721</v>
      </c>
    </row>
    <row r="1213" spans="1:4">
      <c r="A1213" s="1" t="str">
        <f>"002752"</f>
        <v>002752</v>
      </c>
      <c r="B1213" s="1" t="s">
        <v>2722</v>
      </c>
      <c r="C1213">
        <v>2752</v>
      </c>
      <c r="D1213" t="s">
        <v>2722</v>
      </c>
    </row>
    <row r="1214" spans="1:4">
      <c r="A1214" s="1" t="str">
        <f>"002753"</f>
        <v>002753</v>
      </c>
      <c r="B1214" s="1" t="s">
        <v>2723</v>
      </c>
      <c r="C1214">
        <v>2753</v>
      </c>
      <c r="D1214" t="s">
        <v>2723</v>
      </c>
    </row>
    <row r="1215" spans="1:4">
      <c r="A1215" s="1" t="str">
        <f>"002755"</f>
        <v>002755</v>
      </c>
      <c r="B1215" s="1" t="s">
        <v>2724</v>
      </c>
      <c r="C1215">
        <v>2755</v>
      </c>
      <c r="D1215" t="s">
        <v>2724</v>
      </c>
    </row>
    <row r="1216" spans="1:4">
      <c r="A1216" s="1" t="str">
        <f>"002756"</f>
        <v>002756</v>
      </c>
      <c r="B1216" s="1" t="s">
        <v>2725</v>
      </c>
      <c r="C1216">
        <v>2756</v>
      </c>
      <c r="D1216" t="s">
        <v>2725</v>
      </c>
    </row>
    <row r="1217" spans="1:4">
      <c r="A1217" s="1" t="str">
        <f>"002757"</f>
        <v>002757</v>
      </c>
      <c r="B1217" s="1" t="s">
        <v>2726</v>
      </c>
      <c r="C1217">
        <v>2757</v>
      </c>
      <c r="D1217" t="s">
        <v>2726</v>
      </c>
    </row>
    <row r="1218" spans="1:4">
      <c r="A1218" s="1" t="str">
        <f>"002758"</f>
        <v>002758</v>
      </c>
      <c r="B1218" s="1" t="s">
        <v>2727</v>
      </c>
      <c r="C1218">
        <v>2758</v>
      </c>
      <c r="D1218" t="s">
        <v>2727</v>
      </c>
    </row>
    <row r="1219" spans="1:4">
      <c r="A1219" s="1" t="str">
        <f>"002759"</f>
        <v>002759</v>
      </c>
      <c r="B1219" s="1" t="s">
        <v>2728</v>
      </c>
      <c r="C1219">
        <v>2759</v>
      </c>
      <c r="D1219" t="s">
        <v>2729</v>
      </c>
    </row>
    <row r="1220" spans="1:4">
      <c r="A1220" s="1" t="str">
        <f>"002760"</f>
        <v>002760</v>
      </c>
      <c r="B1220" s="1" t="s">
        <v>2730</v>
      </c>
      <c r="C1220">
        <v>2760</v>
      </c>
      <c r="D1220" t="s">
        <v>2730</v>
      </c>
    </row>
    <row r="1221" spans="1:4">
      <c r="A1221" s="1" t="str">
        <f>"002761"</f>
        <v>002761</v>
      </c>
      <c r="B1221" s="1" t="s">
        <v>2731</v>
      </c>
      <c r="C1221">
        <v>2761</v>
      </c>
      <c r="D1221" t="s">
        <v>2731</v>
      </c>
    </row>
    <row r="1222" spans="1:4">
      <c r="A1222" s="1" t="str">
        <f>"002762"</f>
        <v>002762</v>
      </c>
      <c r="B1222" s="1" t="s">
        <v>2732</v>
      </c>
      <c r="C1222">
        <v>2762</v>
      </c>
      <c r="D1222" t="s">
        <v>2732</v>
      </c>
    </row>
    <row r="1223" spans="1:4">
      <c r="A1223" s="1" t="str">
        <f>"002763"</f>
        <v>002763</v>
      </c>
      <c r="B1223" s="1" t="s">
        <v>2733</v>
      </c>
      <c r="C1223">
        <v>2763</v>
      </c>
      <c r="D1223" t="s">
        <v>2733</v>
      </c>
    </row>
    <row r="1224" spans="1:4">
      <c r="A1224" s="1" t="str">
        <f>"002765"</f>
        <v>002765</v>
      </c>
      <c r="B1224" s="1" t="s">
        <v>2734</v>
      </c>
      <c r="C1224">
        <v>2765</v>
      </c>
      <c r="D1224" t="s">
        <v>2734</v>
      </c>
    </row>
    <row r="1225" spans="1:4">
      <c r="A1225" s="1" t="str">
        <f>"002766"</f>
        <v>002766</v>
      </c>
      <c r="B1225" s="1" t="s">
        <v>2735</v>
      </c>
      <c r="C1225">
        <v>2766</v>
      </c>
      <c r="D1225" t="s">
        <v>2735</v>
      </c>
    </row>
    <row r="1226" spans="1:4">
      <c r="A1226" s="1" t="str">
        <f>"002767"</f>
        <v>002767</v>
      </c>
      <c r="B1226" s="1" t="s">
        <v>2736</v>
      </c>
      <c r="C1226">
        <v>2767</v>
      </c>
      <c r="D1226" t="s">
        <v>2736</v>
      </c>
    </row>
    <row r="1227" spans="1:4">
      <c r="A1227" s="1" t="str">
        <f>"002768"</f>
        <v>002768</v>
      </c>
      <c r="B1227" s="1" t="s">
        <v>2737</v>
      </c>
      <c r="C1227">
        <v>2768</v>
      </c>
      <c r="D1227" t="s">
        <v>2737</v>
      </c>
    </row>
    <row r="1228" spans="1:4">
      <c r="A1228" s="1" t="str">
        <f>"002769"</f>
        <v>002769</v>
      </c>
      <c r="B1228" s="1" t="s">
        <v>2738</v>
      </c>
      <c r="C1228">
        <v>2769</v>
      </c>
      <c r="D1228" t="s">
        <v>2739</v>
      </c>
    </row>
    <row r="1229" spans="1:4">
      <c r="A1229" s="1" t="str">
        <f>"002770"</f>
        <v>002770</v>
      </c>
      <c r="B1229" s="1" t="s">
        <v>2740</v>
      </c>
      <c r="C1229">
        <v>2770</v>
      </c>
      <c r="D1229" t="s">
        <v>2740</v>
      </c>
    </row>
    <row r="1230" spans="1:4">
      <c r="A1230" s="1" t="str">
        <f>"002771"</f>
        <v>002771</v>
      </c>
      <c r="B1230" s="1" t="s">
        <v>2741</v>
      </c>
      <c r="C1230">
        <v>2771</v>
      </c>
      <c r="D1230" t="s">
        <v>2741</v>
      </c>
    </row>
    <row r="1231" spans="1:4">
      <c r="A1231" s="1" t="str">
        <f>"002772"</f>
        <v>002772</v>
      </c>
      <c r="B1231" s="1" t="s">
        <v>2742</v>
      </c>
      <c r="C1231">
        <v>2772</v>
      </c>
      <c r="D1231" t="s">
        <v>2742</v>
      </c>
    </row>
    <row r="1232" spans="1:4">
      <c r="A1232" s="1" t="str">
        <f>"002773"</f>
        <v>002773</v>
      </c>
      <c r="B1232" s="1" t="s">
        <v>2743</v>
      </c>
      <c r="C1232">
        <v>2773</v>
      </c>
      <c r="D1232" t="s">
        <v>2743</v>
      </c>
    </row>
    <row r="1233" spans="1:4">
      <c r="A1233" s="1" t="str">
        <f>"002775"</f>
        <v>002775</v>
      </c>
      <c r="B1233" s="1" t="s">
        <v>2744</v>
      </c>
      <c r="C1233">
        <v>2775</v>
      </c>
      <c r="D1233" t="s">
        <v>2744</v>
      </c>
    </row>
    <row r="1234" spans="1:4">
      <c r="A1234" s="1" t="str">
        <f>"002776"</f>
        <v>002776</v>
      </c>
      <c r="B1234" s="1" t="s">
        <v>2745</v>
      </c>
      <c r="C1234">
        <v>2776</v>
      </c>
      <c r="D1234" t="s">
        <v>2746</v>
      </c>
    </row>
    <row r="1235" spans="1:4">
      <c r="A1235" s="1" t="str">
        <f>"002777"</f>
        <v>002777</v>
      </c>
      <c r="B1235" s="1" t="s">
        <v>2747</v>
      </c>
      <c r="C1235">
        <v>2777</v>
      </c>
      <c r="D1235" t="s">
        <v>2748</v>
      </c>
    </row>
    <row r="1236" spans="1:4">
      <c r="A1236" s="1" t="str">
        <f>"002779"</f>
        <v>002779</v>
      </c>
      <c r="B1236" s="1" t="s">
        <v>2749</v>
      </c>
      <c r="C1236">
        <v>2778</v>
      </c>
      <c r="D1236" t="s">
        <v>2750</v>
      </c>
    </row>
    <row r="1237" spans="1:4">
      <c r="A1237" s="1" t="str">
        <f>"002780"</f>
        <v>002780</v>
      </c>
      <c r="B1237" s="1" t="s">
        <v>2751</v>
      </c>
      <c r="C1237">
        <v>2779</v>
      </c>
      <c r="D1237" t="s">
        <v>2749</v>
      </c>
    </row>
    <row r="1238" spans="1:4">
      <c r="A1238" s="1" t="str">
        <f>"002781"</f>
        <v>002781</v>
      </c>
      <c r="B1238" s="1" t="s">
        <v>2752</v>
      </c>
      <c r="C1238">
        <v>2780</v>
      </c>
      <c r="D1238" t="s">
        <v>2751</v>
      </c>
    </row>
    <row r="1239" spans="1:4">
      <c r="A1239" s="1" t="str">
        <f>"002782"</f>
        <v>002782</v>
      </c>
      <c r="B1239" s="1" t="s">
        <v>2753</v>
      </c>
      <c r="C1239">
        <v>2781</v>
      </c>
      <c r="D1239" t="s">
        <v>2752</v>
      </c>
    </row>
    <row r="1240" spans="1:4">
      <c r="A1240" s="1" t="str">
        <f>"002783"</f>
        <v>002783</v>
      </c>
      <c r="B1240" s="1" t="s">
        <v>2754</v>
      </c>
      <c r="C1240">
        <v>2782</v>
      </c>
      <c r="D1240" t="s">
        <v>2753</v>
      </c>
    </row>
    <row r="1241" spans="1:4">
      <c r="A1241" s="1" t="str">
        <f>"002785"</f>
        <v>002785</v>
      </c>
      <c r="B1241" s="1" t="s">
        <v>2755</v>
      </c>
      <c r="C1241">
        <v>2783</v>
      </c>
      <c r="D1241" t="s">
        <v>2754</v>
      </c>
    </row>
    <row r="1242" spans="1:4">
      <c r="A1242" s="1" t="str">
        <f>"002786"</f>
        <v>002786</v>
      </c>
      <c r="B1242" s="1" t="s">
        <v>2756</v>
      </c>
      <c r="C1242">
        <v>2785</v>
      </c>
      <c r="D1242" t="s">
        <v>2755</v>
      </c>
    </row>
    <row r="1243" spans="1:4">
      <c r="A1243" s="1" t="str">
        <f>"002787"</f>
        <v>002787</v>
      </c>
      <c r="B1243" s="1" t="s">
        <v>2757</v>
      </c>
      <c r="C1243">
        <v>2786</v>
      </c>
      <c r="D1243" t="s">
        <v>2756</v>
      </c>
    </row>
    <row r="1244" spans="1:4">
      <c r="A1244" s="1" t="str">
        <f>"300001"</f>
        <v>300001</v>
      </c>
      <c r="B1244" s="1" t="s">
        <v>2758</v>
      </c>
      <c r="C1244">
        <v>2787</v>
      </c>
      <c r="D1244" t="s">
        <v>2759</v>
      </c>
    </row>
    <row r="1245" spans="1:4">
      <c r="A1245" s="1" t="str">
        <f>"300002"</f>
        <v>300002</v>
      </c>
      <c r="B1245" s="1" t="s">
        <v>2760</v>
      </c>
      <c r="C1245">
        <v>300001</v>
      </c>
      <c r="D1245" t="s">
        <v>2758</v>
      </c>
    </row>
    <row r="1246" spans="1:4">
      <c r="A1246" s="1" t="str">
        <f>"300003"</f>
        <v>300003</v>
      </c>
      <c r="B1246" s="1" t="s">
        <v>2761</v>
      </c>
      <c r="C1246">
        <v>300002</v>
      </c>
      <c r="D1246" t="s">
        <v>2760</v>
      </c>
    </row>
    <row r="1247" spans="1:4">
      <c r="A1247" s="1" t="str">
        <f>"300004"</f>
        <v>300004</v>
      </c>
      <c r="B1247" s="1" t="s">
        <v>2762</v>
      </c>
      <c r="C1247">
        <v>300003</v>
      </c>
      <c r="D1247" t="s">
        <v>2761</v>
      </c>
    </row>
    <row r="1248" spans="1:4">
      <c r="A1248" s="1" t="str">
        <f>"300005"</f>
        <v>300005</v>
      </c>
      <c r="B1248" s="1" t="s">
        <v>2763</v>
      </c>
      <c r="C1248">
        <v>300004</v>
      </c>
      <c r="D1248" t="s">
        <v>2762</v>
      </c>
    </row>
    <row r="1249" spans="1:4">
      <c r="A1249" s="1" t="str">
        <f>"300006"</f>
        <v>300006</v>
      </c>
      <c r="B1249" s="1" t="s">
        <v>2764</v>
      </c>
      <c r="C1249">
        <v>300005</v>
      </c>
      <c r="D1249" t="s">
        <v>2763</v>
      </c>
    </row>
    <row r="1250" spans="1:4">
      <c r="A1250" s="1" t="str">
        <f>"300007"</f>
        <v>300007</v>
      </c>
      <c r="B1250" s="1" t="s">
        <v>2765</v>
      </c>
      <c r="C1250">
        <v>300006</v>
      </c>
      <c r="D1250" t="s">
        <v>2764</v>
      </c>
    </row>
    <row r="1251" spans="1:4">
      <c r="A1251" s="1" t="str">
        <f>"300008"</f>
        <v>300008</v>
      </c>
      <c r="B1251" s="1" t="s">
        <v>2766</v>
      </c>
      <c r="C1251">
        <v>300007</v>
      </c>
      <c r="D1251" t="s">
        <v>2765</v>
      </c>
    </row>
    <row r="1252" spans="1:4">
      <c r="A1252" s="1" t="str">
        <f>"300009"</f>
        <v>300009</v>
      </c>
      <c r="B1252" s="1" t="s">
        <v>2767</v>
      </c>
      <c r="C1252">
        <v>300008</v>
      </c>
      <c r="D1252" t="s">
        <v>2766</v>
      </c>
    </row>
    <row r="1253" spans="1:4">
      <c r="A1253" s="1" t="str">
        <f>"300010"</f>
        <v>300010</v>
      </c>
      <c r="B1253" s="1" t="s">
        <v>2768</v>
      </c>
      <c r="C1253">
        <v>300009</v>
      </c>
      <c r="D1253" t="s">
        <v>2767</v>
      </c>
    </row>
    <row r="1254" spans="1:4">
      <c r="A1254" s="1" t="str">
        <f>"300011"</f>
        <v>300011</v>
      </c>
      <c r="B1254" s="1" t="s">
        <v>2769</v>
      </c>
      <c r="C1254">
        <v>300010</v>
      </c>
      <c r="D1254" t="s">
        <v>2768</v>
      </c>
    </row>
    <row r="1255" spans="1:4">
      <c r="A1255" s="1" t="str">
        <f>"300012"</f>
        <v>300012</v>
      </c>
      <c r="B1255" s="1" t="s">
        <v>2770</v>
      </c>
      <c r="C1255">
        <v>300011</v>
      </c>
      <c r="D1255" t="s">
        <v>2769</v>
      </c>
    </row>
    <row r="1256" spans="1:4">
      <c r="A1256" s="1" t="str">
        <f>"300013"</f>
        <v>300013</v>
      </c>
      <c r="B1256" s="1" t="s">
        <v>2771</v>
      </c>
      <c r="C1256">
        <v>300012</v>
      </c>
      <c r="D1256" t="s">
        <v>2770</v>
      </c>
    </row>
    <row r="1257" spans="1:4">
      <c r="A1257" s="1" t="str">
        <f>"300014"</f>
        <v>300014</v>
      </c>
      <c r="B1257" s="1" t="s">
        <v>2772</v>
      </c>
      <c r="C1257">
        <v>300013</v>
      </c>
      <c r="D1257" t="s">
        <v>2771</v>
      </c>
    </row>
    <row r="1258" spans="1:4">
      <c r="A1258" s="1" t="str">
        <f>"300015"</f>
        <v>300015</v>
      </c>
      <c r="B1258" s="1" t="s">
        <v>2773</v>
      </c>
      <c r="C1258">
        <v>300014</v>
      </c>
      <c r="D1258" t="s">
        <v>2772</v>
      </c>
    </row>
    <row r="1259" spans="1:4">
      <c r="A1259" s="1" t="str">
        <f>"300016"</f>
        <v>300016</v>
      </c>
      <c r="B1259" s="1" t="s">
        <v>2774</v>
      </c>
      <c r="C1259">
        <v>300015</v>
      </c>
      <c r="D1259" t="s">
        <v>2773</v>
      </c>
    </row>
    <row r="1260" spans="1:4">
      <c r="A1260" s="1" t="str">
        <f>"300017"</f>
        <v>300017</v>
      </c>
      <c r="B1260" s="1" t="s">
        <v>2775</v>
      </c>
      <c r="C1260">
        <v>300016</v>
      </c>
      <c r="D1260" t="s">
        <v>2774</v>
      </c>
    </row>
    <row r="1261" spans="1:4">
      <c r="A1261" s="1" t="str">
        <f>"300018"</f>
        <v>300018</v>
      </c>
      <c r="B1261" s="1" t="s">
        <v>2776</v>
      </c>
      <c r="C1261">
        <v>300017</v>
      </c>
      <c r="D1261" t="s">
        <v>2775</v>
      </c>
    </row>
    <row r="1262" spans="1:4">
      <c r="A1262" s="1" t="str">
        <f>"300019"</f>
        <v>300019</v>
      </c>
      <c r="B1262" s="1" t="s">
        <v>2777</v>
      </c>
      <c r="C1262">
        <v>300018</v>
      </c>
      <c r="D1262" t="s">
        <v>2776</v>
      </c>
    </row>
    <row r="1263" spans="1:4">
      <c r="A1263" s="1" t="str">
        <f>"300020"</f>
        <v>300020</v>
      </c>
      <c r="B1263" s="1" t="s">
        <v>2778</v>
      </c>
      <c r="C1263">
        <v>300019</v>
      </c>
      <c r="D1263" t="s">
        <v>2777</v>
      </c>
    </row>
    <row r="1264" spans="1:4">
      <c r="A1264" s="1" t="str">
        <f>"300021"</f>
        <v>300021</v>
      </c>
      <c r="B1264" s="1" t="s">
        <v>2779</v>
      </c>
      <c r="C1264">
        <v>300020</v>
      </c>
      <c r="D1264" t="s">
        <v>2778</v>
      </c>
    </row>
    <row r="1265" spans="1:4">
      <c r="A1265" s="1" t="str">
        <f>"300022"</f>
        <v>300022</v>
      </c>
      <c r="B1265" s="1" t="s">
        <v>2780</v>
      </c>
      <c r="C1265">
        <v>300021</v>
      </c>
      <c r="D1265" t="s">
        <v>2779</v>
      </c>
    </row>
    <row r="1266" spans="1:4">
      <c r="A1266" s="1" t="str">
        <f>"300023"</f>
        <v>300023</v>
      </c>
      <c r="B1266" s="1" t="s">
        <v>2781</v>
      </c>
      <c r="C1266">
        <v>300022</v>
      </c>
      <c r="D1266" t="s">
        <v>2780</v>
      </c>
    </row>
    <row r="1267" spans="1:4">
      <c r="A1267" s="1" t="str">
        <f>"300024"</f>
        <v>300024</v>
      </c>
      <c r="B1267" s="1" t="s">
        <v>2782</v>
      </c>
      <c r="C1267">
        <v>300023</v>
      </c>
      <c r="D1267" t="s">
        <v>2781</v>
      </c>
    </row>
    <row r="1268" spans="1:4">
      <c r="A1268" s="1" t="str">
        <f>"300025"</f>
        <v>300025</v>
      </c>
      <c r="B1268" s="1" t="s">
        <v>2783</v>
      </c>
      <c r="C1268">
        <v>300024</v>
      </c>
      <c r="D1268" t="s">
        <v>2782</v>
      </c>
    </row>
    <row r="1269" spans="1:4">
      <c r="A1269" s="1" t="str">
        <f>"300026"</f>
        <v>300026</v>
      </c>
      <c r="B1269" s="1" t="s">
        <v>2784</v>
      </c>
      <c r="C1269">
        <v>300025</v>
      </c>
      <c r="D1269" t="s">
        <v>2783</v>
      </c>
    </row>
    <row r="1270" spans="1:4">
      <c r="A1270" s="1" t="str">
        <f>"300027"</f>
        <v>300027</v>
      </c>
      <c r="B1270" s="1" t="s">
        <v>2785</v>
      </c>
      <c r="C1270">
        <v>300026</v>
      </c>
      <c r="D1270" t="s">
        <v>2784</v>
      </c>
    </row>
    <row r="1271" spans="1:4">
      <c r="A1271" s="1" t="str">
        <f>"300028"</f>
        <v>300028</v>
      </c>
      <c r="B1271" s="1" t="s">
        <v>2786</v>
      </c>
      <c r="C1271">
        <v>300027</v>
      </c>
      <c r="D1271" t="s">
        <v>2785</v>
      </c>
    </row>
    <row r="1272" spans="1:4">
      <c r="A1272" s="1" t="str">
        <f>"300029"</f>
        <v>300029</v>
      </c>
      <c r="B1272" s="1" t="s">
        <v>2787</v>
      </c>
      <c r="C1272">
        <v>300028</v>
      </c>
      <c r="D1272" t="s">
        <v>2786</v>
      </c>
    </row>
    <row r="1273" spans="1:4">
      <c r="A1273" s="1" t="str">
        <f>"300030"</f>
        <v>300030</v>
      </c>
      <c r="B1273" s="1" t="s">
        <v>2788</v>
      </c>
      <c r="C1273">
        <v>300029</v>
      </c>
      <c r="D1273" t="s">
        <v>2787</v>
      </c>
    </row>
    <row r="1274" spans="1:4">
      <c r="A1274" s="1" t="str">
        <f>"300031"</f>
        <v>300031</v>
      </c>
      <c r="B1274" s="1" t="s">
        <v>2789</v>
      </c>
      <c r="C1274">
        <v>300030</v>
      </c>
      <c r="D1274" t="s">
        <v>2788</v>
      </c>
    </row>
    <row r="1275" spans="1:4">
      <c r="A1275" s="1" t="str">
        <f>"300032"</f>
        <v>300032</v>
      </c>
      <c r="B1275" s="1" t="s">
        <v>2790</v>
      </c>
      <c r="C1275">
        <v>300031</v>
      </c>
      <c r="D1275" t="s">
        <v>2791</v>
      </c>
    </row>
    <row r="1276" spans="1:4">
      <c r="A1276" s="1" t="str">
        <f>"300033"</f>
        <v>300033</v>
      </c>
      <c r="B1276" s="1" t="s">
        <v>2792</v>
      </c>
      <c r="C1276">
        <v>300032</v>
      </c>
      <c r="D1276" t="s">
        <v>2790</v>
      </c>
    </row>
    <row r="1277" spans="1:4">
      <c r="A1277" s="1" t="str">
        <f>"300034"</f>
        <v>300034</v>
      </c>
      <c r="B1277" s="1" t="s">
        <v>2793</v>
      </c>
      <c r="C1277">
        <v>300033</v>
      </c>
      <c r="D1277" t="s">
        <v>2792</v>
      </c>
    </row>
    <row r="1278" spans="1:4">
      <c r="A1278" s="1" t="str">
        <f>"300035"</f>
        <v>300035</v>
      </c>
      <c r="B1278" s="1" t="s">
        <v>2794</v>
      </c>
      <c r="C1278">
        <v>300034</v>
      </c>
      <c r="D1278" t="s">
        <v>2793</v>
      </c>
    </row>
    <row r="1279" spans="1:4">
      <c r="A1279" s="1" t="str">
        <f>"300036"</f>
        <v>300036</v>
      </c>
      <c r="B1279" s="1" t="s">
        <v>2795</v>
      </c>
      <c r="C1279">
        <v>300035</v>
      </c>
      <c r="D1279" t="s">
        <v>2794</v>
      </c>
    </row>
    <row r="1280" spans="1:4">
      <c r="A1280" s="1" t="str">
        <f>"300037"</f>
        <v>300037</v>
      </c>
      <c r="B1280" s="1" t="s">
        <v>2796</v>
      </c>
      <c r="C1280">
        <v>300036</v>
      </c>
      <c r="D1280" t="s">
        <v>2795</v>
      </c>
    </row>
    <row r="1281" spans="1:4">
      <c r="A1281" s="1" t="str">
        <f>"300038"</f>
        <v>300038</v>
      </c>
      <c r="B1281" s="1" t="s">
        <v>2797</v>
      </c>
      <c r="C1281">
        <v>300037</v>
      </c>
      <c r="D1281" t="s">
        <v>2796</v>
      </c>
    </row>
    <row r="1282" spans="1:4">
      <c r="A1282" s="1" t="str">
        <f>"300039"</f>
        <v>300039</v>
      </c>
      <c r="B1282" s="1" t="s">
        <v>2798</v>
      </c>
      <c r="C1282">
        <v>300038</v>
      </c>
      <c r="D1282" t="s">
        <v>2797</v>
      </c>
    </row>
    <row r="1283" spans="1:4">
      <c r="A1283" s="1" t="str">
        <f>"300040"</f>
        <v>300040</v>
      </c>
      <c r="B1283" s="1" t="s">
        <v>2799</v>
      </c>
      <c r="C1283">
        <v>300039</v>
      </c>
      <c r="D1283" t="s">
        <v>2798</v>
      </c>
    </row>
    <row r="1284" spans="1:4">
      <c r="A1284" s="1" t="str">
        <f>"300041"</f>
        <v>300041</v>
      </c>
      <c r="B1284" s="1" t="s">
        <v>2800</v>
      </c>
      <c r="C1284">
        <v>300040</v>
      </c>
      <c r="D1284" t="s">
        <v>2799</v>
      </c>
    </row>
    <row r="1285" spans="1:4">
      <c r="A1285" s="1" t="str">
        <f>"300042"</f>
        <v>300042</v>
      </c>
      <c r="B1285" s="1" t="s">
        <v>2801</v>
      </c>
      <c r="C1285">
        <v>300041</v>
      </c>
      <c r="D1285" t="s">
        <v>2800</v>
      </c>
    </row>
    <row r="1286" spans="1:4">
      <c r="A1286" s="1" t="str">
        <f>"300043"</f>
        <v>300043</v>
      </c>
      <c r="B1286" s="1" t="s">
        <v>2802</v>
      </c>
      <c r="C1286">
        <v>300042</v>
      </c>
      <c r="D1286" t="s">
        <v>2801</v>
      </c>
    </row>
    <row r="1287" spans="1:4">
      <c r="A1287" s="1" t="str">
        <f>"300044"</f>
        <v>300044</v>
      </c>
      <c r="B1287" s="1" t="s">
        <v>2803</v>
      </c>
      <c r="C1287">
        <v>300043</v>
      </c>
      <c r="D1287" t="s">
        <v>2802</v>
      </c>
    </row>
    <row r="1288" spans="1:4">
      <c r="A1288" s="1" t="str">
        <f>"300045"</f>
        <v>300045</v>
      </c>
      <c r="B1288" s="1" t="s">
        <v>2804</v>
      </c>
      <c r="C1288">
        <v>300044</v>
      </c>
      <c r="D1288" t="s">
        <v>2803</v>
      </c>
    </row>
    <row r="1289" spans="1:4">
      <c r="A1289" s="1" t="str">
        <f>"300046"</f>
        <v>300046</v>
      </c>
      <c r="B1289" s="1" t="s">
        <v>2805</v>
      </c>
      <c r="C1289">
        <v>300045</v>
      </c>
      <c r="D1289" t="s">
        <v>2804</v>
      </c>
    </row>
    <row r="1290" spans="1:4">
      <c r="A1290" s="1" t="str">
        <f>"300047"</f>
        <v>300047</v>
      </c>
      <c r="B1290" s="1" t="s">
        <v>2806</v>
      </c>
      <c r="C1290">
        <v>300046</v>
      </c>
      <c r="D1290" t="s">
        <v>2805</v>
      </c>
    </row>
    <row r="1291" spans="1:4">
      <c r="A1291" s="1" t="str">
        <f>"300048"</f>
        <v>300048</v>
      </c>
      <c r="B1291" s="1" t="s">
        <v>2807</v>
      </c>
      <c r="C1291">
        <v>300047</v>
      </c>
      <c r="D1291" t="s">
        <v>2806</v>
      </c>
    </row>
    <row r="1292" spans="1:4">
      <c r="A1292" s="1" t="str">
        <f>"300049"</f>
        <v>300049</v>
      </c>
      <c r="B1292" s="1" t="s">
        <v>2808</v>
      </c>
      <c r="C1292">
        <v>300048</v>
      </c>
      <c r="D1292" t="s">
        <v>2807</v>
      </c>
    </row>
    <row r="1293" spans="1:4">
      <c r="A1293" s="1" t="str">
        <f>"300050"</f>
        <v>300050</v>
      </c>
      <c r="B1293" s="1" t="s">
        <v>2809</v>
      </c>
      <c r="C1293">
        <v>300049</v>
      </c>
      <c r="D1293" t="s">
        <v>2808</v>
      </c>
    </row>
    <row r="1294" spans="1:4">
      <c r="A1294" s="1" t="str">
        <f>"300051"</f>
        <v>300051</v>
      </c>
      <c r="B1294" s="1" t="s">
        <v>2810</v>
      </c>
      <c r="C1294">
        <v>300050</v>
      </c>
      <c r="D1294" t="s">
        <v>2809</v>
      </c>
    </row>
    <row r="1295" spans="1:4">
      <c r="A1295" s="1" t="str">
        <f>"300052"</f>
        <v>300052</v>
      </c>
      <c r="B1295" s="1" t="s">
        <v>2811</v>
      </c>
      <c r="C1295">
        <v>300051</v>
      </c>
      <c r="D1295" t="s">
        <v>2810</v>
      </c>
    </row>
    <row r="1296" spans="1:4">
      <c r="A1296" s="1" t="str">
        <f>"300053"</f>
        <v>300053</v>
      </c>
      <c r="B1296" s="1" t="s">
        <v>2812</v>
      </c>
      <c r="C1296">
        <v>300052</v>
      </c>
      <c r="D1296" t="s">
        <v>2811</v>
      </c>
    </row>
    <row r="1297" spans="1:4">
      <c r="A1297" s="1" t="str">
        <f>"300054"</f>
        <v>300054</v>
      </c>
      <c r="B1297" s="1" t="s">
        <v>2813</v>
      </c>
      <c r="C1297">
        <v>300053</v>
      </c>
      <c r="D1297" t="s">
        <v>2812</v>
      </c>
    </row>
    <row r="1298" spans="1:4">
      <c r="A1298" s="1" t="str">
        <f>"300055"</f>
        <v>300055</v>
      </c>
      <c r="B1298" s="1" t="s">
        <v>2814</v>
      </c>
      <c r="C1298">
        <v>300054</v>
      </c>
      <c r="D1298" t="s">
        <v>2813</v>
      </c>
    </row>
    <row r="1299" spans="1:4">
      <c r="A1299" s="1" t="str">
        <f>"300056"</f>
        <v>300056</v>
      </c>
      <c r="B1299" s="1" t="s">
        <v>2815</v>
      </c>
      <c r="C1299">
        <v>300055</v>
      </c>
      <c r="D1299" t="s">
        <v>2814</v>
      </c>
    </row>
    <row r="1300" spans="1:4">
      <c r="A1300" s="1" t="str">
        <f>"300057"</f>
        <v>300057</v>
      </c>
      <c r="B1300" s="1" t="s">
        <v>2816</v>
      </c>
      <c r="C1300">
        <v>300056</v>
      </c>
      <c r="D1300" t="s">
        <v>2815</v>
      </c>
    </row>
    <row r="1301" spans="1:4">
      <c r="A1301" s="1" t="str">
        <f>"300058"</f>
        <v>300058</v>
      </c>
      <c r="B1301" s="1" t="s">
        <v>2817</v>
      </c>
      <c r="C1301">
        <v>300057</v>
      </c>
      <c r="D1301" t="s">
        <v>2816</v>
      </c>
    </row>
    <row r="1302" spans="1:4">
      <c r="A1302" s="1" t="str">
        <f>"300059"</f>
        <v>300059</v>
      </c>
      <c r="B1302" s="1" t="s">
        <v>2818</v>
      </c>
      <c r="C1302">
        <v>300058</v>
      </c>
      <c r="D1302" t="s">
        <v>2817</v>
      </c>
    </row>
    <row r="1303" spans="1:4">
      <c r="A1303" s="1" t="str">
        <f>"300061"</f>
        <v>300061</v>
      </c>
      <c r="B1303" s="1" t="s">
        <v>2819</v>
      </c>
      <c r="C1303">
        <v>300059</v>
      </c>
      <c r="D1303" t="s">
        <v>2818</v>
      </c>
    </row>
    <row r="1304" spans="1:4">
      <c r="A1304" s="1" t="str">
        <f>"300062"</f>
        <v>300062</v>
      </c>
      <c r="B1304" s="1" t="s">
        <v>2820</v>
      </c>
      <c r="C1304">
        <v>300061</v>
      </c>
      <c r="D1304" t="s">
        <v>2819</v>
      </c>
    </row>
    <row r="1305" spans="1:4">
      <c r="A1305" s="1" t="str">
        <f>"300063"</f>
        <v>300063</v>
      </c>
      <c r="B1305" s="1" t="s">
        <v>2821</v>
      </c>
      <c r="C1305">
        <v>300062</v>
      </c>
      <c r="D1305" t="s">
        <v>2820</v>
      </c>
    </row>
    <row r="1306" spans="1:4">
      <c r="A1306" s="1" t="str">
        <f>"300064"</f>
        <v>300064</v>
      </c>
      <c r="B1306" s="1" t="s">
        <v>2822</v>
      </c>
      <c r="C1306">
        <v>300063</v>
      </c>
      <c r="D1306" t="s">
        <v>2821</v>
      </c>
    </row>
    <row r="1307" spans="1:4">
      <c r="A1307" s="1" t="str">
        <f>"300065"</f>
        <v>300065</v>
      </c>
      <c r="B1307" s="1" t="s">
        <v>2823</v>
      </c>
      <c r="C1307">
        <v>300064</v>
      </c>
      <c r="D1307" t="s">
        <v>2822</v>
      </c>
    </row>
    <row r="1308" spans="1:4">
      <c r="A1308" s="1" t="str">
        <f>"300066"</f>
        <v>300066</v>
      </c>
      <c r="B1308" s="1" t="s">
        <v>2824</v>
      </c>
      <c r="C1308">
        <v>300065</v>
      </c>
      <c r="D1308" t="s">
        <v>2823</v>
      </c>
    </row>
    <row r="1309" spans="1:4">
      <c r="A1309" s="1" t="str">
        <f>"300067"</f>
        <v>300067</v>
      </c>
      <c r="B1309" s="1" t="s">
        <v>2825</v>
      </c>
      <c r="C1309">
        <v>300066</v>
      </c>
      <c r="D1309" t="s">
        <v>2824</v>
      </c>
    </row>
    <row r="1310" spans="1:4">
      <c r="A1310" s="1" t="str">
        <f>"300068"</f>
        <v>300068</v>
      </c>
      <c r="B1310" s="1" t="s">
        <v>2826</v>
      </c>
      <c r="C1310">
        <v>300067</v>
      </c>
      <c r="D1310" t="s">
        <v>2825</v>
      </c>
    </row>
    <row r="1311" spans="1:4">
      <c r="A1311" s="1" t="str">
        <f>"300069"</f>
        <v>300069</v>
      </c>
      <c r="B1311" s="1" t="s">
        <v>2827</v>
      </c>
      <c r="C1311">
        <v>300068</v>
      </c>
      <c r="D1311" t="s">
        <v>2826</v>
      </c>
    </row>
    <row r="1312" spans="1:4">
      <c r="A1312" s="1" t="str">
        <f>"300070"</f>
        <v>300070</v>
      </c>
      <c r="B1312" s="1" t="s">
        <v>2828</v>
      </c>
      <c r="C1312">
        <v>300069</v>
      </c>
      <c r="D1312" t="s">
        <v>2827</v>
      </c>
    </row>
    <row r="1313" spans="1:4">
      <c r="A1313" s="1" t="str">
        <f>"300071"</f>
        <v>300071</v>
      </c>
      <c r="B1313" s="1" t="s">
        <v>2829</v>
      </c>
      <c r="C1313">
        <v>300070</v>
      </c>
      <c r="D1313" t="s">
        <v>2828</v>
      </c>
    </row>
    <row r="1314" spans="1:4">
      <c r="A1314" s="1" t="str">
        <f>"300072"</f>
        <v>300072</v>
      </c>
      <c r="B1314" s="1" t="s">
        <v>2830</v>
      </c>
      <c r="C1314">
        <v>300071</v>
      </c>
      <c r="D1314" t="s">
        <v>2829</v>
      </c>
    </row>
    <row r="1315" spans="1:4">
      <c r="A1315" s="1" t="str">
        <f>"300073"</f>
        <v>300073</v>
      </c>
      <c r="B1315" s="1" t="s">
        <v>2831</v>
      </c>
      <c r="C1315">
        <v>300072</v>
      </c>
      <c r="D1315" t="s">
        <v>2830</v>
      </c>
    </row>
    <row r="1316" spans="1:4">
      <c r="A1316" s="1" t="str">
        <f>"300074"</f>
        <v>300074</v>
      </c>
      <c r="B1316" s="1" t="s">
        <v>2832</v>
      </c>
      <c r="C1316">
        <v>300073</v>
      </c>
      <c r="D1316" t="s">
        <v>2831</v>
      </c>
    </row>
    <row r="1317" spans="1:4">
      <c r="A1317" s="1" t="str">
        <f>"300075"</f>
        <v>300075</v>
      </c>
      <c r="B1317" s="1" t="s">
        <v>2833</v>
      </c>
      <c r="C1317">
        <v>300074</v>
      </c>
      <c r="D1317" t="s">
        <v>2832</v>
      </c>
    </row>
    <row r="1318" spans="1:4">
      <c r="A1318" s="1" t="str">
        <f>"300076"</f>
        <v>300076</v>
      </c>
      <c r="B1318" s="1" t="s">
        <v>2834</v>
      </c>
      <c r="C1318">
        <v>300075</v>
      </c>
      <c r="D1318" t="s">
        <v>2833</v>
      </c>
    </row>
    <row r="1319" spans="1:4">
      <c r="A1319" s="1" t="str">
        <f>"300077"</f>
        <v>300077</v>
      </c>
      <c r="B1319" s="1" t="s">
        <v>2835</v>
      </c>
      <c r="C1319">
        <v>300076</v>
      </c>
      <c r="D1319" t="s">
        <v>2834</v>
      </c>
    </row>
    <row r="1320" spans="1:4">
      <c r="A1320" s="1" t="str">
        <f>"300078"</f>
        <v>300078</v>
      </c>
      <c r="B1320" s="1" t="s">
        <v>2836</v>
      </c>
      <c r="C1320">
        <v>300077</v>
      </c>
      <c r="D1320" t="s">
        <v>2835</v>
      </c>
    </row>
    <row r="1321" spans="1:4">
      <c r="A1321" s="1" t="str">
        <f>"300079"</f>
        <v>300079</v>
      </c>
      <c r="B1321" s="1" t="s">
        <v>2837</v>
      </c>
      <c r="C1321">
        <v>300078</v>
      </c>
      <c r="D1321" t="s">
        <v>2838</v>
      </c>
    </row>
    <row r="1322" spans="1:4">
      <c r="A1322" s="1" t="str">
        <f>"300080"</f>
        <v>300080</v>
      </c>
      <c r="B1322" s="1" t="s">
        <v>2839</v>
      </c>
      <c r="C1322">
        <v>300079</v>
      </c>
      <c r="D1322" t="s">
        <v>2837</v>
      </c>
    </row>
    <row r="1323" spans="1:4">
      <c r="A1323" s="1" t="str">
        <f>"300081"</f>
        <v>300081</v>
      </c>
      <c r="B1323" s="1" t="s">
        <v>2840</v>
      </c>
      <c r="C1323">
        <v>300080</v>
      </c>
      <c r="D1323" t="s">
        <v>2841</v>
      </c>
    </row>
    <row r="1324" spans="1:4">
      <c r="A1324" s="1" t="str">
        <f>"300082"</f>
        <v>300082</v>
      </c>
      <c r="B1324" s="1" t="s">
        <v>2842</v>
      </c>
      <c r="C1324">
        <v>300081</v>
      </c>
      <c r="D1324" t="s">
        <v>2840</v>
      </c>
    </row>
    <row r="1325" spans="1:4">
      <c r="A1325" s="1" t="str">
        <f>"300083"</f>
        <v>300083</v>
      </c>
      <c r="B1325" s="1" t="s">
        <v>2843</v>
      </c>
      <c r="C1325">
        <v>300082</v>
      </c>
      <c r="D1325" t="s">
        <v>2842</v>
      </c>
    </row>
    <row r="1326" spans="1:4">
      <c r="A1326" s="1" t="str">
        <f>"300084"</f>
        <v>300084</v>
      </c>
      <c r="B1326" s="1" t="s">
        <v>2844</v>
      </c>
      <c r="C1326">
        <v>300083</v>
      </c>
      <c r="D1326" t="s">
        <v>2843</v>
      </c>
    </row>
    <row r="1327" spans="1:4">
      <c r="A1327" s="1" t="str">
        <f>"300085"</f>
        <v>300085</v>
      </c>
      <c r="B1327" s="1" t="s">
        <v>2845</v>
      </c>
      <c r="C1327">
        <v>300084</v>
      </c>
      <c r="D1327" t="s">
        <v>2844</v>
      </c>
    </row>
    <row r="1328" spans="1:4">
      <c r="A1328" s="1" t="str">
        <f>"300086"</f>
        <v>300086</v>
      </c>
      <c r="B1328" s="1" t="s">
        <v>2846</v>
      </c>
      <c r="C1328">
        <v>300085</v>
      </c>
      <c r="D1328" t="s">
        <v>2845</v>
      </c>
    </row>
    <row r="1329" spans="1:4">
      <c r="A1329" s="1" t="str">
        <f>"300087"</f>
        <v>300087</v>
      </c>
      <c r="B1329" s="1" t="s">
        <v>2847</v>
      </c>
      <c r="C1329">
        <v>300086</v>
      </c>
      <c r="D1329" t="s">
        <v>2846</v>
      </c>
    </row>
    <row r="1330" spans="1:4">
      <c r="A1330" s="1" t="str">
        <f>"300088"</f>
        <v>300088</v>
      </c>
      <c r="B1330" s="1" t="s">
        <v>2848</v>
      </c>
      <c r="C1330">
        <v>300087</v>
      </c>
      <c r="D1330" t="s">
        <v>2847</v>
      </c>
    </row>
    <row r="1331" spans="1:4">
      <c r="A1331" s="1" t="str">
        <f>"300089"</f>
        <v>300089</v>
      </c>
      <c r="B1331" s="1" t="s">
        <v>2849</v>
      </c>
      <c r="C1331">
        <v>300088</v>
      </c>
      <c r="D1331" t="s">
        <v>2848</v>
      </c>
    </row>
    <row r="1332" spans="1:4">
      <c r="A1332" s="1" t="str">
        <f>"300090"</f>
        <v>300090</v>
      </c>
      <c r="B1332" s="1" t="s">
        <v>2850</v>
      </c>
      <c r="C1332">
        <v>300089</v>
      </c>
      <c r="D1332" t="s">
        <v>2851</v>
      </c>
    </row>
    <row r="1333" spans="1:4">
      <c r="A1333" s="1" t="str">
        <f>"300091"</f>
        <v>300091</v>
      </c>
      <c r="B1333" s="1" t="s">
        <v>2852</v>
      </c>
      <c r="C1333">
        <v>300090</v>
      </c>
      <c r="D1333" t="s">
        <v>2853</v>
      </c>
    </row>
    <row r="1334" spans="1:4">
      <c r="A1334" s="1" t="str">
        <f>"300092"</f>
        <v>300092</v>
      </c>
      <c r="B1334" s="1" t="s">
        <v>2854</v>
      </c>
      <c r="C1334">
        <v>300091</v>
      </c>
      <c r="D1334" t="s">
        <v>2852</v>
      </c>
    </row>
    <row r="1335" spans="1:4">
      <c r="A1335" s="1" t="str">
        <f>"300093"</f>
        <v>300093</v>
      </c>
      <c r="B1335" s="1" t="s">
        <v>2855</v>
      </c>
      <c r="C1335">
        <v>300092</v>
      </c>
      <c r="D1335" t="s">
        <v>2854</v>
      </c>
    </row>
    <row r="1336" spans="1:4">
      <c r="A1336" s="1" t="str">
        <f>"300094"</f>
        <v>300094</v>
      </c>
      <c r="B1336" s="1" t="s">
        <v>2856</v>
      </c>
      <c r="C1336">
        <v>300093</v>
      </c>
      <c r="D1336" t="s">
        <v>2855</v>
      </c>
    </row>
    <row r="1337" spans="1:4">
      <c r="A1337" s="1" t="str">
        <f>"300095"</f>
        <v>300095</v>
      </c>
      <c r="B1337" s="1" t="s">
        <v>2857</v>
      </c>
      <c r="C1337">
        <v>300094</v>
      </c>
      <c r="D1337" t="s">
        <v>2856</v>
      </c>
    </row>
    <row r="1338" spans="1:4">
      <c r="A1338" s="1" t="str">
        <f>"300096"</f>
        <v>300096</v>
      </c>
      <c r="B1338" s="1" t="s">
        <v>2858</v>
      </c>
      <c r="C1338">
        <v>300095</v>
      </c>
      <c r="D1338" t="s">
        <v>2857</v>
      </c>
    </row>
    <row r="1339" spans="1:4">
      <c r="A1339" s="1" t="str">
        <f>"300097"</f>
        <v>300097</v>
      </c>
      <c r="B1339" s="1" t="s">
        <v>2859</v>
      </c>
      <c r="C1339">
        <v>300096</v>
      </c>
      <c r="D1339" t="s">
        <v>2858</v>
      </c>
    </row>
    <row r="1340" spans="1:4">
      <c r="A1340" s="1" t="str">
        <f>"300098"</f>
        <v>300098</v>
      </c>
      <c r="B1340" s="1" t="s">
        <v>2860</v>
      </c>
      <c r="C1340">
        <v>300097</v>
      </c>
      <c r="D1340" t="s">
        <v>2859</v>
      </c>
    </row>
    <row r="1341" spans="1:4">
      <c r="A1341" s="1" t="str">
        <f>"300099"</f>
        <v>300099</v>
      </c>
      <c r="B1341" s="1" t="s">
        <v>2861</v>
      </c>
      <c r="C1341">
        <v>300098</v>
      </c>
      <c r="D1341" t="s">
        <v>2860</v>
      </c>
    </row>
    <row r="1342" spans="1:4">
      <c r="A1342" s="1" t="str">
        <f>"300100"</f>
        <v>300100</v>
      </c>
      <c r="B1342" s="1" t="s">
        <v>2862</v>
      </c>
      <c r="C1342">
        <v>300099</v>
      </c>
      <c r="D1342" t="s">
        <v>2861</v>
      </c>
    </row>
    <row r="1343" spans="1:4">
      <c r="A1343" s="1" t="str">
        <f>"300101"</f>
        <v>300101</v>
      </c>
      <c r="B1343" s="1" t="s">
        <v>2863</v>
      </c>
      <c r="C1343">
        <v>300100</v>
      </c>
      <c r="D1343" t="s">
        <v>2862</v>
      </c>
    </row>
    <row r="1344" spans="1:4">
      <c r="A1344" s="1" t="str">
        <f>"300102"</f>
        <v>300102</v>
      </c>
      <c r="B1344" s="1" t="s">
        <v>2864</v>
      </c>
      <c r="C1344">
        <v>300101</v>
      </c>
      <c r="D1344" t="s">
        <v>2863</v>
      </c>
    </row>
    <row r="1345" spans="1:4">
      <c r="A1345" s="1" t="str">
        <f>"300103"</f>
        <v>300103</v>
      </c>
      <c r="B1345" s="1" t="s">
        <v>2865</v>
      </c>
      <c r="C1345">
        <v>300102</v>
      </c>
      <c r="D1345" t="s">
        <v>2864</v>
      </c>
    </row>
    <row r="1346" spans="1:4">
      <c r="A1346" s="1" t="str">
        <f>"300104"</f>
        <v>300104</v>
      </c>
      <c r="B1346" s="1" t="s">
        <v>2866</v>
      </c>
      <c r="C1346">
        <v>300103</v>
      </c>
      <c r="D1346" t="s">
        <v>2865</v>
      </c>
    </row>
    <row r="1347" spans="1:4">
      <c r="A1347" s="1" t="str">
        <f>"300105"</f>
        <v>300105</v>
      </c>
      <c r="B1347" s="1" t="s">
        <v>2867</v>
      </c>
      <c r="C1347">
        <v>300104</v>
      </c>
      <c r="D1347" t="s">
        <v>2866</v>
      </c>
    </row>
    <row r="1348" spans="1:4">
      <c r="A1348" s="1" t="str">
        <f>"300106"</f>
        <v>300106</v>
      </c>
      <c r="B1348" s="1" t="s">
        <v>2868</v>
      </c>
      <c r="C1348">
        <v>300105</v>
      </c>
      <c r="D1348" t="s">
        <v>2867</v>
      </c>
    </row>
    <row r="1349" spans="1:4">
      <c r="A1349" s="1" t="str">
        <f>"300107"</f>
        <v>300107</v>
      </c>
      <c r="B1349" s="1" t="s">
        <v>2869</v>
      </c>
      <c r="C1349">
        <v>300106</v>
      </c>
      <c r="D1349" t="s">
        <v>2868</v>
      </c>
    </row>
    <row r="1350" spans="1:4">
      <c r="A1350" s="1" t="str">
        <f>"300108"</f>
        <v>300108</v>
      </c>
      <c r="B1350" s="1" t="s">
        <v>2870</v>
      </c>
      <c r="C1350">
        <v>300107</v>
      </c>
      <c r="D1350" t="s">
        <v>2869</v>
      </c>
    </row>
    <row r="1351" spans="1:4">
      <c r="A1351" s="1" t="str">
        <f>"300109"</f>
        <v>300109</v>
      </c>
      <c r="B1351" s="1" t="s">
        <v>2871</v>
      </c>
      <c r="C1351">
        <v>300108</v>
      </c>
      <c r="D1351" t="s">
        <v>2870</v>
      </c>
    </row>
    <row r="1352" spans="1:4">
      <c r="A1352" s="1" t="str">
        <f>"300110"</f>
        <v>300110</v>
      </c>
      <c r="B1352" s="1" t="s">
        <v>2872</v>
      </c>
      <c r="C1352">
        <v>300109</v>
      </c>
      <c r="D1352" t="s">
        <v>2871</v>
      </c>
    </row>
    <row r="1353" spans="1:4">
      <c r="A1353" s="1" t="str">
        <f>"300111"</f>
        <v>300111</v>
      </c>
      <c r="B1353" s="1" t="s">
        <v>2873</v>
      </c>
      <c r="C1353">
        <v>300110</v>
      </c>
      <c r="D1353" t="s">
        <v>2872</v>
      </c>
    </row>
    <row r="1354" spans="1:4">
      <c r="A1354" s="1" t="str">
        <f>"300112"</f>
        <v>300112</v>
      </c>
      <c r="B1354" s="1" t="s">
        <v>2874</v>
      </c>
      <c r="C1354">
        <v>300111</v>
      </c>
      <c r="D1354" t="s">
        <v>2873</v>
      </c>
    </row>
    <row r="1355" spans="1:4">
      <c r="A1355" s="1" t="str">
        <f>"300113"</f>
        <v>300113</v>
      </c>
      <c r="B1355" s="1" t="s">
        <v>2875</v>
      </c>
      <c r="C1355">
        <v>300112</v>
      </c>
      <c r="D1355" t="s">
        <v>2874</v>
      </c>
    </row>
    <row r="1356" spans="1:4">
      <c r="A1356" s="1" t="str">
        <f>"300114"</f>
        <v>300114</v>
      </c>
      <c r="B1356" s="1" t="s">
        <v>2876</v>
      </c>
      <c r="C1356">
        <v>300113</v>
      </c>
      <c r="D1356" t="s">
        <v>2875</v>
      </c>
    </row>
    <row r="1357" spans="1:4">
      <c r="A1357" s="1" t="str">
        <f>"300115"</f>
        <v>300115</v>
      </c>
      <c r="B1357" s="1" t="s">
        <v>2877</v>
      </c>
      <c r="C1357">
        <v>300114</v>
      </c>
      <c r="D1357" t="s">
        <v>2876</v>
      </c>
    </row>
    <row r="1358" spans="1:4">
      <c r="A1358" s="1" t="str">
        <f>"300116"</f>
        <v>300116</v>
      </c>
      <c r="B1358" s="1" t="s">
        <v>2878</v>
      </c>
      <c r="C1358">
        <v>300115</v>
      </c>
      <c r="D1358" t="s">
        <v>2877</v>
      </c>
    </row>
    <row r="1359" spans="1:4">
      <c r="A1359" s="1" t="str">
        <f>"300117"</f>
        <v>300117</v>
      </c>
      <c r="B1359" s="1" t="s">
        <v>2879</v>
      </c>
      <c r="C1359">
        <v>300116</v>
      </c>
      <c r="D1359" t="s">
        <v>2878</v>
      </c>
    </row>
    <row r="1360" spans="1:4">
      <c r="A1360" s="1" t="str">
        <f>"300118"</f>
        <v>300118</v>
      </c>
      <c r="B1360" s="1" t="s">
        <v>2880</v>
      </c>
      <c r="C1360">
        <v>300117</v>
      </c>
      <c r="D1360" t="s">
        <v>2879</v>
      </c>
    </row>
    <row r="1361" spans="1:4">
      <c r="A1361" s="1" t="str">
        <f>"300119"</f>
        <v>300119</v>
      </c>
      <c r="B1361" s="1" t="s">
        <v>2881</v>
      </c>
      <c r="C1361">
        <v>300118</v>
      </c>
      <c r="D1361" t="s">
        <v>2880</v>
      </c>
    </row>
    <row r="1362" spans="1:4">
      <c r="A1362" s="1" t="str">
        <f>"300120"</f>
        <v>300120</v>
      </c>
      <c r="B1362" s="1" t="s">
        <v>2882</v>
      </c>
      <c r="C1362">
        <v>300119</v>
      </c>
      <c r="D1362" t="s">
        <v>2881</v>
      </c>
    </row>
    <row r="1363" spans="1:4">
      <c r="A1363" s="1" t="str">
        <f>"300121"</f>
        <v>300121</v>
      </c>
      <c r="B1363" s="1" t="s">
        <v>2883</v>
      </c>
      <c r="C1363">
        <v>300120</v>
      </c>
      <c r="D1363" t="s">
        <v>2882</v>
      </c>
    </row>
    <row r="1364" spans="1:4">
      <c r="A1364" s="1" t="str">
        <f>"300122"</f>
        <v>300122</v>
      </c>
      <c r="B1364" s="1" t="s">
        <v>2884</v>
      </c>
      <c r="C1364">
        <v>300121</v>
      </c>
      <c r="D1364" t="s">
        <v>2883</v>
      </c>
    </row>
    <row r="1365" spans="1:4">
      <c r="A1365" s="1" t="str">
        <f>"300123"</f>
        <v>300123</v>
      </c>
      <c r="B1365" s="1" t="s">
        <v>2885</v>
      </c>
      <c r="C1365">
        <v>300122</v>
      </c>
      <c r="D1365" t="s">
        <v>2884</v>
      </c>
    </row>
    <row r="1366" spans="1:4">
      <c r="A1366" s="1" t="str">
        <f>"300124"</f>
        <v>300124</v>
      </c>
      <c r="B1366" s="1" t="s">
        <v>2886</v>
      </c>
      <c r="C1366">
        <v>300123</v>
      </c>
      <c r="D1366" t="s">
        <v>2885</v>
      </c>
    </row>
    <row r="1367" spans="1:4">
      <c r="A1367" s="1" t="str">
        <f>"300125"</f>
        <v>300125</v>
      </c>
      <c r="B1367" s="1" t="s">
        <v>2887</v>
      </c>
      <c r="C1367">
        <v>300124</v>
      </c>
      <c r="D1367" t="s">
        <v>2886</v>
      </c>
    </row>
    <row r="1368" spans="1:4">
      <c r="A1368" s="1" t="str">
        <f>"300126"</f>
        <v>300126</v>
      </c>
      <c r="B1368" s="1" t="s">
        <v>2888</v>
      </c>
      <c r="C1368">
        <v>300125</v>
      </c>
      <c r="D1368" t="s">
        <v>2887</v>
      </c>
    </row>
    <row r="1369" spans="1:4">
      <c r="A1369" s="1" t="str">
        <f>"300127"</f>
        <v>300127</v>
      </c>
      <c r="B1369" s="1" t="s">
        <v>2889</v>
      </c>
      <c r="C1369">
        <v>300126</v>
      </c>
      <c r="D1369" t="s">
        <v>2888</v>
      </c>
    </row>
    <row r="1370" spans="1:4">
      <c r="A1370" s="1" t="str">
        <f>"300128"</f>
        <v>300128</v>
      </c>
      <c r="B1370" s="1" t="s">
        <v>2890</v>
      </c>
      <c r="C1370">
        <v>300127</v>
      </c>
      <c r="D1370" t="s">
        <v>2889</v>
      </c>
    </row>
    <row r="1371" spans="1:4">
      <c r="A1371" s="1" t="str">
        <f>"300129"</f>
        <v>300129</v>
      </c>
      <c r="B1371" s="1" t="s">
        <v>2891</v>
      </c>
      <c r="C1371">
        <v>300128</v>
      </c>
      <c r="D1371" t="s">
        <v>2890</v>
      </c>
    </row>
    <row r="1372" spans="1:4">
      <c r="A1372" s="1" t="str">
        <f>"300130"</f>
        <v>300130</v>
      </c>
      <c r="B1372" s="1" t="s">
        <v>2892</v>
      </c>
      <c r="C1372">
        <v>300129</v>
      </c>
      <c r="D1372" t="s">
        <v>2891</v>
      </c>
    </row>
    <row r="1373" spans="1:4">
      <c r="A1373" s="1" t="str">
        <f>"300131"</f>
        <v>300131</v>
      </c>
      <c r="B1373" s="1" t="s">
        <v>2893</v>
      </c>
      <c r="C1373">
        <v>300130</v>
      </c>
      <c r="D1373" t="s">
        <v>2892</v>
      </c>
    </row>
    <row r="1374" spans="1:4">
      <c r="A1374" s="1" t="str">
        <f>"300132"</f>
        <v>300132</v>
      </c>
      <c r="B1374" s="1" t="s">
        <v>2894</v>
      </c>
      <c r="C1374">
        <v>300131</v>
      </c>
      <c r="D1374" t="s">
        <v>2893</v>
      </c>
    </row>
    <row r="1375" spans="1:4">
      <c r="A1375" s="1" t="str">
        <f>"300133"</f>
        <v>300133</v>
      </c>
      <c r="B1375" s="1" t="s">
        <v>2895</v>
      </c>
      <c r="C1375">
        <v>300132</v>
      </c>
      <c r="D1375" t="s">
        <v>2894</v>
      </c>
    </row>
    <row r="1376" spans="1:4">
      <c r="A1376" s="1" t="str">
        <f>"300134"</f>
        <v>300134</v>
      </c>
      <c r="B1376" s="1" t="s">
        <v>2896</v>
      </c>
      <c r="C1376">
        <v>300133</v>
      </c>
      <c r="D1376" t="s">
        <v>2895</v>
      </c>
    </row>
    <row r="1377" spans="1:4">
      <c r="A1377" s="1" t="str">
        <f>"300135"</f>
        <v>300135</v>
      </c>
      <c r="B1377" s="1" t="s">
        <v>2897</v>
      </c>
      <c r="C1377">
        <v>300134</v>
      </c>
      <c r="D1377" t="s">
        <v>2896</v>
      </c>
    </row>
    <row r="1378" spans="1:4">
      <c r="A1378" s="1" t="str">
        <f>"300136"</f>
        <v>300136</v>
      </c>
      <c r="B1378" s="1" t="s">
        <v>2898</v>
      </c>
      <c r="C1378">
        <v>300135</v>
      </c>
      <c r="D1378" t="s">
        <v>2899</v>
      </c>
    </row>
    <row r="1379" spans="1:4">
      <c r="A1379" s="1" t="str">
        <f>"300137"</f>
        <v>300137</v>
      </c>
      <c r="B1379" s="1" t="s">
        <v>2900</v>
      </c>
      <c r="C1379">
        <v>300136</v>
      </c>
      <c r="D1379" t="s">
        <v>2898</v>
      </c>
    </row>
    <row r="1380" spans="1:4">
      <c r="A1380" s="1" t="str">
        <f>"300138"</f>
        <v>300138</v>
      </c>
      <c r="B1380" s="1" t="s">
        <v>2901</v>
      </c>
      <c r="C1380">
        <v>300137</v>
      </c>
      <c r="D1380" t="s">
        <v>2900</v>
      </c>
    </row>
    <row r="1381" spans="1:4">
      <c r="A1381" s="1" t="str">
        <f>"300139"</f>
        <v>300139</v>
      </c>
      <c r="B1381" s="1" t="s">
        <v>2902</v>
      </c>
      <c r="C1381">
        <v>300138</v>
      </c>
      <c r="D1381" t="s">
        <v>2901</v>
      </c>
    </row>
    <row r="1382" spans="1:4">
      <c r="A1382" s="1" t="str">
        <f>"300140"</f>
        <v>300140</v>
      </c>
      <c r="B1382" s="1" t="s">
        <v>2903</v>
      </c>
      <c r="C1382">
        <v>300139</v>
      </c>
      <c r="D1382" t="s">
        <v>2904</v>
      </c>
    </row>
    <row r="1383" spans="1:4">
      <c r="A1383" s="1" t="str">
        <f>"300141"</f>
        <v>300141</v>
      </c>
      <c r="B1383" s="1" t="s">
        <v>2905</v>
      </c>
      <c r="C1383">
        <v>300140</v>
      </c>
      <c r="D1383" t="s">
        <v>2903</v>
      </c>
    </row>
    <row r="1384" spans="1:4">
      <c r="A1384" s="1" t="str">
        <f>"300142"</f>
        <v>300142</v>
      </c>
      <c r="B1384" s="1" t="s">
        <v>2906</v>
      </c>
      <c r="C1384">
        <v>300141</v>
      </c>
      <c r="D1384" t="s">
        <v>2905</v>
      </c>
    </row>
    <row r="1385" spans="1:4">
      <c r="A1385" s="1" t="str">
        <f>"300143"</f>
        <v>300143</v>
      </c>
      <c r="B1385" s="1" t="s">
        <v>2907</v>
      </c>
      <c r="C1385">
        <v>300142</v>
      </c>
      <c r="D1385" t="s">
        <v>2906</v>
      </c>
    </row>
    <row r="1386" spans="1:4">
      <c r="A1386" s="1" t="str">
        <f>"300144"</f>
        <v>300144</v>
      </c>
      <c r="B1386" s="1" t="s">
        <v>2908</v>
      </c>
      <c r="C1386">
        <v>300143</v>
      </c>
      <c r="D1386" t="s">
        <v>2907</v>
      </c>
    </row>
    <row r="1387" spans="1:4">
      <c r="A1387" s="1" t="str">
        <f>"300145"</f>
        <v>300145</v>
      </c>
      <c r="B1387" s="1" t="s">
        <v>2909</v>
      </c>
      <c r="C1387">
        <v>300144</v>
      </c>
      <c r="D1387" t="s">
        <v>2908</v>
      </c>
    </row>
    <row r="1388" spans="1:4">
      <c r="A1388" s="1" t="str">
        <f>"300146"</f>
        <v>300146</v>
      </c>
      <c r="B1388" s="1" t="s">
        <v>2910</v>
      </c>
      <c r="C1388">
        <v>300145</v>
      </c>
      <c r="D1388" t="s">
        <v>2909</v>
      </c>
    </row>
    <row r="1389" spans="1:4">
      <c r="A1389" s="1" t="str">
        <f>"300147"</f>
        <v>300147</v>
      </c>
      <c r="B1389" s="1" t="s">
        <v>2911</v>
      </c>
      <c r="C1389">
        <v>300146</v>
      </c>
      <c r="D1389" t="s">
        <v>2910</v>
      </c>
    </row>
    <row r="1390" spans="1:4">
      <c r="A1390" s="1" t="str">
        <f>"300148"</f>
        <v>300148</v>
      </c>
      <c r="B1390" s="1" t="s">
        <v>2912</v>
      </c>
      <c r="C1390">
        <v>300147</v>
      </c>
      <c r="D1390" t="s">
        <v>2911</v>
      </c>
    </row>
    <row r="1391" spans="1:4">
      <c r="A1391" s="1" t="str">
        <f>"300149"</f>
        <v>300149</v>
      </c>
      <c r="B1391" s="1" t="s">
        <v>2913</v>
      </c>
      <c r="C1391">
        <v>300148</v>
      </c>
      <c r="D1391" t="s">
        <v>2912</v>
      </c>
    </row>
    <row r="1392" spans="1:4">
      <c r="A1392" s="1" t="str">
        <f>"300150"</f>
        <v>300150</v>
      </c>
      <c r="B1392" s="1" t="s">
        <v>2914</v>
      </c>
      <c r="C1392">
        <v>300149</v>
      </c>
      <c r="D1392" t="s">
        <v>2913</v>
      </c>
    </row>
    <row r="1393" spans="1:4">
      <c r="A1393" s="1" t="str">
        <f>"300151"</f>
        <v>300151</v>
      </c>
      <c r="B1393" s="1" t="s">
        <v>2915</v>
      </c>
      <c r="C1393">
        <v>300150</v>
      </c>
      <c r="D1393" t="s">
        <v>2914</v>
      </c>
    </row>
    <row r="1394" spans="1:4">
      <c r="A1394" s="1" t="str">
        <f>"300152"</f>
        <v>300152</v>
      </c>
      <c r="B1394" s="1" t="s">
        <v>2916</v>
      </c>
      <c r="C1394">
        <v>300151</v>
      </c>
      <c r="D1394" t="s">
        <v>2915</v>
      </c>
    </row>
    <row r="1395" spans="1:4">
      <c r="A1395" s="1" t="str">
        <f>"300153"</f>
        <v>300153</v>
      </c>
      <c r="B1395" s="1" t="s">
        <v>2917</v>
      </c>
      <c r="C1395">
        <v>300152</v>
      </c>
      <c r="D1395" t="s">
        <v>2918</v>
      </c>
    </row>
    <row r="1396" spans="1:4">
      <c r="A1396" s="1" t="str">
        <f>"300154"</f>
        <v>300154</v>
      </c>
      <c r="B1396" s="1" t="s">
        <v>2919</v>
      </c>
      <c r="C1396">
        <v>300153</v>
      </c>
      <c r="D1396" t="s">
        <v>2917</v>
      </c>
    </row>
    <row r="1397" spans="1:4">
      <c r="A1397" s="1" t="str">
        <f>"300155"</f>
        <v>300155</v>
      </c>
      <c r="B1397" s="1" t="s">
        <v>2920</v>
      </c>
      <c r="C1397">
        <v>300154</v>
      </c>
      <c r="D1397" t="s">
        <v>2919</v>
      </c>
    </row>
    <row r="1398" spans="1:4">
      <c r="A1398" s="1" t="str">
        <f>"300156"</f>
        <v>300156</v>
      </c>
      <c r="B1398" s="1" t="s">
        <v>2921</v>
      </c>
      <c r="C1398">
        <v>300155</v>
      </c>
      <c r="D1398" t="s">
        <v>2920</v>
      </c>
    </row>
    <row r="1399" spans="1:4">
      <c r="A1399" s="1" t="str">
        <f>"300157"</f>
        <v>300157</v>
      </c>
      <c r="B1399" s="1" t="s">
        <v>2922</v>
      </c>
      <c r="C1399">
        <v>300156</v>
      </c>
      <c r="D1399" t="s">
        <v>2921</v>
      </c>
    </row>
    <row r="1400" spans="1:4">
      <c r="A1400" s="1" t="str">
        <f>"300158"</f>
        <v>300158</v>
      </c>
      <c r="B1400" s="1" t="s">
        <v>2923</v>
      </c>
      <c r="C1400">
        <v>300157</v>
      </c>
      <c r="D1400" t="s">
        <v>2922</v>
      </c>
    </row>
    <row r="1401" spans="1:4">
      <c r="A1401" s="1" t="str">
        <f>"300159"</f>
        <v>300159</v>
      </c>
      <c r="B1401" s="1" t="s">
        <v>2924</v>
      </c>
      <c r="C1401">
        <v>300158</v>
      </c>
      <c r="D1401" t="s">
        <v>2923</v>
      </c>
    </row>
    <row r="1402" spans="1:4">
      <c r="A1402" s="1" t="str">
        <f>"300160"</f>
        <v>300160</v>
      </c>
      <c r="B1402" s="1" t="s">
        <v>2925</v>
      </c>
      <c r="C1402">
        <v>300159</v>
      </c>
      <c r="D1402" t="s">
        <v>2924</v>
      </c>
    </row>
    <row r="1403" spans="1:4">
      <c r="A1403" s="1" t="str">
        <f>"300161"</f>
        <v>300161</v>
      </c>
      <c r="B1403" s="1" t="s">
        <v>2926</v>
      </c>
      <c r="C1403">
        <v>300160</v>
      </c>
      <c r="D1403" t="s">
        <v>2925</v>
      </c>
    </row>
    <row r="1404" spans="1:4">
      <c r="A1404" s="1" t="str">
        <f>"300162"</f>
        <v>300162</v>
      </c>
      <c r="B1404" s="1" t="s">
        <v>2927</v>
      </c>
      <c r="C1404">
        <v>300161</v>
      </c>
      <c r="D1404" t="s">
        <v>2926</v>
      </c>
    </row>
    <row r="1405" spans="1:4">
      <c r="A1405" s="1" t="str">
        <f>"300163"</f>
        <v>300163</v>
      </c>
      <c r="B1405" s="1" t="s">
        <v>2928</v>
      </c>
      <c r="C1405">
        <v>300162</v>
      </c>
      <c r="D1405" t="s">
        <v>2929</v>
      </c>
    </row>
    <row r="1406" spans="1:4">
      <c r="A1406" s="1" t="str">
        <f>"300164"</f>
        <v>300164</v>
      </c>
      <c r="B1406" s="1" t="s">
        <v>2930</v>
      </c>
      <c r="C1406">
        <v>300163</v>
      </c>
      <c r="D1406" t="s">
        <v>2928</v>
      </c>
    </row>
    <row r="1407" spans="1:4">
      <c r="A1407" s="1" t="str">
        <f>"300165"</f>
        <v>300165</v>
      </c>
      <c r="B1407" s="1" t="s">
        <v>2931</v>
      </c>
      <c r="C1407">
        <v>300164</v>
      </c>
      <c r="D1407" t="s">
        <v>2930</v>
      </c>
    </row>
    <row r="1408" spans="1:4">
      <c r="A1408" s="1" t="str">
        <f>"300166"</f>
        <v>300166</v>
      </c>
      <c r="B1408" s="1" t="s">
        <v>2932</v>
      </c>
      <c r="C1408">
        <v>300165</v>
      </c>
      <c r="D1408" t="s">
        <v>2931</v>
      </c>
    </row>
    <row r="1409" spans="1:4">
      <c r="A1409" s="1" t="str">
        <f>"300167"</f>
        <v>300167</v>
      </c>
      <c r="B1409" s="1" t="s">
        <v>2933</v>
      </c>
      <c r="C1409">
        <v>300166</v>
      </c>
      <c r="D1409" t="s">
        <v>2932</v>
      </c>
    </row>
    <row r="1410" spans="1:4">
      <c r="A1410" s="1" t="str">
        <f>"300168"</f>
        <v>300168</v>
      </c>
      <c r="B1410" s="1" t="s">
        <v>2934</v>
      </c>
      <c r="C1410">
        <v>300167</v>
      </c>
      <c r="D1410" t="s">
        <v>2933</v>
      </c>
    </row>
    <row r="1411" spans="1:4">
      <c r="A1411" s="1" t="str">
        <f>"300169"</f>
        <v>300169</v>
      </c>
      <c r="B1411" s="1" t="s">
        <v>2935</v>
      </c>
      <c r="C1411">
        <v>300168</v>
      </c>
      <c r="D1411" t="s">
        <v>2934</v>
      </c>
    </row>
    <row r="1412" spans="1:4">
      <c r="A1412" s="1" t="str">
        <f>"300170"</f>
        <v>300170</v>
      </c>
      <c r="B1412" s="1" t="s">
        <v>2936</v>
      </c>
      <c r="C1412">
        <v>300169</v>
      </c>
      <c r="D1412" t="s">
        <v>2935</v>
      </c>
    </row>
    <row r="1413" spans="1:4">
      <c r="A1413" s="1" t="str">
        <f>"300171"</f>
        <v>300171</v>
      </c>
      <c r="B1413" s="1" t="s">
        <v>2937</v>
      </c>
      <c r="C1413">
        <v>300170</v>
      </c>
      <c r="D1413" t="s">
        <v>2936</v>
      </c>
    </row>
    <row r="1414" spans="1:4">
      <c r="A1414" s="1" t="str">
        <f>"300172"</f>
        <v>300172</v>
      </c>
      <c r="B1414" s="1" t="s">
        <v>2938</v>
      </c>
      <c r="C1414">
        <v>300171</v>
      </c>
      <c r="D1414" t="s">
        <v>2937</v>
      </c>
    </row>
    <row r="1415" spans="1:4">
      <c r="A1415" s="1" t="str">
        <f>"300173"</f>
        <v>300173</v>
      </c>
      <c r="B1415" s="1" t="s">
        <v>2939</v>
      </c>
      <c r="C1415">
        <v>300172</v>
      </c>
      <c r="D1415" t="s">
        <v>2938</v>
      </c>
    </row>
    <row r="1416" spans="1:4">
      <c r="A1416" s="1" t="str">
        <f>"300174"</f>
        <v>300174</v>
      </c>
      <c r="B1416" s="1" t="s">
        <v>2940</v>
      </c>
      <c r="C1416">
        <v>300173</v>
      </c>
      <c r="D1416" t="s">
        <v>2941</v>
      </c>
    </row>
    <row r="1417" spans="1:4">
      <c r="A1417" s="1" t="str">
        <f>"300175"</f>
        <v>300175</v>
      </c>
      <c r="B1417" s="1" t="s">
        <v>2942</v>
      </c>
      <c r="C1417">
        <v>300174</v>
      </c>
      <c r="D1417" t="s">
        <v>2940</v>
      </c>
    </row>
    <row r="1418" spans="1:4">
      <c r="A1418" s="1" t="str">
        <f>"300176"</f>
        <v>300176</v>
      </c>
      <c r="B1418" s="1" t="s">
        <v>2943</v>
      </c>
      <c r="C1418">
        <v>300175</v>
      </c>
      <c r="D1418" t="s">
        <v>2942</v>
      </c>
    </row>
    <row r="1419" spans="1:4">
      <c r="A1419" s="1" t="str">
        <f>"300177"</f>
        <v>300177</v>
      </c>
      <c r="B1419" s="1" t="s">
        <v>2944</v>
      </c>
      <c r="C1419">
        <v>300176</v>
      </c>
      <c r="D1419" t="s">
        <v>2943</v>
      </c>
    </row>
    <row r="1420" spans="1:4">
      <c r="A1420" s="1" t="str">
        <f>"300178"</f>
        <v>300178</v>
      </c>
      <c r="B1420" s="1" t="s">
        <v>2945</v>
      </c>
      <c r="C1420">
        <v>300177</v>
      </c>
      <c r="D1420" t="s">
        <v>2944</v>
      </c>
    </row>
    <row r="1421" spans="1:4">
      <c r="A1421" s="1" t="str">
        <f>"300179"</f>
        <v>300179</v>
      </c>
      <c r="B1421" s="1" t="s">
        <v>2946</v>
      </c>
      <c r="C1421">
        <v>300178</v>
      </c>
      <c r="D1421" t="s">
        <v>2945</v>
      </c>
    </row>
    <row r="1422" spans="1:4">
      <c r="A1422" s="1" t="str">
        <f>"300180"</f>
        <v>300180</v>
      </c>
      <c r="B1422" s="1" t="s">
        <v>2947</v>
      </c>
      <c r="C1422">
        <v>300179</v>
      </c>
      <c r="D1422" t="s">
        <v>2946</v>
      </c>
    </row>
    <row r="1423" spans="1:4">
      <c r="A1423" s="1" t="str">
        <f>"300181"</f>
        <v>300181</v>
      </c>
      <c r="B1423" s="1" t="s">
        <v>2948</v>
      </c>
      <c r="C1423">
        <v>300180</v>
      </c>
      <c r="D1423" t="s">
        <v>2947</v>
      </c>
    </row>
    <row r="1424" spans="1:4">
      <c r="A1424" s="1" t="str">
        <f>"300182"</f>
        <v>300182</v>
      </c>
      <c r="B1424" s="1" t="s">
        <v>2949</v>
      </c>
      <c r="C1424">
        <v>300181</v>
      </c>
      <c r="D1424" t="s">
        <v>2948</v>
      </c>
    </row>
    <row r="1425" spans="1:4">
      <c r="A1425" s="1" t="str">
        <f>"300183"</f>
        <v>300183</v>
      </c>
      <c r="B1425" s="1" t="s">
        <v>2950</v>
      </c>
      <c r="C1425">
        <v>300182</v>
      </c>
      <c r="D1425" t="s">
        <v>2949</v>
      </c>
    </row>
    <row r="1426" spans="1:4">
      <c r="A1426" s="1" t="str">
        <f>"300184"</f>
        <v>300184</v>
      </c>
      <c r="B1426" s="1" t="s">
        <v>2951</v>
      </c>
      <c r="C1426">
        <v>300183</v>
      </c>
      <c r="D1426" t="s">
        <v>2950</v>
      </c>
    </row>
    <row r="1427" spans="1:4">
      <c r="A1427" s="1" t="str">
        <f>"300185"</f>
        <v>300185</v>
      </c>
      <c r="B1427" s="1" t="s">
        <v>2952</v>
      </c>
      <c r="C1427">
        <v>300184</v>
      </c>
      <c r="D1427" t="s">
        <v>2951</v>
      </c>
    </row>
    <row r="1428" spans="1:4">
      <c r="A1428" s="1" t="str">
        <f>"300187"</f>
        <v>300187</v>
      </c>
      <c r="B1428" s="1" t="s">
        <v>2953</v>
      </c>
      <c r="C1428">
        <v>300185</v>
      </c>
      <c r="D1428" t="s">
        <v>2952</v>
      </c>
    </row>
    <row r="1429" spans="1:4">
      <c r="A1429" s="1" t="str">
        <f>"300188"</f>
        <v>300188</v>
      </c>
      <c r="B1429" s="1" t="s">
        <v>2954</v>
      </c>
      <c r="C1429">
        <v>300186</v>
      </c>
      <c r="D1429" t="s">
        <v>2955</v>
      </c>
    </row>
    <row r="1430" spans="1:4">
      <c r="A1430" s="1" t="str">
        <f>"300189"</f>
        <v>300189</v>
      </c>
      <c r="B1430" s="1" t="s">
        <v>2956</v>
      </c>
      <c r="C1430">
        <v>300187</v>
      </c>
      <c r="D1430" t="s">
        <v>2953</v>
      </c>
    </row>
    <row r="1431" spans="1:4">
      <c r="A1431" s="1" t="str">
        <f>"300190"</f>
        <v>300190</v>
      </c>
      <c r="B1431" s="1" t="s">
        <v>2957</v>
      </c>
      <c r="C1431">
        <v>300188</v>
      </c>
      <c r="D1431" t="s">
        <v>2954</v>
      </c>
    </row>
    <row r="1432" spans="1:4">
      <c r="A1432" s="1" t="str">
        <f>"300191"</f>
        <v>300191</v>
      </c>
      <c r="B1432" s="1" t="s">
        <v>2958</v>
      </c>
      <c r="C1432">
        <v>300189</v>
      </c>
      <c r="D1432" t="s">
        <v>2959</v>
      </c>
    </row>
    <row r="1433" spans="1:4">
      <c r="A1433" s="1" t="str">
        <f>"300192"</f>
        <v>300192</v>
      </c>
      <c r="B1433" s="1" t="s">
        <v>2960</v>
      </c>
      <c r="C1433">
        <v>300190</v>
      </c>
      <c r="D1433" t="s">
        <v>2957</v>
      </c>
    </row>
    <row r="1434" spans="1:4">
      <c r="A1434" s="1" t="str">
        <f>"300193"</f>
        <v>300193</v>
      </c>
      <c r="B1434" s="1" t="s">
        <v>2961</v>
      </c>
      <c r="C1434">
        <v>300191</v>
      </c>
      <c r="D1434" t="s">
        <v>2958</v>
      </c>
    </row>
    <row r="1435" spans="1:4">
      <c r="A1435" s="1" t="str">
        <f>"300194"</f>
        <v>300194</v>
      </c>
      <c r="B1435" s="1" t="s">
        <v>2962</v>
      </c>
      <c r="C1435">
        <v>300192</v>
      </c>
      <c r="D1435" t="s">
        <v>2960</v>
      </c>
    </row>
    <row r="1436" spans="1:4">
      <c r="A1436" s="1" t="str">
        <f>"300195"</f>
        <v>300195</v>
      </c>
      <c r="B1436" s="1" t="s">
        <v>2963</v>
      </c>
      <c r="C1436">
        <v>300193</v>
      </c>
      <c r="D1436" t="s">
        <v>2961</v>
      </c>
    </row>
    <row r="1437" spans="1:4">
      <c r="A1437" s="1" t="str">
        <f>"300196"</f>
        <v>300196</v>
      </c>
      <c r="B1437" s="1" t="s">
        <v>2964</v>
      </c>
      <c r="C1437">
        <v>300194</v>
      </c>
      <c r="D1437" t="s">
        <v>2962</v>
      </c>
    </row>
    <row r="1438" spans="1:4">
      <c r="A1438" s="1" t="str">
        <f>"300197"</f>
        <v>300197</v>
      </c>
      <c r="B1438" s="1" t="s">
        <v>2965</v>
      </c>
      <c r="C1438">
        <v>300195</v>
      </c>
      <c r="D1438" t="s">
        <v>2963</v>
      </c>
    </row>
    <row r="1439" spans="1:4">
      <c r="A1439" s="1" t="str">
        <f>"300198"</f>
        <v>300198</v>
      </c>
      <c r="B1439" s="1" t="s">
        <v>2966</v>
      </c>
      <c r="C1439">
        <v>300196</v>
      </c>
      <c r="D1439" t="s">
        <v>2964</v>
      </c>
    </row>
    <row r="1440" spans="1:4">
      <c r="A1440" s="1" t="str">
        <f>"300199"</f>
        <v>300199</v>
      </c>
      <c r="B1440" s="1" t="s">
        <v>2967</v>
      </c>
      <c r="C1440">
        <v>300197</v>
      </c>
      <c r="D1440" t="s">
        <v>2965</v>
      </c>
    </row>
    <row r="1441" spans="1:4">
      <c r="A1441" s="1" t="str">
        <f>"300200"</f>
        <v>300200</v>
      </c>
      <c r="B1441" s="1" t="s">
        <v>2968</v>
      </c>
      <c r="C1441">
        <v>300198</v>
      </c>
      <c r="D1441" t="s">
        <v>2966</v>
      </c>
    </row>
    <row r="1442" spans="1:4">
      <c r="A1442" s="1" t="str">
        <f>"300201"</f>
        <v>300201</v>
      </c>
      <c r="B1442" s="1" t="s">
        <v>2969</v>
      </c>
      <c r="C1442">
        <v>300199</v>
      </c>
      <c r="D1442" t="s">
        <v>2967</v>
      </c>
    </row>
    <row r="1443" spans="1:4">
      <c r="A1443" s="1" t="str">
        <f>"300202"</f>
        <v>300202</v>
      </c>
      <c r="B1443" s="1" t="s">
        <v>2970</v>
      </c>
      <c r="C1443">
        <v>300200</v>
      </c>
      <c r="D1443" t="s">
        <v>2968</v>
      </c>
    </row>
    <row r="1444" spans="1:4">
      <c r="A1444" s="1" t="str">
        <f>"300203"</f>
        <v>300203</v>
      </c>
      <c r="B1444" s="1" t="s">
        <v>2971</v>
      </c>
      <c r="C1444">
        <v>300201</v>
      </c>
      <c r="D1444" t="s">
        <v>2969</v>
      </c>
    </row>
    <row r="1445" spans="1:4">
      <c r="A1445" s="1" t="str">
        <f>"300204"</f>
        <v>300204</v>
      </c>
      <c r="B1445" s="1" t="s">
        <v>2972</v>
      </c>
      <c r="C1445">
        <v>300202</v>
      </c>
      <c r="D1445" t="s">
        <v>2970</v>
      </c>
    </row>
    <row r="1446" spans="1:4">
      <c r="A1446" s="1" t="str">
        <f>"300205"</f>
        <v>300205</v>
      </c>
      <c r="B1446" s="1" t="s">
        <v>2973</v>
      </c>
      <c r="C1446">
        <v>300203</v>
      </c>
      <c r="D1446" t="s">
        <v>2971</v>
      </c>
    </row>
    <row r="1447" spans="1:4">
      <c r="A1447" s="1" t="str">
        <f>"300206"</f>
        <v>300206</v>
      </c>
      <c r="B1447" s="1" t="s">
        <v>2974</v>
      </c>
      <c r="C1447">
        <v>300204</v>
      </c>
      <c r="D1447" t="s">
        <v>2972</v>
      </c>
    </row>
    <row r="1448" spans="1:4">
      <c r="A1448" s="1" t="str">
        <f>"300207"</f>
        <v>300207</v>
      </c>
      <c r="B1448" s="1" t="s">
        <v>2975</v>
      </c>
      <c r="C1448">
        <v>300205</v>
      </c>
      <c r="D1448" t="s">
        <v>2973</v>
      </c>
    </row>
    <row r="1449" spans="1:4">
      <c r="A1449" s="1" t="str">
        <f>"300208"</f>
        <v>300208</v>
      </c>
      <c r="B1449" s="1" t="s">
        <v>2976</v>
      </c>
      <c r="C1449">
        <v>300206</v>
      </c>
      <c r="D1449" t="s">
        <v>2974</v>
      </c>
    </row>
    <row r="1450" spans="1:4">
      <c r="A1450" s="1" t="str">
        <f>"300209"</f>
        <v>300209</v>
      </c>
      <c r="B1450" s="1" t="s">
        <v>2977</v>
      </c>
      <c r="C1450">
        <v>300207</v>
      </c>
      <c r="D1450" t="s">
        <v>2975</v>
      </c>
    </row>
    <row r="1451" spans="1:4">
      <c r="A1451" s="1" t="str">
        <f>"300210"</f>
        <v>300210</v>
      </c>
      <c r="B1451" s="1" t="s">
        <v>2978</v>
      </c>
      <c r="C1451">
        <v>300208</v>
      </c>
      <c r="D1451" t="s">
        <v>2979</v>
      </c>
    </row>
    <row r="1452" spans="1:4">
      <c r="A1452" s="1" t="str">
        <f>"300211"</f>
        <v>300211</v>
      </c>
      <c r="B1452" s="1" t="s">
        <v>2980</v>
      </c>
      <c r="C1452">
        <v>300209</v>
      </c>
      <c r="D1452" t="s">
        <v>2977</v>
      </c>
    </row>
    <row r="1453" spans="1:4">
      <c r="A1453" s="1" t="str">
        <f>"300212"</f>
        <v>300212</v>
      </c>
      <c r="B1453" s="1" t="s">
        <v>2981</v>
      </c>
      <c r="C1453">
        <v>300210</v>
      </c>
      <c r="D1453" t="s">
        <v>2978</v>
      </c>
    </row>
    <row r="1454" spans="1:4">
      <c r="A1454" s="1" t="str">
        <f>"300213"</f>
        <v>300213</v>
      </c>
      <c r="B1454" s="1" t="s">
        <v>2982</v>
      </c>
      <c r="C1454">
        <v>300211</v>
      </c>
      <c r="D1454" t="s">
        <v>2980</v>
      </c>
    </row>
    <row r="1455" spans="1:4">
      <c r="A1455" s="1" t="str">
        <f>"300214"</f>
        <v>300214</v>
      </c>
      <c r="B1455" s="1" t="s">
        <v>2983</v>
      </c>
      <c r="C1455">
        <v>300212</v>
      </c>
      <c r="D1455" t="s">
        <v>2981</v>
      </c>
    </row>
    <row r="1456" spans="1:4">
      <c r="A1456" s="1" t="str">
        <f>"300215"</f>
        <v>300215</v>
      </c>
      <c r="B1456" s="1" t="s">
        <v>2984</v>
      </c>
      <c r="C1456">
        <v>300213</v>
      </c>
      <c r="D1456" t="s">
        <v>2982</v>
      </c>
    </row>
    <row r="1457" spans="1:4">
      <c r="A1457" s="1" t="str">
        <f>"300216"</f>
        <v>300216</v>
      </c>
      <c r="B1457" s="1" t="s">
        <v>2985</v>
      </c>
      <c r="C1457">
        <v>300214</v>
      </c>
      <c r="D1457" t="s">
        <v>2983</v>
      </c>
    </row>
    <row r="1458" spans="1:4">
      <c r="A1458" s="1" t="str">
        <f>"300217"</f>
        <v>300217</v>
      </c>
      <c r="B1458" s="1" t="s">
        <v>2986</v>
      </c>
      <c r="C1458">
        <v>300215</v>
      </c>
      <c r="D1458" t="s">
        <v>2984</v>
      </c>
    </row>
    <row r="1459" spans="1:4">
      <c r="A1459" s="1" t="str">
        <f>"300218"</f>
        <v>300218</v>
      </c>
      <c r="B1459" s="1" t="s">
        <v>2987</v>
      </c>
      <c r="C1459">
        <v>300216</v>
      </c>
      <c r="D1459" t="s">
        <v>2985</v>
      </c>
    </row>
    <row r="1460" spans="1:4">
      <c r="A1460" s="1" t="str">
        <f>"300219"</f>
        <v>300219</v>
      </c>
      <c r="B1460" s="1" t="s">
        <v>2988</v>
      </c>
      <c r="C1460">
        <v>300217</v>
      </c>
      <c r="D1460" t="s">
        <v>2986</v>
      </c>
    </row>
    <row r="1461" spans="1:4">
      <c r="A1461" s="1" t="str">
        <f>"300220"</f>
        <v>300220</v>
      </c>
      <c r="B1461" s="1" t="s">
        <v>2989</v>
      </c>
      <c r="C1461">
        <v>300218</v>
      </c>
      <c r="D1461" t="s">
        <v>2987</v>
      </c>
    </row>
    <row r="1462" spans="1:4">
      <c r="A1462" s="1" t="str">
        <f>"300221"</f>
        <v>300221</v>
      </c>
      <c r="B1462" s="1" t="s">
        <v>2990</v>
      </c>
      <c r="C1462">
        <v>300219</v>
      </c>
      <c r="D1462" t="s">
        <v>2988</v>
      </c>
    </row>
    <row r="1463" spans="1:4">
      <c r="A1463" s="1" t="str">
        <f>"300222"</f>
        <v>300222</v>
      </c>
      <c r="B1463" s="1" t="s">
        <v>2991</v>
      </c>
      <c r="C1463">
        <v>300220</v>
      </c>
      <c r="D1463" t="s">
        <v>2989</v>
      </c>
    </row>
    <row r="1464" spans="1:4">
      <c r="A1464" s="1" t="str">
        <f>"300223"</f>
        <v>300223</v>
      </c>
      <c r="B1464" s="1" t="s">
        <v>2992</v>
      </c>
      <c r="C1464">
        <v>300221</v>
      </c>
      <c r="D1464" t="s">
        <v>2990</v>
      </c>
    </row>
    <row r="1465" spans="1:4">
      <c r="A1465" s="1" t="str">
        <f>"300224"</f>
        <v>300224</v>
      </c>
      <c r="B1465" s="1" t="s">
        <v>2993</v>
      </c>
      <c r="C1465">
        <v>300222</v>
      </c>
      <c r="D1465" t="s">
        <v>2991</v>
      </c>
    </row>
    <row r="1466" spans="1:4">
      <c r="A1466" s="1" t="str">
        <f>"300225"</f>
        <v>300225</v>
      </c>
      <c r="B1466" s="1" t="s">
        <v>2994</v>
      </c>
      <c r="C1466">
        <v>300223</v>
      </c>
      <c r="D1466" t="s">
        <v>2992</v>
      </c>
    </row>
    <row r="1467" spans="1:4">
      <c r="A1467" s="1" t="str">
        <f>"300226"</f>
        <v>300226</v>
      </c>
      <c r="B1467" s="1" t="s">
        <v>2995</v>
      </c>
      <c r="C1467">
        <v>300224</v>
      </c>
      <c r="D1467" t="s">
        <v>2993</v>
      </c>
    </row>
    <row r="1468" spans="1:4">
      <c r="A1468" s="1" t="str">
        <f>"300227"</f>
        <v>300227</v>
      </c>
      <c r="B1468" s="1" t="s">
        <v>2996</v>
      </c>
      <c r="C1468">
        <v>300225</v>
      </c>
      <c r="D1468" t="s">
        <v>2994</v>
      </c>
    </row>
    <row r="1469" spans="1:4">
      <c r="A1469" s="1" t="str">
        <f>"300228"</f>
        <v>300228</v>
      </c>
      <c r="B1469" s="1" t="s">
        <v>2997</v>
      </c>
      <c r="C1469">
        <v>300226</v>
      </c>
      <c r="D1469" t="s">
        <v>2995</v>
      </c>
    </row>
    <row r="1470" spans="1:4">
      <c r="A1470" s="1" t="str">
        <f>"300229"</f>
        <v>300229</v>
      </c>
      <c r="B1470" s="1" t="s">
        <v>2998</v>
      </c>
      <c r="C1470">
        <v>300227</v>
      </c>
      <c r="D1470" t="s">
        <v>2996</v>
      </c>
    </row>
    <row r="1471" spans="1:4">
      <c r="A1471" s="1" t="str">
        <f>"300230"</f>
        <v>300230</v>
      </c>
      <c r="B1471" s="1" t="s">
        <v>2999</v>
      </c>
      <c r="C1471">
        <v>300228</v>
      </c>
      <c r="D1471" t="s">
        <v>2997</v>
      </c>
    </row>
    <row r="1472" spans="1:4">
      <c r="A1472" s="1" t="str">
        <f>"300231"</f>
        <v>300231</v>
      </c>
      <c r="B1472" s="1" t="s">
        <v>3000</v>
      </c>
      <c r="C1472">
        <v>300229</v>
      </c>
      <c r="D1472" t="s">
        <v>2998</v>
      </c>
    </row>
    <row r="1473" spans="1:4">
      <c r="A1473" s="1" t="str">
        <f>"300232"</f>
        <v>300232</v>
      </c>
      <c r="B1473" s="1" t="s">
        <v>3001</v>
      </c>
      <c r="C1473">
        <v>300230</v>
      </c>
      <c r="D1473" t="s">
        <v>3002</v>
      </c>
    </row>
    <row r="1474" spans="1:4">
      <c r="A1474" s="1" t="str">
        <f>"300233"</f>
        <v>300233</v>
      </c>
      <c r="B1474" s="1" t="s">
        <v>3003</v>
      </c>
      <c r="C1474">
        <v>300231</v>
      </c>
      <c r="D1474" t="s">
        <v>3000</v>
      </c>
    </row>
    <row r="1475" spans="1:4">
      <c r="A1475" s="1" t="str">
        <f>"300234"</f>
        <v>300234</v>
      </c>
      <c r="B1475" s="1" t="s">
        <v>3004</v>
      </c>
      <c r="C1475">
        <v>300232</v>
      </c>
      <c r="D1475" t="s">
        <v>3001</v>
      </c>
    </row>
    <row r="1476" spans="1:4">
      <c r="A1476" s="1" t="str">
        <f>"300235"</f>
        <v>300235</v>
      </c>
      <c r="B1476" s="1" t="s">
        <v>3005</v>
      </c>
      <c r="C1476">
        <v>300233</v>
      </c>
      <c r="D1476" t="s">
        <v>3003</v>
      </c>
    </row>
    <row r="1477" spans="1:4">
      <c r="A1477" s="1" t="str">
        <f>"300236"</f>
        <v>300236</v>
      </c>
      <c r="B1477" s="1" t="s">
        <v>3006</v>
      </c>
      <c r="C1477">
        <v>300234</v>
      </c>
      <c r="D1477" t="s">
        <v>3004</v>
      </c>
    </row>
    <row r="1478" spans="1:4">
      <c r="A1478" s="1" t="str">
        <f>"300237"</f>
        <v>300237</v>
      </c>
      <c r="B1478" s="1" t="s">
        <v>3007</v>
      </c>
      <c r="C1478">
        <v>300235</v>
      </c>
      <c r="D1478" t="s">
        <v>3005</v>
      </c>
    </row>
    <row r="1479" spans="1:4">
      <c r="A1479" s="1" t="str">
        <f>"300238"</f>
        <v>300238</v>
      </c>
      <c r="B1479" s="1" t="s">
        <v>3008</v>
      </c>
      <c r="C1479">
        <v>300236</v>
      </c>
      <c r="D1479" t="s">
        <v>3006</v>
      </c>
    </row>
    <row r="1480" spans="1:4">
      <c r="A1480" s="1" t="str">
        <f>"300239"</f>
        <v>300239</v>
      </c>
      <c r="B1480" s="1" t="s">
        <v>3009</v>
      </c>
      <c r="C1480">
        <v>300237</v>
      </c>
      <c r="D1480" t="s">
        <v>3007</v>
      </c>
    </row>
    <row r="1481" spans="1:4">
      <c r="A1481" s="1" t="str">
        <f>"300240"</f>
        <v>300240</v>
      </c>
      <c r="B1481" s="1" t="s">
        <v>3010</v>
      </c>
      <c r="C1481">
        <v>300238</v>
      </c>
      <c r="D1481" t="s">
        <v>3008</v>
      </c>
    </row>
    <row r="1482" spans="1:4">
      <c r="A1482" s="1" t="str">
        <f>"300241"</f>
        <v>300241</v>
      </c>
      <c r="B1482" s="1" t="s">
        <v>3011</v>
      </c>
      <c r="C1482">
        <v>300239</v>
      </c>
      <c r="D1482" t="s">
        <v>3009</v>
      </c>
    </row>
    <row r="1483" spans="1:4">
      <c r="A1483" s="1" t="str">
        <f>"300242"</f>
        <v>300242</v>
      </c>
      <c r="B1483" s="1" t="s">
        <v>3012</v>
      </c>
      <c r="C1483">
        <v>300240</v>
      </c>
      <c r="D1483" t="s">
        <v>3010</v>
      </c>
    </row>
    <row r="1484" spans="1:4">
      <c r="A1484" s="1" t="str">
        <f>"300243"</f>
        <v>300243</v>
      </c>
      <c r="B1484" s="1" t="s">
        <v>3013</v>
      </c>
      <c r="C1484">
        <v>300241</v>
      </c>
      <c r="D1484" t="s">
        <v>3011</v>
      </c>
    </row>
    <row r="1485" spans="1:4">
      <c r="A1485" s="1" t="str">
        <f>"300244"</f>
        <v>300244</v>
      </c>
      <c r="B1485" s="1" t="s">
        <v>3014</v>
      </c>
      <c r="C1485">
        <v>300242</v>
      </c>
      <c r="D1485" t="s">
        <v>3012</v>
      </c>
    </row>
    <row r="1486" spans="1:4">
      <c r="A1486" s="1" t="str">
        <f>"300245"</f>
        <v>300245</v>
      </c>
      <c r="B1486" s="1" t="s">
        <v>3015</v>
      </c>
      <c r="C1486">
        <v>300243</v>
      </c>
      <c r="D1486" t="s">
        <v>3013</v>
      </c>
    </row>
    <row r="1487" spans="1:4">
      <c r="A1487" s="1" t="str">
        <f>"300246"</f>
        <v>300246</v>
      </c>
      <c r="B1487" s="1" t="s">
        <v>3016</v>
      </c>
      <c r="C1487">
        <v>300244</v>
      </c>
      <c r="D1487" t="s">
        <v>3014</v>
      </c>
    </row>
    <row r="1488" spans="1:4">
      <c r="A1488" s="1" t="str">
        <f>"300247"</f>
        <v>300247</v>
      </c>
      <c r="B1488" s="1" t="s">
        <v>3017</v>
      </c>
      <c r="C1488">
        <v>300245</v>
      </c>
      <c r="D1488" t="s">
        <v>3015</v>
      </c>
    </row>
    <row r="1489" spans="1:4">
      <c r="A1489" s="1" t="str">
        <f>"300248"</f>
        <v>300248</v>
      </c>
      <c r="B1489" s="1" t="s">
        <v>3018</v>
      </c>
      <c r="C1489">
        <v>300246</v>
      </c>
      <c r="D1489" t="s">
        <v>3016</v>
      </c>
    </row>
    <row r="1490" spans="1:4">
      <c r="A1490" s="1" t="str">
        <f>"300249"</f>
        <v>300249</v>
      </c>
      <c r="B1490" s="1" t="s">
        <v>3019</v>
      </c>
      <c r="C1490">
        <v>300247</v>
      </c>
      <c r="D1490" t="s">
        <v>3020</v>
      </c>
    </row>
    <row r="1491" spans="1:4">
      <c r="A1491" s="1" t="str">
        <f>"300250"</f>
        <v>300250</v>
      </c>
      <c r="B1491" s="1" t="s">
        <v>3021</v>
      </c>
      <c r="C1491">
        <v>300248</v>
      </c>
      <c r="D1491" t="s">
        <v>3018</v>
      </c>
    </row>
    <row r="1492" spans="1:4">
      <c r="A1492" s="1" t="str">
        <f>"300251"</f>
        <v>300251</v>
      </c>
      <c r="B1492" s="1" t="s">
        <v>3022</v>
      </c>
      <c r="C1492">
        <v>300249</v>
      </c>
      <c r="D1492" t="s">
        <v>3019</v>
      </c>
    </row>
    <row r="1493" spans="1:4">
      <c r="A1493" s="1" t="str">
        <f>"300252"</f>
        <v>300252</v>
      </c>
      <c r="B1493" s="1" t="s">
        <v>3023</v>
      </c>
      <c r="C1493">
        <v>300250</v>
      </c>
      <c r="D1493" t="s">
        <v>3021</v>
      </c>
    </row>
    <row r="1494" spans="1:4">
      <c r="A1494" s="1" t="str">
        <f>"300253"</f>
        <v>300253</v>
      </c>
      <c r="B1494" s="1" t="s">
        <v>3024</v>
      </c>
      <c r="C1494">
        <v>300251</v>
      </c>
      <c r="D1494" t="s">
        <v>3022</v>
      </c>
    </row>
    <row r="1495" spans="1:4">
      <c r="A1495" s="1" t="str">
        <f>"300254"</f>
        <v>300254</v>
      </c>
      <c r="B1495" s="1" t="s">
        <v>3025</v>
      </c>
      <c r="C1495">
        <v>300252</v>
      </c>
      <c r="D1495" t="s">
        <v>3023</v>
      </c>
    </row>
    <row r="1496" spans="1:4">
      <c r="A1496" s="1" t="str">
        <f>"300255"</f>
        <v>300255</v>
      </c>
      <c r="B1496" s="1" t="s">
        <v>3026</v>
      </c>
      <c r="C1496">
        <v>300253</v>
      </c>
      <c r="D1496" t="s">
        <v>3024</v>
      </c>
    </row>
    <row r="1497" spans="1:4">
      <c r="A1497" s="1" t="str">
        <f>"300256"</f>
        <v>300256</v>
      </c>
      <c r="B1497" s="1" t="s">
        <v>3027</v>
      </c>
      <c r="C1497">
        <v>300254</v>
      </c>
      <c r="D1497" t="s">
        <v>3025</v>
      </c>
    </row>
    <row r="1498" spans="1:4">
      <c r="A1498" s="1" t="str">
        <f>"300257"</f>
        <v>300257</v>
      </c>
      <c r="B1498" s="1" t="s">
        <v>3028</v>
      </c>
      <c r="C1498">
        <v>300255</v>
      </c>
      <c r="D1498" t="s">
        <v>3026</v>
      </c>
    </row>
    <row r="1499" spans="1:4">
      <c r="A1499" s="1" t="str">
        <f>"300258"</f>
        <v>300258</v>
      </c>
      <c r="B1499" s="1" t="s">
        <v>3029</v>
      </c>
      <c r="C1499">
        <v>300256</v>
      </c>
      <c r="D1499" t="s">
        <v>3027</v>
      </c>
    </row>
    <row r="1500" spans="1:4">
      <c r="A1500" s="1" t="str">
        <f>"300259"</f>
        <v>300259</v>
      </c>
      <c r="B1500" s="1" t="s">
        <v>3030</v>
      </c>
      <c r="C1500">
        <v>300257</v>
      </c>
      <c r="D1500" t="s">
        <v>3028</v>
      </c>
    </row>
    <row r="1501" spans="1:4">
      <c r="A1501" s="1" t="str">
        <f>"300260"</f>
        <v>300260</v>
      </c>
      <c r="B1501" s="1" t="s">
        <v>3031</v>
      </c>
      <c r="C1501">
        <v>300258</v>
      </c>
      <c r="D1501" t="s">
        <v>3029</v>
      </c>
    </row>
    <row r="1502" spans="1:4">
      <c r="A1502" s="1" t="str">
        <f>"300261"</f>
        <v>300261</v>
      </c>
      <c r="B1502" s="1" t="s">
        <v>3032</v>
      </c>
      <c r="C1502">
        <v>300259</v>
      </c>
      <c r="D1502" t="s">
        <v>3030</v>
      </c>
    </row>
    <row r="1503" spans="1:4">
      <c r="A1503" s="1" t="str">
        <f>"300262"</f>
        <v>300262</v>
      </c>
      <c r="B1503" s="1" t="s">
        <v>3033</v>
      </c>
      <c r="C1503">
        <v>300260</v>
      </c>
      <c r="D1503" t="s">
        <v>3031</v>
      </c>
    </row>
    <row r="1504" spans="1:4">
      <c r="A1504" s="1" t="str">
        <f>"300263"</f>
        <v>300263</v>
      </c>
      <c r="B1504" s="1" t="s">
        <v>3034</v>
      </c>
      <c r="C1504">
        <v>300261</v>
      </c>
      <c r="D1504" t="s">
        <v>3032</v>
      </c>
    </row>
    <row r="1505" spans="1:4">
      <c r="A1505" s="1" t="str">
        <f>"300264"</f>
        <v>300264</v>
      </c>
      <c r="B1505" s="1" t="s">
        <v>3035</v>
      </c>
      <c r="C1505">
        <v>300262</v>
      </c>
      <c r="D1505" t="s">
        <v>3033</v>
      </c>
    </row>
    <row r="1506" spans="1:4">
      <c r="A1506" s="1" t="str">
        <f>"300265"</f>
        <v>300265</v>
      </c>
      <c r="B1506" s="1" t="s">
        <v>3036</v>
      </c>
      <c r="C1506">
        <v>300263</v>
      </c>
      <c r="D1506" t="s">
        <v>3034</v>
      </c>
    </row>
    <row r="1507" spans="1:4">
      <c r="A1507" s="1" t="str">
        <f>"300266"</f>
        <v>300266</v>
      </c>
      <c r="B1507" s="1" t="s">
        <v>3037</v>
      </c>
      <c r="C1507">
        <v>300264</v>
      </c>
      <c r="D1507" t="s">
        <v>3035</v>
      </c>
    </row>
    <row r="1508" spans="1:4">
      <c r="A1508" s="1" t="str">
        <f>"300267"</f>
        <v>300267</v>
      </c>
      <c r="B1508" s="1" t="s">
        <v>3038</v>
      </c>
      <c r="C1508">
        <v>300265</v>
      </c>
      <c r="D1508" t="s">
        <v>3036</v>
      </c>
    </row>
    <row r="1509" spans="1:4">
      <c r="A1509" s="1" t="str">
        <f>"300268"</f>
        <v>300268</v>
      </c>
      <c r="B1509" s="1" t="s">
        <v>3039</v>
      </c>
      <c r="C1509">
        <v>300266</v>
      </c>
      <c r="D1509" t="s">
        <v>3040</v>
      </c>
    </row>
    <row r="1510" spans="1:4">
      <c r="A1510" s="1" t="str">
        <f>"300269"</f>
        <v>300269</v>
      </c>
      <c r="B1510" s="1" t="s">
        <v>3041</v>
      </c>
      <c r="C1510">
        <v>300267</v>
      </c>
      <c r="D1510" t="s">
        <v>3038</v>
      </c>
    </row>
    <row r="1511" spans="1:4">
      <c r="A1511" s="1" t="str">
        <f>"300270"</f>
        <v>300270</v>
      </c>
      <c r="B1511" s="1" t="s">
        <v>3042</v>
      </c>
      <c r="C1511">
        <v>300268</v>
      </c>
      <c r="D1511" t="s">
        <v>3039</v>
      </c>
    </row>
    <row r="1512" spans="1:4">
      <c r="A1512" s="1" t="str">
        <f>"300271"</f>
        <v>300271</v>
      </c>
      <c r="B1512" s="1" t="s">
        <v>3043</v>
      </c>
      <c r="C1512">
        <v>300269</v>
      </c>
      <c r="D1512" t="s">
        <v>3041</v>
      </c>
    </row>
    <row r="1513" spans="1:4">
      <c r="A1513" s="1" t="str">
        <f>"300272"</f>
        <v>300272</v>
      </c>
      <c r="B1513" s="1" t="s">
        <v>3044</v>
      </c>
      <c r="C1513">
        <v>300270</v>
      </c>
      <c r="D1513" t="s">
        <v>3042</v>
      </c>
    </row>
    <row r="1514" spans="1:4">
      <c r="A1514" s="1" t="str">
        <f>"300273"</f>
        <v>300273</v>
      </c>
      <c r="B1514" s="1" t="s">
        <v>3045</v>
      </c>
      <c r="C1514">
        <v>300271</v>
      </c>
      <c r="D1514" t="s">
        <v>3043</v>
      </c>
    </row>
    <row r="1515" spans="1:4">
      <c r="A1515" s="1" t="str">
        <f>"300274"</f>
        <v>300274</v>
      </c>
      <c r="B1515" s="1" t="s">
        <v>3046</v>
      </c>
      <c r="C1515">
        <v>300272</v>
      </c>
      <c r="D1515" t="s">
        <v>3044</v>
      </c>
    </row>
    <row r="1516" spans="1:4">
      <c r="A1516" s="1" t="str">
        <f>"300275"</f>
        <v>300275</v>
      </c>
      <c r="B1516" s="1" t="s">
        <v>3047</v>
      </c>
      <c r="C1516">
        <v>300273</v>
      </c>
      <c r="D1516" t="s">
        <v>3045</v>
      </c>
    </row>
    <row r="1517" spans="1:4">
      <c r="A1517" s="1" t="str">
        <f>"300276"</f>
        <v>300276</v>
      </c>
      <c r="B1517" s="1" t="s">
        <v>3048</v>
      </c>
      <c r="C1517">
        <v>300274</v>
      </c>
      <c r="D1517" t="s">
        <v>3046</v>
      </c>
    </row>
    <row r="1518" spans="1:4">
      <c r="A1518" s="1" t="str">
        <f>"300277"</f>
        <v>300277</v>
      </c>
      <c r="B1518" s="1" t="s">
        <v>3049</v>
      </c>
      <c r="C1518">
        <v>300275</v>
      </c>
      <c r="D1518" t="s">
        <v>3047</v>
      </c>
    </row>
    <row r="1519" spans="1:4">
      <c r="A1519" s="1" t="str">
        <f>"300278"</f>
        <v>300278</v>
      </c>
      <c r="B1519" s="1" t="s">
        <v>3050</v>
      </c>
      <c r="C1519">
        <v>300276</v>
      </c>
      <c r="D1519" t="s">
        <v>3048</v>
      </c>
    </row>
    <row r="1520" spans="1:4">
      <c r="A1520" s="1" t="str">
        <f>"300279"</f>
        <v>300279</v>
      </c>
      <c r="B1520" s="1" t="s">
        <v>3051</v>
      </c>
      <c r="C1520">
        <v>300277</v>
      </c>
      <c r="D1520" t="s">
        <v>3049</v>
      </c>
    </row>
    <row r="1521" spans="1:4">
      <c r="A1521" s="1" t="str">
        <f>"300280"</f>
        <v>300280</v>
      </c>
      <c r="B1521" s="1" t="s">
        <v>3052</v>
      </c>
      <c r="C1521">
        <v>300278</v>
      </c>
      <c r="D1521" t="s">
        <v>3050</v>
      </c>
    </row>
    <row r="1522" spans="1:4">
      <c r="A1522" s="1" t="str">
        <f>"300281"</f>
        <v>300281</v>
      </c>
      <c r="B1522" s="1" t="s">
        <v>3053</v>
      </c>
      <c r="C1522">
        <v>300279</v>
      </c>
      <c r="D1522" t="s">
        <v>3051</v>
      </c>
    </row>
    <row r="1523" spans="1:4">
      <c r="A1523" s="1" t="str">
        <f>"300282"</f>
        <v>300282</v>
      </c>
      <c r="B1523" s="1" t="s">
        <v>3054</v>
      </c>
      <c r="C1523">
        <v>300280</v>
      </c>
      <c r="D1523" t="s">
        <v>3052</v>
      </c>
    </row>
    <row r="1524" spans="1:4">
      <c r="A1524" s="1" t="str">
        <f>"300283"</f>
        <v>300283</v>
      </c>
      <c r="B1524" s="1" t="s">
        <v>3055</v>
      </c>
      <c r="C1524">
        <v>300281</v>
      </c>
      <c r="D1524" t="s">
        <v>3053</v>
      </c>
    </row>
    <row r="1525" spans="1:4">
      <c r="A1525" s="1" t="str">
        <f>"300284"</f>
        <v>300284</v>
      </c>
      <c r="B1525" s="1" t="s">
        <v>3056</v>
      </c>
      <c r="C1525">
        <v>300282</v>
      </c>
      <c r="D1525" t="s">
        <v>3054</v>
      </c>
    </row>
    <row r="1526" spans="1:4">
      <c r="A1526" s="1" t="str">
        <f>"300285"</f>
        <v>300285</v>
      </c>
      <c r="B1526" s="1" t="s">
        <v>3057</v>
      </c>
      <c r="C1526">
        <v>300283</v>
      </c>
      <c r="D1526" t="s">
        <v>3055</v>
      </c>
    </row>
    <row r="1527" spans="1:4">
      <c r="A1527" s="1" t="str">
        <f>"300286"</f>
        <v>300286</v>
      </c>
      <c r="B1527" s="1" t="s">
        <v>3058</v>
      </c>
      <c r="C1527">
        <v>300284</v>
      </c>
      <c r="D1527" t="s">
        <v>3056</v>
      </c>
    </row>
    <row r="1528" spans="1:4">
      <c r="A1528" s="1" t="str">
        <f>"300287"</f>
        <v>300287</v>
      </c>
      <c r="B1528" s="1" t="s">
        <v>3059</v>
      </c>
      <c r="C1528">
        <v>300285</v>
      </c>
      <c r="D1528" t="s">
        <v>3057</v>
      </c>
    </row>
    <row r="1529" spans="1:4">
      <c r="A1529" s="1" t="str">
        <f>"300288"</f>
        <v>300288</v>
      </c>
      <c r="B1529" s="1" t="s">
        <v>3060</v>
      </c>
      <c r="C1529">
        <v>300286</v>
      </c>
      <c r="D1529" t="s">
        <v>3058</v>
      </c>
    </row>
    <row r="1530" spans="1:4">
      <c r="A1530" s="1" t="str">
        <f>"300289"</f>
        <v>300289</v>
      </c>
      <c r="B1530" s="1" t="s">
        <v>3061</v>
      </c>
      <c r="C1530">
        <v>300287</v>
      </c>
      <c r="D1530" t="s">
        <v>3059</v>
      </c>
    </row>
    <row r="1531" spans="1:4">
      <c r="A1531" s="1" t="str">
        <f>"300290"</f>
        <v>300290</v>
      </c>
      <c r="B1531" s="1" t="s">
        <v>3062</v>
      </c>
      <c r="C1531">
        <v>300288</v>
      </c>
      <c r="D1531" t="s">
        <v>3060</v>
      </c>
    </row>
    <row r="1532" spans="1:4">
      <c r="A1532" s="1" t="str">
        <f>"300291"</f>
        <v>300291</v>
      </c>
      <c r="B1532" s="1" t="s">
        <v>3063</v>
      </c>
      <c r="C1532">
        <v>300289</v>
      </c>
      <c r="D1532" t="s">
        <v>3061</v>
      </c>
    </row>
    <row r="1533" spans="1:4">
      <c r="A1533" s="1" t="str">
        <f>"300292"</f>
        <v>300292</v>
      </c>
      <c r="B1533" s="1" t="s">
        <v>3064</v>
      </c>
      <c r="C1533">
        <v>300290</v>
      </c>
      <c r="D1533" t="s">
        <v>3062</v>
      </c>
    </row>
    <row r="1534" spans="1:4">
      <c r="A1534" s="1" t="str">
        <f>"300293"</f>
        <v>300293</v>
      </c>
      <c r="B1534" s="1" t="s">
        <v>3065</v>
      </c>
      <c r="C1534">
        <v>300291</v>
      </c>
      <c r="D1534" t="s">
        <v>3063</v>
      </c>
    </row>
    <row r="1535" spans="1:4">
      <c r="A1535" s="1" t="str">
        <f>"300294"</f>
        <v>300294</v>
      </c>
      <c r="B1535" s="1" t="s">
        <v>3066</v>
      </c>
      <c r="C1535">
        <v>300292</v>
      </c>
      <c r="D1535" t="s">
        <v>3067</v>
      </c>
    </row>
    <row r="1536" spans="1:4">
      <c r="A1536" s="1" t="str">
        <f>"300295"</f>
        <v>300295</v>
      </c>
      <c r="B1536" s="1" t="s">
        <v>3068</v>
      </c>
      <c r="C1536">
        <v>300293</v>
      </c>
      <c r="D1536" t="s">
        <v>3065</v>
      </c>
    </row>
    <row r="1537" spans="1:4">
      <c r="A1537" s="1" t="str">
        <f>"300296"</f>
        <v>300296</v>
      </c>
      <c r="B1537" s="1" t="s">
        <v>3069</v>
      </c>
      <c r="C1537">
        <v>300294</v>
      </c>
      <c r="D1537" t="s">
        <v>3066</v>
      </c>
    </row>
    <row r="1538" spans="1:4">
      <c r="A1538" s="1" t="str">
        <f>"300297"</f>
        <v>300297</v>
      </c>
      <c r="B1538" s="1" t="s">
        <v>3070</v>
      </c>
      <c r="C1538">
        <v>300295</v>
      </c>
      <c r="D1538" t="s">
        <v>3068</v>
      </c>
    </row>
    <row r="1539" spans="1:4">
      <c r="A1539" s="1" t="str">
        <f>"300298"</f>
        <v>300298</v>
      </c>
      <c r="B1539" s="1" t="s">
        <v>3071</v>
      </c>
      <c r="C1539">
        <v>300296</v>
      </c>
      <c r="D1539" t="s">
        <v>3069</v>
      </c>
    </row>
    <row r="1540" spans="1:4">
      <c r="A1540" s="1" t="str">
        <f>"300299"</f>
        <v>300299</v>
      </c>
      <c r="B1540" s="1" t="s">
        <v>3072</v>
      </c>
      <c r="C1540">
        <v>300297</v>
      </c>
      <c r="D1540" t="s">
        <v>3070</v>
      </c>
    </row>
    <row r="1541" spans="1:4">
      <c r="A1541" s="1" t="str">
        <f>"300300"</f>
        <v>300300</v>
      </c>
      <c r="B1541" s="1" t="s">
        <v>3073</v>
      </c>
      <c r="C1541">
        <v>300298</v>
      </c>
      <c r="D1541" t="s">
        <v>3071</v>
      </c>
    </row>
    <row r="1542" spans="1:4">
      <c r="A1542" s="1" t="str">
        <f>"300301"</f>
        <v>300301</v>
      </c>
      <c r="B1542" s="1" t="s">
        <v>3074</v>
      </c>
      <c r="C1542">
        <v>300299</v>
      </c>
      <c r="D1542" t="s">
        <v>3072</v>
      </c>
    </row>
    <row r="1543" spans="1:4">
      <c r="A1543" s="1" t="str">
        <f>"300302"</f>
        <v>300302</v>
      </c>
      <c r="B1543" s="1" t="s">
        <v>3075</v>
      </c>
      <c r="C1543">
        <v>300300</v>
      </c>
      <c r="D1543" t="s">
        <v>3073</v>
      </c>
    </row>
    <row r="1544" spans="1:4">
      <c r="A1544" s="1" t="str">
        <f>"300303"</f>
        <v>300303</v>
      </c>
      <c r="B1544" s="1" t="s">
        <v>3076</v>
      </c>
      <c r="C1544">
        <v>300301</v>
      </c>
      <c r="D1544" t="s">
        <v>3074</v>
      </c>
    </row>
    <row r="1545" spans="1:4">
      <c r="A1545" s="1" t="str">
        <f>"300304"</f>
        <v>300304</v>
      </c>
      <c r="B1545" s="1" t="s">
        <v>3077</v>
      </c>
      <c r="C1545">
        <v>300302</v>
      </c>
      <c r="D1545" t="s">
        <v>3075</v>
      </c>
    </row>
    <row r="1546" spans="1:4">
      <c r="A1546" s="1" t="str">
        <f>"300305"</f>
        <v>300305</v>
      </c>
      <c r="B1546" s="1" t="s">
        <v>3078</v>
      </c>
      <c r="C1546">
        <v>300303</v>
      </c>
      <c r="D1546" t="s">
        <v>3076</v>
      </c>
    </row>
    <row r="1547" spans="1:4">
      <c r="A1547" s="1" t="str">
        <f>"300306"</f>
        <v>300306</v>
      </c>
      <c r="B1547" s="1" t="s">
        <v>3079</v>
      </c>
      <c r="C1547">
        <v>300304</v>
      </c>
      <c r="D1547" t="s">
        <v>3077</v>
      </c>
    </row>
    <row r="1548" spans="1:4">
      <c r="A1548" s="1" t="str">
        <f>"300307"</f>
        <v>300307</v>
      </c>
      <c r="B1548" s="1" t="s">
        <v>3080</v>
      </c>
      <c r="C1548">
        <v>300305</v>
      </c>
      <c r="D1548" t="s">
        <v>3078</v>
      </c>
    </row>
    <row r="1549" spans="1:4">
      <c r="A1549" s="1" t="str">
        <f>"300308"</f>
        <v>300308</v>
      </c>
      <c r="B1549" s="1" t="s">
        <v>3081</v>
      </c>
      <c r="C1549">
        <v>300306</v>
      </c>
      <c r="D1549" t="s">
        <v>3079</v>
      </c>
    </row>
    <row r="1550" spans="1:4">
      <c r="A1550" s="1" t="str">
        <f>"300309"</f>
        <v>300309</v>
      </c>
      <c r="B1550" s="1" t="s">
        <v>3082</v>
      </c>
      <c r="C1550">
        <v>300307</v>
      </c>
      <c r="D1550" t="s">
        <v>3080</v>
      </c>
    </row>
    <row r="1551" spans="1:4">
      <c r="A1551" s="1" t="str">
        <f>"300310"</f>
        <v>300310</v>
      </c>
      <c r="B1551" s="1" t="s">
        <v>3083</v>
      </c>
      <c r="C1551">
        <v>300308</v>
      </c>
      <c r="D1551" t="s">
        <v>3081</v>
      </c>
    </row>
    <row r="1552" spans="1:4">
      <c r="A1552" s="1" t="str">
        <f>"300311"</f>
        <v>300311</v>
      </c>
      <c r="B1552" s="1" t="s">
        <v>3084</v>
      </c>
      <c r="C1552">
        <v>300309</v>
      </c>
      <c r="D1552" t="s">
        <v>3082</v>
      </c>
    </row>
    <row r="1553" spans="1:4">
      <c r="A1553" s="1" t="str">
        <f>"300312"</f>
        <v>300312</v>
      </c>
      <c r="B1553" s="1" t="s">
        <v>3085</v>
      </c>
      <c r="C1553">
        <v>300310</v>
      </c>
      <c r="D1553" t="s">
        <v>3083</v>
      </c>
    </row>
    <row r="1554" spans="1:4">
      <c r="A1554" s="1" t="str">
        <f>"300313"</f>
        <v>300313</v>
      </c>
      <c r="B1554" s="1" t="s">
        <v>3086</v>
      </c>
      <c r="C1554">
        <v>300311</v>
      </c>
      <c r="D1554" t="s">
        <v>3084</v>
      </c>
    </row>
    <row r="1555" spans="1:4">
      <c r="A1555" s="1" t="str">
        <f>"300314"</f>
        <v>300314</v>
      </c>
      <c r="B1555" s="1" t="s">
        <v>3087</v>
      </c>
      <c r="C1555">
        <v>300312</v>
      </c>
      <c r="D1555" t="s">
        <v>3085</v>
      </c>
    </row>
    <row r="1556" spans="1:4">
      <c r="A1556" s="1" t="str">
        <f>"300315"</f>
        <v>300315</v>
      </c>
      <c r="B1556" s="1" t="s">
        <v>3088</v>
      </c>
      <c r="C1556">
        <v>300313</v>
      </c>
      <c r="D1556" t="s">
        <v>3086</v>
      </c>
    </row>
    <row r="1557" spans="1:4">
      <c r="A1557" s="1" t="str">
        <f>"300316"</f>
        <v>300316</v>
      </c>
      <c r="B1557" s="1" t="s">
        <v>3089</v>
      </c>
      <c r="C1557">
        <v>300314</v>
      </c>
      <c r="D1557" t="s">
        <v>3087</v>
      </c>
    </row>
    <row r="1558" spans="1:4">
      <c r="A1558" s="1" t="str">
        <f>"300317"</f>
        <v>300317</v>
      </c>
      <c r="B1558" s="1" t="s">
        <v>3090</v>
      </c>
      <c r="C1558">
        <v>300315</v>
      </c>
      <c r="D1558" t="s">
        <v>3088</v>
      </c>
    </row>
    <row r="1559" spans="1:4">
      <c r="A1559" s="1" t="str">
        <f>"300318"</f>
        <v>300318</v>
      </c>
      <c r="B1559" s="1" t="s">
        <v>3091</v>
      </c>
      <c r="C1559">
        <v>300316</v>
      </c>
      <c r="D1559" t="s">
        <v>3089</v>
      </c>
    </row>
    <row r="1560" spans="1:4">
      <c r="A1560" s="1" t="str">
        <f>"300319"</f>
        <v>300319</v>
      </c>
      <c r="B1560" s="1" t="s">
        <v>3092</v>
      </c>
      <c r="C1560">
        <v>300317</v>
      </c>
      <c r="D1560" t="s">
        <v>3090</v>
      </c>
    </row>
    <row r="1561" spans="1:4">
      <c r="A1561" s="1" t="str">
        <f>"300320"</f>
        <v>300320</v>
      </c>
      <c r="B1561" s="1" t="s">
        <v>3093</v>
      </c>
      <c r="C1561">
        <v>300318</v>
      </c>
      <c r="D1561" t="s">
        <v>3091</v>
      </c>
    </row>
    <row r="1562" spans="1:4">
      <c r="A1562" s="1" t="str">
        <f>"300321"</f>
        <v>300321</v>
      </c>
      <c r="B1562" s="1" t="s">
        <v>3094</v>
      </c>
      <c r="C1562">
        <v>300319</v>
      </c>
      <c r="D1562" t="s">
        <v>3092</v>
      </c>
    </row>
    <row r="1563" spans="1:4">
      <c r="A1563" s="1" t="str">
        <f>"300322"</f>
        <v>300322</v>
      </c>
      <c r="B1563" s="1" t="s">
        <v>3095</v>
      </c>
      <c r="C1563">
        <v>300320</v>
      </c>
      <c r="D1563" t="s">
        <v>3093</v>
      </c>
    </row>
    <row r="1564" spans="1:4">
      <c r="A1564" s="1" t="str">
        <f>"300323"</f>
        <v>300323</v>
      </c>
      <c r="B1564" s="1" t="s">
        <v>3096</v>
      </c>
      <c r="C1564">
        <v>300321</v>
      </c>
      <c r="D1564" t="s">
        <v>3094</v>
      </c>
    </row>
    <row r="1565" spans="1:4">
      <c r="A1565" s="1" t="str">
        <f>"300324"</f>
        <v>300324</v>
      </c>
      <c r="B1565" s="1" t="s">
        <v>3097</v>
      </c>
      <c r="C1565">
        <v>300322</v>
      </c>
      <c r="D1565" t="s">
        <v>3095</v>
      </c>
    </row>
    <row r="1566" spans="1:4">
      <c r="A1566" s="1" t="str">
        <f>"300325"</f>
        <v>300325</v>
      </c>
      <c r="B1566" s="1" t="s">
        <v>3098</v>
      </c>
      <c r="C1566">
        <v>300323</v>
      </c>
      <c r="D1566" t="s">
        <v>3096</v>
      </c>
    </row>
    <row r="1567" spans="1:4">
      <c r="A1567" s="1" t="str">
        <f>"300326"</f>
        <v>300326</v>
      </c>
      <c r="B1567" s="1" t="s">
        <v>3099</v>
      </c>
      <c r="C1567">
        <v>300324</v>
      </c>
      <c r="D1567" t="s">
        <v>3097</v>
      </c>
    </row>
    <row r="1568" spans="1:4">
      <c r="A1568" s="1" t="str">
        <f>"300327"</f>
        <v>300327</v>
      </c>
      <c r="B1568" s="1" t="s">
        <v>3100</v>
      </c>
      <c r="C1568">
        <v>300325</v>
      </c>
      <c r="D1568" t="s">
        <v>3098</v>
      </c>
    </row>
    <row r="1569" spans="1:4">
      <c r="A1569" s="1" t="str">
        <f>"300328"</f>
        <v>300328</v>
      </c>
      <c r="B1569" s="1" t="s">
        <v>3101</v>
      </c>
      <c r="C1569">
        <v>300326</v>
      </c>
      <c r="D1569" t="s">
        <v>3099</v>
      </c>
    </row>
    <row r="1570" spans="1:4">
      <c r="A1570" s="1" t="str">
        <f>"300329"</f>
        <v>300329</v>
      </c>
      <c r="B1570" s="1" t="s">
        <v>3102</v>
      </c>
      <c r="C1570">
        <v>300327</v>
      </c>
      <c r="D1570" t="s">
        <v>3100</v>
      </c>
    </row>
    <row r="1571" spans="1:4">
      <c r="A1571" s="1" t="str">
        <f>"300330"</f>
        <v>300330</v>
      </c>
      <c r="B1571" s="1" t="s">
        <v>3103</v>
      </c>
      <c r="C1571">
        <v>300328</v>
      </c>
      <c r="D1571" t="s">
        <v>3101</v>
      </c>
    </row>
    <row r="1572" spans="1:4">
      <c r="A1572" s="1" t="str">
        <f>"300331"</f>
        <v>300331</v>
      </c>
      <c r="B1572" s="1" t="s">
        <v>3104</v>
      </c>
      <c r="C1572">
        <v>300329</v>
      </c>
      <c r="D1572" t="s">
        <v>3102</v>
      </c>
    </row>
    <row r="1573" spans="1:4">
      <c r="A1573" s="1" t="str">
        <f>"300332"</f>
        <v>300332</v>
      </c>
      <c r="B1573" s="1" t="s">
        <v>3105</v>
      </c>
      <c r="C1573">
        <v>300330</v>
      </c>
      <c r="D1573" t="s">
        <v>3103</v>
      </c>
    </row>
    <row r="1574" spans="1:4">
      <c r="A1574" s="1" t="str">
        <f>"300333"</f>
        <v>300333</v>
      </c>
      <c r="B1574" s="1" t="s">
        <v>3106</v>
      </c>
      <c r="C1574">
        <v>300331</v>
      </c>
      <c r="D1574" t="s">
        <v>3104</v>
      </c>
    </row>
    <row r="1575" spans="1:4">
      <c r="A1575" s="1" t="str">
        <f>"300334"</f>
        <v>300334</v>
      </c>
      <c r="B1575" s="1" t="s">
        <v>3107</v>
      </c>
      <c r="C1575">
        <v>300332</v>
      </c>
      <c r="D1575" t="s">
        <v>3108</v>
      </c>
    </row>
    <row r="1576" spans="1:4">
      <c r="A1576" s="1" t="str">
        <f>"300335"</f>
        <v>300335</v>
      </c>
      <c r="B1576" s="1" t="s">
        <v>3109</v>
      </c>
      <c r="C1576">
        <v>300333</v>
      </c>
      <c r="D1576" t="s">
        <v>3106</v>
      </c>
    </row>
    <row r="1577" spans="1:4">
      <c r="A1577" s="1" t="str">
        <f>"300336"</f>
        <v>300336</v>
      </c>
      <c r="B1577" s="1" t="s">
        <v>3110</v>
      </c>
      <c r="C1577">
        <v>300334</v>
      </c>
      <c r="D1577" t="s">
        <v>3107</v>
      </c>
    </row>
    <row r="1578" spans="1:4">
      <c r="A1578" s="1" t="str">
        <f>"300337"</f>
        <v>300337</v>
      </c>
      <c r="B1578" s="1" t="s">
        <v>3111</v>
      </c>
      <c r="C1578">
        <v>300335</v>
      </c>
      <c r="D1578" t="s">
        <v>3109</v>
      </c>
    </row>
    <row r="1579" spans="1:4">
      <c r="A1579" s="1" t="str">
        <f>"300338"</f>
        <v>300338</v>
      </c>
      <c r="B1579" s="1" t="s">
        <v>3112</v>
      </c>
      <c r="C1579">
        <v>300336</v>
      </c>
      <c r="D1579" t="s">
        <v>3110</v>
      </c>
    </row>
    <row r="1580" spans="1:4">
      <c r="A1580" s="1" t="str">
        <f>"300339"</f>
        <v>300339</v>
      </c>
      <c r="B1580" s="1" t="s">
        <v>3113</v>
      </c>
      <c r="C1580">
        <v>300337</v>
      </c>
      <c r="D1580" t="s">
        <v>3111</v>
      </c>
    </row>
    <row r="1581" spans="1:4">
      <c r="A1581" s="1" t="str">
        <f>"300340"</f>
        <v>300340</v>
      </c>
      <c r="B1581" s="1" t="s">
        <v>3114</v>
      </c>
      <c r="C1581">
        <v>300338</v>
      </c>
      <c r="D1581" t="s">
        <v>3112</v>
      </c>
    </row>
    <row r="1582" spans="1:4">
      <c r="A1582" s="1" t="str">
        <f>"300341"</f>
        <v>300341</v>
      </c>
      <c r="B1582" s="1" t="s">
        <v>3115</v>
      </c>
      <c r="C1582">
        <v>300339</v>
      </c>
      <c r="D1582" t="s">
        <v>3113</v>
      </c>
    </row>
    <row r="1583" spans="1:4">
      <c r="A1583" s="1" t="str">
        <f>"300342"</f>
        <v>300342</v>
      </c>
      <c r="B1583" s="1" t="s">
        <v>3116</v>
      </c>
      <c r="C1583">
        <v>300340</v>
      </c>
      <c r="D1583" t="s">
        <v>3114</v>
      </c>
    </row>
    <row r="1584" spans="1:4">
      <c r="A1584" s="1" t="str">
        <f>"300343"</f>
        <v>300343</v>
      </c>
      <c r="B1584" s="1" t="s">
        <v>3117</v>
      </c>
      <c r="C1584">
        <v>300341</v>
      </c>
      <c r="D1584" t="s">
        <v>3115</v>
      </c>
    </row>
    <row r="1585" spans="1:4">
      <c r="A1585" s="1" t="str">
        <f>"300344"</f>
        <v>300344</v>
      </c>
      <c r="B1585" s="1" t="s">
        <v>3118</v>
      </c>
      <c r="C1585">
        <v>300342</v>
      </c>
      <c r="D1585" t="s">
        <v>3116</v>
      </c>
    </row>
    <row r="1586" spans="1:4">
      <c r="A1586" s="1" t="str">
        <f>"300345"</f>
        <v>300345</v>
      </c>
      <c r="B1586" s="1" t="s">
        <v>3119</v>
      </c>
      <c r="C1586">
        <v>300343</v>
      </c>
      <c r="D1586" t="s">
        <v>3120</v>
      </c>
    </row>
    <row r="1587" spans="1:4">
      <c r="A1587" s="1" t="str">
        <f>"300346"</f>
        <v>300346</v>
      </c>
      <c r="B1587" s="1" t="s">
        <v>3121</v>
      </c>
      <c r="C1587">
        <v>300344</v>
      </c>
      <c r="D1587" t="s">
        <v>3118</v>
      </c>
    </row>
    <row r="1588" spans="1:4">
      <c r="A1588" s="1" t="str">
        <f>"300347"</f>
        <v>300347</v>
      </c>
      <c r="B1588" s="1" t="s">
        <v>3122</v>
      </c>
      <c r="C1588">
        <v>300345</v>
      </c>
      <c r="D1588" t="s">
        <v>3119</v>
      </c>
    </row>
    <row r="1589" spans="1:4">
      <c r="A1589" s="1" t="str">
        <f>"300348"</f>
        <v>300348</v>
      </c>
      <c r="B1589" s="1" t="s">
        <v>3123</v>
      </c>
      <c r="C1589">
        <v>300346</v>
      </c>
      <c r="D1589" t="s">
        <v>3121</v>
      </c>
    </row>
    <row r="1590" spans="1:4">
      <c r="A1590" s="1" t="str">
        <f>"300349"</f>
        <v>300349</v>
      </c>
      <c r="B1590" s="1" t="s">
        <v>3124</v>
      </c>
      <c r="C1590">
        <v>300347</v>
      </c>
      <c r="D1590" t="s">
        <v>3122</v>
      </c>
    </row>
    <row r="1591" spans="1:4">
      <c r="A1591" s="1" t="str">
        <f>"300350"</f>
        <v>300350</v>
      </c>
      <c r="B1591" s="1" t="s">
        <v>3125</v>
      </c>
      <c r="C1591">
        <v>300348</v>
      </c>
      <c r="D1591" t="s">
        <v>3123</v>
      </c>
    </row>
    <row r="1592" spans="1:4">
      <c r="A1592" s="1" t="str">
        <f>"300351"</f>
        <v>300351</v>
      </c>
      <c r="B1592" s="1" t="s">
        <v>3126</v>
      </c>
      <c r="C1592">
        <v>300349</v>
      </c>
      <c r="D1592" t="s">
        <v>3124</v>
      </c>
    </row>
    <row r="1593" spans="1:4">
      <c r="A1593" s="1" t="str">
        <f>"300352"</f>
        <v>300352</v>
      </c>
      <c r="B1593" s="1" t="s">
        <v>3127</v>
      </c>
      <c r="C1593">
        <v>300350</v>
      </c>
      <c r="D1593" t="s">
        <v>3125</v>
      </c>
    </row>
    <row r="1594" spans="1:4">
      <c r="A1594" s="1" t="str">
        <f>"300353"</f>
        <v>300353</v>
      </c>
      <c r="B1594" s="1" t="s">
        <v>3128</v>
      </c>
      <c r="C1594">
        <v>300351</v>
      </c>
      <c r="D1594" t="s">
        <v>3126</v>
      </c>
    </row>
    <row r="1595" spans="1:4">
      <c r="A1595" s="1" t="str">
        <f>"300354"</f>
        <v>300354</v>
      </c>
      <c r="B1595" s="1" t="s">
        <v>3129</v>
      </c>
      <c r="C1595">
        <v>300352</v>
      </c>
      <c r="D1595" t="s">
        <v>3127</v>
      </c>
    </row>
    <row r="1596" spans="1:4">
      <c r="A1596" s="1" t="str">
        <f>"300355"</f>
        <v>300355</v>
      </c>
      <c r="B1596" s="1" t="s">
        <v>3130</v>
      </c>
      <c r="C1596">
        <v>300353</v>
      </c>
      <c r="D1596" t="s">
        <v>3128</v>
      </c>
    </row>
    <row r="1597" spans="1:4">
      <c r="A1597" s="1" t="str">
        <f>"300356"</f>
        <v>300356</v>
      </c>
      <c r="B1597" s="1" t="s">
        <v>3131</v>
      </c>
      <c r="C1597">
        <v>300354</v>
      </c>
      <c r="D1597" t="s">
        <v>3129</v>
      </c>
    </row>
    <row r="1598" spans="1:4">
      <c r="A1598" s="1" t="str">
        <f>"300357"</f>
        <v>300357</v>
      </c>
      <c r="B1598" s="1" t="s">
        <v>3132</v>
      </c>
      <c r="C1598">
        <v>300355</v>
      </c>
      <c r="D1598" t="s">
        <v>3130</v>
      </c>
    </row>
    <row r="1599" spans="1:4">
      <c r="A1599" s="1" t="str">
        <f>"300358"</f>
        <v>300358</v>
      </c>
      <c r="B1599" s="1" t="s">
        <v>3133</v>
      </c>
      <c r="C1599">
        <v>300356</v>
      </c>
      <c r="D1599" t="s">
        <v>3131</v>
      </c>
    </row>
    <row r="1600" spans="1:4">
      <c r="A1600" s="1" t="str">
        <f>"300359"</f>
        <v>300359</v>
      </c>
      <c r="B1600" s="1" t="s">
        <v>3134</v>
      </c>
      <c r="C1600">
        <v>300357</v>
      </c>
      <c r="D1600" t="s">
        <v>3132</v>
      </c>
    </row>
    <row r="1601" spans="1:4">
      <c r="A1601" s="1" t="str">
        <f>"300360"</f>
        <v>300360</v>
      </c>
      <c r="B1601" s="1" t="s">
        <v>3135</v>
      </c>
      <c r="C1601">
        <v>300358</v>
      </c>
      <c r="D1601" t="s">
        <v>3133</v>
      </c>
    </row>
    <row r="1602" spans="1:4">
      <c r="A1602" s="1" t="str">
        <f>"300362"</f>
        <v>300362</v>
      </c>
      <c r="B1602" s="1" t="s">
        <v>3136</v>
      </c>
      <c r="C1602">
        <v>300359</v>
      </c>
      <c r="D1602" t="s">
        <v>3134</v>
      </c>
    </row>
    <row r="1603" spans="1:4">
      <c r="A1603" s="1" t="str">
        <f>"300363"</f>
        <v>300363</v>
      </c>
      <c r="B1603" s="1" t="s">
        <v>3137</v>
      </c>
      <c r="C1603">
        <v>300360</v>
      </c>
      <c r="D1603" t="s">
        <v>3135</v>
      </c>
    </row>
    <row r="1604" spans="1:4">
      <c r="A1604" s="1" t="str">
        <f>"300364"</f>
        <v>300364</v>
      </c>
      <c r="B1604" s="1" t="s">
        <v>3138</v>
      </c>
      <c r="C1604">
        <v>300362</v>
      </c>
      <c r="D1604" t="s">
        <v>3136</v>
      </c>
    </row>
    <row r="1605" spans="1:4">
      <c r="A1605" s="1" t="str">
        <f>"300365"</f>
        <v>300365</v>
      </c>
      <c r="B1605" s="1" t="s">
        <v>3139</v>
      </c>
      <c r="C1605">
        <v>300363</v>
      </c>
      <c r="D1605" t="s">
        <v>3137</v>
      </c>
    </row>
    <row r="1606" spans="1:4">
      <c r="A1606" s="1" t="str">
        <f>"300366"</f>
        <v>300366</v>
      </c>
      <c r="B1606" s="1" t="s">
        <v>3140</v>
      </c>
      <c r="C1606">
        <v>300364</v>
      </c>
      <c r="D1606" t="s">
        <v>3138</v>
      </c>
    </row>
    <row r="1607" spans="1:4">
      <c r="A1607" s="1" t="str">
        <f>"300367"</f>
        <v>300367</v>
      </c>
      <c r="B1607" s="1" t="s">
        <v>3141</v>
      </c>
      <c r="C1607">
        <v>300365</v>
      </c>
      <c r="D1607" t="s">
        <v>3139</v>
      </c>
    </row>
    <row r="1608" spans="1:4">
      <c r="A1608" s="1" t="str">
        <f>"300368"</f>
        <v>300368</v>
      </c>
      <c r="B1608" s="1" t="s">
        <v>3142</v>
      </c>
      <c r="C1608">
        <v>300366</v>
      </c>
      <c r="D1608" t="s">
        <v>3140</v>
      </c>
    </row>
    <row r="1609" spans="1:4">
      <c r="A1609" s="1" t="str">
        <f>"300369"</f>
        <v>300369</v>
      </c>
      <c r="B1609" s="1" t="s">
        <v>3143</v>
      </c>
      <c r="C1609">
        <v>300367</v>
      </c>
      <c r="D1609" t="s">
        <v>3141</v>
      </c>
    </row>
    <row r="1610" spans="1:4">
      <c r="A1610" s="1" t="str">
        <f>"300370"</f>
        <v>300370</v>
      </c>
      <c r="B1610" s="1" t="s">
        <v>3144</v>
      </c>
      <c r="C1610">
        <v>300368</v>
      </c>
      <c r="D1610" t="s">
        <v>3142</v>
      </c>
    </row>
    <row r="1611" spans="1:4">
      <c r="A1611" s="1" t="str">
        <f>"300371"</f>
        <v>300371</v>
      </c>
      <c r="B1611" s="1" t="s">
        <v>3145</v>
      </c>
      <c r="C1611">
        <v>300369</v>
      </c>
      <c r="D1611" t="s">
        <v>3143</v>
      </c>
    </row>
    <row r="1612" spans="1:4">
      <c r="A1612" s="1" t="str">
        <f>"300372"</f>
        <v>300372</v>
      </c>
      <c r="B1612" s="1" t="s">
        <v>3146</v>
      </c>
      <c r="C1612">
        <v>300370</v>
      </c>
      <c r="D1612" t="s">
        <v>3144</v>
      </c>
    </row>
    <row r="1613" spans="1:4">
      <c r="A1613" s="1" t="str">
        <f>"300373"</f>
        <v>300373</v>
      </c>
      <c r="B1613" s="1" t="s">
        <v>3147</v>
      </c>
      <c r="C1613">
        <v>300371</v>
      </c>
      <c r="D1613" t="s">
        <v>3145</v>
      </c>
    </row>
    <row r="1614" spans="1:4">
      <c r="A1614" s="1" t="str">
        <f>"300374"</f>
        <v>300374</v>
      </c>
      <c r="B1614" s="1" t="s">
        <v>3148</v>
      </c>
      <c r="C1614">
        <v>300372</v>
      </c>
      <c r="D1614" t="s">
        <v>3146</v>
      </c>
    </row>
    <row r="1615" spans="1:4">
      <c r="A1615" s="1" t="str">
        <f>"300375"</f>
        <v>300375</v>
      </c>
      <c r="B1615" s="1" t="s">
        <v>3149</v>
      </c>
      <c r="C1615">
        <v>300373</v>
      </c>
      <c r="D1615" t="s">
        <v>3147</v>
      </c>
    </row>
    <row r="1616" spans="1:4">
      <c r="A1616" s="1" t="str">
        <f>"300376"</f>
        <v>300376</v>
      </c>
      <c r="B1616" s="1" t="s">
        <v>3150</v>
      </c>
      <c r="C1616">
        <v>300374</v>
      </c>
      <c r="D1616" t="s">
        <v>3148</v>
      </c>
    </row>
    <row r="1617" spans="1:4">
      <c r="A1617" s="1" t="str">
        <f>"300377"</f>
        <v>300377</v>
      </c>
      <c r="B1617" s="1" t="s">
        <v>3151</v>
      </c>
      <c r="C1617">
        <v>300375</v>
      </c>
      <c r="D1617" t="s">
        <v>3149</v>
      </c>
    </row>
    <row r="1618" spans="1:4">
      <c r="A1618" s="1" t="str">
        <f>"300378"</f>
        <v>300378</v>
      </c>
      <c r="B1618" s="1" t="s">
        <v>3152</v>
      </c>
      <c r="C1618">
        <v>300376</v>
      </c>
      <c r="D1618" t="s">
        <v>3150</v>
      </c>
    </row>
    <row r="1619" spans="1:4">
      <c r="A1619" s="1" t="str">
        <f>"300379"</f>
        <v>300379</v>
      </c>
      <c r="B1619" s="1" t="s">
        <v>3153</v>
      </c>
      <c r="C1619">
        <v>300377</v>
      </c>
      <c r="D1619" t="s">
        <v>3151</v>
      </c>
    </row>
    <row r="1620" spans="1:4">
      <c r="A1620" s="1" t="str">
        <f>"300380"</f>
        <v>300380</v>
      </c>
      <c r="B1620" s="1" t="s">
        <v>3154</v>
      </c>
      <c r="C1620">
        <v>300378</v>
      </c>
      <c r="D1620" t="s">
        <v>3152</v>
      </c>
    </row>
    <row r="1621" spans="1:4">
      <c r="A1621" s="1" t="str">
        <f>"300381"</f>
        <v>300381</v>
      </c>
      <c r="B1621" s="1" t="s">
        <v>3155</v>
      </c>
      <c r="C1621">
        <v>300379</v>
      </c>
      <c r="D1621" t="s">
        <v>3153</v>
      </c>
    </row>
    <row r="1622" spans="1:4">
      <c r="A1622" s="1" t="str">
        <f>"300382"</f>
        <v>300382</v>
      </c>
      <c r="B1622" s="1" t="s">
        <v>3156</v>
      </c>
      <c r="C1622">
        <v>300380</v>
      </c>
      <c r="D1622" t="s">
        <v>3154</v>
      </c>
    </row>
    <row r="1623" spans="1:4">
      <c r="A1623" s="1" t="str">
        <f>"300383"</f>
        <v>300383</v>
      </c>
      <c r="B1623" s="1" t="s">
        <v>3157</v>
      </c>
      <c r="C1623">
        <v>300381</v>
      </c>
      <c r="D1623" t="s">
        <v>3155</v>
      </c>
    </row>
    <row r="1624" spans="1:4">
      <c r="A1624" s="1" t="str">
        <f>"300384"</f>
        <v>300384</v>
      </c>
      <c r="B1624" s="1" t="s">
        <v>3158</v>
      </c>
      <c r="C1624">
        <v>300382</v>
      </c>
      <c r="D1624" t="s">
        <v>3156</v>
      </c>
    </row>
    <row r="1625" spans="1:4">
      <c r="A1625" s="1" t="str">
        <f>"300385"</f>
        <v>300385</v>
      </c>
      <c r="B1625" s="1" t="s">
        <v>3159</v>
      </c>
      <c r="C1625">
        <v>300383</v>
      </c>
      <c r="D1625" t="s">
        <v>3157</v>
      </c>
    </row>
    <row r="1626" spans="1:4">
      <c r="A1626" s="1" t="str">
        <f>"300386"</f>
        <v>300386</v>
      </c>
      <c r="B1626" s="1" t="s">
        <v>3160</v>
      </c>
      <c r="C1626">
        <v>300384</v>
      </c>
      <c r="D1626" t="s">
        <v>3158</v>
      </c>
    </row>
    <row r="1627" spans="1:4">
      <c r="A1627" s="1" t="str">
        <f>"300387"</f>
        <v>300387</v>
      </c>
      <c r="B1627" s="1" t="s">
        <v>3161</v>
      </c>
      <c r="C1627">
        <v>300385</v>
      </c>
      <c r="D1627" t="s">
        <v>3159</v>
      </c>
    </row>
    <row r="1628" spans="1:4">
      <c r="A1628" s="1" t="str">
        <f>"300388"</f>
        <v>300388</v>
      </c>
      <c r="B1628" s="1" t="s">
        <v>3162</v>
      </c>
      <c r="C1628">
        <v>300386</v>
      </c>
      <c r="D1628" t="s">
        <v>3160</v>
      </c>
    </row>
    <row r="1629" spans="1:4">
      <c r="A1629" s="1" t="str">
        <f>"300389"</f>
        <v>300389</v>
      </c>
      <c r="B1629" s="1" t="s">
        <v>3163</v>
      </c>
      <c r="C1629">
        <v>300387</v>
      </c>
      <c r="D1629" t="s">
        <v>3161</v>
      </c>
    </row>
    <row r="1630" spans="1:4">
      <c r="A1630" s="1" t="str">
        <f>"300390"</f>
        <v>300390</v>
      </c>
      <c r="B1630" s="1" t="s">
        <v>3164</v>
      </c>
      <c r="C1630">
        <v>300388</v>
      </c>
      <c r="D1630" t="s">
        <v>3162</v>
      </c>
    </row>
    <row r="1631" spans="1:4">
      <c r="A1631" s="1" t="str">
        <f>"300391"</f>
        <v>300391</v>
      </c>
      <c r="B1631" s="1" t="s">
        <v>3165</v>
      </c>
      <c r="C1631">
        <v>300389</v>
      </c>
      <c r="D1631" t="s">
        <v>3163</v>
      </c>
    </row>
    <row r="1632" spans="1:4">
      <c r="A1632" s="1" t="str">
        <f>"300392"</f>
        <v>300392</v>
      </c>
      <c r="B1632" s="1" t="s">
        <v>3166</v>
      </c>
      <c r="C1632">
        <v>300390</v>
      </c>
      <c r="D1632" t="s">
        <v>3164</v>
      </c>
    </row>
    <row r="1633" spans="1:4">
      <c r="A1633" s="1" t="str">
        <f>"300393"</f>
        <v>300393</v>
      </c>
      <c r="B1633" s="1" t="s">
        <v>3167</v>
      </c>
      <c r="C1633">
        <v>300391</v>
      </c>
      <c r="D1633" t="s">
        <v>3165</v>
      </c>
    </row>
    <row r="1634" spans="1:4">
      <c r="A1634" s="1" t="str">
        <f>"300394"</f>
        <v>300394</v>
      </c>
      <c r="B1634" s="1" t="s">
        <v>3168</v>
      </c>
      <c r="C1634">
        <v>300392</v>
      </c>
      <c r="D1634" t="s">
        <v>3166</v>
      </c>
    </row>
    <row r="1635" spans="1:4">
      <c r="A1635" s="1" t="str">
        <f>"300395"</f>
        <v>300395</v>
      </c>
      <c r="B1635" s="1" t="s">
        <v>3169</v>
      </c>
      <c r="C1635">
        <v>300393</v>
      </c>
      <c r="D1635" t="s">
        <v>3167</v>
      </c>
    </row>
    <row r="1636" spans="1:4">
      <c r="A1636" s="1" t="str">
        <f>"300396"</f>
        <v>300396</v>
      </c>
      <c r="B1636" s="1" t="s">
        <v>3170</v>
      </c>
      <c r="C1636">
        <v>300394</v>
      </c>
      <c r="D1636" t="s">
        <v>3168</v>
      </c>
    </row>
    <row r="1637" spans="1:4">
      <c r="A1637" s="1" t="str">
        <f>"300397"</f>
        <v>300397</v>
      </c>
      <c r="B1637" s="1" t="s">
        <v>3171</v>
      </c>
      <c r="C1637">
        <v>300395</v>
      </c>
      <c r="D1637" t="s">
        <v>3169</v>
      </c>
    </row>
    <row r="1638" spans="1:4">
      <c r="A1638" s="1" t="str">
        <f>"300398"</f>
        <v>300398</v>
      </c>
      <c r="B1638" s="1" t="s">
        <v>3172</v>
      </c>
      <c r="C1638">
        <v>300396</v>
      </c>
      <c r="D1638" t="s">
        <v>3170</v>
      </c>
    </row>
    <row r="1639" spans="1:4">
      <c r="A1639" s="1" t="str">
        <f>"300399"</f>
        <v>300399</v>
      </c>
      <c r="B1639" s="1" t="s">
        <v>3173</v>
      </c>
      <c r="C1639">
        <v>300397</v>
      </c>
      <c r="D1639" t="s">
        <v>3171</v>
      </c>
    </row>
    <row r="1640" spans="1:4">
      <c r="A1640" s="1" t="str">
        <f>"300400"</f>
        <v>300400</v>
      </c>
      <c r="B1640" s="1" t="s">
        <v>3174</v>
      </c>
      <c r="C1640">
        <v>300398</v>
      </c>
      <c r="D1640" t="s">
        <v>3172</v>
      </c>
    </row>
    <row r="1641" spans="1:4">
      <c r="A1641" s="1" t="str">
        <f>"300401"</f>
        <v>300401</v>
      </c>
      <c r="B1641" s="1" t="s">
        <v>3175</v>
      </c>
      <c r="C1641">
        <v>300399</v>
      </c>
      <c r="D1641" t="s">
        <v>3173</v>
      </c>
    </row>
    <row r="1642" spans="1:4">
      <c r="A1642" s="1" t="str">
        <f>"300402"</f>
        <v>300402</v>
      </c>
      <c r="B1642" s="1" t="s">
        <v>3176</v>
      </c>
      <c r="C1642">
        <v>300400</v>
      </c>
      <c r="D1642" t="s">
        <v>3174</v>
      </c>
    </row>
    <row r="1643" spans="1:4">
      <c r="A1643" s="1" t="str">
        <f>"300403"</f>
        <v>300403</v>
      </c>
      <c r="B1643" s="1" t="s">
        <v>3177</v>
      </c>
      <c r="C1643">
        <v>300401</v>
      </c>
      <c r="D1643" t="s">
        <v>3175</v>
      </c>
    </row>
    <row r="1644" spans="1:4">
      <c r="A1644" s="1" t="str">
        <f>"300404"</f>
        <v>300404</v>
      </c>
      <c r="B1644" s="1" t="s">
        <v>3178</v>
      </c>
      <c r="C1644">
        <v>300402</v>
      </c>
      <c r="D1644" t="s">
        <v>3176</v>
      </c>
    </row>
    <row r="1645" spans="1:4">
      <c r="A1645" s="1" t="str">
        <f>"300405"</f>
        <v>300405</v>
      </c>
      <c r="B1645" s="1" t="s">
        <v>3179</v>
      </c>
      <c r="C1645">
        <v>300403</v>
      </c>
      <c r="D1645" t="s">
        <v>3177</v>
      </c>
    </row>
    <row r="1646" spans="1:4">
      <c r="A1646" s="1" t="str">
        <f>"300406"</f>
        <v>300406</v>
      </c>
      <c r="B1646" s="1" t="s">
        <v>3180</v>
      </c>
      <c r="C1646">
        <v>300404</v>
      </c>
      <c r="D1646" t="s">
        <v>3178</v>
      </c>
    </row>
    <row r="1647" spans="1:4">
      <c r="A1647" s="1" t="str">
        <f>"300407"</f>
        <v>300407</v>
      </c>
      <c r="B1647" s="1" t="s">
        <v>3181</v>
      </c>
      <c r="C1647">
        <v>300405</v>
      </c>
      <c r="D1647" t="s">
        <v>3179</v>
      </c>
    </row>
    <row r="1648" spans="1:4">
      <c r="A1648" s="1" t="str">
        <f>"300408"</f>
        <v>300408</v>
      </c>
      <c r="B1648" s="1" t="s">
        <v>3182</v>
      </c>
      <c r="C1648">
        <v>300406</v>
      </c>
      <c r="D1648" t="s">
        <v>3180</v>
      </c>
    </row>
    <row r="1649" spans="1:4">
      <c r="A1649" s="1" t="str">
        <f>"300409"</f>
        <v>300409</v>
      </c>
      <c r="B1649" s="1" t="s">
        <v>3183</v>
      </c>
      <c r="C1649">
        <v>300407</v>
      </c>
      <c r="D1649" t="s">
        <v>3181</v>
      </c>
    </row>
    <row r="1650" spans="1:4">
      <c r="A1650" s="1" t="str">
        <f>"300410"</f>
        <v>300410</v>
      </c>
      <c r="B1650" s="1" t="s">
        <v>3184</v>
      </c>
      <c r="C1650">
        <v>300408</v>
      </c>
      <c r="D1650" t="s">
        <v>3182</v>
      </c>
    </row>
    <row r="1651" spans="1:4">
      <c r="A1651" s="1" t="str">
        <f>"300411"</f>
        <v>300411</v>
      </c>
      <c r="B1651" s="1" t="s">
        <v>3185</v>
      </c>
      <c r="C1651">
        <v>300409</v>
      </c>
      <c r="D1651" t="s">
        <v>3183</v>
      </c>
    </row>
    <row r="1652" spans="1:4">
      <c r="A1652" s="1" t="str">
        <f>"300412"</f>
        <v>300412</v>
      </c>
      <c r="B1652" s="1" t="s">
        <v>3186</v>
      </c>
      <c r="C1652">
        <v>300410</v>
      </c>
      <c r="D1652" t="s">
        <v>3184</v>
      </c>
    </row>
    <row r="1653" spans="1:4">
      <c r="A1653" s="1" t="str">
        <f>"300413"</f>
        <v>300413</v>
      </c>
      <c r="B1653" s="1" t="s">
        <v>3187</v>
      </c>
      <c r="C1653">
        <v>300411</v>
      </c>
      <c r="D1653" t="s">
        <v>3185</v>
      </c>
    </row>
    <row r="1654" spans="1:4">
      <c r="A1654" s="1" t="str">
        <f>"300414"</f>
        <v>300414</v>
      </c>
      <c r="B1654" s="1" t="s">
        <v>3188</v>
      </c>
      <c r="C1654">
        <v>300412</v>
      </c>
      <c r="D1654" t="s">
        <v>3186</v>
      </c>
    </row>
    <row r="1655" spans="1:4">
      <c r="A1655" s="1" t="str">
        <f>"300415"</f>
        <v>300415</v>
      </c>
      <c r="B1655" s="1" t="s">
        <v>3189</v>
      </c>
      <c r="C1655">
        <v>300413</v>
      </c>
      <c r="D1655" t="s">
        <v>3187</v>
      </c>
    </row>
    <row r="1656" spans="1:4">
      <c r="A1656" s="1" t="str">
        <f>"300416"</f>
        <v>300416</v>
      </c>
      <c r="B1656" s="1" t="s">
        <v>3190</v>
      </c>
      <c r="C1656">
        <v>300414</v>
      </c>
      <c r="D1656" t="s">
        <v>3188</v>
      </c>
    </row>
    <row r="1657" spans="1:4">
      <c r="A1657" s="1" t="str">
        <f>"300417"</f>
        <v>300417</v>
      </c>
      <c r="B1657" s="1" t="s">
        <v>3191</v>
      </c>
      <c r="C1657">
        <v>300415</v>
      </c>
      <c r="D1657" t="s">
        <v>3189</v>
      </c>
    </row>
    <row r="1658" spans="1:4">
      <c r="A1658" s="1" t="str">
        <f>"300418"</f>
        <v>300418</v>
      </c>
      <c r="B1658" s="1" t="s">
        <v>3192</v>
      </c>
      <c r="C1658">
        <v>300416</v>
      </c>
      <c r="D1658" t="s">
        <v>3190</v>
      </c>
    </row>
    <row r="1659" spans="1:4">
      <c r="A1659" s="1" t="str">
        <f>"300419"</f>
        <v>300419</v>
      </c>
      <c r="B1659" s="1" t="s">
        <v>3193</v>
      </c>
      <c r="C1659">
        <v>300417</v>
      </c>
      <c r="D1659" t="s">
        <v>3191</v>
      </c>
    </row>
    <row r="1660" spans="1:4">
      <c r="A1660" s="1" t="str">
        <f>"300420"</f>
        <v>300420</v>
      </c>
      <c r="B1660" s="1" t="s">
        <v>3194</v>
      </c>
      <c r="C1660">
        <v>300418</v>
      </c>
      <c r="D1660" t="s">
        <v>3192</v>
      </c>
    </row>
    <row r="1661" spans="1:4">
      <c r="A1661" s="1" t="str">
        <f>"300421"</f>
        <v>300421</v>
      </c>
      <c r="B1661" s="1" t="s">
        <v>3195</v>
      </c>
      <c r="C1661">
        <v>300419</v>
      </c>
      <c r="D1661" t="s">
        <v>3193</v>
      </c>
    </row>
    <row r="1662" spans="1:4">
      <c r="A1662" s="1" t="str">
        <f>"300422"</f>
        <v>300422</v>
      </c>
      <c r="B1662" s="1" t="s">
        <v>3196</v>
      </c>
      <c r="C1662">
        <v>300420</v>
      </c>
      <c r="D1662" t="s">
        <v>3194</v>
      </c>
    </row>
    <row r="1663" spans="1:4">
      <c r="A1663" s="1" t="str">
        <f>"300423"</f>
        <v>300423</v>
      </c>
      <c r="B1663" s="1" t="s">
        <v>3197</v>
      </c>
      <c r="C1663">
        <v>300421</v>
      </c>
      <c r="D1663" t="s">
        <v>3195</v>
      </c>
    </row>
    <row r="1664" spans="1:4">
      <c r="A1664" s="1" t="str">
        <f>"300424"</f>
        <v>300424</v>
      </c>
      <c r="B1664" s="1" t="s">
        <v>3198</v>
      </c>
      <c r="C1664">
        <v>300422</v>
      </c>
      <c r="D1664" t="s">
        <v>3196</v>
      </c>
    </row>
    <row r="1665" spans="1:4">
      <c r="A1665" s="1" t="str">
        <f>"300425"</f>
        <v>300425</v>
      </c>
      <c r="B1665" s="1" t="s">
        <v>3199</v>
      </c>
      <c r="C1665">
        <v>300423</v>
      </c>
      <c r="D1665" t="s">
        <v>3197</v>
      </c>
    </row>
    <row r="1666" spans="1:4">
      <c r="A1666" s="1" t="str">
        <f>"300426"</f>
        <v>300426</v>
      </c>
      <c r="B1666" s="1" t="s">
        <v>3200</v>
      </c>
      <c r="C1666">
        <v>300424</v>
      </c>
      <c r="D1666" t="s">
        <v>3198</v>
      </c>
    </row>
    <row r="1667" spans="1:4">
      <c r="A1667" s="1" t="str">
        <f>"300427"</f>
        <v>300427</v>
      </c>
      <c r="B1667" s="1" t="s">
        <v>3201</v>
      </c>
      <c r="C1667">
        <v>300425</v>
      </c>
      <c r="D1667" t="s">
        <v>3199</v>
      </c>
    </row>
    <row r="1668" spans="1:4">
      <c r="A1668" s="1" t="str">
        <f>"300428"</f>
        <v>300428</v>
      </c>
      <c r="B1668" s="1" t="s">
        <v>3202</v>
      </c>
      <c r="C1668">
        <v>300426</v>
      </c>
      <c r="D1668" t="s">
        <v>3200</v>
      </c>
    </row>
    <row r="1669" spans="1:4">
      <c r="A1669" s="1" t="str">
        <f>"300429"</f>
        <v>300429</v>
      </c>
      <c r="B1669" s="1" t="s">
        <v>3203</v>
      </c>
      <c r="C1669">
        <v>300427</v>
      </c>
      <c r="D1669" t="s">
        <v>3201</v>
      </c>
    </row>
    <row r="1670" spans="1:4">
      <c r="A1670" s="1" t="str">
        <f>"300430"</f>
        <v>300430</v>
      </c>
      <c r="B1670" s="1" t="s">
        <v>3204</v>
      </c>
      <c r="C1670">
        <v>300428</v>
      </c>
      <c r="D1670" t="s">
        <v>3202</v>
      </c>
    </row>
    <row r="1671" spans="1:4">
      <c r="A1671" s="1" t="str">
        <f>"300431"</f>
        <v>300431</v>
      </c>
      <c r="B1671" s="1" t="s">
        <v>3205</v>
      </c>
      <c r="C1671">
        <v>300429</v>
      </c>
      <c r="D1671" t="s">
        <v>3206</v>
      </c>
    </row>
    <row r="1672" spans="1:4">
      <c r="A1672" s="1" t="str">
        <f>"300432"</f>
        <v>300432</v>
      </c>
      <c r="B1672" s="1" t="s">
        <v>3207</v>
      </c>
      <c r="C1672">
        <v>300430</v>
      </c>
      <c r="D1672" t="s">
        <v>3204</v>
      </c>
    </row>
    <row r="1673" spans="1:4">
      <c r="A1673" s="1" t="str">
        <f>"300433"</f>
        <v>300433</v>
      </c>
      <c r="B1673" s="1" t="s">
        <v>3208</v>
      </c>
      <c r="C1673">
        <v>300431</v>
      </c>
      <c r="D1673" t="s">
        <v>3205</v>
      </c>
    </row>
    <row r="1674" spans="1:4">
      <c r="A1674" s="1" t="str">
        <f>"300434"</f>
        <v>300434</v>
      </c>
      <c r="B1674" s="1" t="s">
        <v>3209</v>
      </c>
      <c r="C1674">
        <v>300432</v>
      </c>
      <c r="D1674" t="s">
        <v>3210</v>
      </c>
    </row>
    <row r="1675" spans="1:4">
      <c r="A1675" s="1" t="str">
        <f>"300435"</f>
        <v>300435</v>
      </c>
      <c r="B1675" s="1" t="s">
        <v>3211</v>
      </c>
      <c r="C1675">
        <v>300433</v>
      </c>
      <c r="D1675" t="s">
        <v>3208</v>
      </c>
    </row>
    <row r="1676" spans="1:4">
      <c r="A1676" s="1" t="str">
        <f>"300436"</f>
        <v>300436</v>
      </c>
      <c r="B1676" s="1" t="s">
        <v>3212</v>
      </c>
      <c r="C1676">
        <v>300434</v>
      </c>
      <c r="D1676" t="s">
        <v>3209</v>
      </c>
    </row>
    <row r="1677" spans="1:4">
      <c r="A1677" s="1" t="str">
        <f>"300437"</f>
        <v>300437</v>
      </c>
      <c r="B1677" s="1" t="s">
        <v>3213</v>
      </c>
      <c r="C1677">
        <v>300435</v>
      </c>
      <c r="D1677" t="s">
        <v>3211</v>
      </c>
    </row>
    <row r="1678" spans="1:4">
      <c r="A1678" s="1" t="str">
        <f>"300438"</f>
        <v>300438</v>
      </c>
      <c r="B1678" s="1" t="s">
        <v>3214</v>
      </c>
      <c r="C1678">
        <v>300436</v>
      </c>
      <c r="D1678" t="s">
        <v>3212</v>
      </c>
    </row>
    <row r="1679" spans="1:4">
      <c r="A1679" s="1" t="str">
        <f>"300439"</f>
        <v>300439</v>
      </c>
      <c r="B1679" s="1" t="s">
        <v>3215</v>
      </c>
      <c r="C1679">
        <v>300437</v>
      </c>
      <c r="D1679" t="s">
        <v>3213</v>
      </c>
    </row>
    <row r="1680" spans="1:4">
      <c r="A1680" s="1" t="str">
        <f>"300440"</f>
        <v>300440</v>
      </c>
      <c r="B1680" s="1" t="s">
        <v>3216</v>
      </c>
      <c r="C1680">
        <v>300438</v>
      </c>
      <c r="D1680" t="s">
        <v>3214</v>
      </c>
    </row>
    <row r="1681" spans="1:4">
      <c r="A1681" s="1" t="str">
        <f>"300441"</f>
        <v>300441</v>
      </c>
      <c r="B1681" s="1" t="s">
        <v>3217</v>
      </c>
      <c r="C1681">
        <v>300439</v>
      </c>
      <c r="D1681" t="s">
        <v>3215</v>
      </c>
    </row>
    <row r="1682" spans="1:4">
      <c r="A1682" s="1" t="str">
        <f>"300442"</f>
        <v>300442</v>
      </c>
      <c r="B1682" s="1" t="s">
        <v>3218</v>
      </c>
      <c r="C1682">
        <v>300440</v>
      </c>
      <c r="D1682" t="s">
        <v>3216</v>
      </c>
    </row>
    <row r="1683" spans="1:4">
      <c r="A1683" s="1" t="str">
        <f>"300443"</f>
        <v>300443</v>
      </c>
      <c r="B1683" s="1" t="s">
        <v>3219</v>
      </c>
      <c r="C1683">
        <v>300441</v>
      </c>
      <c r="D1683" t="s">
        <v>3217</v>
      </c>
    </row>
    <row r="1684" spans="1:4">
      <c r="A1684" s="1" t="str">
        <f>"300444"</f>
        <v>300444</v>
      </c>
      <c r="B1684" s="1" t="s">
        <v>3220</v>
      </c>
      <c r="C1684">
        <v>300442</v>
      </c>
      <c r="D1684" t="s">
        <v>3218</v>
      </c>
    </row>
    <row r="1685" spans="1:4">
      <c r="A1685" s="1" t="str">
        <f>"300445"</f>
        <v>300445</v>
      </c>
      <c r="B1685" s="1" t="s">
        <v>3221</v>
      </c>
      <c r="C1685">
        <v>300443</v>
      </c>
      <c r="D1685" t="s">
        <v>3219</v>
      </c>
    </row>
    <row r="1686" spans="1:4">
      <c r="A1686" s="1" t="str">
        <f>"300446"</f>
        <v>300446</v>
      </c>
      <c r="B1686" s="1" t="s">
        <v>3222</v>
      </c>
      <c r="C1686">
        <v>300444</v>
      </c>
      <c r="D1686" t="s">
        <v>3220</v>
      </c>
    </row>
    <row r="1687" spans="1:4">
      <c r="A1687" s="1" t="str">
        <f>"300447"</f>
        <v>300447</v>
      </c>
      <c r="B1687" s="1" t="s">
        <v>3223</v>
      </c>
      <c r="C1687">
        <v>300445</v>
      </c>
      <c r="D1687" t="s">
        <v>3221</v>
      </c>
    </row>
    <row r="1688" spans="1:4">
      <c r="A1688" s="1" t="str">
        <f>"300448"</f>
        <v>300448</v>
      </c>
      <c r="B1688" s="1" t="s">
        <v>3224</v>
      </c>
      <c r="C1688">
        <v>300446</v>
      </c>
      <c r="D1688" t="s">
        <v>3225</v>
      </c>
    </row>
    <row r="1689" spans="1:4">
      <c r="A1689" s="1" t="str">
        <f>"300449"</f>
        <v>300449</v>
      </c>
      <c r="B1689" s="1" t="s">
        <v>3226</v>
      </c>
      <c r="C1689">
        <v>300447</v>
      </c>
      <c r="D1689" t="s">
        <v>3223</v>
      </c>
    </row>
    <row r="1690" spans="1:4">
      <c r="A1690" s="1" t="str">
        <f>"300450"</f>
        <v>300450</v>
      </c>
      <c r="B1690" s="1" t="s">
        <v>3227</v>
      </c>
      <c r="C1690">
        <v>300448</v>
      </c>
      <c r="D1690" t="s">
        <v>3224</v>
      </c>
    </row>
    <row r="1691" spans="1:4">
      <c r="A1691" s="1" t="str">
        <f>"300451"</f>
        <v>300451</v>
      </c>
      <c r="B1691" s="1" t="s">
        <v>3228</v>
      </c>
      <c r="C1691">
        <v>300449</v>
      </c>
      <c r="D1691" t="s">
        <v>3226</v>
      </c>
    </row>
    <row r="1692" spans="1:4">
      <c r="A1692" s="1" t="str">
        <f>"300452"</f>
        <v>300452</v>
      </c>
      <c r="B1692" s="1" t="s">
        <v>3229</v>
      </c>
      <c r="C1692">
        <v>300450</v>
      </c>
      <c r="D1692" t="s">
        <v>3230</v>
      </c>
    </row>
    <row r="1693" spans="1:4">
      <c r="A1693" s="1" t="str">
        <f>"300453"</f>
        <v>300453</v>
      </c>
      <c r="B1693" s="1" t="s">
        <v>3231</v>
      </c>
      <c r="C1693">
        <v>300451</v>
      </c>
      <c r="D1693" t="s">
        <v>3228</v>
      </c>
    </row>
    <row r="1694" spans="1:4">
      <c r="A1694" s="1" t="str">
        <f>"300455"</f>
        <v>300455</v>
      </c>
      <c r="B1694" s="1" t="s">
        <v>3232</v>
      </c>
      <c r="C1694">
        <v>300452</v>
      </c>
      <c r="D1694" t="s">
        <v>3229</v>
      </c>
    </row>
    <row r="1695" spans="1:4">
      <c r="A1695" s="1" t="str">
        <f>"300456"</f>
        <v>300456</v>
      </c>
      <c r="B1695" s="1" t="s">
        <v>3233</v>
      </c>
      <c r="C1695">
        <v>300453</v>
      </c>
      <c r="D1695" t="s">
        <v>3231</v>
      </c>
    </row>
    <row r="1696" spans="1:4">
      <c r="A1696" s="1" t="str">
        <f>"300457"</f>
        <v>300457</v>
      </c>
      <c r="B1696" s="1" t="s">
        <v>3234</v>
      </c>
      <c r="C1696">
        <v>300455</v>
      </c>
      <c r="D1696" t="s">
        <v>3232</v>
      </c>
    </row>
    <row r="1697" spans="1:4">
      <c r="A1697" s="1" t="str">
        <f>"300458"</f>
        <v>300458</v>
      </c>
      <c r="B1697" s="1" t="s">
        <v>3235</v>
      </c>
      <c r="C1697">
        <v>300456</v>
      </c>
      <c r="D1697" t="s">
        <v>3233</v>
      </c>
    </row>
    <row r="1698" spans="1:4">
      <c r="A1698" s="1" t="str">
        <f>"300459"</f>
        <v>300459</v>
      </c>
      <c r="B1698" s="1" t="s">
        <v>3236</v>
      </c>
      <c r="C1698">
        <v>300457</v>
      </c>
      <c r="D1698" t="s">
        <v>3234</v>
      </c>
    </row>
    <row r="1699" spans="1:4">
      <c r="A1699" s="1" t="str">
        <f>"300460"</f>
        <v>300460</v>
      </c>
      <c r="B1699" s="1" t="s">
        <v>3237</v>
      </c>
      <c r="C1699">
        <v>300458</v>
      </c>
      <c r="D1699" t="s">
        <v>3235</v>
      </c>
    </row>
    <row r="1700" spans="1:4">
      <c r="A1700" s="1" t="str">
        <f>"300461"</f>
        <v>300461</v>
      </c>
      <c r="B1700" s="1" t="s">
        <v>3238</v>
      </c>
      <c r="C1700">
        <v>300459</v>
      </c>
      <c r="D1700" t="s">
        <v>3236</v>
      </c>
    </row>
    <row r="1701" spans="1:4">
      <c r="A1701" s="1" t="str">
        <f>"300462"</f>
        <v>300462</v>
      </c>
      <c r="B1701" s="1" t="s">
        <v>3239</v>
      </c>
      <c r="C1701">
        <v>300460</v>
      </c>
      <c r="D1701" t="s">
        <v>3237</v>
      </c>
    </row>
    <row r="1702" spans="1:4">
      <c r="A1702" s="1" t="str">
        <f>"300463"</f>
        <v>300463</v>
      </c>
      <c r="B1702" s="1" t="s">
        <v>3240</v>
      </c>
      <c r="C1702">
        <v>300461</v>
      </c>
      <c r="D1702" t="s">
        <v>3238</v>
      </c>
    </row>
    <row r="1703" spans="1:4">
      <c r="A1703" s="1" t="str">
        <f>"300464"</f>
        <v>300464</v>
      </c>
      <c r="B1703" s="1" t="s">
        <v>3241</v>
      </c>
      <c r="C1703">
        <v>300462</v>
      </c>
      <c r="D1703" t="s">
        <v>3239</v>
      </c>
    </row>
    <row r="1704" spans="1:4">
      <c r="A1704" s="1" t="str">
        <f>"300465"</f>
        <v>300465</v>
      </c>
      <c r="B1704" s="1" t="s">
        <v>3242</v>
      </c>
      <c r="C1704">
        <v>300463</v>
      </c>
      <c r="D1704" t="s">
        <v>3240</v>
      </c>
    </row>
    <row r="1705" spans="1:4">
      <c r="A1705" s="1" t="str">
        <f>"300466"</f>
        <v>300466</v>
      </c>
      <c r="B1705" s="1" t="s">
        <v>3243</v>
      </c>
      <c r="C1705">
        <v>300464</v>
      </c>
      <c r="D1705" t="s">
        <v>3241</v>
      </c>
    </row>
    <row r="1706" spans="1:4">
      <c r="A1706" s="1" t="str">
        <f>"300467"</f>
        <v>300467</v>
      </c>
      <c r="B1706" s="1" t="s">
        <v>3244</v>
      </c>
      <c r="C1706">
        <v>300465</v>
      </c>
      <c r="D1706" t="s">
        <v>3242</v>
      </c>
    </row>
    <row r="1707" spans="1:4">
      <c r="A1707" s="1" t="str">
        <f>"300468"</f>
        <v>300468</v>
      </c>
      <c r="B1707" s="1" t="s">
        <v>3245</v>
      </c>
      <c r="C1707">
        <v>300466</v>
      </c>
      <c r="D1707" t="s">
        <v>3243</v>
      </c>
    </row>
    <row r="1708" spans="1:4">
      <c r="A1708" s="1" t="str">
        <f>"300469"</f>
        <v>300469</v>
      </c>
      <c r="B1708" s="1" t="s">
        <v>3246</v>
      </c>
      <c r="C1708">
        <v>300467</v>
      </c>
      <c r="D1708" t="s">
        <v>3244</v>
      </c>
    </row>
    <row r="1709" spans="1:4">
      <c r="A1709" s="1" t="str">
        <f>"300470"</f>
        <v>300470</v>
      </c>
      <c r="B1709" s="1" t="s">
        <v>3247</v>
      </c>
      <c r="C1709">
        <v>300468</v>
      </c>
      <c r="D1709" t="s">
        <v>3248</v>
      </c>
    </row>
    <row r="1710" spans="1:4">
      <c r="A1710" s="1" t="str">
        <f>"300471"</f>
        <v>300471</v>
      </c>
      <c r="B1710" s="1" t="s">
        <v>3249</v>
      </c>
      <c r="C1710">
        <v>300469</v>
      </c>
      <c r="D1710" t="s">
        <v>3246</v>
      </c>
    </row>
    <row r="1711" spans="1:4">
      <c r="A1711" s="1" t="str">
        <f>"300472"</f>
        <v>300472</v>
      </c>
      <c r="B1711" s="1" t="s">
        <v>3250</v>
      </c>
      <c r="C1711">
        <v>300470</v>
      </c>
      <c r="D1711" t="s">
        <v>3247</v>
      </c>
    </row>
    <row r="1712" spans="1:4">
      <c r="A1712" s="1" t="str">
        <f>"300473"</f>
        <v>300473</v>
      </c>
      <c r="B1712" s="1" t="s">
        <v>3251</v>
      </c>
      <c r="C1712">
        <v>300471</v>
      </c>
      <c r="D1712" t="s">
        <v>3249</v>
      </c>
    </row>
    <row r="1713" spans="1:4">
      <c r="A1713" s="1" t="str">
        <f>"300475"</f>
        <v>300475</v>
      </c>
      <c r="B1713" s="1" t="s">
        <v>3252</v>
      </c>
      <c r="C1713">
        <v>300472</v>
      </c>
      <c r="D1713" t="s">
        <v>3253</v>
      </c>
    </row>
    <row r="1714" spans="1:4">
      <c r="A1714" s="1" t="str">
        <f>"300476"</f>
        <v>300476</v>
      </c>
      <c r="B1714" s="1" t="s">
        <v>3254</v>
      </c>
      <c r="C1714">
        <v>300473</v>
      </c>
      <c r="D1714" t="s">
        <v>3251</v>
      </c>
    </row>
    <row r="1715" spans="1:4">
      <c r="A1715" s="1" t="str">
        <f>"300477"</f>
        <v>300477</v>
      </c>
      <c r="B1715" s="1" t="s">
        <v>3255</v>
      </c>
      <c r="C1715">
        <v>300475</v>
      </c>
      <c r="D1715" t="s">
        <v>3252</v>
      </c>
    </row>
    <row r="1716" spans="1:4">
      <c r="A1716" s="1" t="str">
        <f>"300478"</f>
        <v>300478</v>
      </c>
      <c r="B1716" s="1" t="s">
        <v>3256</v>
      </c>
      <c r="C1716">
        <v>300476</v>
      </c>
      <c r="D1716" t="s">
        <v>3254</v>
      </c>
    </row>
    <row r="1717" spans="1:4">
      <c r="A1717" s="1" t="str">
        <f>"300479"</f>
        <v>300479</v>
      </c>
      <c r="B1717" s="1" t="s">
        <v>3257</v>
      </c>
      <c r="C1717">
        <v>300477</v>
      </c>
      <c r="D1717" t="s">
        <v>3255</v>
      </c>
    </row>
    <row r="1718" spans="1:4">
      <c r="A1718" s="1" t="str">
        <f>"300480"</f>
        <v>300480</v>
      </c>
      <c r="B1718" s="1" t="s">
        <v>3258</v>
      </c>
      <c r="C1718">
        <v>300478</v>
      </c>
      <c r="D1718" t="s">
        <v>3256</v>
      </c>
    </row>
    <row r="1719" spans="1:4">
      <c r="A1719" s="1" t="str">
        <f>"300481"</f>
        <v>300481</v>
      </c>
      <c r="B1719" s="1" t="s">
        <v>3259</v>
      </c>
      <c r="C1719">
        <v>300479</v>
      </c>
      <c r="D1719" t="s">
        <v>3257</v>
      </c>
    </row>
    <row r="1720" spans="1:4">
      <c r="A1720" s="1" t="str">
        <f>"300482"</f>
        <v>300482</v>
      </c>
      <c r="B1720" s="1" t="s">
        <v>3260</v>
      </c>
      <c r="C1720">
        <v>300480</v>
      </c>
      <c r="D1720" t="s">
        <v>3258</v>
      </c>
    </row>
    <row r="1721" spans="1:4">
      <c r="A1721" s="1" t="str">
        <f>"300483"</f>
        <v>300483</v>
      </c>
      <c r="B1721" s="1" t="s">
        <v>3261</v>
      </c>
      <c r="C1721">
        <v>300481</v>
      </c>
      <c r="D1721" t="s">
        <v>3259</v>
      </c>
    </row>
    <row r="1722" spans="1:4">
      <c r="A1722" s="1" t="str">
        <f>"300485"</f>
        <v>300485</v>
      </c>
      <c r="B1722" s="1" t="s">
        <v>3262</v>
      </c>
      <c r="C1722">
        <v>300482</v>
      </c>
      <c r="D1722" t="s">
        <v>3263</v>
      </c>
    </row>
    <row r="1723" spans="1:4">
      <c r="A1723" s="1" t="str">
        <f>"300486"</f>
        <v>300486</v>
      </c>
      <c r="B1723" s="1" t="s">
        <v>3264</v>
      </c>
      <c r="C1723">
        <v>300483</v>
      </c>
      <c r="D1723" t="s">
        <v>3261</v>
      </c>
    </row>
    <row r="1724" spans="1:4">
      <c r="A1724" s="1" t="str">
        <f>"300487"</f>
        <v>300487</v>
      </c>
      <c r="B1724" s="1" t="s">
        <v>3265</v>
      </c>
      <c r="C1724">
        <v>300485</v>
      </c>
      <c r="D1724" t="s">
        <v>3262</v>
      </c>
    </row>
    <row r="1725" spans="1:4">
      <c r="A1725" s="1" t="str">
        <f>"300488"</f>
        <v>300488</v>
      </c>
      <c r="B1725" s="1" t="s">
        <v>3266</v>
      </c>
      <c r="C1725">
        <v>300486</v>
      </c>
      <c r="D1725" t="s">
        <v>3264</v>
      </c>
    </row>
    <row r="1726" spans="1:4">
      <c r="A1726" s="1" t="str">
        <f>"300489"</f>
        <v>300489</v>
      </c>
      <c r="B1726" s="1" t="s">
        <v>3267</v>
      </c>
      <c r="C1726">
        <v>300487</v>
      </c>
      <c r="D1726" t="s">
        <v>3265</v>
      </c>
    </row>
    <row r="1727" spans="1:4">
      <c r="A1727" s="1" t="str">
        <f>"300490"</f>
        <v>300490</v>
      </c>
      <c r="B1727" s="1" t="s">
        <v>3268</v>
      </c>
      <c r="C1727">
        <v>300488</v>
      </c>
      <c r="D1727" t="s">
        <v>3266</v>
      </c>
    </row>
    <row r="1728" spans="1:4">
      <c r="A1728" s="1" t="str">
        <f>"300491"</f>
        <v>300491</v>
      </c>
      <c r="B1728" s="1" t="s">
        <v>3269</v>
      </c>
      <c r="C1728">
        <v>300489</v>
      </c>
      <c r="D1728" t="s">
        <v>3267</v>
      </c>
    </row>
    <row r="1729" spans="1:4">
      <c r="A1729" s="1" t="str">
        <f>"300492"</f>
        <v>300492</v>
      </c>
      <c r="B1729" s="1" t="s">
        <v>3270</v>
      </c>
      <c r="C1729">
        <v>300490</v>
      </c>
      <c r="D1729" t="s">
        <v>3271</v>
      </c>
    </row>
    <row r="1730" spans="1:4">
      <c r="A1730" s="1" t="str">
        <f>"300493"</f>
        <v>300493</v>
      </c>
      <c r="B1730" s="1" t="s">
        <v>3272</v>
      </c>
      <c r="C1730">
        <v>300491</v>
      </c>
      <c r="D1730" t="s">
        <v>3273</v>
      </c>
    </row>
    <row r="1731" spans="1:4">
      <c r="A1731" s="1" t="str">
        <f>"300494"</f>
        <v>300494</v>
      </c>
      <c r="B1731" s="1" t="s">
        <v>3274</v>
      </c>
      <c r="C1731">
        <v>300492</v>
      </c>
      <c r="D1731" t="s">
        <v>3270</v>
      </c>
    </row>
    <row r="1732" spans="1:4">
      <c r="A1732" s="1" t="str">
        <f>"300495"</f>
        <v>300495</v>
      </c>
      <c r="B1732" s="1" t="s">
        <v>3275</v>
      </c>
      <c r="C1732">
        <v>300493</v>
      </c>
      <c r="D1732" t="s">
        <v>3272</v>
      </c>
    </row>
    <row r="1733" spans="1:4">
      <c r="A1733" s="1" t="str">
        <f>"300496"</f>
        <v>300496</v>
      </c>
      <c r="B1733" s="1" t="s">
        <v>3276</v>
      </c>
      <c r="C1733">
        <v>300494</v>
      </c>
      <c r="D1733" t="s">
        <v>3277</v>
      </c>
    </row>
    <row r="1734" spans="1:4">
      <c r="A1734" s="1" t="str">
        <f>"300497"</f>
        <v>300497</v>
      </c>
      <c r="B1734" s="1" t="s">
        <v>3278</v>
      </c>
      <c r="C1734">
        <v>300495</v>
      </c>
      <c r="D1734" t="s">
        <v>3275</v>
      </c>
    </row>
    <row r="1735" spans="1:4">
      <c r="A1735" s="1" t="str">
        <f>"300498"</f>
        <v>300498</v>
      </c>
      <c r="B1735" s="1" t="s">
        <v>3279</v>
      </c>
      <c r="C1735">
        <v>300496</v>
      </c>
      <c r="D1735" t="s">
        <v>3276</v>
      </c>
    </row>
    <row r="1736" spans="1:4">
      <c r="A1736" s="1" t="str">
        <f>"000033"</f>
        <v>000033</v>
      </c>
      <c r="B1736" s="1" t="s">
        <v>1347</v>
      </c>
      <c r="C1736">
        <v>300497</v>
      </c>
      <c r="D1736" t="s">
        <v>3278</v>
      </c>
    </row>
    <row r="1737" spans="1:4">
      <c r="A1737" s="1" t="str">
        <f>"002778"</f>
        <v>002778</v>
      </c>
      <c r="B1737" s="1" t="s">
        <v>2750</v>
      </c>
      <c r="C1737">
        <v>300498</v>
      </c>
      <c r="D1737" t="s">
        <v>3279</v>
      </c>
    </row>
    <row r="1738" spans="1:4">
      <c r="A1738" s="1" t="str">
        <f>"600000"</f>
        <v>600000</v>
      </c>
      <c r="B1738" s="1" t="s">
        <v>3280</v>
      </c>
      <c r="C1738">
        <v>600000</v>
      </c>
      <c r="D1738" t="s">
        <v>3280</v>
      </c>
    </row>
    <row r="1739" spans="1:4">
      <c r="A1739" s="1" t="str">
        <f>"600004"</f>
        <v>600004</v>
      </c>
      <c r="B1739" s="1" t="s">
        <v>3281</v>
      </c>
      <c r="C1739">
        <v>600004</v>
      </c>
      <c r="D1739" t="s">
        <v>3281</v>
      </c>
    </row>
    <row r="1740" spans="1:4">
      <c r="A1740" s="1" t="str">
        <f>"600005"</f>
        <v>600005</v>
      </c>
      <c r="B1740" s="1" t="s">
        <v>3282</v>
      </c>
      <c r="C1740">
        <v>600005</v>
      </c>
      <c r="D1740" t="s">
        <v>3282</v>
      </c>
    </row>
    <row r="1741" spans="1:4">
      <c r="A1741" s="1" t="str">
        <f>"600006"</f>
        <v>600006</v>
      </c>
      <c r="B1741" s="1" t="s">
        <v>3283</v>
      </c>
      <c r="C1741">
        <v>600006</v>
      </c>
      <c r="D1741" t="s">
        <v>3283</v>
      </c>
    </row>
    <row r="1742" spans="1:4">
      <c r="A1742" s="1" t="str">
        <f>"600007"</f>
        <v>600007</v>
      </c>
      <c r="B1742" s="1" t="s">
        <v>3284</v>
      </c>
      <c r="C1742">
        <v>600007</v>
      </c>
      <c r="D1742" t="s">
        <v>3284</v>
      </c>
    </row>
    <row r="1743" spans="1:4">
      <c r="A1743" s="1" t="str">
        <f>"600008"</f>
        <v>600008</v>
      </c>
      <c r="B1743" s="1" t="s">
        <v>3285</v>
      </c>
      <c r="C1743">
        <v>600008</v>
      </c>
      <c r="D1743" t="s">
        <v>3285</v>
      </c>
    </row>
    <row r="1744" spans="1:4">
      <c r="A1744" s="1" t="str">
        <f>"600009"</f>
        <v>600009</v>
      </c>
      <c r="B1744" s="1" t="s">
        <v>3286</v>
      </c>
      <c r="C1744">
        <v>600009</v>
      </c>
      <c r="D1744" t="s">
        <v>3286</v>
      </c>
    </row>
    <row r="1745" spans="1:4">
      <c r="A1745" s="1" t="str">
        <f>"600010"</f>
        <v>600010</v>
      </c>
      <c r="B1745" s="1" t="s">
        <v>3287</v>
      </c>
      <c r="C1745">
        <v>600010</v>
      </c>
      <c r="D1745" t="s">
        <v>3287</v>
      </c>
    </row>
    <row r="1746" spans="1:4">
      <c r="A1746" s="1" t="str">
        <f>"600011"</f>
        <v>600011</v>
      </c>
      <c r="B1746" s="1" t="s">
        <v>3288</v>
      </c>
      <c r="C1746">
        <v>600011</v>
      </c>
      <c r="D1746" t="s">
        <v>3288</v>
      </c>
    </row>
    <row r="1747" spans="1:4">
      <c r="A1747" s="1" t="str">
        <f>"600012"</f>
        <v>600012</v>
      </c>
      <c r="B1747" s="1" t="s">
        <v>3289</v>
      </c>
      <c r="C1747">
        <v>600012</v>
      </c>
      <c r="D1747" t="s">
        <v>3289</v>
      </c>
    </row>
    <row r="1748" spans="1:4">
      <c r="A1748" s="1" t="str">
        <f>"600015"</f>
        <v>600015</v>
      </c>
      <c r="B1748" s="1" t="s">
        <v>3290</v>
      </c>
      <c r="C1748">
        <v>600015</v>
      </c>
      <c r="D1748" t="s">
        <v>3290</v>
      </c>
    </row>
    <row r="1749" spans="1:4">
      <c r="A1749" s="1" t="str">
        <f>"600016"</f>
        <v>600016</v>
      </c>
      <c r="B1749" s="1" t="s">
        <v>1236</v>
      </c>
      <c r="C1749">
        <v>600016</v>
      </c>
      <c r="D1749" t="s">
        <v>1236</v>
      </c>
    </row>
    <row r="1750" spans="1:4">
      <c r="A1750" s="1" t="str">
        <f>"600017"</f>
        <v>600017</v>
      </c>
      <c r="B1750" s="1" t="s">
        <v>3291</v>
      </c>
      <c r="C1750">
        <v>600017</v>
      </c>
      <c r="D1750" t="s">
        <v>3291</v>
      </c>
    </row>
    <row r="1751" spans="1:4">
      <c r="A1751" s="1" t="str">
        <f>"600018"</f>
        <v>600018</v>
      </c>
      <c r="B1751" s="1" t="s">
        <v>3292</v>
      </c>
      <c r="C1751">
        <v>600018</v>
      </c>
      <c r="D1751" t="s">
        <v>3292</v>
      </c>
    </row>
    <row r="1752" spans="1:4">
      <c r="A1752" s="1" t="str">
        <f>"600019"</f>
        <v>600019</v>
      </c>
      <c r="B1752" s="1" t="s">
        <v>3293</v>
      </c>
      <c r="C1752">
        <v>600019</v>
      </c>
      <c r="D1752" t="s">
        <v>3293</v>
      </c>
    </row>
    <row r="1753" spans="1:4">
      <c r="A1753" s="1" t="str">
        <f>"600020"</f>
        <v>600020</v>
      </c>
      <c r="B1753" s="1" t="s">
        <v>3294</v>
      </c>
      <c r="C1753">
        <v>600020</v>
      </c>
      <c r="D1753" t="s">
        <v>3294</v>
      </c>
    </row>
    <row r="1754" spans="1:4">
      <c r="A1754" s="1" t="str">
        <f>"600021"</f>
        <v>600021</v>
      </c>
      <c r="B1754" s="1" t="s">
        <v>3295</v>
      </c>
      <c r="C1754">
        <v>600021</v>
      </c>
      <c r="D1754" t="s">
        <v>3295</v>
      </c>
    </row>
    <row r="1755" spans="1:4">
      <c r="A1755" s="1" t="str">
        <f>"600022"</f>
        <v>600022</v>
      </c>
      <c r="B1755" s="1" t="s">
        <v>3296</v>
      </c>
      <c r="C1755">
        <v>600022</v>
      </c>
      <c r="D1755" t="s">
        <v>3296</v>
      </c>
    </row>
    <row r="1756" spans="1:4">
      <c r="A1756" s="1" t="str">
        <f>"600023"</f>
        <v>600023</v>
      </c>
      <c r="B1756" s="1" t="s">
        <v>3297</v>
      </c>
      <c r="C1756">
        <v>600023</v>
      </c>
      <c r="D1756" t="s">
        <v>3297</v>
      </c>
    </row>
    <row r="1757" spans="1:4">
      <c r="A1757" s="1" t="str">
        <f>"600026"</f>
        <v>600026</v>
      </c>
      <c r="B1757" s="1" t="s">
        <v>3298</v>
      </c>
      <c r="C1757">
        <v>600026</v>
      </c>
      <c r="D1757" t="s">
        <v>3298</v>
      </c>
    </row>
    <row r="1758" spans="1:4">
      <c r="A1758" s="1" t="str">
        <f>"600027"</f>
        <v>600027</v>
      </c>
      <c r="B1758" s="1" t="s">
        <v>3299</v>
      </c>
      <c r="C1758">
        <v>600027</v>
      </c>
      <c r="D1758" t="s">
        <v>3299</v>
      </c>
    </row>
    <row r="1759" spans="1:4">
      <c r="A1759" s="1" t="str">
        <f>"600028"</f>
        <v>600028</v>
      </c>
      <c r="B1759" s="1" t="s">
        <v>3300</v>
      </c>
      <c r="C1759">
        <v>600028</v>
      </c>
      <c r="D1759" t="s">
        <v>3300</v>
      </c>
    </row>
    <row r="1760" spans="1:4">
      <c r="A1760" s="1" t="str">
        <f>"600029"</f>
        <v>600029</v>
      </c>
      <c r="B1760" s="1" t="s">
        <v>3301</v>
      </c>
      <c r="C1760">
        <v>600029</v>
      </c>
      <c r="D1760" t="s">
        <v>3301</v>
      </c>
    </row>
    <row r="1761" spans="1:4">
      <c r="A1761" s="1" t="str">
        <f>"600030"</f>
        <v>600030</v>
      </c>
      <c r="B1761" s="1" t="s">
        <v>1309</v>
      </c>
      <c r="C1761">
        <v>600030</v>
      </c>
      <c r="D1761" t="s">
        <v>1309</v>
      </c>
    </row>
    <row r="1762" spans="1:4">
      <c r="A1762" s="1" t="str">
        <f>"600031"</f>
        <v>600031</v>
      </c>
      <c r="B1762" s="1" t="s">
        <v>3302</v>
      </c>
      <c r="C1762">
        <v>600031</v>
      </c>
      <c r="D1762" t="s">
        <v>3302</v>
      </c>
    </row>
    <row r="1763" spans="1:4">
      <c r="A1763" s="1" t="str">
        <f>"600033"</f>
        <v>600033</v>
      </c>
      <c r="B1763" s="1" t="s">
        <v>3303</v>
      </c>
      <c r="C1763">
        <v>600033</v>
      </c>
      <c r="D1763" t="s">
        <v>3303</v>
      </c>
    </row>
    <row r="1764" spans="1:4">
      <c r="A1764" s="1" t="str">
        <f>"600035"</f>
        <v>600035</v>
      </c>
      <c r="B1764" s="1" t="s">
        <v>3304</v>
      </c>
      <c r="C1764">
        <v>600035</v>
      </c>
      <c r="D1764" t="s">
        <v>3304</v>
      </c>
    </row>
    <row r="1765" spans="1:4">
      <c r="A1765" s="1" t="str">
        <f>"600036"</f>
        <v>600036</v>
      </c>
      <c r="B1765" s="1" t="s">
        <v>1304</v>
      </c>
      <c r="C1765">
        <v>600036</v>
      </c>
      <c r="D1765" t="s">
        <v>1304</v>
      </c>
    </row>
    <row r="1766" spans="1:4">
      <c r="A1766" s="1" t="str">
        <f>"600037"</f>
        <v>600037</v>
      </c>
      <c r="B1766" s="1" t="s">
        <v>3305</v>
      </c>
      <c r="C1766">
        <v>600037</v>
      </c>
      <c r="D1766" t="s">
        <v>3305</v>
      </c>
    </row>
    <row r="1767" spans="1:4">
      <c r="A1767" s="1" t="str">
        <f>"600038"</f>
        <v>600038</v>
      </c>
      <c r="B1767" s="1" t="s">
        <v>3306</v>
      </c>
      <c r="C1767">
        <v>600038</v>
      </c>
      <c r="D1767" t="s">
        <v>3307</v>
      </c>
    </row>
    <row r="1768" spans="1:4">
      <c r="A1768" s="1" t="str">
        <f>"600039"</f>
        <v>600039</v>
      </c>
      <c r="B1768" s="1" t="s">
        <v>3308</v>
      </c>
      <c r="C1768">
        <v>600039</v>
      </c>
      <c r="D1768" t="s">
        <v>3308</v>
      </c>
    </row>
    <row r="1769" spans="1:4">
      <c r="A1769" s="1" t="str">
        <f>"600048"</f>
        <v>600048</v>
      </c>
      <c r="B1769" s="1" t="s">
        <v>3309</v>
      </c>
      <c r="C1769">
        <v>600048</v>
      </c>
      <c r="D1769" t="s">
        <v>3309</v>
      </c>
    </row>
    <row r="1770" spans="1:4">
      <c r="A1770" s="1" t="str">
        <f>"600050"</f>
        <v>600050</v>
      </c>
      <c r="B1770" s="1" t="s">
        <v>1124</v>
      </c>
      <c r="C1770">
        <v>600050</v>
      </c>
      <c r="D1770" t="s">
        <v>1124</v>
      </c>
    </row>
    <row r="1771" spans="1:4">
      <c r="A1771" s="1" t="str">
        <f>"600051"</f>
        <v>600051</v>
      </c>
      <c r="B1771" s="1" t="s">
        <v>3310</v>
      </c>
      <c r="C1771">
        <v>600051</v>
      </c>
      <c r="D1771" t="s">
        <v>3310</v>
      </c>
    </row>
    <row r="1772" spans="1:4">
      <c r="A1772" s="1" t="str">
        <f>"600052"</f>
        <v>600052</v>
      </c>
      <c r="B1772" s="1" t="s">
        <v>3311</v>
      </c>
      <c r="C1772">
        <v>600052</v>
      </c>
      <c r="D1772" t="s">
        <v>3311</v>
      </c>
    </row>
    <row r="1773" spans="1:4">
      <c r="A1773" s="1" t="str">
        <f>"600053"</f>
        <v>600053</v>
      </c>
      <c r="B1773" s="1" t="s">
        <v>3312</v>
      </c>
      <c r="C1773">
        <v>600053</v>
      </c>
      <c r="D1773" t="s">
        <v>3313</v>
      </c>
    </row>
    <row r="1774" spans="1:4">
      <c r="A1774" s="1" t="str">
        <f>"600054"</f>
        <v>600054</v>
      </c>
      <c r="B1774" s="1" t="s">
        <v>3314</v>
      </c>
      <c r="C1774">
        <v>600054</v>
      </c>
      <c r="D1774" t="s">
        <v>3314</v>
      </c>
    </row>
    <row r="1775" spans="1:4">
      <c r="A1775" s="1" t="str">
        <f>"600055"</f>
        <v>600055</v>
      </c>
      <c r="B1775" s="1" t="s">
        <v>3315</v>
      </c>
      <c r="C1775">
        <v>600055</v>
      </c>
      <c r="D1775" t="s">
        <v>3315</v>
      </c>
    </row>
    <row r="1776" spans="1:4">
      <c r="A1776" s="1" t="str">
        <f>"600056"</f>
        <v>600056</v>
      </c>
      <c r="B1776" s="1" t="s">
        <v>3316</v>
      </c>
      <c r="C1776">
        <v>600056</v>
      </c>
      <c r="D1776" t="s">
        <v>3316</v>
      </c>
    </row>
    <row r="1777" spans="1:4">
      <c r="A1777" s="1" t="str">
        <f>"600057"</f>
        <v>600057</v>
      </c>
      <c r="B1777" s="1" t="s">
        <v>3317</v>
      </c>
      <c r="C1777">
        <v>600057</v>
      </c>
      <c r="D1777" t="s">
        <v>3317</v>
      </c>
    </row>
    <row r="1778" spans="1:4">
      <c r="A1778" s="1" t="str">
        <f>"600058"</f>
        <v>600058</v>
      </c>
      <c r="B1778" s="1" t="s">
        <v>3318</v>
      </c>
      <c r="C1778">
        <v>600058</v>
      </c>
      <c r="D1778" t="s">
        <v>3318</v>
      </c>
    </row>
    <row r="1779" spans="1:4">
      <c r="A1779" s="1" t="str">
        <f>"600059"</f>
        <v>600059</v>
      </c>
      <c r="B1779" s="1" t="s">
        <v>3319</v>
      </c>
      <c r="C1779">
        <v>600059</v>
      </c>
      <c r="D1779" t="s">
        <v>3319</v>
      </c>
    </row>
    <row r="1780" spans="1:4">
      <c r="A1780" s="1" t="str">
        <f>"600060"</f>
        <v>600060</v>
      </c>
      <c r="B1780" s="1" t="s">
        <v>3320</v>
      </c>
      <c r="C1780">
        <v>600060</v>
      </c>
      <c r="D1780" t="s">
        <v>3320</v>
      </c>
    </row>
    <row r="1781" spans="1:4">
      <c r="A1781" s="1" t="str">
        <f>"600061"</f>
        <v>600061</v>
      </c>
      <c r="B1781" s="1" t="s">
        <v>3321</v>
      </c>
      <c r="C1781">
        <v>600061</v>
      </c>
      <c r="D1781" t="s">
        <v>3322</v>
      </c>
    </row>
    <row r="1782" spans="1:4">
      <c r="A1782" s="1" t="str">
        <f>"600062"</f>
        <v>600062</v>
      </c>
      <c r="B1782" s="1" t="s">
        <v>3323</v>
      </c>
      <c r="C1782">
        <v>600062</v>
      </c>
      <c r="D1782" t="s">
        <v>3323</v>
      </c>
    </row>
    <row r="1783" spans="1:4">
      <c r="A1783" s="1" t="str">
        <f>"600063"</f>
        <v>600063</v>
      </c>
      <c r="B1783" s="1" t="s">
        <v>3324</v>
      </c>
      <c r="C1783">
        <v>600063</v>
      </c>
      <c r="D1783" t="s">
        <v>3324</v>
      </c>
    </row>
    <row r="1784" spans="1:4">
      <c r="A1784" s="1" t="str">
        <f>"600064"</f>
        <v>600064</v>
      </c>
      <c r="B1784" s="1" t="s">
        <v>3325</v>
      </c>
      <c r="C1784">
        <v>600064</v>
      </c>
      <c r="D1784" t="s">
        <v>3325</v>
      </c>
    </row>
    <row r="1785" spans="1:4">
      <c r="A1785" s="1" t="str">
        <f>"600066"</f>
        <v>600066</v>
      </c>
      <c r="B1785" s="1" t="s">
        <v>3326</v>
      </c>
      <c r="C1785">
        <v>600066</v>
      </c>
      <c r="D1785" t="s">
        <v>3326</v>
      </c>
    </row>
    <row r="1786" spans="1:4">
      <c r="A1786" s="1" t="str">
        <f>"600067"</f>
        <v>600067</v>
      </c>
      <c r="B1786" s="1" t="s">
        <v>3327</v>
      </c>
      <c r="C1786">
        <v>600067</v>
      </c>
      <c r="D1786" t="s">
        <v>3327</v>
      </c>
    </row>
    <row r="1787" spans="1:4">
      <c r="A1787" s="1" t="str">
        <f>"600068"</f>
        <v>600068</v>
      </c>
      <c r="B1787" s="1" t="s">
        <v>3328</v>
      </c>
      <c r="C1787">
        <v>600068</v>
      </c>
      <c r="D1787" t="s">
        <v>3328</v>
      </c>
    </row>
    <row r="1788" spans="1:4">
      <c r="A1788" s="1" t="str">
        <f>"600069"</f>
        <v>600069</v>
      </c>
      <c r="B1788" s="1" t="s">
        <v>3329</v>
      </c>
      <c r="C1788">
        <v>600069</v>
      </c>
      <c r="D1788" t="s">
        <v>3330</v>
      </c>
    </row>
    <row r="1789" spans="1:4">
      <c r="A1789" s="1" t="str">
        <f>"600070"</f>
        <v>600070</v>
      </c>
      <c r="B1789" s="1" t="s">
        <v>3331</v>
      </c>
      <c r="C1789">
        <v>600070</v>
      </c>
      <c r="D1789" t="s">
        <v>3331</v>
      </c>
    </row>
    <row r="1790" spans="1:4">
      <c r="A1790" s="1" t="str">
        <f>"600071"</f>
        <v>600071</v>
      </c>
      <c r="B1790" s="1" t="s">
        <v>3332</v>
      </c>
      <c r="C1790">
        <v>600071</v>
      </c>
      <c r="D1790" t="s">
        <v>3333</v>
      </c>
    </row>
    <row r="1791" spans="1:4">
      <c r="A1791" s="1" t="str">
        <f>"600072"</f>
        <v>600072</v>
      </c>
      <c r="B1791" s="1" t="s">
        <v>3334</v>
      </c>
      <c r="C1791">
        <v>600072</v>
      </c>
      <c r="D1791" t="s">
        <v>3335</v>
      </c>
    </row>
    <row r="1792" spans="1:4">
      <c r="A1792" s="1" t="str">
        <f>"600073"</f>
        <v>600073</v>
      </c>
      <c r="B1792" s="1" t="s">
        <v>3336</v>
      </c>
      <c r="C1792">
        <v>600073</v>
      </c>
      <c r="D1792" t="s">
        <v>3336</v>
      </c>
    </row>
    <row r="1793" spans="1:4">
      <c r="A1793" s="1" t="str">
        <f>"600074"</f>
        <v>600074</v>
      </c>
      <c r="B1793" s="1" t="s">
        <v>3337</v>
      </c>
      <c r="C1793">
        <v>600074</v>
      </c>
      <c r="D1793" t="s">
        <v>3338</v>
      </c>
    </row>
    <row r="1794" spans="1:4">
      <c r="A1794" s="1" t="str">
        <f>"600075"</f>
        <v>600075</v>
      </c>
      <c r="B1794" s="1" t="s">
        <v>3339</v>
      </c>
      <c r="C1794">
        <v>600075</v>
      </c>
      <c r="D1794" t="s">
        <v>3340</v>
      </c>
    </row>
    <row r="1795" spans="1:4">
      <c r="A1795" s="1" t="str">
        <f>"600076"</f>
        <v>600076</v>
      </c>
      <c r="B1795" s="1" t="s">
        <v>3341</v>
      </c>
      <c r="C1795">
        <v>600076</v>
      </c>
      <c r="D1795" t="s">
        <v>3341</v>
      </c>
    </row>
    <row r="1796" spans="1:4">
      <c r="A1796" s="1" t="str">
        <f>"600077"</f>
        <v>600077</v>
      </c>
      <c r="B1796" s="1" t="s">
        <v>3342</v>
      </c>
      <c r="C1796">
        <v>600077</v>
      </c>
      <c r="D1796" t="s">
        <v>3342</v>
      </c>
    </row>
    <row r="1797" spans="1:4">
      <c r="A1797" s="1" t="str">
        <f>"600078"</f>
        <v>600078</v>
      </c>
      <c r="B1797" s="1" t="s">
        <v>3343</v>
      </c>
      <c r="C1797">
        <v>600078</v>
      </c>
      <c r="D1797" t="s">
        <v>3343</v>
      </c>
    </row>
    <row r="1798" spans="1:4">
      <c r="A1798" s="1" t="str">
        <f>"600079"</f>
        <v>600079</v>
      </c>
      <c r="B1798" s="1" t="s">
        <v>3344</v>
      </c>
      <c r="C1798">
        <v>600079</v>
      </c>
      <c r="D1798" t="s">
        <v>3344</v>
      </c>
    </row>
    <row r="1799" spans="1:4">
      <c r="A1799" s="1" t="str">
        <f>"600080"</f>
        <v>600080</v>
      </c>
      <c r="B1799" s="1" t="s">
        <v>3345</v>
      </c>
      <c r="C1799">
        <v>600080</v>
      </c>
      <c r="D1799" t="s">
        <v>3345</v>
      </c>
    </row>
    <row r="1800" spans="1:4">
      <c r="A1800" s="1" t="str">
        <f>"600081"</f>
        <v>600081</v>
      </c>
      <c r="B1800" s="1" t="s">
        <v>3346</v>
      </c>
      <c r="C1800">
        <v>600081</v>
      </c>
      <c r="D1800" t="s">
        <v>3346</v>
      </c>
    </row>
    <row r="1801" spans="1:4">
      <c r="A1801" s="1" t="str">
        <f>"600082"</f>
        <v>600082</v>
      </c>
      <c r="B1801" s="1" t="s">
        <v>3347</v>
      </c>
      <c r="C1801">
        <v>600082</v>
      </c>
      <c r="D1801" t="s">
        <v>3347</v>
      </c>
    </row>
    <row r="1802" spans="1:4">
      <c r="A1802" s="1" t="str">
        <f>"600083"</f>
        <v>600083</v>
      </c>
      <c r="B1802" s="1" t="s">
        <v>3348</v>
      </c>
      <c r="C1802">
        <v>600083</v>
      </c>
      <c r="D1802" t="s">
        <v>3348</v>
      </c>
    </row>
    <row r="1803" spans="1:4">
      <c r="A1803" s="1" t="str">
        <f>"600084"</f>
        <v>600084</v>
      </c>
      <c r="B1803" s="1" t="s">
        <v>3349</v>
      </c>
      <c r="C1803">
        <v>600084</v>
      </c>
      <c r="D1803" t="s">
        <v>3349</v>
      </c>
    </row>
    <row r="1804" spans="1:4">
      <c r="A1804" s="1" t="str">
        <f>"600085"</f>
        <v>600085</v>
      </c>
      <c r="B1804" s="1" t="s">
        <v>3350</v>
      </c>
      <c r="C1804">
        <v>600085</v>
      </c>
      <c r="D1804" t="s">
        <v>3350</v>
      </c>
    </row>
    <row r="1805" spans="1:4">
      <c r="A1805" s="1" t="str">
        <f>"600086"</f>
        <v>600086</v>
      </c>
      <c r="B1805" s="1" t="s">
        <v>3351</v>
      </c>
      <c r="C1805">
        <v>600086</v>
      </c>
      <c r="D1805" t="s">
        <v>3351</v>
      </c>
    </row>
    <row r="1806" spans="1:4">
      <c r="A1806" s="1" t="str">
        <f>"600088"</f>
        <v>600088</v>
      </c>
      <c r="B1806" s="1" t="s">
        <v>3352</v>
      </c>
      <c r="C1806">
        <v>600088</v>
      </c>
      <c r="D1806" t="s">
        <v>3352</v>
      </c>
    </row>
    <row r="1807" spans="1:4">
      <c r="A1807" s="1" t="str">
        <f>"600089"</f>
        <v>600089</v>
      </c>
      <c r="B1807" s="1" t="s">
        <v>3353</v>
      </c>
      <c r="C1807">
        <v>600089</v>
      </c>
      <c r="D1807" t="s">
        <v>3353</v>
      </c>
    </row>
    <row r="1808" spans="1:4">
      <c r="A1808" s="1" t="str">
        <f>"600090"</f>
        <v>600090</v>
      </c>
      <c r="B1808" s="1" t="s">
        <v>3354</v>
      </c>
      <c r="C1808">
        <v>600090</v>
      </c>
      <c r="D1808" t="s">
        <v>3354</v>
      </c>
    </row>
    <row r="1809" spans="1:4">
      <c r="A1809" s="1" t="str">
        <f>"600091"</f>
        <v>600091</v>
      </c>
      <c r="B1809" s="1" t="s">
        <v>3355</v>
      </c>
      <c r="C1809">
        <v>600091</v>
      </c>
      <c r="D1809" t="s">
        <v>3356</v>
      </c>
    </row>
    <row r="1810" spans="1:4">
      <c r="A1810" s="1" t="str">
        <f>"600093"</f>
        <v>600093</v>
      </c>
      <c r="B1810" s="1" t="s">
        <v>3357</v>
      </c>
      <c r="C1810">
        <v>600093</v>
      </c>
      <c r="D1810" t="s">
        <v>3357</v>
      </c>
    </row>
    <row r="1811" spans="1:4">
      <c r="A1811" s="1" t="str">
        <f>"600094"</f>
        <v>600094</v>
      </c>
      <c r="B1811" s="1" t="s">
        <v>3358</v>
      </c>
      <c r="C1811">
        <v>600094</v>
      </c>
      <c r="D1811" t="s">
        <v>3358</v>
      </c>
    </row>
    <row r="1812" spans="1:4">
      <c r="A1812" s="1" t="str">
        <f>"600095"</f>
        <v>600095</v>
      </c>
      <c r="B1812" s="1" t="s">
        <v>3359</v>
      </c>
      <c r="C1812">
        <v>600095</v>
      </c>
      <c r="D1812" t="s">
        <v>3359</v>
      </c>
    </row>
    <row r="1813" spans="1:4">
      <c r="A1813" s="1" t="str">
        <f>"600096"</f>
        <v>600096</v>
      </c>
      <c r="B1813" s="1" t="s">
        <v>3360</v>
      </c>
      <c r="C1813">
        <v>600096</v>
      </c>
      <c r="D1813" t="s">
        <v>3360</v>
      </c>
    </row>
    <row r="1814" spans="1:4">
      <c r="A1814" s="1" t="str">
        <f>"600097"</f>
        <v>600097</v>
      </c>
      <c r="B1814" s="1" t="s">
        <v>3361</v>
      </c>
      <c r="C1814">
        <v>600097</v>
      </c>
      <c r="D1814" t="s">
        <v>3361</v>
      </c>
    </row>
    <row r="1815" spans="1:4">
      <c r="A1815" s="1" t="str">
        <f>"600098"</f>
        <v>600098</v>
      </c>
      <c r="B1815" s="1" t="s">
        <v>3362</v>
      </c>
      <c r="C1815">
        <v>600098</v>
      </c>
      <c r="D1815" t="s">
        <v>3362</v>
      </c>
    </row>
    <row r="1816" spans="1:4">
      <c r="A1816" s="1" t="str">
        <f>"600099"</f>
        <v>600099</v>
      </c>
      <c r="B1816" s="1" t="s">
        <v>3363</v>
      </c>
      <c r="C1816">
        <v>600099</v>
      </c>
      <c r="D1816" t="s">
        <v>3363</v>
      </c>
    </row>
    <row r="1817" spans="1:4">
      <c r="A1817" s="1" t="str">
        <f>"600100"</f>
        <v>600100</v>
      </c>
      <c r="B1817" s="1" t="s">
        <v>3364</v>
      </c>
      <c r="C1817">
        <v>600100</v>
      </c>
      <c r="D1817" t="s">
        <v>3364</v>
      </c>
    </row>
    <row r="1818" spans="1:4">
      <c r="A1818" s="1" t="str">
        <f>"600101"</f>
        <v>600101</v>
      </c>
      <c r="B1818" s="1" t="s">
        <v>3365</v>
      </c>
      <c r="C1818">
        <v>600101</v>
      </c>
      <c r="D1818" t="s">
        <v>3365</v>
      </c>
    </row>
    <row r="1819" spans="1:4">
      <c r="A1819" s="1" t="str">
        <f>"600103"</f>
        <v>600103</v>
      </c>
      <c r="B1819" s="1" t="s">
        <v>3366</v>
      </c>
      <c r="C1819">
        <v>600103</v>
      </c>
      <c r="D1819" t="s">
        <v>3366</v>
      </c>
    </row>
    <row r="1820" spans="1:4">
      <c r="A1820" s="1" t="str">
        <f>"600104"</f>
        <v>600104</v>
      </c>
      <c r="B1820" s="1" t="s">
        <v>3367</v>
      </c>
      <c r="C1820">
        <v>600104</v>
      </c>
      <c r="D1820" t="s">
        <v>3367</v>
      </c>
    </row>
    <row r="1821" spans="1:4">
      <c r="A1821" s="1" t="str">
        <f>"600105"</f>
        <v>600105</v>
      </c>
      <c r="B1821" s="1" t="s">
        <v>3368</v>
      </c>
      <c r="C1821">
        <v>600105</v>
      </c>
      <c r="D1821" t="s">
        <v>3368</v>
      </c>
    </row>
    <row r="1822" spans="1:4">
      <c r="A1822" s="1" t="str">
        <f>"600106"</f>
        <v>600106</v>
      </c>
      <c r="B1822" s="1" t="s">
        <v>3369</v>
      </c>
      <c r="C1822">
        <v>600106</v>
      </c>
      <c r="D1822" t="s">
        <v>3369</v>
      </c>
    </row>
    <row r="1823" spans="1:4">
      <c r="A1823" s="1" t="str">
        <f>"600107"</f>
        <v>600107</v>
      </c>
      <c r="B1823" s="1" t="s">
        <v>3370</v>
      </c>
      <c r="C1823">
        <v>600107</v>
      </c>
      <c r="D1823" t="s">
        <v>3370</v>
      </c>
    </row>
    <row r="1824" spans="1:4">
      <c r="A1824" s="1" t="str">
        <f>"600108"</f>
        <v>600108</v>
      </c>
      <c r="B1824" s="1" t="s">
        <v>3371</v>
      </c>
      <c r="C1824">
        <v>600108</v>
      </c>
      <c r="D1824" t="s">
        <v>3371</v>
      </c>
    </row>
    <row r="1825" spans="1:4">
      <c r="A1825" s="1" t="str">
        <f>"600109"</f>
        <v>600109</v>
      </c>
      <c r="B1825" s="1" t="s">
        <v>3372</v>
      </c>
      <c r="C1825">
        <v>600109</v>
      </c>
      <c r="D1825" t="s">
        <v>3372</v>
      </c>
    </row>
    <row r="1826" spans="1:4">
      <c r="A1826" s="1" t="str">
        <f>"600110"</f>
        <v>600110</v>
      </c>
      <c r="B1826" s="1" t="s">
        <v>3373</v>
      </c>
      <c r="C1826">
        <v>600110</v>
      </c>
      <c r="D1826" t="s">
        <v>3373</v>
      </c>
    </row>
    <row r="1827" spans="1:4">
      <c r="A1827" s="1" t="str">
        <f>"600111"</f>
        <v>600111</v>
      </c>
      <c r="B1827" s="1" t="s">
        <v>3374</v>
      </c>
      <c r="C1827">
        <v>600111</v>
      </c>
      <c r="D1827" t="s">
        <v>3375</v>
      </c>
    </row>
    <row r="1828" spans="1:4">
      <c r="A1828" s="1" t="str">
        <f>"600112"</f>
        <v>600112</v>
      </c>
      <c r="B1828" s="1" t="s">
        <v>3376</v>
      </c>
      <c r="C1828">
        <v>600112</v>
      </c>
      <c r="D1828" t="s">
        <v>3376</v>
      </c>
    </row>
    <row r="1829" spans="1:4">
      <c r="A1829" s="1" t="str">
        <f>"600113"</f>
        <v>600113</v>
      </c>
      <c r="B1829" s="1" t="s">
        <v>3377</v>
      </c>
      <c r="C1829">
        <v>600113</v>
      </c>
      <c r="D1829" t="s">
        <v>3377</v>
      </c>
    </row>
    <row r="1830" spans="1:4">
      <c r="A1830" s="1" t="str">
        <f>"600114"</f>
        <v>600114</v>
      </c>
      <c r="B1830" s="1" t="s">
        <v>3378</v>
      </c>
      <c r="C1830">
        <v>600114</v>
      </c>
      <c r="D1830" t="s">
        <v>3378</v>
      </c>
    </row>
    <row r="1831" spans="1:4">
      <c r="A1831" s="1" t="str">
        <f>"600115"</f>
        <v>600115</v>
      </c>
      <c r="B1831" s="1" t="s">
        <v>3379</v>
      </c>
      <c r="C1831">
        <v>600115</v>
      </c>
      <c r="D1831" t="s">
        <v>3379</v>
      </c>
    </row>
    <row r="1832" spans="1:4">
      <c r="A1832" s="1" t="str">
        <f>"600116"</f>
        <v>600116</v>
      </c>
      <c r="B1832" s="1" t="s">
        <v>3380</v>
      </c>
      <c r="C1832">
        <v>600116</v>
      </c>
      <c r="D1832" t="s">
        <v>3380</v>
      </c>
    </row>
    <row r="1833" spans="1:4">
      <c r="A1833" s="1" t="str">
        <f>"600117"</f>
        <v>600117</v>
      </c>
      <c r="B1833" s="1" t="s">
        <v>3381</v>
      </c>
      <c r="C1833">
        <v>600117</v>
      </c>
      <c r="D1833" t="s">
        <v>3381</v>
      </c>
    </row>
    <row r="1834" spans="1:4">
      <c r="A1834" s="1" t="str">
        <f>"600118"</f>
        <v>600118</v>
      </c>
      <c r="B1834" s="1" t="s">
        <v>3382</v>
      </c>
      <c r="C1834">
        <v>600118</v>
      </c>
      <c r="D1834" t="s">
        <v>3382</v>
      </c>
    </row>
    <row r="1835" spans="1:4">
      <c r="A1835" s="1" t="str">
        <f>"600119"</f>
        <v>600119</v>
      </c>
      <c r="B1835" s="1" t="s">
        <v>3383</v>
      </c>
      <c r="C1835">
        <v>600119</v>
      </c>
      <c r="D1835" t="s">
        <v>3383</v>
      </c>
    </row>
    <row r="1836" spans="1:4">
      <c r="A1836" s="1" t="str">
        <f>"600120"</f>
        <v>600120</v>
      </c>
      <c r="B1836" s="1" t="s">
        <v>3384</v>
      </c>
      <c r="C1836">
        <v>600120</v>
      </c>
      <c r="D1836" t="s">
        <v>3384</v>
      </c>
    </row>
    <row r="1837" spans="1:4">
      <c r="A1837" s="1" t="str">
        <f>"600121"</f>
        <v>600121</v>
      </c>
      <c r="B1837" s="1" t="s">
        <v>3385</v>
      </c>
      <c r="C1837">
        <v>600121</v>
      </c>
      <c r="D1837" t="s">
        <v>3385</v>
      </c>
    </row>
    <row r="1838" spans="1:4">
      <c r="A1838" s="1" t="str">
        <f>"600122"</f>
        <v>600122</v>
      </c>
      <c r="B1838" s="1" t="s">
        <v>3386</v>
      </c>
      <c r="C1838">
        <v>600122</v>
      </c>
      <c r="D1838" t="s">
        <v>3386</v>
      </c>
    </row>
    <row r="1839" spans="1:4">
      <c r="A1839" s="1" t="str">
        <f>"600123"</f>
        <v>600123</v>
      </c>
      <c r="B1839" s="1" t="s">
        <v>3387</v>
      </c>
      <c r="C1839">
        <v>600123</v>
      </c>
      <c r="D1839" t="s">
        <v>3387</v>
      </c>
    </row>
    <row r="1840" spans="1:4">
      <c r="A1840" s="1" t="str">
        <f>"600125"</f>
        <v>600125</v>
      </c>
      <c r="B1840" s="1" t="s">
        <v>3388</v>
      </c>
      <c r="C1840">
        <v>600125</v>
      </c>
      <c r="D1840" t="s">
        <v>3388</v>
      </c>
    </row>
    <row r="1841" spans="1:4">
      <c r="A1841" s="1" t="str">
        <f>"600126"</f>
        <v>600126</v>
      </c>
      <c r="B1841" s="1" t="s">
        <v>3389</v>
      </c>
      <c r="C1841">
        <v>600126</v>
      </c>
      <c r="D1841" t="s">
        <v>3389</v>
      </c>
    </row>
    <row r="1842" spans="1:4">
      <c r="A1842" s="1" t="str">
        <f>"600127"</f>
        <v>600127</v>
      </c>
      <c r="B1842" s="1" t="s">
        <v>3390</v>
      </c>
      <c r="C1842">
        <v>600127</v>
      </c>
      <c r="D1842" t="s">
        <v>3390</v>
      </c>
    </row>
    <row r="1843" spans="1:4">
      <c r="A1843" s="1" t="str">
        <f>"600128"</f>
        <v>600128</v>
      </c>
      <c r="B1843" s="1" t="s">
        <v>3391</v>
      </c>
      <c r="C1843">
        <v>600128</v>
      </c>
      <c r="D1843" t="s">
        <v>3391</v>
      </c>
    </row>
    <row r="1844" spans="1:4">
      <c r="A1844" s="1" t="str">
        <f>"600129"</f>
        <v>600129</v>
      </c>
      <c r="B1844" s="1" t="s">
        <v>3392</v>
      </c>
      <c r="C1844">
        <v>600129</v>
      </c>
      <c r="D1844" t="s">
        <v>3392</v>
      </c>
    </row>
    <row r="1845" spans="1:4">
      <c r="A1845" s="1" t="str">
        <f>"600130"</f>
        <v>600130</v>
      </c>
      <c r="B1845" s="1" t="s">
        <v>3393</v>
      </c>
      <c r="C1845">
        <v>600130</v>
      </c>
      <c r="D1845" t="s">
        <v>3393</v>
      </c>
    </row>
    <row r="1846" spans="1:4">
      <c r="A1846" s="1" t="str">
        <f>"600131"</f>
        <v>600131</v>
      </c>
      <c r="B1846" s="1" t="s">
        <v>3394</v>
      </c>
      <c r="C1846">
        <v>600131</v>
      </c>
      <c r="D1846" t="s">
        <v>3394</v>
      </c>
    </row>
    <row r="1847" spans="1:4">
      <c r="A1847" s="1" t="str">
        <f>"600132"</f>
        <v>600132</v>
      </c>
      <c r="B1847" s="1" t="s">
        <v>3395</v>
      </c>
      <c r="C1847">
        <v>600132</v>
      </c>
      <c r="D1847" t="s">
        <v>3395</v>
      </c>
    </row>
    <row r="1848" spans="1:4">
      <c r="A1848" s="1" t="str">
        <f>"600133"</f>
        <v>600133</v>
      </c>
      <c r="B1848" s="1" t="s">
        <v>3396</v>
      </c>
      <c r="C1848">
        <v>600133</v>
      </c>
      <c r="D1848" t="s">
        <v>3396</v>
      </c>
    </row>
    <row r="1849" spans="1:4">
      <c r="A1849" s="1" t="str">
        <f>"600135"</f>
        <v>600135</v>
      </c>
      <c r="B1849" s="1" t="s">
        <v>3397</v>
      </c>
      <c r="C1849">
        <v>600135</v>
      </c>
      <c r="D1849" t="s">
        <v>3397</v>
      </c>
    </row>
    <row r="1850" spans="1:4">
      <c r="A1850" s="1" t="str">
        <f>"600136"</f>
        <v>600136</v>
      </c>
      <c r="B1850" s="1" t="s">
        <v>3398</v>
      </c>
      <c r="C1850">
        <v>600136</v>
      </c>
      <c r="D1850" t="s">
        <v>3398</v>
      </c>
    </row>
    <row r="1851" spans="1:4">
      <c r="A1851" s="1" t="str">
        <f>"600137"</f>
        <v>600137</v>
      </c>
      <c r="B1851" s="1" t="s">
        <v>3399</v>
      </c>
      <c r="C1851">
        <v>600137</v>
      </c>
      <c r="D1851" t="s">
        <v>3399</v>
      </c>
    </row>
    <row r="1852" spans="1:4">
      <c r="A1852" s="1" t="str">
        <f>"600138"</f>
        <v>600138</v>
      </c>
      <c r="B1852" s="1" t="s">
        <v>3400</v>
      </c>
      <c r="C1852">
        <v>600138</v>
      </c>
      <c r="D1852" t="s">
        <v>3400</v>
      </c>
    </row>
    <row r="1853" spans="1:4">
      <c r="A1853" s="1" t="str">
        <f>"600139"</f>
        <v>600139</v>
      </c>
      <c r="B1853" s="1" t="s">
        <v>3401</v>
      </c>
      <c r="C1853">
        <v>600139</v>
      </c>
      <c r="D1853" t="s">
        <v>3401</v>
      </c>
    </row>
    <row r="1854" spans="1:4">
      <c r="A1854" s="1" t="str">
        <f>"600141"</f>
        <v>600141</v>
      </c>
      <c r="B1854" s="1" t="s">
        <v>3402</v>
      </c>
      <c r="C1854">
        <v>600141</v>
      </c>
      <c r="D1854" t="s">
        <v>3402</v>
      </c>
    </row>
    <row r="1855" spans="1:4">
      <c r="A1855" s="1" t="str">
        <f>"600143"</f>
        <v>600143</v>
      </c>
      <c r="B1855" s="1" t="s">
        <v>3403</v>
      </c>
      <c r="C1855">
        <v>600143</v>
      </c>
      <c r="D1855" t="s">
        <v>3403</v>
      </c>
    </row>
    <row r="1856" spans="1:4">
      <c r="A1856" s="1" t="str">
        <f>"600145"</f>
        <v>600145</v>
      </c>
      <c r="B1856" s="1" t="s">
        <v>3404</v>
      </c>
      <c r="C1856">
        <v>600145</v>
      </c>
      <c r="D1856" t="s">
        <v>3405</v>
      </c>
    </row>
    <row r="1857" spans="1:4">
      <c r="A1857" s="1" t="str">
        <f>"600146"</f>
        <v>600146</v>
      </c>
      <c r="B1857" s="1" t="s">
        <v>3406</v>
      </c>
      <c r="C1857">
        <v>600146</v>
      </c>
      <c r="D1857" t="s">
        <v>3407</v>
      </c>
    </row>
    <row r="1858" spans="1:4">
      <c r="A1858" s="1" t="str">
        <f>"600148"</f>
        <v>600148</v>
      </c>
      <c r="B1858" s="1" t="s">
        <v>3408</v>
      </c>
      <c r="C1858">
        <v>600148</v>
      </c>
      <c r="D1858" t="s">
        <v>3408</v>
      </c>
    </row>
    <row r="1859" spans="1:4">
      <c r="A1859" s="1" t="str">
        <f>"600149"</f>
        <v>600149</v>
      </c>
      <c r="B1859" s="1" t="s">
        <v>3409</v>
      </c>
      <c r="C1859">
        <v>600149</v>
      </c>
      <c r="D1859" t="s">
        <v>3409</v>
      </c>
    </row>
    <row r="1860" spans="1:4">
      <c r="A1860" s="1" t="str">
        <f>"600150"</f>
        <v>600150</v>
      </c>
      <c r="B1860" s="1" t="s">
        <v>3410</v>
      </c>
      <c r="C1860">
        <v>600150</v>
      </c>
      <c r="D1860" t="s">
        <v>3410</v>
      </c>
    </row>
    <row r="1861" spans="1:4">
      <c r="A1861" s="1" t="str">
        <f>"600151"</f>
        <v>600151</v>
      </c>
      <c r="B1861" s="1" t="s">
        <v>3411</v>
      </c>
      <c r="C1861">
        <v>600151</v>
      </c>
      <c r="D1861" t="s">
        <v>3411</v>
      </c>
    </row>
    <row r="1862" spans="1:4">
      <c r="A1862" s="1" t="str">
        <f>"600152"</f>
        <v>600152</v>
      </c>
      <c r="B1862" s="1" t="s">
        <v>3412</v>
      </c>
      <c r="C1862">
        <v>600152</v>
      </c>
      <c r="D1862" t="s">
        <v>3412</v>
      </c>
    </row>
    <row r="1863" spans="1:4">
      <c r="A1863" s="1" t="str">
        <f>"600153"</f>
        <v>600153</v>
      </c>
      <c r="B1863" s="1" t="s">
        <v>3413</v>
      </c>
      <c r="C1863">
        <v>600153</v>
      </c>
      <c r="D1863" t="s">
        <v>3413</v>
      </c>
    </row>
    <row r="1864" spans="1:4">
      <c r="A1864" s="1" t="str">
        <f>"600155"</f>
        <v>600155</v>
      </c>
      <c r="B1864" s="1" t="s">
        <v>3414</v>
      </c>
      <c r="C1864">
        <v>600155</v>
      </c>
      <c r="D1864" t="s">
        <v>3414</v>
      </c>
    </row>
    <row r="1865" spans="1:4">
      <c r="A1865" s="1" t="str">
        <f>"600156"</f>
        <v>600156</v>
      </c>
      <c r="B1865" s="1" t="s">
        <v>3415</v>
      </c>
      <c r="C1865">
        <v>600156</v>
      </c>
      <c r="D1865" t="s">
        <v>3415</v>
      </c>
    </row>
    <row r="1866" spans="1:4">
      <c r="A1866" s="1" t="str">
        <f>"600157"</f>
        <v>600157</v>
      </c>
      <c r="B1866" s="1" t="s">
        <v>3416</v>
      </c>
      <c r="C1866">
        <v>600157</v>
      </c>
      <c r="D1866" t="s">
        <v>3416</v>
      </c>
    </row>
    <row r="1867" spans="1:4">
      <c r="A1867" s="1" t="str">
        <f>"600158"</f>
        <v>600158</v>
      </c>
      <c r="B1867" s="1" t="s">
        <v>3417</v>
      </c>
      <c r="C1867">
        <v>600158</v>
      </c>
      <c r="D1867" t="s">
        <v>3417</v>
      </c>
    </row>
    <row r="1868" spans="1:4">
      <c r="A1868" s="1" t="str">
        <f>"600159"</f>
        <v>600159</v>
      </c>
      <c r="B1868" s="1" t="s">
        <v>3418</v>
      </c>
      <c r="C1868">
        <v>600159</v>
      </c>
      <c r="D1868" t="s">
        <v>3418</v>
      </c>
    </row>
    <row r="1869" spans="1:4">
      <c r="A1869" s="1" t="str">
        <f>"600160"</f>
        <v>600160</v>
      </c>
      <c r="B1869" s="1" t="s">
        <v>3419</v>
      </c>
      <c r="C1869">
        <v>600160</v>
      </c>
      <c r="D1869" t="s">
        <v>3419</v>
      </c>
    </row>
    <row r="1870" spans="1:4">
      <c r="A1870" s="1" t="str">
        <f>"600161"</f>
        <v>600161</v>
      </c>
      <c r="B1870" s="1" t="s">
        <v>3420</v>
      </c>
      <c r="C1870">
        <v>600161</v>
      </c>
      <c r="D1870" t="s">
        <v>3420</v>
      </c>
    </row>
    <row r="1871" spans="1:4">
      <c r="A1871" s="1" t="str">
        <f>"600162"</f>
        <v>600162</v>
      </c>
      <c r="B1871" s="1" t="s">
        <v>3421</v>
      </c>
      <c r="C1871">
        <v>600162</v>
      </c>
      <c r="D1871" t="s">
        <v>3421</v>
      </c>
    </row>
    <row r="1872" spans="1:4">
      <c r="A1872" s="1" t="str">
        <f>"600163"</f>
        <v>600163</v>
      </c>
      <c r="B1872" s="1" t="s">
        <v>3422</v>
      </c>
      <c r="C1872">
        <v>600163</v>
      </c>
      <c r="D1872" t="s">
        <v>3423</v>
      </c>
    </row>
    <row r="1873" spans="1:4">
      <c r="A1873" s="1" t="str">
        <f>"600165"</f>
        <v>600165</v>
      </c>
      <c r="B1873" s="1" t="s">
        <v>3424</v>
      </c>
      <c r="C1873">
        <v>600165</v>
      </c>
      <c r="D1873" t="s">
        <v>3424</v>
      </c>
    </row>
    <row r="1874" spans="1:4">
      <c r="A1874" s="1" t="str">
        <f>"600166"</f>
        <v>600166</v>
      </c>
      <c r="B1874" s="1" t="s">
        <v>3425</v>
      </c>
      <c r="C1874">
        <v>600166</v>
      </c>
      <c r="D1874" t="s">
        <v>3425</v>
      </c>
    </row>
    <row r="1875" spans="1:4">
      <c r="A1875" s="1" t="str">
        <f>"600167"</f>
        <v>600167</v>
      </c>
      <c r="B1875" s="1" t="s">
        <v>3426</v>
      </c>
      <c r="C1875">
        <v>600167</v>
      </c>
      <c r="D1875" t="s">
        <v>3426</v>
      </c>
    </row>
    <row r="1876" spans="1:4">
      <c r="A1876" s="1" t="str">
        <f>"600168"</f>
        <v>600168</v>
      </c>
      <c r="B1876" s="1" t="s">
        <v>3427</v>
      </c>
      <c r="C1876">
        <v>600168</v>
      </c>
      <c r="D1876" t="s">
        <v>3427</v>
      </c>
    </row>
    <row r="1877" spans="1:4">
      <c r="A1877" s="1" t="str">
        <f>"600169"</f>
        <v>600169</v>
      </c>
      <c r="B1877" s="1" t="s">
        <v>3428</v>
      </c>
      <c r="C1877">
        <v>600169</v>
      </c>
      <c r="D1877" t="s">
        <v>3428</v>
      </c>
    </row>
    <row r="1878" spans="1:4">
      <c r="A1878" s="1" t="str">
        <f>"600170"</f>
        <v>600170</v>
      </c>
      <c r="B1878" s="1" t="s">
        <v>3429</v>
      </c>
      <c r="C1878">
        <v>600170</v>
      </c>
      <c r="D1878" t="s">
        <v>3429</v>
      </c>
    </row>
    <row r="1879" spans="1:4">
      <c r="A1879" s="1" t="str">
        <f>"600171"</f>
        <v>600171</v>
      </c>
      <c r="B1879" s="1" t="s">
        <v>3430</v>
      </c>
      <c r="C1879">
        <v>600171</v>
      </c>
      <c r="D1879" t="s">
        <v>3430</v>
      </c>
    </row>
    <row r="1880" spans="1:4">
      <c r="A1880" s="1" t="str">
        <f>"600172"</f>
        <v>600172</v>
      </c>
      <c r="B1880" s="1" t="s">
        <v>3431</v>
      </c>
      <c r="C1880">
        <v>600172</v>
      </c>
      <c r="D1880" t="s">
        <v>3431</v>
      </c>
    </row>
    <row r="1881" spans="1:4">
      <c r="A1881" s="1" t="str">
        <f>"600173"</f>
        <v>600173</v>
      </c>
      <c r="B1881" s="1" t="s">
        <v>3432</v>
      </c>
      <c r="C1881">
        <v>600173</v>
      </c>
      <c r="D1881" t="s">
        <v>3432</v>
      </c>
    </row>
    <row r="1882" spans="1:4">
      <c r="A1882" s="1" t="str">
        <f>"600175"</f>
        <v>600175</v>
      </c>
      <c r="B1882" s="1" t="s">
        <v>3433</v>
      </c>
      <c r="C1882">
        <v>600175</v>
      </c>
      <c r="D1882" t="s">
        <v>3433</v>
      </c>
    </row>
    <row r="1883" spans="1:4">
      <c r="A1883" s="1" t="str">
        <f>"600176"</f>
        <v>600176</v>
      </c>
      <c r="B1883" s="1" t="s">
        <v>3434</v>
      </c>
      <c r="C1883">
        <v>600176</v>
      </c>
      <c r="D1883" t="s">
        <v>3435</v>
      </c>
    </row>
    <row r="1884" spans="1:4">
      <c r="A1884" s="1" t="str">
        <f>"600177"</f>
        <v>600177</v>
      </c>
      <c r="B1884" s="1" t="s">
        <v>3436</v>
      </c>
      <c r="C1884">
        <v>600177</v>
      </c>
      <c r="D1884" t="s">
        <v>3436</v>
      </c>
    </row>
    <row r="1885" spans="1:4">
      <c r="A1885" s="1" t="str">
        <f>"600178"</f>
        <v>600178</v>
      </c>
      <c r="B1885" s="1" t="s">
        <v>3437</v>
      </c>
      <c r="C1885">
        <v>600178</v>
      </c>
      <c r="D1885" t="s">
        <v>3438</v>
      </c>
    </row>
    <row r="1886" spans="1:4">
      <c r="A1886" s="1" t="str">
        <f>"600179"</f>
        <v>600179</v>
      </c>
      <c r="B1886" s="1" t="s">
        <v>3439</v>
      </c>
      <c r="C1886">
        <v>600179</v>
      </c>
      <c r="D1886" t="s">
        <v>3439</v>
      </c>
    </row>
    <row r="1887" spans="1:4">
      <c r="A1887" s="1" t="str">
        <f>"600180"</f>
        <v>600180</v>
      </c>
      <c r="B1887" s="1" t="s">
        <v>3440</v>
      </c>
      <c r="C1887">
        <v>600180</v>
      </c>
      <c r="D1887" t="s">
        <v>3440</v>
      </c>
    </row>
    <row r="1888" spans="1:4">
      <c r="A1888" s="1" t="str">
        <f>"600182"</f>
        <v>600182</v>
      </c>
      <c r="B1888" s="1" t="s">
        <v>3441</v>
      </c>
      <c r="C1888">
        <v>600182</v>
      </c>
      <c r="D1888" t="s">
        <v>3441</v>
      </c>
    </row>
    <row r="1889" spans="1:4">
      <c r="A1889" s="1" t="str">
        <f>"600183"</f>
        <v>600183</v>
      </c>
      <c r="B1889" s="1" t="s">
        <v>3442</v>
      </c>
      <c r="C1889">
        <v>600183</v>
      </c>
      <c r="D1889" t="s">
        <v>3442</v>
      </c>
    </row>
    <row r="1890" spans="1:4">
      <c r="A1890" s="1" t="str">
        <f>"600184"</f>
        <v>600184</v>
      </c>
      <c r="B1890" s="1" t="s">
        <v>3443</v>
      </c>
      <c r="C1890">
        <v>600184</v>
      </c>
      <c r="D1890" t="s">
        <v>3443</v>
      </c>
    </row>
    <row r="1891" spans="1:4">
      <c r="A1891" s="1" t="str">
        <f>"600185"</f>
        <v>600185</v>
      </c>
      <c r="B1891" s="1" t="s">
        <v>3444</v>
      </c>
      <c r="C1891">
        <v>600185</v>
      </c>
      <c r="D1891" t="s">
        <v>3444</v>
      </c>
    </row>
    <row r="1892" spans="1:4">
      <c r="A1892" s="1" t="str">
        <f>"600186"</f>
        <v>600186</v>
      </c>
      <c r="B1892" s="1" t="s">
        <v>3445</v>
      </c>
      <c r="C1892">
        <v>600186</v>
      </c>
      <c r="D1892" t="s">
        <v>3445</v>
      </c>
    </row>
    <row r="1893" spans="1:4">
      <c r="A1893" s="1" t="str">
        <f>"600187"</f>
        <v>600187</v>
      </c>
      <c r="B1893" s="1" t="s">
        <v>3446</v>
      </c>
      <c r="C1893">
        <v>600187</v>
      </c>
      <c r="D1893" t="s">
        <v>3446</v>
      </c>
    </row>
    <row r="1894" spans="1:4">
      <c r="A1894" s="1" t="str">
        <f>"600188"</f>
        <v>600188</v>
      </c>
      <c r="B1894" s="1" t="s">
        <v>3447</v>
      </c>
      <c r="C1894">
        <v>600188</v>
      </c>
      <c r="D1894" t="s">
        <v>3447</v>
      </c>
    </row>
    <row r="1895" spans="1:4">
      <c r="A1895" s="1" t="str">
        <f>"600189"</f>
        <v>600189</v>
      </c>
      <c r="B1895" s="1" t="s">
        <v>3448</v>
      </c>
      <c r="C1895">
        <v>600189</v>
      </c>
      <c r="D1895" t="s">
        <v>3448</v>
      </c>
    </row>
    <row r="1896" spans="1:4">
      <c r="A1896" s="1" t="str">
        <f>"600190"</f>
        <v>600190</v>
      </c>
      <c r="B1896" s="1" t="s">
        <v>3449</v>
      </c>
      <c r="C1896">
        <v>600190</v>
      </c>
      <c r="D1896" t="s">
        <v>3449</v>
      </c>
    </row>
    <row r="1897" spans="1:4">
      <c r="A1897" s="1" t="str">
        <f>"600191"</f>
        <v>600191</v>
      </c>
      <c r="B1897" s="1" t="s">
        <v>3450</v>
      </c>
      <c r="C1897">
        <v>600191</v>
      </c>
      <c r="D1897" t="s">
        <v>3450</v>
      </c>
    </row>
    <row r="1898" spans="1:4">
      <c r="A1898" s="1" t="str">
        <f>"600192"</f>
        <v>600192</v>
      </c>
      <c r="B1898" s="1" t="s">
        <v>3451</v>
      </c>
      <c r="C1898">
        <v>600192</v>
      </c>
      <c r="D1898" t="s">
        <v>3451</v>
      </c>
    </row>
    <row r="1899" spans="1:4">
      <c r="A1899" s="1" t="str">
        <f>"600193"</f>
        <v>600193</v>
      </c>
      <c r="B1899" s="1" t="s">
        <v>3452</v>
      </c>
      <c r="C1899">
        <v>600193</v>
      </c>
      <c r="D1899" t="s">
        <v>3452</v>
      </c>
    </row>
    <row r="1900" spans="1:4">
      <c r="A1900" s="1" t="str">
        <f>"600195"</f>
        <v>600195</v>
      </c>
      <c r="B1900" s="1" t="s">
        <v>3453</v>
      </c>
      <c r="C1900">
        <v>600195</v>
      </c>
      <c r="D1900" t="s">
        <v>3453</v>
      </c>
    </row>
    <row r="1901" spans="1:4">
      <c r="A1901" s="1" t="str">
        <f>"600196"</f>
        <v>600196</v>
      </c>
      <c r="B1901" s="1" t="s">
        <v>1247</v>
      </c>
      <c r="C1901">
        <v>600196</v>
      </c>
      <c r="D1901" t="s">
        <v>1247</v>
      </c>
    </row>
    <row r="1902" spans="1:4">
      <c r="A1902" s="1" t="str">
        <f>"600197"</f>
        <v>600197</v>
      </c>
      <c r="B1902" s="1" t="s">
        <v>3454</v>
      </c>
      <c r="C1902">
        <v>600197</v>
      </c>
      <c r="D1902" t="s">
        <v>3454</v>
      </c>
    </row>
    <row r="1903" spans="1:4">
      <c r="A1903" s="1" t="str">
        <f>"600198"</f>
        <v>600198</v>
      </c>
      <c r="B1903" s="1" t="s">
        <v>3455</v>
      </c>
      <c r="C1903">
        <v>600198</v>
      </c>
      <c r="D1903" t="s">
        <v>3455</v>
      </c>
    </row>
    <row r="1904" spans="1:4">
      <c r="A1904" s="1" t="str">
        <f>"600199"</f>
        <v>600199</v>
      </c>
      <c r="B1904" s="1" t="s">
        <v>3456</v>
      </c>
      <c r="C1904">
        <v>600199</v>
      </c>
      <c r="D1904" t="s">
        <v>3456</v>
      </c>
    </row>
    <row r="1905" spans="1:4">
      <c r="A1905" s="1" t="str">
        <f>"600200"</f>
        <v>600200</v>
      </c>
      <c r="B1905" s="1" t="s">
        <v>3457</v>
      </c>
      <c r="C1905">
        <v>600200</v>
      </c>
      <c r="D1905" t="s">
        <v>3457</v>
      </c>
    </row>
    <row r="1906" spans="1:4">
      <c r="A1906" s="1" t="str">
        <f>"600201"</f>
        <v>600201</v>
      </c>
      <c r="B1906" s="1" t="s">
        <v>3458</v>
      </c>
      <c r="C1906">
        <v>600201</v>
      </c>
      <c r="D1906" t="s">
        <v>3459</v>
      </c>
    </row>
    <row r="1907" spans="1:4">
      <c r="A1907" s="1" t="str">
        <f>"600202"</f>
        <v>600202</v>
      </c>
      <c r="B1907" s="1" t="s">
        <v>3460</v>
      </c>
      <c r="C1907">
        <v>600202</v>
      </c>
      <c r="D1907" t="s">
        <v>3460</v>
      </c>
    </row>
    <row r="1908" spans="1:4">
      <c r="A1908" s="1" t="str">
        <f>"600203"</f>
        <v>600203</v>
      </c>
      <c r="B1908" s="1" t="s">
        <v>3461</v>
      </c>
      <c r="C1908">
        <v>600203</v>
      </c>
      <c r="D1908" t="s">
        <v>3461</v>
      </c>
    </row>
    <row r="1909" spans="1:4">
      <c r="A1909" s="1" t="str">
        <f>"600206"</f>
        <v>600206</v>
      </c>
      <c r="B1909" s="1" t="s">
        <v>3462</v>
      </c>
      <c r="C1909">
        <v>600206</v>
      </c>
      <c r="D1909" t="s">
        <v>3462</v>
      </c>
    </row>
    <row r="1910" spans="1:4">
      <c r="A1910" s="1" t="str">
        <f>"600207"</f>
        <v>600207</v>
      </c>
      <c r="B1910" s="1" t="s">
        <v>3463</v>
      </c>
      <c r="C1910">
        <v>600207</v>
      </c>
      <c r="D1910" t="s">
        <v>3463</v>
      </c>
    </row>
    <row r="1911" spans="1:4">
      <c r="A1911" s="1" t="str">
        <f>"600208"</f>
        <v>600208</v>
      </c>
      <c r="B1911" s="1" t="s">
        <v>3464</v>
      </c>
      <c r="C1911">
        <v>600208</v>
      </c>
      <c r="D1911" t="s">
        <v>3464</v>
      </c>
    </row>
    <row r="1912" spans="1:4">
      <c r="A1912" s="1" t="str">
        <f>"600209"</f>
        <v>600209</v>
      </c>
      <c r="B1912" s="1" t="s">
        <v>3465</v>
      </c>
      <c r="C1912">
        <v>600209</v>
      </c>
      <c r="D1912" t="s">
        <v>3465</v>
      </c>
    </row>
    <row r="1913" spans="1:4">
      <c r="A1913" s="1" t="str">
        <f>"600210"</f>
        <v>600210</v>
      </c>
      <c r="B1913" s="1" t="s">
        <v>3466</v>
      </c>
      <c r="C1913">
        <v>600210</v>
      </c>
      <c r="D1913" t="s">
        <v>3466</v>
      </c>
    </row>
    <row r="1914" spans="1:4">
      <c r="A1914" s="1" t="str">
        <f>"600211"</f>
        <v>600211</v>
      </c>
      <c r="B1914" s="1" t="s">
        <v>3467</v>
      </c>
      <c r="C1914">
        <v>600211</v>
      </c>
      <c r="D1914" t="s">
        <v>3467</v>
      </c>
    </row>
    <row r="1915" spans="1:4">
      <c r="A1915" s="1" t="str">
        <f>"600212"</f>
        <v>600212</v>
      </c>
      <c r="B1915" s="1" t="s">
        <v>3468</v>
      </c>
      <c r="C1915">
        <v>600212</v>
      </c>
      <c r="D1915" t="s">
        <v>3468</v>
      </c>
    </row>
    <row r="1916" spans="1:4">
      <c r="A1916" s="1" t="str">
        <f>"600213"</f>
        <v>600213</v>
      </c>
      <c r="B1916" s="1" t="s">
        <v>3469</v>
      </c>
      <c r="C1916">
        <v>600213</v>
      </c>
      <c r="D1916" t="s">
        <v>3469</v>
      </c>
    </row>
    <row r="1917" spans="1:4">
      <c r="A1917" s="1" t="str">
        <f>"600215"</f>
        <v>600215</v>
      </c>
      <c r="B1917" s="1" t="s">
        <v>3470</v>
      </c>
      <c r="C1917">
        <v>600215</v>
      </c>
      <c r="D1917" t="s">
        <v>3470</v>
      </c>
    </row>
    <row r="1918" spans="1:4">
      <c r="A1918" s="1" t="str">
        <f>"600216"</f>
        <v>600216</v>
      </c>
      <c r="B1918" s="1" t="s">
        <v>3471</v>
      </c>
      <c r="C1918">
        <v>600216</v>
      </c>
      <c r="D1918" t="s">
        <v>3471</v>
      </c>
    </row>
    <row r="1919" spans="1:4">
      <c r="A1919" s="1" t="str">
        <f>"600217"</f>
        <v>600217</v>
      </c>
      <c r="B1919" s="1" t="s">
        <v>3472</v>
      </c>
      <c r="C1919">
        <v>600217</v>
      </c>
      <c r="D1919" t="s">
        <v>3473</v>
      </c>
    </row>
    <row r="1920" spans="1:4">
      <c r="A1920" s="1" t="str">
        <f>"600218"</f>
        <v>600218</v>
      </c>
      <c r="B1920" s="1" t="s">
        <v>3474</v>
      </c>
      <c r="C1920">
        <v>600218</v>
      </c>
      <c r="D1920" t="s">
        <v>3474</v>
      </c>
    </row>
    <row r="1921" spans="1:4">
      <c r="A1921" s="1" t="str">
        <f>"600219"</f>
        <v>600219</v>
      </c>
      <c r="B1921" s="1" t="s">
        <v>3475</v>
      </c>
      <c r="C1921">
        <v>600219</v>
      </c>
      <c r="D1921" t="s">
        <v>3475</v>
      </c>
    </row>
    <row r="1922" spans="1:4">
      <c r="A1922" s="1" t="str">
        <f>"600220"</f>
        <v>600220</v>
      </c>
      <c r="B1922" s="1" t="s">
        <v>3476</v>
      </c>
      <c r="C1922">
        <v>600220</v>
      </c>
      <c r="D1922" t="s">
        <v>3476</v>
      </c>
    </row>
    <row r="1923" spans="1:4">
      <c r="A1923" s="1" t="str">
        <f>"600221"</f>
        <v>600221</v>
      </c>
      <c r="B1923" s="1" t="s">
        <v>3477</v>
      </c>
      <c r="C1923">
        <v>600221</v>
      </c>
      <c r="D1923" t="s">
        <v>3477</v>
      </c>
    </row>
    <row r="1924" spans="1:4">
      <c r="A1924" s="1" t="str">
        <f>"600222"</f>
        <v>600222</v>
      </c>
      <c r="B1924" s="1" t="s">
        <v>3478</v>
      </c>
      <c r="C1924">
        <v>600222</v>
      </c>
      <c r="D1924" t="s">
        <v>3478</v>
      </c>
    </row>
    <row r="1925" spans="1:4">
      <c r="A1925" s="1" t="str">
        <f>"600223"</f>
        <v>600223</v>
      </c>
      <c r="B1925" s="1" t="s">
        <v>3479</v>
      </c>
      <c r="C1925">
        <v>600223</v>
      </c>
      <c r="D1925" t="s">
        <v>3479</v>
      </c>
    </row>
    <row r="1926" spans="1:4">
      <c r="A1926" s="1" t="str">
        <f>"600225"</f>
        <v>600225</v>
      </c>
      <c r="B1926" s="1" t="s">
        <v>3480</v>
      </c>
      <c r="C1926">
        <v>600225</v>
      </c>
      <c r="D1926" t="s">
        <v>3480</v>
      </c>
    </row>
    <row r="1927" spans="1:4">
      <c r="A1927" s="1" t="str">
        <f>"600226"</f>
        <v>600226</v>
      </c>
      <c r="B1927" s="1" t="s">
        <v>3481</v>
      </c>
      <c r="C1927">
        <v>600226</v>
      </c>
      <c r="D1927" t="s">
        <v>3481</v>
      </c>
    </row>
    <row r="1928" spans="1:4">
      <c r="A1928" s="1" t="str">
        <f>"600227"</f>
        <v>600227</v>
      </c>
      <c r="B1928" s="1" t="s">
        <v>3482</v>
      </c>
      <c r="C1928">
        <v>600227</v>
      </c>
      <c r="D1928" t="s">
        <v>3482</v>
      </c>
    </row>
    <row r="1929" spans="1:4">
      <c r="A1929" s="1" t="str">
        <f>"600228"</f>
        <v>600228</v>
      </c>
      <c r="B1929" s="1" t="s">
        <v>3483</v>
      </c>
      <c r="C1929">
        <v>600228</v>
      </c>
      <c r="D1929" t="s">
        <v>3484</v>
      </c>
    </row>
    <row r="1930" spans="1:4">
      <c r="A1930" s="1" t="str">
        <f>"600229"</f>
        <v>600229</v>
      </c>
      <c r="B1930" s="1" t="s">
        <v>3485</v>
      </c>
      <c r="C1930">
        <v>600229</v>
      </c>
      <c r="D1930" t="s">
        <v>3486</v>
      </c>
    </row>
    <row r="1931" spans="1:4">
      <c r="A1931" s="1" t="str">
        <f>"600230"</f>
        <v>600230</v>
      </c>
      <c r="B1931" s="1" t="s">
        <v>3487</v>
      </c>
      <c r="C1931">
        <v>600230</v>
      </c>
      <c r="D1931" t="s">
        <v>3487</v>
      </c>
    </row>
    <row r="1932" spans="1:4">
      <c r="A1932" s="1" t="str">
        <f>"600231"</f>
        <v>600231</v>
      </c>
      <c r="B1932" s="1" t="s">
        <v>3488</v>
      </c>
      <c r="C1932">
        <v>600231</v>
      </c>
      <c r="D1932" t="s">
        <v>3488</v>
      </c>
    </row>
    <row r="1933" spans="1:4">
      <c r="A1933" s="1" t="str">
        <f>"600232"</f>
        <v>600232</v>
      </c>
      <c r="B1933" s="1" t="s">
        <v>3489</v>
      </c>
      <c r="C1933">
        <v>600232</v>
      </c>
      <c r="D1933" t="s">
        <v>3489</v>
      </c>
    </row>
    <row r="1934" spans="1:4">
      <c r="A1934" s="1" t="str">
        <f>"600233"</f>
        <v>600233</v>
      </c>
      <c r="B1934" s="1" t="s">
        <v>3490</v>
      </c>
      <c r="C1934">
        <v>600233</v>
      </c>
      <c r="D1934" t="s">
        <v>3490</v>
      </c>
    </row>
    <row r="1935" spans="1:4">
      <c r="A1935" s="1" t="str">
        <f>"600234"</f>
        <v>600234</v>
      </c>
      <c r="B1935" s="1" t="s">
        <v>3491</v>
      </c>
      <c r="C1935">
        <v>600234</v>
      </c>
      <c r="D1935" t="s">
        <v>3491</v>
      </c>
    </row>
    <row r="1936" spans="1:4">
      <c r="A1936" s="1" t="str">
        <f>"600235"</f>
        <v>600235</v>
      </c>
      <c r="B1936" s="1" t="s">
        <v>3492</v>
      </c>
      <c r="C1936">
        <v>600235</v>
      </c>
      <c r="D1936" t="s">
        <v>3492</v>
      </c>
    </row>
    <row r="1937" spans="1:4">
      <c r="A1937" s="1" t="str">
        <f>"600236"</f>
        <v>600236</v>
      </c>
      <c r="B1937" s="1" t="s">
        <v>3493</v>
      </c>
      <c r="C1937">
        <v>600236</v>
      </c>
      <c r="D1937" t="s">
        <v>3493</v>
      </c>
    </row>
    <row r="1938" spans="1:4">
      <c r="A1938" s="1" t="str">
        <f>"600237"</f>
        <v>600237</v>
      </c>
      <c r="B1938" s="1" t="s">
        <v>3494</v>
      </c>
      <c r="C1938">
        <v>600237</v>
      </c>
      <c r="D1938" t="s">
        <v>3494</v>
      </c>
    </row>
    <row r="1939" spans="1:4">
      <c r="A1939" s="1" t="str">
        <f>"600238"</f>
        <v>600238</v>
      </c>
      <c r="B1939" s="1" t="s">
        <v>3495</v>
      </c>
      <c r="C1939">
        <v>600238</v>
      </c>
      <c r="D1939" t="s">
        <v>3495</v>
      </c>
    </row>
    <row r="1940" spans="1:4">
      <c r="A1940" s="1" t="str">
        <f>"600239"</f>
        <v>600239</v>
      </c>
      <c r="B1940" s="1" t="s">
        <v>3496</v>
      </c>
      <c r="C1940">
        <v>600239</v>
      </c>
      <c r="D1940" t="s">
        <v>3496</v>
      </c>
    </row>
    <row r="1941" spans="1:4">
      <c r="A1941" s="1" t="str">
        <f>"600240"</f>
        <v>600240</v>
      </c>
      <c r="B1941" s="1" t="s">
        <v>3497</v>
      </c>
      <c r="C1941">
        <v>600240</v>
      </c>
      <c r="D1941" t="s">
        <v>3498</v>
      </c>
    </row>
    <row r="1942" spans="1:4">
      <c r="A1942" s="1" t="str">
        <f>"600241"</f>
        <v>600241</v>
      </c>
      <c r="B1942" s="1" t="s">
        <v>3499</v>
      </c>
      <c r="C1942">
        <v>600241</v>
      </c>
      <c r="D1942" t="s">
        <v>3499</v>
      </c>
    </row>
    <row r="1943" spans="1:4">
      <c r="A1943" s="1" t="str">
        <f>"600242"</f>
        <v>600242</v>
      </c>
      <c r="B1943" s="1" t="s">
        <v>3500</v>
      </c>
      <c r="C1943">
        <v>600242</v>
      </c>
      <c r="D1943" t="s">
        <v>3501</v>
      </c>
    </row>
    <row r="1944" spans="1:4">
      <c r="A1944" s="1" t="str">
        <f>"600243"</f>
        <v>600243</v>
      </c>
      <c r="B1944" s="1" t="s">
        <v>3502</v>
      </c>
      <c r="C1944">
        <v>600243</v>
      </c>
      <c r="D1944" t="s">
        <v>3502</v>
      </c>
    </row>
    <row r="1945" spans="1:4">
      <c r="A1945" s="1" t="str">
        <f>"600246"</f>
        <v>600246</v>
      </c>
      <c r="B1945" s="1" t="s">
        <v>3503</v>
      </c>
      <c r="C1945">
        <v>600246</v>
      </c>
      <c r="D1945" t="s">
        <v>3503</v>
      </c>
    </row>
    <row r="1946" spans="1:4">
      <c r="A1946" s="1" t="str">
        <f>"600247"</f>
        <v>600247</v>
      </c>
      <c r="B1946" s="1" t="s">
        <v>3504</v>
      </c>
      <c r="C1946">
        <v>600247</v>
      </c>
      <c r="D1946" t="s">
        <v>3504</v>
      </c>
    </row>
    <row r="1947" spans="1:4">
      <c r="A1947" s="1" t="str">
        <f>"600248"</f>
        <v>600248</v>
      </c>
      <c r="B1947" s="1" t="s">
        <v>3505</v>
      </c>
      <c r="C1947">
        <v>600248</v>
      </c>
      <c r="D1947" t="s">
        <v>3505</v>
      </c>
    </row>
    <row r="1948" spans="1:4">
      <c r="A1948" s="1" t="str">
        <f>"600249"</f>
        <v>600249</v>
      </c>
      <c r="B1948" s="1" t="s">
        <v>3506</v>
      </c>
      <c r="C1948">
        <v>600249</v>
      </c>
      <c r="D1948" t="s">
        <v>3506</v>
      </c>
    </row>
    <row r="1949" spans="1:4">
      <c r="A1949" s="1" t="str">
        <f>"600250"</f>
        <v>600250</v>
      </c>
      <c r="B1949" s="1" t="s">
        <v>3507</v>
      </c>
      <c r="C1949">
        <v>600250</v>
      </c>
      <c r="D1949" t="s">
        <v>3507</v>
      </c>
    </row>
    <row r="1950" spans="1:4">
      <c r="A1950" s="1" t="str">
        <f>"600251"</f>
        <v>600251</v>
      </c>
      <c r="B1950" s="1" t="s">
        <v>3508</v>
      </c>
      <c r="C1950">
        <v>600251</v>
      </c>
      <c r="D1950" t="s">
        <v>3508</v>
      </c>
    </row>
    <row r="1951" spans="1:4">
      <c r="A1951" s="1" t="str">
        <f>"600252"</f>
        <v>600252</v>
      </c>
      <c r="B1951" s="1" t="s">
        <v>3509</v>
      </c>
      <c r="C1951">
        <v>600252</v>
      </c>
      <c r="D1951" t="s">
        <v>3509</v>
      </c>
    </row>
    <row r="1952" spans="1:4">
      <c r="A1952" s="1" t="str">
        <f>"600255"</f>
        <v>600255</v>
      </c>
      <c r="B1952" s="1" t="s">
        <v>3510</v>
      </c>
      <c r="C1952">
        <v>600255</v>
      </c>
      <c r="D1952" t="s">
        <v>3510</v>
      </c>
    </row>
    <row r="1953" spans="1:4">
      <c r="A1953" s="1" t="str">
        <f>"600256"</f>
        <v>600256</v>
      </c>
      <c r="B1953" s="1" t="s">
        <v>3511</v>
      </c>
      <c r="C1953">
        <v>600256</v>
      </c>
      <c r="D1953" t="s">
        <v>3511</v>
      </c>
    </row>
    <row r="1954" spans="1:4">
      <c r="A1954" s="1" t="str">
        <f>"600257"</f>
        <v>600257</v>
      </c>
      <c r="B1954" s="1" t="s">
        <v>3512</v>
      </c>
      <c r="C1954">
        <v>600257</v>
      </c>
      <c r="D1954" t="s">
        <v>3512</v>
      </c>
    </row>
    <row r="1955" spans="1:4">
      <c r="A1955" s="1" t="str">
        <f>"600258"</f>
        <v>600258</v>
      </c>
      <c r="B1955" s="1" t="s">
        <v>3513</v>
      </c>
      <c r="C1955">
        <v>600258</v>
      </c>
      <c r="D1955" t="s">
        <v>3513</v>
      </c>
    </row>
    <row r="1956" spans="1:4">
      <c r="A1956" s="1" t="str">
        <f>"600259"</f>
        <v>600259</v>
      </c>
      <c r="B1956" s="1" t="s">
        <v>3514</v>
      </c>
      <c r="C1956">
        <v>600259</v>
      </c>
      <c r="D1956" t="s">
        <v>3514</v>
      </c>
    </row>
    <row r="1957" spans="1:4">
      <c r="A1957" s="1" t="str">
        <f>"600260"</f>
        <v>600260</v>
      </c>
      <c r="B1957" s="1" t="s">
        <v>3515</v>
      </c>
      <c r="C1957">
        <v>600260</v>
      </c>
      <c r="D1957" t="s">
        <v>3515</v>
      </c>
    </row>
    <row r="1958" spans="1:4">
      <c r="A1958" s="1" t="str">
        <f>"600261"</f>
        <v>600261</v>
      </c>
      <c r="B1958" s="1" t="s">
        <v>3516</v>
      </c>
      <c r="C1958">
        <v>600261</v>
      </c>
      <c r="D1958" t="s">
        <v>3516</v>
      </c>
    </row>
    <row r="1959" spans="1:4">
      <c r="A1959" s="1" t="str">
        <f>"600262"</f>
        <v>600262</v>
      </c>
      <c r="B1959" s="1" t="s">
        <v>3517</v>
      </c>
      <c r="C1959">
        <v>600262</v>
      </c>
      <c r="D1959" t="s">
        <v>3517</v>
      </c>
    </row>
    <row r="1960" spans="1:4">
      <c r="A1960" s="1" t="str">
        <f>"600265"</f>
        <v>600265</v>
      </c>
      <c r="B1960" s="1" t="s">
        <v>3518</v>
      </c>
      <c r="C1960">
        <v>600265</v>
      </c>
      <c r="D1960" t="s">
        <v>3518</v>
      </c>
    </row>
    <row r="1961" spans="1:4">
      <c r="A1961" s="1" t="str">
        <f>"600266"</f>
        <v>600266</v>
      </c>
      <c r="B1961" s="1" t="s">
        <v>3519</v>
      </c>
      <c r="C1961">
        <v>600266</v>
      </c>
      <c r="D1961" t="s">
        <v>3519</v>
      </c>
    </row>
    <row r="1962" spans="1:4">
      <c r="A1962" s="1" t="str">
        <f>"600267"</f>
        <v>600267</v>
      </c>
      <c r="B1962" s="1" t="s">
        <v>3520</v>
      </c>
      <c r="C1962">
        <v>600267</v>
      </c>
      <c r="D1962" t="s">
        <v>3520</v>
      </c>
    </row>
    <row r="1963" spans="1:4">
      <c r="A1963" s="1" t="str">
        <f>"600268"</f>
        <v>600268</v>
      </c>
      <c r="B1963" s="1" t="s">
        <v>3521</v>
      </c>
      <c r="C1963">
        <v>600268</v>
      </c>
      <c r="D1963" t="s">
        <v>3521</v>
      </c>
    </row>
    <row r="1964" spans="1:4">
      <c r="A1964" s="1" t="str">
        <f>"600269"</f>
        <v>600269</v>
      </c>
      <c r="B1964" s="1" t="s">
        <v>3522</v>
      </c>
      <c r="C1964">
        <v>600269</v>
      </c>
      <c r="D1964" t="s">
        <v>3522</v>
      </c>
    </row>
    <row r="1965" spans="1:4">
      <c r="A1965" s="1" t="str">
        <f>"600270"</f>
        <v>600270</v>
      </c>
      <c r="B1965" s="1" t="s">
        <v>3523</v>
      </c>
      <c r="C1965">
        <v>600270</v>
      </c>
      <c r="D1965" t="s">
        <v>3523</v>
      </c>
    </row>
    <row r="1966" spans="1:4">
      <c r="A1966" s="1" t="str">
        <f>"600271"</f>
        <v>600271</v>
      </c>
      <c r="B1966" s="1" t="s">
        <v>3524</v>
      </c>
      <c r="C1966">
        <v>600271</v>
      </c>
      <c r="D1966" t="s">
        <v>3524</v>
      </c>
    </row>
    <row r="1967" spans="1:4">
      <c r="A1967" s="1" t="str">
        <f>"600272"</f>
        <v>600272</v>
      </c>
      <c r="B1967" s="1" t="s">
        <v>3525</v>
      </c>
      <c r="C1967">
        <v>600272</v>
      </c>
      <c r="D1967" t="s">
        <v>3525</v>
      </c>
    </row>
    <row r="1968" spans="1:4">
      <c r="A1968" s="1" t="str">
        <f>"600273"</f>
        <v>600273</v>
      </c>
      <c r="B1968" s="1" t="s">
        <v>3526</v>
      </c>
      <c r="C1968">
        <v>600273</v>
      </c>
      <c r="D1968" t="s">
        <v>3526</v>
      </c>
    </row>
    <row r="1969" spans="1:4">
      <c r="A1969" s="1" t="str">
        <f>"600275"</f>
        <v>600275</v>
      </c>
      <c r="B1969" s="1" t="s">
        <v>3527</v>
      </c>
      <c r="C1969">
        <v>600275</v>
      </c>
      <c r="D1969" t="s">
        <v>3527</v>
      </c>
    </row>
    <row r="1970" spans="1:4">
      <c r="A1970" s="1" t="str">
        <f>"600276"</f>
        <v>600276</v>
      </c>
      <c r="B1970" s="1" t="s">
        <v>3528</v>
      </c>
      <c r="C1970">
        <v>600276</v>
      </c>
      <c r="D1970" t="s">
        <v>3528</v>
      </c>
    </row>
    <row r="1971" spans="1:4">
      <c r="A1971" s="1" t="str">
        <f>"600277"</f>
        <v>600277</v>
      </c>
      <c r="B1971" s="1" t="s">
        <v>3529</v>
      </c>
      <c r="C1971">
        <v>600277</v>
      </c>
      <c r="D1971" t="s">
        <v>3530</v>
      </c>
    </row>
    <row r="1972" spans="1:4">
      <c r="A1972" s="1" t="str">
        <f>"600278"</f>
        <v>600278</v>
      </c>
      <c r="B1972" s="1" t="s">
        <v>3531</v>
      </c>
      <c r="C1972">
        <v>600278</v>
      </c>
      <c r="D1972" t="s">
        <v>3531</v>
      </c>
    </row>
    <row r="1973" spans="1:4">
      <c r="A1973" s="1" t="str">
        <f>"600279"</f>
        <v>600279</v>
      </c>
      <c r="B1973" s="1" t="s">
        <v>3532</v>
      </c>
      <c r="C1973">
        <v>600279</v>
      </c>
      <c r="D1973" t="s">
        <v>3532</v>
      </c>
    </row>
    <row r="1974" spans="1:4">
      <c r="A1974" s="1" t="str">
        <f>"600280"</f>
        <v>600280</v>
      </c>
      <c r="B1974" s="1" t="s">
        <v>3533</v>
      </c>
      <c r="C1974">
        <v>600280</v>
      </c>
      <c r="D1974" t="s">
        <v>3533</v>
      </c>
    </row>
    <row r="1975" spans="1:4">
      <c r="A1975" s="1" t="str">
        <f>"600281"</f>
        <v>600281</v>
      </c>
      <c r="B1975" s="1" t="s">
        <v>3534</v>
      </c>
      <c r="C1975">
        <v>600281</v>
      </c>
      <c r="D1975" t="s">
        <v>3534</v>
      </c>
    </row>
    <row r="1976" spans="1:4">
      <c r="A1976" s="1" t="str">
        <f>"600282"</f>
        <v>600282</v>
      </c>
      <c r="B1976" s="1" t="s">
        <v>3535</v>
      </c>
      <c r="C1976">
        <v>600282</v>
      </c>
      <c r="D1976" t="s">
        <v>3536</v>
      </c>
    </row>
    <row r="1977" spans="1:4">
      <c r="A1977" s="1" t="str">
        <f>"600283"</f>
        <v>600283</v>
      </c>
      <c r="B1977" s="1" t="s">
        <v>3537</v>
      </c>
      <c r="C1977">
        <v>600283</v>
      </c>
      <c r="D1977" t="s">
        <v>3537</v>
      </c>
    </row>
    <row r="1978" spans="1:4">
      <c r="A1978" s="1" t="str">
        <f>"600284"</f>
        <v>600284</v>
      </c>
      <c r="B1978" s="1" t="s">
        <v>3538</v>
      </c>
      <c r="C1978">
        <v>600284</v>
      </c>
      <c r="D1978" t="s">
        <v>3538</v>
      </c>
    </row>
    <row r="1979" spans="1:4">
      <c r="A1979" s="1" t="str">
        <f>"600285"</f>
        <v>600285</v>
      </c>
      <c r="B1979" s="1" t="s">
        <v>3539</v>
      </c>
      <c r="C1979">
        <v>600285</v>
      </c>
      <c r="D1979" t="s">
        <v>3539</v>
      </c>
    </row>
    <row r="1980" spans="1:4">
      <c r="A1980" s="1" t="str">
        <f>"600287"</f>
        <v>600287</v>
      </c>
      <c r="B1980" s="1" t="s">
        <v>3540</v>
      </c>
      <c r="C1980">
        <v>600287</v>
      </c>
      <c r="D1980" t="s">
        <v>3540</v>
      </c>
    </row>
    <row r="1981" spans="1:4">
      <c r="A1981" s="1" t="str">
        <f>"600288"</f>
        <v>600288</v>
      </c>
      <c r="B1981" s="1" t="s">
        <v>3541</v>
      </c>
      <c r="C1981">
        <v>600288</v>
      </c>
      <c r="D1981" t="s">
        <v>3541</v>
      </c>
    </row>
    <row r="1982" spans="1:4">
      <c r="A1982" s="1" t="str">
        <f>"600289"</f>
        <v>600289</v>
      </c>
      <c r="B1982" s="1" t="s">
        <v>3542</v>
      </c>
      <c r="C1982">
        <v>600289</v>
      </c>
      <c r="D1982" t="s">
        <v>3542</v>
      </c>
    </row>
    <row r="1983" spans="1:4">
      <c r="A1983" s="1" t="str">
        <f>"600290"</f>
        <v>600290</v>
      </c>
      <c r="B1983" s="1" t="s">
        <v>3543</v>
      </c>
      <c r="C1983">
        <v>600290</v>
      </c>
      <c r="D1983" t="s">
        <v>3543</v>
      </c>
    </row>
    <row r="1984" spans="1:4">
      <c r="A1984" s="1" t="str">
        <f>"600291"</f>
        <v>600291</v>
      </c>
      <c r="B1984" s="1" t="s">
        <v>3544</v>
      </c>
      <c r="C1984">
        <v>600291</v>
      </c>
      <c r="D1984" t="s">
        <v>3544</v>
      </c>
    </row>
    <row r="1985" spans="1:4">
      <c r="A1985" s="1" t="str">
        <f>"600292"</f>
        <v>600292</v>
      </c>
      <c r="B1985" s="1" t="s">
        <v>3545</v>
      </c>
      <c r="C1985">
        <v>600292</v>
      </c>
      <c r="D1985" t="s">
        <v>3545</v>
      </c>
    </row>
    <row r="1986" spans="1:4">
      <c r="A1986" s="1" t="str">
        <f>"600293"</f>
        <v>600293</v>
      </c>
      <c r="B1986" s="1" t="s">
        <v>3546</v>
      </c>
      <c r="C1986">
        <v>600293</v>
      </c>
      <c r="D1986" t="s">
        <v>3546</v>
      </c>
    </row>
    <row r="1987" spans="1:4">
      <c r="A1987" s="1" t="str">
        <f>"600295"</f>
        <v>600295</v>
      </c>
      <c r="B1987" s="1" t="s">
        <v>3547</v>
      </c>
      <c r="C1987">
        <v>600295</v>
      </c>
      <c r="D1987" t="s">
        <v>3547</v>
      </c>
    </row>
    <row r="1988" spans="1:4">
      <c r="A1988" s="1" t="str">
        <f>"600297"</f>
        <v>600297</v>
      </c>
      <c r="B1988" s="1" t="s">
        <v>3548</v>
      </c>
      <c r="C1988">
        <v>600297</v>
      </c>
      <c r="D1988" t="s">
        <v>3549</v>
      </c>
    </row>
    <row r="1989" spans="1:4">
      <c r="A1989" s="1" t="str">
        <f>"600298"</f>
        <v>600298</v>
      </c>
      <c r="B1989" s="1" t="s">
        <v>3550</v>
      </c>
      <c r="C1989">
        <v>600298</v>
      </c>
      <c r="D1989" t="s">
        <v>3550</v>
      </c>
    </row>
    <row r="1990" spans="1:4">
      <c r="A1990" s="1" t="str">
        <f>"600299"</f>
        <v>600299</v>
      </c>
      <c r="B1990" s="1" t="s">
        <v>3551</v>
      </c>
      <c r="C1990">
        <v>600299</v>
      </c>
      <c r="D1990" t="s">
        <v>3552</v>
      </c>
    </row>
    <row r="1991" spans="1:4">
      <c r="A1991" s="1" t="str">
        <f>"600300"</f>
        <v>600300</v>
      </c>
      <c r="B1991" s="1" t="s">
        <v>3553</v>
      </c>
      <c r="C1991">
        <v>600300</v>
      </c>
      <c r="D1991" t="s">
        <v>3553</v>
      </c>
    </row>
    <row r="1992" spans="1:4">
      <c r="A1992" s="1" t="str">
        <f>"600301"</f>
        <v>600301</v>
      </c>
      <c r="B1992" s="1" t="s">
        <v>3554</v>
      </c>
      <c r="C1992">
        <v>600301</v>
      </c>
      <c r="D1992" t="s">
        <v>3555</v>
      </c>
    </row>
    <row r="1993" spans="1:4">
      <c r="A1993" s="1" t="str">
        <f>"600302"</f>
        <v>600302</v>
      </c>
      <c r="B1993" s="1" t="s">
        <v>3556</v>
      </c>
      <c r="C1993">
        <v>600302</v>
      </c>
      <c r="D1993" t="s">
        <v>3556</v>
      </c>
    </row>
    <row r="1994" spans="1:4">
      <c r="A1994" s="1" t="str">
        <f>"600303"</f>
        <v>600303</v>
      </c>
      <c r="B1994" s="1" t="s">
        <v>3557</v>
      </c>
      <c r="C1994">
        <v>600303</v>
      </c>
      <c r="D1994" t="s">
        <v>3557</v>
      </c>
    </row>
    <row r="1995" spans="1:4">
      <c r="A1995" s="1" t="str">
        <f>"600305"</f>
        <v>600305</v>
      </c>
      <c r="B1995" s="1" t="s">
        <v>3558</v>
      </c>
      <c r="C1995">
        <v>600305</v>
      </c>
      <c r="D1995" t="s">
        <v>3558</v>
      </c>
    </row>
    <row r="1996" spans="1:4">
      <c r="A1996" s="1" t="str">
        <f>"600306"</f>
        <v>600306</v>
      </c>
      <c r="B1996" s="1" t="s">
        <v>3559</v>
      </c>
      <c r="C1996">
        <v>600306</v>
      </c>
      <c r="D1996" t="s">
        <v>3559</v>
      </c>
    </row>
    <row r="1997" spans="1:4">
      <c r="A1997" s="1" t="str">
        <f>"600307"</f>
        <v>600307</v>
      </c>
      <c r="B1997" s="1" t="s">
        <v>3560</v>
      </c>
      <c r="C1997">
        <v>600307</v>
      </c>
      <c r="D1997" t="s">
        <v>3560</v>
      </c>
    </row>
    <row r="1998" spans="1:4">
      <c r="A1998" s="1" t="str">
        <f>"600308"</f>
        <v>600308</v>
      </c>
      <c r="B1998" s="1" t="s">
        <v>3561</v>
      </c>
      <c r="C1998">
        <v>600308</v>
      </c>
      <c r="D1998" t="s">
        <v>3561</v>
      </c>
    </row>
    <row r="1999" spans="1:4">
      <c r="A1999" s="1" t="str">
        <f>"600309"</f>
        <v>600309</v>
      </c>
      <c r="B1999" s="1" t="s">
        <v>3562</v>
      </c>
      <c r="C1999">
        <v>600309</v>
      </c>
      <c r="D1999" t="s">
        <v>3562</v>
      </c>
    </row>
    <row r="2000" spans="1:4">
      <c r="A2000" s="1" t="str">
        <f>"600310"</f>
        <v>600310</v>
      </c>
      <c r="B2000" s="1" t="s">
        <v>3563</v>
      </c>
      <c r="C2000">
        <v>600310</v>
      </c>
      <c r="D2000" t="s">
        <v>3563</v>
      </c>
    </row>
    <row r="2001" spans="1:4">
      <c r="A2001" s="1" t="str">
        <f>"600311"</f>
        <v>600311</v>
      </c>
      <c r="B2001" s="1" t="s">
        <v>3564</v>
      </c>
      <c r="C2001">
        <v>600311</v>
      </c>
      <c r="D2001" t="s">
        <v>3565</v>
      </c>
    </row>
    <row r="2002" spans="1:4">
      <c r="A2002" s="1" t="str">
        <f>"600312"</f>
        <v>600312</v>
      </c>
      <c r="B2002" s="1" t="s">
        <v>3566</v>
      </c>
      <c r="C2002">
        <v>600312</v>
      </c>
      <c r="D2002" t="s">
        <v>3566</v>
      </c>
    </row>
    <row r="2003" spans="1:4">
      <c r="A2003" s="1" t="str">
        <f>"600313"</f>
        <v>600313</v>
      </c>
      <c r="B2003" s="1" t="s">
        <v>3567</v>
      </c>
      <c r="C2003">
        <v>600313</v>
      </c>
      <c r="D2003" t="s">
        <v>3567</v>
      </c>
    </row>
    <row r="2004" spans="1:4">
      <c r="A2004" s="1" t="str">
        <f>"600315"</f>
        <v>600315</v>
      </c>
      <c r="B2004" s="1" t="s">
        <v>3568</v>
      </c>
      <c r="C2004">
        <v>600315</v>
      </c>
      <c r="D2004" t="s">
        <v>3568</v>
      </c>
    </row>
    <row r="2005" spans="1:4">
      <c r="A2005" s="1" t="str">
        <f>"600316"</f>
        <v>600316</v>
      </c>
      <c r="B2005" s="1" t="s">
        <v>3569</v>
      </c>
      <c r="C2005">
        <v>600316</v>
      </c>
      <c r="D2005" t="s">
        <v>3569</v>
      </c>
    </row>
    <row r="2006" spans="1:4">
      <c r="A2006" s="1" t="str">
        <f>"600317"</f>
        <v>600317</v>
      </c>
      <c r="B2006" s="1" t="s">
        <v>3570</v>
      </c>
      <c r="C2006">
        <v>600317</v>
      </c>
      <c r="D2006" t="s">
        <v>3570</v>
      </c>
    </row>
    <row r="2007" spans="1:4">
      <c r="A2007" s="1" t="str">
        <f>"600318"</f>
        <v>600318</v>
      </c>
      <c r="B2007" s="1" t="s">
        <v>3571</v>
      </c>
      <c r="C2007">
        <v>600318</v>
      </c>
      <c r="D2007" t="s">
        <v>3571</v>
      </c>
    </row>
    <row r="2008" spans="1:4">
      <c r="A2008" s="1" t="str">
        <f>"600319"</f>
        <v>600319</v>
      </c>
      <c r="B2008" s="1" t="s">
        <v>3572</v>
      </c>
      <c r="C2008">
        <v>600319</v>
      </c>
      <c r="D2008" t="s">
        <v>3572</v>
      </c>
    </row>
    <row r="2009" spans="1:4">
      <c r="A2009" s="1" t="str">
        <f>"600320"</f>
        <v>600320</v>
      </c>
      <c r="B2009" s="1" t="s">
        <v>3573</v>
      </c>
      <c r="C2009">
        <v>600320</v>
      </c>
      <c r="D2009" t="s">
        <v>3573</v>
      </c>
    </row>
    <row r="2010" spans="1:4">
      <c r="A2010" s="1" t="str">
        <f>"600321"</f>
        <v>600321</v>
      </c>
      <c r="B2010" s="1" t="s">
        <v>3574</v>
      </c>
      <c r="C2010">
        <v>600321</v>
      </c>
      <c r="D2010" t="s">
        <v>3574</v>
      </c>
    </row>
    <row r="2011" spans="1:4">
      <c r="A2011" s="1" t="str">
        <f>"600322"</f>
        <v>600322</v>
      </c>
      <c r="B2011" s="1" t="s">
        <v>3575</v>
      </c>
      <c r="C2011">
        <v>600322</v>
      </c>
      <c r="D2011" t="s">
        <v>3575</v>
      </c>
    </row>
    <row r="2012" spans="1:4">
      <c r="A2012" s="1" t="str">
        <f>"600323"</f>
        <v>600323</v>
      </c>
      <c r="B2012" s="1" t="s">
        <v>3576</v>
      </c>
      <c r="C2012">
        <v>600323</v>
      </c>
      <c r="D2012" t="s">
        <v>3576</v>
      </c>
    </row>
    <row r="2013" spans="1:4">
      <c r="A2013" s="1" t="str">
        <f>"600325"</f>
        <v>600325</v>
      </c>
      <c r="B2013" s="1" t="s">
        <v>3577</v>
      </c>
      <c r="C2013">
        <v>600325</v>
      </c>
      <c r="D2013" t="s">
        <v>3577</v>
      </c>
    </row>
    <row r="2014" spans="1:4">
      <c r="A2014" s="1" t="str">
        <f>"600326"</f>
        <v>600326</v>
      </c>
      <c r="B2014" s="1" t="s">
        <v>3578</v>
      </c>
      <c r="C2014">
        <v>600326</v>
      </c>
      <c r="D2014" t="s">
        <v>3578</v>
      </c>
    </row>
    <row r="2015" spans="1:4">
      <c r="A2015" s="1" t="str">
        <f>"600327"</f>
        <v>600327</v>
      </c>
      <c r="B2015" s="1" t="s">
        <v>3579</v>
      </c>
      <c r="C2015">
        <v>600327</v>
      </c>
      <c r="D2015" t="s">
        <v>3579</v>
      </c>
    </row>
    <row r="2016" spans="1:4">
      <c r="A2016" s="1" t="str">
        <f>"600328"</f>
        <v>600328</v>
      </c>
      <c r="B2016" s="1" t="s">
        <v>3580</v>
      </c>
      <c r="C2016">
        <v>600328</v>
      </c>
      <c r="D2016" t="s">
        <v>3580</v>
      </c>
    </row>
    <row r="2017" spans="1:4">
      <c r="A2017" s="1" t="str">
        <f>"600329"</f>
        <v>600329</v>
      </c>
      <c r="B2017" s="1" t="s">
        <v>3581</v>
      </c>
      <c r="C2017">
        <v>600329</v>
      </c>
      <c r="D2017" t="s">
        <v>3581</v>
      </c>
    </row>
    <row r="2018" spans="1:4">
      <c r="A2018" s="1" t="str">
        <f>"600330"</f>
        <v>600330</v>
      </c>
      <c r="B2018" s="1" t="s">
        <v>3582</v>
      </c>
      <c r="C2018">
        <v>600330</v>
      </c>
      <c r="D2018" t="s">
        <v>3582</v>
      </c>
    </row>
    <row r="2019" spans="1:4">
      <c r="A2019" s="1" t="str">
        <f>"600331"</f>
        <v>600331</v>
      </c>
      <c r="B2019" s="1" t="s">
        <v>3583</v>
      </c>
      <c r="C2019">
        <v>600331</v>
      </c>
      <c r="D2019" t="s">
        <v>3583</v>
      </c>
    </row>
    <row r="2020" spans="1:4">
      <c r="A2020" s="1" t="str">
        <f>"600332"</f>
        <v>600332</v>
      </c>
      <c r="B2020" s="1" t="s">
        <v>1136</v>
      </c>
      <c r="C2020">
        <v>600332</v>
      </c>
      <c r="D2020" t="s">
        <v>1136</v>
      </c>
    </row>
    <row r="2021" spans="1:4">
      <c r="A2021" s="1" t="str">
        <f>"600333"</f>
        <v>600333</v>
      </c>
      <c r="B2021" s="1" t="s">
        <v>3584</v>
      </c>
      <c r="C2021">
        <v>600333</v>
      </c>
      <c r="D2021" t="s">
        <v>3584</v>
      </c>
    </row>
    <row r="2022" spans="1:4">
      <c r="A2022" s="1" t="str">
        <f>"600335"</f>
        <v>600335</v>
      </c>
      <c r="B2022" s="1" t="s">
        <v>3585</v>
      </c>
      <c r="C2022">
        <v>600335</v>
      </c>
      <c r="D2022" t="s">
        <v>3585</v>
      </c>
    </row>
    <row r="2023" spans="1:4">
      <c r="A2023" s="1" t="str">
        <f>"600336"</f>
        <v>600336</v>
      </c>
      <c r="B2023" s="1" t="s">
        <v>3586</v>
      </c>
      <c r="C2023">
        <v>600336</v>
      </c>
      <c r="D2023" t="s">
        <v>3586</v>
      </c>
    </row>
    <row r="2024" spans="1:4">
      <c r="A2024" s="1" t="str">
        <f>"600337"</f>
        <v>600337</v>
      </c>
      <c r="B2024" s="1" t="s">
        <v>3587</v>
      </c>
      <c r="C2024">
        <v>600337</v>
      </c>
      <c r="D2024" t="s">
        <v>3587</v>
      </c>
    </row>
    <row r="2025" spans="1:4">
      <c r="A2025" s="1" t="str">
        <f>"600338"</f>
        <v>600338</v>
      </c>
      <c r="B2025" s="1" t="s">
        <v>3588</v>
      </c>
      <c r="C2025">
        <v>600338</v>
      </c>
      <c r="D2025" t="s">
        <v>3588</v>
      </c>
    </row>
    <row r="2026" spans="1:4">
      <c r="A2026" s="1" t="str">
        <f>"600339"</f>
        <v>600339</v>
      </c>
      <c r="B2026" s="1" t="s">
        <v>3589</v>
      </c>
      <c r="C2026">
        <v>600339</v>
      </c>
      <c r="D2026" t="s">
        <v>3589</v>
      </c>
    </row>
    <row r="2027" spans="1:4">
      <c r="A2027" s="1" t="str">
        <f>"600340"</f>
        <v>600340</v>
      </c>
      <c r="B2027" s="1" t="s">
        <v>3590</v>
      </c>
      <c r="C2027">
        <v>600340</v>
      </c>
      <c r="D2027" t="s">
        <v>3590</v>
      </c>
    </row>
    <row r="2028" spans="1:4">
      <c r="A2028" s="1" t="str">
        <f>"600343"</f>
        <v>600343</v>
      </c>
      <c r="B2028" s="1" t="s">
        <v>3591</v>
      </c>
      <c r="C2028">
        <v>600343</v>
      </c>
      <c r="D2028" t="s">
        <v>3591</v>
      </c>
    </row>
    <row r="2029" spans="1:4">
      <c r="A2029" s="1" t="str">
        <f>"600345"</f>
        <v>600345</v>
      </c>
      <c r="B2029" s="1" t="s">
        <v>3592</v>
      </c>
      <c r="C2029">
        <v>600345</v>
      </c>
      <c r="D2029" t="s">
        <v>3592</v>
      </c>
    </row>
    <row r="2030" spans="1:4">
      <c r="A2030" s="1" t="str">
        <f>"600346"</f>
        <v>600346</v>
      </c>
      <c r="B2030" s="1" t="s">
        <v>3593</v>
      </c>
      <c r="C2030">
        <v>600346</v>
      </c>
      <c r="D2030" t="s">
        <v>3593</v>
      </c>
    </row>
    <row r="2031" spans="1:4">
      <c r="A2031" s="1" t="str">
        <f>"600348"</f>
        <v>600348</v>
      </c>
      <c r="B2031" s="1" t="s">
        <v>3594</v>
      </c>
      <c r="C2031">
        <v>600348</v>
      </c>
      <c r="D2031" t="s">
        <v>3594</v>
      </c>
    </row>
    <row r="2032" spans="1:4">
      <c r="A2032" s="1" t="str">
        <f>"600350"</f>
        <v>600350</v>
      </c>
      <c r="B2032" s="1" t="s">
        <v>3595</v>
      </c>
      <c r="C2032">
        <v>600350</v>
      </c>
      <c r="D2032" t="s">
        <v>3595</v>
      </c>
    </row>
    <row r="2033" spans="1:4">
      <c r="A2033" s="1" t="str">
        <f>"600351"</f>
        <v>600351</v>
      </c>
      <c r="B2033" s="1" t="s">
        <v>3596</v>
      </c>
      <c r="C2033">
        <v>600351</v>
      </c>
      <c r="D2033" t="s">
        <v>3596</v>
      </c>
    </row>
    <row r="2034" spans="1:4">
      <c r="A2034" s="1" t="str">
        <f>"600352"</f>
        <v>600352</v>
      </c>
      <c r="B2034" s="1" t="s">
        <v>3597</v>
      </c>
      <c r="C2034">
        <v>600352</v>
      </c>
      <c r="D2034" t="s">
        <v>3597</v>
      </c>
    </row>
    <row r="2035" spans="1:4">
      <c r="A2035" s="1" t="str">
        <f>"600353"</f>
        <v>600353</v>
      </c>
      <c r="B2035" s="1" t="s">
        <v>3598</v>
      </c>
      <c r="C2035">
        <v>600353</v>
      </c>
      <c r="D2035" t="s">
        <v>3598</v>
      </c>
    </row>
    <row r="2036" spans="1:4">
      <c r="A2036" s="1" t="str">
        <f>"600354"</f>
        <v>600354</v>
      </c>
      <c r="B2036" s="1" t="s">
        <v>3599</v>
      </c>
      <c r="C2036">
        <v>600354</v>
      </c>
      <c r="D2036" t="s">
        <v>3599</v>
      </c>
    </row>
    <row r="2037" spans="1:4">
      <c r="A2037" s="1" t="str">
        <f>"600355"</f>
        <v>600355</v>
      </c>
      <c r="B2037" s="1" t="s">
        <v>3600</v>
      </c>
      <c r="C2037">
        <v>600355</v>
      </c>
      <c r="D2037" t="s">
        <v>3600</v>
      </c>
    </row>
    <row r="2038" spans="1:4">
      <c r="A2038" s="1" t="str">
        <f>"600356"</f>
        <v>600356</v>
      </c>
      <c r="B2038" s="1" t="s">
        <v>3601</v>
      </c>
      <c r="C2038">
        <v>600356</v>
      </c>
      <c r="D2038" t="s">
        <v>3601</v>
      </c>
    </row>
    <row r="2039" spans="1:4">
      <c r="A2039" s="1" t="str">
        <f>"600358"</f>
        <v>600358</v>
      </c>
      <c r="B2039" s="1" t="s">
        <v>3602</v>
      </c>
      <c r="C2039">
        <v>600358</v>
      </c>
      <c r="D2039" t="s">
        <v>3602</v>
      </c>
    </row>
    <row r="2040" spans="1:4">
      <c r="A2040" s="1" t="str">
        <f>"600359"</f>
        <v>600359</v>
      </c>
      <c r="B2040" s="1" t="s">
        <v>3603</v>
      </c>
      <c r="C2040">
        <v>600359</v>
      </c>
      <c r="D2040" t="s">
        <v>3603</v>
      </c>
    </row>
    <row r="2041" spans="1:4">
      <c r="A2041" s="1" t="str">
        <f>"600360"</f>
        <v>600360</v>
      </c>
      <c r="B2041" s="1" t="s">
        <v>3604</v>
      </c>
      <c r="C2041">
        <v>600360</v>
      </c>
      <c r="D2041" t="s">
        <v>3604</v>
      </c>
    </row>
    <row r="2042" spans="1:4">
      <c r="A2042" s="1" t="str">
        <f>"600361"</f>
        <v>600361</v>
      </c>
      <c r="B2042" s="1" t="s">
        <v>3605</v>
      </c>
      <c r="C2042">
        <v>600361</v>
      </c>
      <c r="D2042" t="s">
        <v>3605</v>
      </c>
    </row>
    <row r="2043" spans="1:4">
      <c r="A2043" s="1" t="str">
        <f>"600362"</f>
        <v>600362</v>
      </c>
      <c r="B2043" s="1" t="s">
        <v>3606</v>
      </c>
      <c r="C2043">
        <v>600362</v>
      </c>
      <c r="D2043" t="s">
        <v>3606</v>
      </c>
    </row>
    <row r="2044" spans="1:4">
      <c r="A2044" s="1" t="str">
        <f>"600363"</f>
        <v>600363</v>
      </c>
      <c r="B2044" s="1" t="s">
        <v>3607</v>
      </c>
      <c r="C2044">
        <v>600363</v>
      </c>
      <c r="D2044" t="s">
        <v>3607</v>
      </c>
    </row>
    <row r="2045" spans="1:4">
      <c r="A2045" s="1" t="str">
        <f>"600365"</f>
        <v>600365</v>
      </c>
      <c r="B2045" s="1" t="s">
        <v>3608</v>
      </c>
      <c r="C2045">
        <v>600365</v>
      </c>
      <c r="D2045" t="s">
        <v>3608</v>
      </c>
    </row>
    <row r="2046" spans="1:4">
      <c r="A2046" s="1" t="str">
        <f>"600366"</f>
        <v>600366</v>
      </c>
      <c r="B2046" s="1" t="s">
        <v>3609</v>
      </c>
      <c r="C2046">
        <v>600366</v>
      </c>
      <c r="D2046" t="s">
        <v>3609</v>
      </c>
    </row>
    <row r="2047" spans="1:4">
      <c r="A2047" s="1" t="str">
        <f>"600367"</f>
        <v>600367</v>
      </c>
      <c r="B2047" s="1" t="s">
        <v>3610</v>
      </c>
      <c r="C2047">
        <v>600367</v>
      </c>
      <c r="D2047" t="s">
        <v>3610</v>
      </c>
    </row>
    <row r="2048" spans="1:4">
      <c r="A2048" s="1" t="str">
        <f>"600368"</f>
        <v>600368</v>
      </c>
      <c r="B2048" s="1" t="s">
        <v>3611</v>
      </c>
      <c r="C2048">
        <v>600368</v>
      </c>
      <c r="D2048" t="s">
        <v>3611</v>
      </c>
    </row>
    <row r="2049" spans="1:4">
      <c r="A2049" s="1" t="str">
        <f>"600369"</f>
        <v>600369</v>
      </c>
      <c r="B2049" s="1" t="s">
        <v>3612</v>
      </c>
      <c r="C2049">
        <v>600369</v>
      </c>
      <c r="D2049" t="s">
        <v>3612</v>
      </c>
    </row>
    <row r="2050" spans="1:4">
      <c r="A2050" s="1" t="str">
        <f>"600370"</f>
        <v>600370</v>
      </c>
      <c r="B2050" s="1" t="s">
        <v>3613</v>
      </c>
      <c r="C2050">
        <v>600370</v>
      </c>
      <c r="D2050" t="s">
        <v>3613</v>
      </c>
    </row>
    <row r="2051" spans="1:4">
      <c r="A2051" s="1" t="str">
        <f>"600371"</f>
        <v>600371</v>
      </c>
      <c r="B2051" s="1" t="s">
        <v>3614</v>
      </c>
      <c r="C2051">
        <v>600371</v>
      </c>
      <c r="D2051" t="s">
        <v>3614</v>
      </c>
    </row>
    <row r="2052" spans="1:4">
      <c r="A2052" s="1" t="str">
        <f>"600372"</f>
        <v>600372</v>
      </c>
      <c r="B2052" s="1" t="s">
        <v>3615</v>
      </c>
      <c r="C2052">
        <v>600372</v>
      </c>
      <c r="D2052" t="s">
        <v>3615</v>
      </c>
    </row>
    <row r="2053" spans="1:4">
      <c r="A2053" s="1" t="str">
        <f>"600373"</f>
        <v>600373</v>
      </c>
      <c r="B2053" s="1" t="s">
        <v>3616</v>
      </c>
      <c r="C2053">
        <v>600373</v>
      </c>
      <c r="D2053" t="s">
        <v>3616</v>
      </c>
    </row>
    <row r="2054" spans="1:4">
      <c r="A2054" s="1" t="str">
        <f>"600375"</f>
        <v>600375</v>
      </c>
      <c r="B2054" s="1" t="s">
        <v>3617</v>
      </c>
      <c r="C2054">
        <v>600375</v>
      </c>
      <c r="D2054" t="s">
        <v>3617</v>
      </c>
    </row>
    <row r="2055" spans="1:4">
      <c r="A2055" s="1" t="str">
        <f>"600376"</f>
        <v>600376</v>
      </c>
      <c r="B2055" s="1" t="s">
        <v>3618</v>
      </c>
      <c r="C2055">
        <v>600376</v>
      </c>
      <c r="D2055" t="s">
        <v>3618</v>
      </c>
    </row>
    <row r="2056" spans="1:4">
      <c r="A2056" s="1" t="str">
        <f>"600377"</f>
        <v>600377</v>
      </c>
      <c r="B2056" s="1" t="s">
        <v>3619</v>
      </c>
      <c r="C2056">
        <v>600377</v>
      </c>
      <c r="D2056" t="s">
        <v>3619</v>
      </c>
    </row>
    <row r="2057" spans="1:4">
      <c r="A2057" s="1" t="str">
        <f>"600378"</f>
        <v>600378</v>
      </c>
      <c r="B2057" s="1" t="s">
        <v>3620</v>
      </c>
      <c r="C2057">
        <v>600378</v>
      </c>
      <c r="D2057" t="s">
        <v>3620</v>
      </c>
    </row>
    <row r="2058" spans="1:4">
      <c r="A2058" s="1" t="str">
        <f>"600379"</f>
        <v>600379</v>
      </c>
      <c r="B2058" s="1" t="s">
        <v>3621</v>
      </c>
      <c r="C2058">
        <v>600379</v>
      </c>
      <c r="D2058" t="s">
        <v>3621</v>
      </c>
    </row>
    <row r="2059" spans="1:4">
      <c r="A2059" s="1" t="str">
        <f>"600380"</f>
        <v>600380</v>
      </c>
      <c r="B2059" s="1" t="s">
        <v>3622</v>
      </c>
      <c r="C2059">
        <v>600380</v>
      </c>
      <c r="D2059" t="s">
        <v>3622</v>
      </c>
    </row>
    <row r="2060" spans="1:4">
      <c r="A2060" s="1" t="str">
        <f>"600381"</f>
        <v>600381</v>
      </c>
      <c r="B2060" s="1" t="s">
        <v>3623</v>
      </c>
      <c r="C2060">
        <v>600381</v>
      </c>
      <c r="D2060" t="s">
        <v>3624</v>
      </c>
    </row>
    <row r="2061" spans="1:4">
      <c r="A2061" s="1" t="str">
        <f>"600382"</f>
        <v>600382</v>
      </c>
      <c r="B2061" s="1" t="s">
        <v>3625</v>
      </c>
      <c r="C2061">
        <v>600382</v>
      </c>
      <c r="D2061" t="s">
        <v>3625</v>
      </c>
    </row>
    <row r="2062" spans="1:4">
      <c r="A2062" s="1" t="str">
        <f>"600383"</f>
        <v>600383</v>
      </c>
      <c r="B2062" s="1" t="s">
        <v>3626</v>
      </c>
      <c r="C2062">
        <v>600383</v>
      </c>
      <c r="D2062" t="s">
        <v>3626</v>
      </c>
    </row>
    <row r="2063" spans="1:4">
      <c r="A2063" s="1" t="str">
        <f>"600385"</f>
        <v>600385</v>
      </c>
      <c r="B2063" s="1" t="s">
        <v>3627</v>
      </c>
      <c r="C2063">
        <v>600385</v>
      </c>
      <c r="D2063" t="s">
        <v>3628</v>
      </c>
    </row>
    <row r="2064" spans="1:4">
      <c r="A2064" s="1" t="str">
        <f>"600386"</f>
        <v>600386</v>
      </c>
      <c r="B2064" s="1" t="s">
        <v>3629</v>
      </c>
      <c r="C2064">
        <v>600386</v>
      </c>
      <c r="D2064" t="s">
        <v>3629</v>
      </c>
    </row>
    <row r="2065" spans="1:4">
      <c r="A2065" s="1" t="str">
        <f>"600387"</f>
        <v>600387</v>
      </c>
      <c r="B2065" s="1" t="s">
        <v>3630</v>
      </c>
      <c r="C2065">
        <v>600387</v>
      </c>
      <c r="D2065" t="s">
        <v>3630</v>
      </c>
    </row>
    <row r="2066" spans="1:4">
      <c r="A2066" s="1" t="str">
        <f>"600388"</f>
        <v>600388</v>
      </c>
      <c r="B2066" s="1" t="s">
        <v>3631</v>
      </c>
      <c r="C2066">
        <v>600388</v>
      </c>
      <c r="D2066" t="s">
        <v>3631</v>
      </c>
    </row>
    <row r="2067" spans="1:4">
      <c r="A2067" s="1" t="str">
        <f>"600389"</f>
        <v>600389</v>
      </c>
      <c r="B2067" s="1" t="s">
        <v>3632</v>
      </c>
      <c r="C2067">
        <v>600389</v>
      </c>
      <c r="D2067" t="s">
        <v>3632</v>
      </c>
    </row>
    <row r="2068" spans="1:4">
      <c r="A2068" s="1" t="str">
        <f>"600390"</f>
        <v>600390</v>
      </c>
      <c r="B2068" s="1" t="s">
        <v>3633</v>
      </c>
      <c r="C2068">
        <v>600390</v>
      </c>
      <c r="D2068" t="s">
        <v>3633</v>
      </c>
    </row>
    <row r="2069" spans="1:4">
      <c r="A2069" s="1" t="str">
        <f>"600391"</f>
        <v>600391</v>
      </c>
      <c r="B2069" s="1" t="s">
        <v>3634</v>
      </c>
      <c r="C2069">
        <v>600391</v>
      </c>
      <c r="D2069" t="s">
        <v>3634</v>
      </c>
    </row>
    <row r="2070" spans="1:4">
      <c r="A2070" s="1" t="str">
        <f>"600392"</f>
        <v>600392</v>
      </c>
      <c r="B2070" s="1" t="s">
        <v>3635</v>
      </c>
      <c r="C2070">
        <v>600392</v>
      </c>
      <c r="D2070" t="s">
        <v>3635</v>
      </c>
    </row>
    <row r="2071" spans="1:4">
      <c r="A2071" s="1" t="str">
        <f>"600393"</f>
        <v>600393</v>
      </c>
      <c r="B2071" s="1" t="s">
        <v>3636</v>
      </c>
      <c r="C2071">
        <v>600393</v>
      </c>
      <c r="D2071" t="s">
        <v>3636</v>
      </c>
    </row>
    <row r="2072" spans="1:4">
      <c r="A2072" s="1" t="str">
        <f>"600395"</f>
        <v>600395</v>
      </c>
      <c r="B2072" s="1" t="s">
        <v>3637</v>
      </c>
      <c r="C2072">
        <v>600395</v>
      </c>
      <c r="D2072" t="s">
        <v>3637</v>
      </c>
    </row>
    <row r="2073" spans="1:4">
      <c r="A2073" s="1" t="str">
        <f>"600396"</f>
        <v>600396</v>
      </c>
      <c r="B2073" s="1" t="s">
        <v>3638</v>
      </c>
      <c r="C2073">
        <v>600396</v>
      </c>
      <c r="D2073" t="s">
        <v>3638</v>
      </c>
    </row>
    <row r="2074" spans="1:4">
      <c r="A2074" s="1" t="str">
        <f>"600397"</f>
        <v>600397</v>
      </c>
      <c r="B2074" s="1" t="s">
        <v>3639</v>
      </c>
      <c r="C2074">
        <v>600397</v>
      </c>
      <c r="D2074" t="s">
        <v>3639</v>
      </c>
    </row>
    <row r="2075" spans="1:4">
      <c r="A2075" s="1" t="str">
        <f>"600398"</f>
        <v>600398</v>
      </c>
      <c r="B2075" s="1" t="s">
        <v>3640</v>
      </c>
      <c r="C2075">
        <v>600398</v>
      </c>
      <c r="D2075" t="s">
        <v>3640</v>
      </c>
    </row>
    <row r="2076" spans="1:4">
      <c r="A2076" s="1" t="str">
        <f>"600399"</f>
        <v>600399</v>
      </c>
      <c r="B2076" s="1" t="s">
        <v>3641</v>
      </c>
      <c r="C2076">
        <v>600399</v>
      </c>
      <c r="D2076" t="s">
        <v>3641</v>
      </c>
    </row>
    <row r="2077" spans="1:4">
      <c r="A2077" s="1" t="str">
        <f>"600400"</f>
        <v>600400</v>
      </c>
      <c r="B2077" s="1" t="s">
        <v>3642</v>
      </c>
      <c r="C2077">
        <v>600400</v>
      </c>
      <c r="D2077" t="s">
        <v>3642</v>
      </c>
    </row>
    <row r="2078" spans="1:4">
      <c r="A2078" s="1" t="str">
        <f>"600401"</f>
        <v>600401</v>
      </c>
      <c r="B2078" s="1" t="s">
        <v>3643</v>
      </c>
      <c r="C2078">
        <v>600401</v>
      </c>
      <c r="D2078" t="s">
        <v>3644</v>
      </c>
    </row>
    <row r="2079" spans="1:4">
      <c r="A2079" s="1" t="str">
        <f>"600403"</f>
        <v>600403</v>
      </c>
      <c r="B2079" s="1" t="s">
        <v>3645</v>
      </c>
      <c r="C2079">
        <v>600403</v>
      </c>
      <c r="D2079" t="s">
        <v>3645</v>
      </c>
    </row>
    <row r="2080" spans="1:4">
      <c r="A2080" s="1" t="str">
        <f>"600405"</f>
        <v>600405</v>
      </c>
      <c r="B2080" s="1" t="s">
        <v>3646</v>
      </c>
      <c r="C2080">
        <v>600405</v>
      </c>
      <c r="D2080" t="s">
        <v>3646</v>
      </c>
    </row>
    <row r="2081" spans="1:4">
      <c r="A2081" s="1" t="str">
        <f>"600406"</f>
        <v>600406</v>
      </c>
      <c r="B2081" s="1" t="s">
        <v>3647</v>
      </c>
      <c r="C2081">
        <v>600406</v>
      </c>
      <c r="D2081" t="s">
        <v>3647</v>
      </c>
    </row>
    <row r="2082" spans="1:4">
      <c r="A2082" s="1" t="str">
        <f>"600408"</f>
        <v>600408</v>
      </c>
      <c r="B2082" s="1" t="s">
        <v>3648</v>
      </c>
      <c r="C2082">
        <v>600408</v>
      </c>
      <c r="D2082" t="s">
        <v>3649</v>
      </c>
    </row>
    <row r="2083" spans="1:4">
      <c r="A2083" s="1" t="str">
        <f>"600409"</f>
        <v>600409</v>
      </c>
      <c r="B2083" s="1" t="s">
        <v>3650</v>
      </c>
      <c r="C2083">
        <v>600409</v>
      </c>
      <c r="D2083" t="s">
        <v>3650</v>
      </c>
    </row>
    <row r="2084" spans="1:4">
      <c r="A2084" s="1" t="str">
        <f>"600410"</f>
        <v>600410</v>
      </c>
      <c r="B2084" s="1" t="s">
        <v>3651</v>
      </c>
      <c r="C2084">
        <v>600410</v>
      </c>
      <c r="D2084" t="s">
        <v>3651</v>
      </c>
    </row>
    <row r="2085" spans="1:4">
      <c r="A2085" s="1" t="str">
        <f>"600415"</f>
        <v>600415</v>
      </c>
      <c r="B2085" s="1" t="s">
        <v>3652</v>
      </c>
      <c r="C2085">
        <v>600415</v>
      </c>
      <c r="D2085" t="s">
        <v>3652</v>
      </c>
    </row>
    <row r="2086" spans="1:4">
      <c r="A2086" s="1" t="str">
        <f>"600416"</f>
        <v>600416</v>
      </c>
      <c r="B2086" s="1" t="s">
        <v>3653</v>
      </c>
      <c r="C2086">
        <v>600416</v>
      </c>
      <c r="D2086" t="s">
        <v>3653</v>
      </c>
    </row>
    <row r="2087" spans="1:4">
      <c r="A2087" s="1" t="str">
        <f>"600418"</f>
        <v>600418</v>
      </c>
      <c r="B2087" s="1" t="s">
        <v>3654</v>
      </c>
      <c r="C2087">
        <v>600418</v>
      </c>
      <c r="D2087" t="s">
        <v>3654</v>
      </c>
    </row>
    <row r="2088" spans="1:4">
      <c r="A2088" s="1" t="str">
        <f>"600419"</f>
        <v>600419</v>
      </c>
      <c r="B2088" s="1" t="s">
        <v>3655</v>
      </c>
      <c r="C2088">
        <v>600419</v>
      </c>
      <c r="D2088" t="s">
        <v>3655</v>
      </c>
    </row>
    <row r="2089" spans="1:4">
      <c r="A2089" s="1" t="str">
        <f>"600420"</f>
        <v>600420</v>
      </c>
      <c r="B2089" s="1" t="s">
        <v>3656</v>
      </c>
      <c r="C2089">
        <v>600420</v>
      </c>
      <c r="D2089" t="s">
        <v>3656</v>
      </c>
    </row>
    <row r="2090" spans="1:4">
      <c r="A2090" s="1" t="str">
        <f>"600421"</f>
        <v>600421</v>
      </c>
      <c r="B2090" s="1" t="s">
        <v>3657</v>
      </c>
      <c r="C2090">
        <v>600421</v>
      </c>
      <c r="D2090" t="s">
        <v>3657</v>
      </c>
    </row>
    <row r="2091" spans="1:4">
      <c r="A2091" s="1" t="str">
        <f>"600422"</f>
        <v>600422</v>
      </c>
      <c r="B2091" s="1" t="s">
        <v>3658</v>
      </c>
      <c r="C2091">
        <v>600422</v>
      </c>
      <c r="D2091" t="s">
        <v>3659</v>
      </c>
    </row>
    <row r="2092" spans="1:4">
      <c r="A2092" s="1" t="str">
        <f>"600423"</f>
        <v>600423</v>
      </c>
      <c r="B2092" s="1" t="s">
        <v>3660</v>
      </c>
      <c r="C2092">
        <v>600423</v>
      </c>
      <c r="D2092" t="s">
        <v>3660</v>
      </c>
    </row>
    <row r="2093" spans="1:4">
      <c r="A2093" s="1" t="str">
        <f>"600425"</f>
        <v>600425</v>
      </c>
      <c r="B2093" s="1" t="s">
        <v>3661</v>
      </c>
      <c r="C2093">
        <v>600425</v>
      </c>
      <c r="D2093" t="s">
        <v>3661</v>
      </c>
    </row>
    <row r="2094" spans="1:4">
      <c r="A2094" s="1" t="str">
        <f>"600426"</f>
        <v>600426</v>
      </c>
      <c r="B2094" s="1" t="s">
        <v>3662</v>
      </c>
      <c r="C2094">
        <v>600426</v>
      </c>
      <c r="D2094" t="s">
        <v>3662</v>
      </c>
    </row>
    <row r="2095" spans="1:4">
      <c r="A2095" s="1" t="str">
        <f>"600428"</f>
        <v>600428</v>
      </c>
      <c r="B2095" s="1" t="s">
        <v>3663</v>
      </c>
      <c r="C2095">
        <v>600428</v>
      </c>
      <c r="D2095" t="s">
        <v>3663</v>
      </c>
    </row>
    <row r="2096" spans="1:4">
      <c r="A2096" s="1" t="str">
        <f>"600429"</f>
        <v>600429</v>
      </c>
      <c r="B2096" s="1" t="s">
        <v>3664</v>
      </c>
      <c r="C2096">
        <v>600429</v>
      </c>
      <c r="D2096" t="s">
        <v>3664</v>
      </c>
    </row>
    <row r="2097" spans="1:4">
      <c r="A2097" s="1" t="str">
        <f>"600432"</f>
        <v>600432</v>
      </c>
      <c r="B2097" s="1" t="s">
        <v>3665</v>
      </c>
      <c r="C2097">
        <v>600432</v>
      </c>
      <c r="D2097" t="s">
        <v>3665</v>
      </c>
    </row>
    <row r="2098" spans="1:4">
      <c r="A2098" s="1" t="str">
        <f>"600433"</f>
        <v>600433</v>
      </c>
      <c r="B2098" s="1" t="s">
        <v>3666</v>
      </c>
      <c r="C2098">
        <v>600433</v>
      </c>
      <c r="D2098" t="s">
        <v>3666</v>
      </c>
    </row>
    <row r="2099" spans="1:4">
      <c r="A2099" s="1" t="str">
        <f>"600435"</f>
        <v>600435</v>
      </c>
      <c r="B2099" s="1" t="s">
        <v>3667</v>
      </c>
      <c r="C2099">
        <v>600435</v>
      </c>
      <c r="D2099" t="s">
        <v>3667</v>
      </c>
    </row>
    <row r="2100" spans="1:4">
      <c r="A2100" s="1" t="str">
        <f>"600436"</f>
        <v>600436</v>
      </c>
      <c r="B2100" s="1" t="s">
        <v>3668</v>
      </c>
      <c r="C2100">
        <v>600436</v>
      </c>
      <c r="D2100" t="s">
        <v>3668</v>
      </c>
    </row>
    <row r="2101" spans="1:4">
      <c r="A2101" s="1" t="str">
        <f>"600438"</f>
        <v>600438</v>
      </c>
      <c r="B2101" s="1" t="s">
        <v>3669</v>
      </c>
      <c r="C2101">
        <v>600438</v>
      </c>
      <c r="D2101" t="s">
        <v>3669</v>
      </c>
    </row>
    <row r="2102" spans="1:4">
      <c r="A2102" s="1" t="str">
        <f>"600439"</f>
        <v>600439</v>
      </c>
      <c r="B2102" s="1" t="s">
        <v>3670</v>
      </c>
      <c r="C2102">
        <v>600439</v>
      </c>
      <c r="D2102" t="s">
        <v>3670</v>
      </c>
    </row>
    <row r="2103" spans="1:4">
      <c r="A2103" s="1" t="str">
        <f>"600444"</f>
        <v>600444</v>
      </c>
      <c r="B2103" s="1" t="s">
        <v>3671</v>
      </c>
      <c r="C2103">
        <v>600444</v>
      </c>
      <c r="D2103" t="s">
        <v>3672</v>
      </c>
    </row>
    <row r="2104" spans="1:4">
      <c r="A2104" s="1" t="str">
        <f>"600446"</f>
        <v>600446</v>
      </c>
      <c r="B2104" s="1" t="s">
        <v>3673</v>
      </c>
      <c r="C2104">
        <v>600446</v>
      </c>
      <c r="D2104" t="s">
        <v>3673</v>
      </c>
    </row>
    <row r="2105" spans="1:4">
      <c r="A2105" s="1" t="str">
        <f>"600448"</f>
        <v>600448</v>
      </c>
      <c r="B2105" s="1" t="s">
        <v>3674</v>
      </c>
      <c r="C2105">
        <v>600448</v>
      </c>
      <c r="D2105" t="s">
        <v>3674</v>
      </c>
    </row>
    <row r="2106" spans="1:4">
      <c r="A2106" s="1" t="str">
        <f>"600449"</f>
        <v>600449</v>
      </c>
      <c r="B2106" s="1" t="s">
        <v>3675</v>
      </c>
      <c r="C2106">
        <v>600449</v>
      </c>
      <c r="D2106" t="s">
        <v>3675</v>
      </c>
    </row>
    <row r="2107" spans="1:4">
      <c r="A2107" s="1" t="str">
        <f>"600452"</f>
        <v>600452</v>
      </c>
      <c r="B2107" s="1" t="s">
        <v>3676</v>
      </c>
      <c r="C2107">
        <v>600452</v>
      </c>
      <c r="D2107" t="s">
        <v>3676</v>
      </c>
    </row>
    <row r="2108" spans="1:4">
      <c r="A2108" s="1" t="str">
        <f>"600455"</f>
        <v>600455</v>
      </c>
      <c r="B2108" s="1" t="s">
        <v>3677</v>
      </c>
      <c r="C2108">
        <v>600455</v>
      </c>
      <c r="D2108" t="s">
        <v>3677</v>
      </c>
    </row>
    <row r="2109" spans="1:4">
      <c r="A2109" s="1" t="str">
        <f>"600456"</f>
        <v>600456</v>
      </c>
      <c r="B2109" s="1" t="s">
        <v>3678</v>
      </c>
      <c r="C2109">
        <v>600456</v>
      </c>
      <c r="D2109" t="s">
        <v>3678</v>
      </c>
    </row>
    <row r="2110" spans="1:4">
      <c r="A2110" s="1" t="str">
        <f>"600458"</f>
        <v>600458</v>
      </c>
      <c r="B2110" s="1" t="s">
        <v>3679</v>
      </c>
      <c r="C2110">
        <v>600458</v>
      </c>
      <c r="D2110" t="s">
        <v>3679</v>
      </c>
    </row>
    <row r="2111" spans="1:4">
      <c r="A2111" s="1" t="str">
        <f>"600459"</f>
        <v>600459</v>
      </c>
      <c r="B2111" s="1" t="s">
        <v>3680</v>
      </c>
      <c r="C2111">
        <v>600459</v>
      </c>
      <c r="D2111" t="s">
        <v>3680</v>
      </c>
    </row>
    <row r="2112" spans="1:4">
      <c r="A2112" s="1" t="str">
        <f>"600460"</f>
        <v>600460</v>
      </c>
      <c r="B2112" s="1" t="s">
        <v>3681</v>
      </c>
      <c r="C2112">
        <v>600460</v>
      </c>
      <c r="D2112" t="s">
        <v>3681</v>
      </c>
    </row>
    <row r="2113" spans="1:4">
      <c r="A2113" s="1" t="str">
        <f>"600461"</f>
        <v>600461</v>
      </c>
      <c r="B2113" s="1" t="s">
        <v>3682</v>
      </c>
      <c r="C2113">
        <v>600461</v>
      </c>
      <c r="D2113" t="s">
        <v>3682</v>
      </c>
    </row>
    <row r="2114" spans="1:4">
      <c r="A2114" s="1" t="str">
        <f>"600462"</f>
        <v>600462</v>
      </c>
      <c r="B2114" s="1" t="s">
        <v>3683</v>
      </c>
      <c r="C2114">
        <v>600462</v>
      </c>
      <c r="D2114" t="s">
        <v>3683</v>
      </c>
    </row>
    <row r="2115" spans="1:4">
      <c r="A2115" s="1" t="str">
        <f>"600463"</f>
        <v>600463</v>
      </c>
      <c r="B2115" s="1" t="s">
        <v>3684</v>
      </c>
      <c r="C2115">
        <v>600463</v>
      </c>
      <c r="D2115" t="s">
        <v>3684</v>
      </c>
    </row>
    <row r="2116" spans="1:4">
      <c r="A2116" s="1" t="str">
        <f>"600466"</f>
        <v>600466</v>
      </c>
      <c r="B2116" s="1" t="s">
        <v>3685</v>
      </c>
      <c r="C2116">
        <v>600466</v>
      </c>
      <c r="D2116" t="s">
        <v>3686</v>
      </c>
    </row>
    <row r="2117" spans="1:4">
      <c r="A2117" s="1" t="str">
        <f>"600467"</f>
        <v>600467</v>
      </c>
      <c r="B2117" s="1" t="s">
        <v>3687</v>
      </c>
      <c r="C2117">
        <v>600467</v>
      </c>
      <c r="D2117" t="s">
        <v>3687</v>
      </c>
    </row>
    <row r="2118" spans="1:4">
      <c r="A2118" s="1" t="str">
        <f>"600468"</f>
        <v>600468</v>
      </c>
      <c r="B2118" s="1" t="s">
        <v>3688</v>
      </c>
      <c r="C2118">
        <v>600468</v>
      </c>
      <c r="D2118" t="s">
        <v>3688</v>
      </c>
    </row>
    <row r="2119" spans="1:4">
      <c r="A2119" s="1" t="str">
        <f>"600469"</f>
        <v>600469</v>
      </c>
      <c r="B2119" s="1" t="s">
        <v>3689</v>
      </c>
      <c r="C2119">
        <v>600469</v>
      </c>
      <c r="D2119" t="s">
        <v>3689</v>
      </c>
    </row>
    <row r="2120" spans="1:4">
      <c r="A2120" s="1" t="str">
        <f>"600470"</f>
        <v>600470</v>
      </c>
      <c r="B2120" s="1" t="s">
        <v>3690</v>
      </c>
      <c r="C2120">
        <v>600470</v>
      </c>
      <c r="D2120" t="s">
        <v>3690</v>
      </c>
    </row>
    <row r="2121" spans="1:4">
      <c r="A2121" s="1" t="str">
        <f>"600475"</f>
        <v>600475</v>
      </c>
      <c r="B2121" s="1" t="s">
        <v>3691</v>
      </c>
      <c r="C2121">
        <v>600475</v>
      </c>
      <c r="D2121" t="s">
        <v>3691</v>
      </c>
    </row>
    <row r="2122" spans="1:4">
      <c r="A2122" s="1" t="str">
        <f>"600476"</f>
        <v>600476</v>
      </c>
      <c r="B2122" s="1" t="s">
        <v>3692</v>
      </c>
      <c r="C2122">
        <v>600476</v>
      </c>
      <c r="D2122" t="s">
        <v>3692</v>
      </c>
    </row>
    <row r="2123" spans="1:4">
      <c r="A2123" s="1" t="str">
        <f>"600477"</f>
        <v>600477</v>
      </c>
      <c r="B2123" s="1" t="s">
        <v>3693</v>
      </c>
      <c r="C2123">
        <v>600477</v>
      </c>
      <c r="D2123" t="s">
        <v>3693</v>
      </c>
    </row>
    <row r="2124" spans="1:4">
      <c r="A2124" s="1" t="str">
        <f>"600478"</f>
        <v>600478</v>
      </c>
      <c r="B2124" s="1" t="s">
        <v>3694</v>
      </c>
      <c r="C2124">
        <v>600478</v>
      </c>
      <c r="D2124" t="s">
        <v>3694</v>
      </c>
    </row>
    <row r="2125" spans="1:4">
      <c r="A2125" s="1" t="str">
        <f>"600479"</f>
        <v>600479</v>
      </c>
      <c r="B2125" s="1" t="s">
        <v>3695</v>
      </c>
      <c r="C2125">
        <v>600479</v>
      </c>
      <c r="D2125" t="s">
        <v>3695</v>
      </c>
    </row>
    <row r="2126" spans="1:4">
      <c r="A2126" s="1" t="str">
        <f>"600480"</f>
        <v>600480</v>
      </c>
      <c r="B2126" s="1" t="s">
        <v>3696</v>
      </c>
      <c r="C2126">
        <v>600480</v>
      </c>
      <c r="D2126" t="s">
        <v>3696</v>
      </c>
    </row>
    <row r="2127" spans="1:4">
      <c r="A2127" s="1" t="str">
        <f>"600481"</f>
        <v>600481</v>
      </c>
      <c r="B2127" s="1" t="s">
        <v>3697</v>
      </c>
      <c r="C2127">
        <v>600481</v>
      </c>
      <c r="D2127" t="s">
        <v>3697</v>
      </c>
    </row>
    <row r="2128" spans="1:4">
      <c r="A2128" s="1" t="str">
        <f>"600482"</f>
        <v>600482</v>
      </c>
      <c r="B2128" s="1" t="s">
        <v>3698</v>
      </c>
      <c r="C2128">
        <v>600482</v>
      </c>
      <c r="D2128" t="s">
        <v>3698</v>
      </c>
    </row>
    <row r="2129" spans="1:4">
      <c r="A2129" s="1" t="str">
        <f>"600483"</f>
        <v>600483</v>
      </c>
      <c r="B2129" s="1" t="s">
        <v>3699</v>
      </c>
      <c r="C2129">
        <v>600483</v>
      </c>
      <c r="D2129" t="s">
        <v>3699</v>
      </c>
    </row>
    <row r="2130" spans="1:4">
      <c r="A2130" s="1" t="str">
        <f>"600485"</f>
        <v>600485</v>
      </c>
      <c r="B2130" s="1" t="s">
        <v>3700</v>
      </c>
      <c r="C2130">
        <v>600485</v>
      </c>
      <c r="D2130" t="s">
        <v>3700</v>
      </c>
    </row>
    <row r="2131" spans="1:4">
      <c r="A2131" s="1" t="str">
        <f>"600486"</f>
        <v>600486</v>
      </c>
      <c r="B2131" s="1" t="s">
        <v>3701</v>
      </c>
      <c r="C2131">
        <v>600486</v>
      </c>
      <c r="D2131" t="s">
        <v>3701</v>
      </c>
    </row>
    <row r="2132" spans="1:4">
      <c r="A2132" s="1" t="str">
        <f>"600487"</f>
        <v>600487</v>
      </c>
      <c r="B2132" s="1" t="s">
        <v>3702</v>
      </c>
      <c r="C2132">
        <v>600487</v>
      </c>
      <c r="D2132" t="s">
        <v>3702</v>
      </c>
    </row>
    <row r="2133" spans="1:4">
      <c r="A2133" s="1" t="str">
        <f>"600488"</f>
        <v>600488</v>
      </c>
      <c r="B2133" s="1" t="s">
        <v>3703</v>
      </c>
      <c r="C2133">
        <v>600488</v>
      </c>
      <c r="D2133" t="s">
        <v>3703</v>
      </c>
    </row>
    <row r="2134" spans="1:4">
      <c r="A2134" s="1" t="str">
        <f>"600489"</f>
        <v>600489</v>
      </c>
      <c r="B2134" s="1" t="s">
        <v>3704</v>
      </c>
      <c r="C2134">
        <v>600489</v>
      </c>
      <c r="D2134" t="s">
        <v>3704</v>
      </c>
    </row>
    <row r="2135" spans="1:4">
      <c r="A2135" s="1" t="str">
        <f>"600490"</f>
        <v>600490</v>
      </c>
      <c r="B2135" s="1" t="s">
        <v>3705</v>
      </c>
      <c r="C2135">
        <v>600490</v>
      </c>
      <c r="D2135" t="s">
        <v>3705</v>
      </c>
    </row>
    <row r="2136" spans="1:4">
      <c r="A2136" s="1" t="str">
        <f>"600491"</f>
        <v>600491</v>
      </c>
      <c r="B2136" s="1" t="s">
        <v>3706</v>
      </c>
      <c r="C2136">
        <v>600491</v>
      </c>
      <c r="D2136" t="s">
        <v>3706</v>
      </c>
    </row>
    <row r="2137" spans="1:4">
      <c r="A2137" s="1" t="str">
        <f>"600493"</f>
        <v>600493</v>
      </c>
      <c r="B2137" s="1" t="s">
        <v>3707</v>
      </c>
      <c r="C2137">
        <v>600493</v>
      </c>
      <c r="D2137" t="s">
        <v>3707</v>
      </c>
    </row>
    <row r="2138" spans="1:4">
      <c r="A2138" s="1" t="str">
        <f>"600495"</f>
        <v>600495</v>
      </c>
      <c r="B2138" s="1" t="s">
        <v>3708</v>
      </c>
      <c r="C2138">
        <v>600495</v>
      </c>
      <c r="D2138" t="s">
        <v>3708</v>
      </c>
    </row>
    <row r="2139" spans="1:4">
      <c r="A2139" s="1" t="str">
        <f>"600496"</f>
        <v>600496</v>
      </c>
      <c r="B2139" s="1" t="s">
        <v>3709</v>
      </c>
      <c r="C2139">
        <v>600496</v>
      </c>
      <c r="D2139" t="s">
        <v>3709</v>
      </c>
    </row>
    <row r="2140" spans="1:4">
      <c r="A2140" s="1" t="str">
        <f>"600497"</f>
        <v>600497</v>
      </c>
      <c r="B2140" s="1" t="s">
        <v>3710</v>
      </c>
      <c r="C2140">
        <v>600497</v>
      </c>
      <c r="D2140" t="s">
        <v>3710</v>
      </c>
    </row>
    <row r="2141" spans="1:4">
      <c r="A2141" s="1" t="str">
        <f>"600498"</f>
        <v>600498</v>
      </c>
      <c r="B2141" s="1" t="s">
        <v>3711</v>
      </c>
      <c r="C2141">
        <v>600498</v>
      </c>
      <c r="D2141" t="s">
        <v>3711</v>
      </c>
    </row>
    <row r="2142" spans="1:4">
      <c r="A2142" s="1" t="str">
        <f>"600499"</f>
        <v>600499</v>
      </c>
      <c r="B2142" s="1" t="s">
        <v>3712</v>
      </c>
      <c r="C2142">
        <v>600499</v>
      </c>
      <c r="D2142" t="s">
        <v>3712</v>
      </c>
    </row>
    <row r="2143" spans="1:4">
      <c r="A2143" s="1" t="str">
        <f>"600500"</f>
        <v>600500</v>
      </c>
      <c r="B2143" s="1" t="s">
        <v>3713</v>
      </c>
      <c r="C2143">
        <v>600500</v>
      </c>
      <c r="D2143" t="s">
        <v>3713</v>
      </c>
    </row>
    <row r="2144" spans="1:4">
      <c r="A2144" s="1" t="str">
        <f>"600501"</f>
        <v>600501</v>
      </c>
      <c r="B2144" s="1" t="s">
        <v>3714</v>
      </c>
      <c r="C2144">
        <v>600501</v>
      </c>
      <c r="D2144" t="s">
        <v>3714</v>
      </c>
    </row>
    <row r="2145" spans="1:4">
      <c r="A2145" s="1" t="str">
        <f>"600502"</f>
        <v>600502</v>
      </c>
      <c r="B2145" s="1" t="s">
        <v>3715</v>
      </c>
      <c r="C2145">
        <v>600502</v>
      </c>
      <c r="D2145" t="s">
        <v>3715</v>
      </c>
    </row>
    <row r="2146" spans="1:4">
      <c r="A2146" s="1" t="str">
        <f>"600503"</f>
        <v>600503</v>
      </c>
      <c r="B2146" s="1" t="s">
        <v>3716</v>
      </c>
      <c r="C2146">
        <v>600503</v>
      </c>
      <c r="D2146" t="s">
        <v>3716</v>
      </c>
    </row>
    <row r="2147" spans="1:4">
      <c r="A2147" s="1" t="str">
        <f>"600505"</f>
        <v>600505</v>
      </c>
      <c r="B2147" s="1" t="s">
        <v>3717</v>
      </c>
      <c r="C2147">
        <v>600505</v>
      </c>
      <c r="D2147" t="s">
        <v>3717</v>
      </c>
    </row>
    <row r="2148" spans="1:4">
      <c r="A2148" s="1" t="str">
        <f>"600506"</f>
        <v>600506</v>
      </c>
      <c r="B2148" s="1" t="s">
        <v>3718</v>
      </c>
      <c r="C2148">
        <v>600506</v>
      </c>
      <c r="D2148" t="s">
        <v>3718</v>
      </c>
    </row>
    <row r="2149" spans="1:4">
      <c r="A2149" s="1" t="str">
        <f>"600507"</f>
        <v>600507</v>
      </c>
      <c r="B2149" s="1" t="s">
        <v>3719</v>
      </c>
      <c r="C2149">
        <v>600507</v>
      </c>
      <c r="D2149" t="s">
        <v>3719</v>
      </c>
    </row>
    <row r="2150" spans="1:4">
      <c r="A2150" s="1" t="str">
        <f>"600508"</f>
        <v>600508</v>
      </c>
      <c r="B2150" s="1" t="s">
        <v>3720</v>
      </c>
      <c r="C2150">
        <v>600508</v>
      </c>
      <c r="D2150" t="s">
        <v>3720</v>
      </c>
    </row>
    <row r="2151" spans="1:4">
      <c r="A2151" s="1" t="str">
        <f>"600509"</f>
        <v>600509</v>
      </c>
      <c r="B2151" s="1" t="s">
        <v>3721</v>
      </c>
      <c r="C2151">
        <v>600509</v>
      </c>
      <c r="D2151" t="s">
        <v>3721</v>
      </c>
    </row>
    <row r="2152" spans="1:4">
      <c r="A2152" s="1" t="str">
        <f>"600510"</f>
        <v>600510</v>
      </c>
      <c r="B2152" s="1" t="s">
        <v>3722</v>
      </c>
      <c r="C2152">
        <v>600510</v>
      </c>
      <c r="D2152" t="s">
        <v>3722</v>
      </c>
    </row>
    <row r="2153" spans="1:4">
      <c r="A2153" s="1" t="str">
        <f>"600511"</f>
        <v>600511</v>
      </c>
      <c r="B2153" s="1" t="s">
        <v>3723</v>
      </c>
      <c r="C2153">
        <v>600511</v>
      </c>
      <c r="D2153" t="s">
        <v>3723</v>
      </c>
    </row>
    <row r="2154" spans="1:4">
      <c r="A2154" s="1" t="str">
        <f>"600512"</f>
        <v>600512</v>
      </c>
      <c r="B2154" s="1" t="s">
        <v>3724</v>
      </c>
      <c r="C2154">
        <v>600512</v>
      </c>
      <c r="D2154" t="s">
        <v>3724</v>
      </c>
    </row>
    <row r="2155" spans="1:4">
      <c r="A2155" s="1" t="str">
        <f>"600513"</f>
        <v>600513</v>
      </c>
      <c r="B2155" s="1" t="s">
        <v>3725</v>
      </c>
      <c r="C2155">
        <v>600513</v>
      </c>
      <c r="D2155" t="s">
        <v>3725</v>
      </c>
    </row>
    <row r="2156" spans="1:4">
      <c r="A2156" s="1" t="str">
        <f>"600515"</f>
        <v>600515</v>
      </c>
      <c r="B2156" s="1" t="s">
        <v>3726</v>
      </c>
      <c r="C2156">
        <v>600515</v>
      </c>
      <c r="D2156" t="s">
        <v>3726</v>
      </c>
    </row>
    <row r="2157" spans="1:4">
      <c r="A2157" s="1" t="str">
        <f>"600516"</f>
        <v>600516</v>
      </c>
      <c r="B2157" s="1" t="s">
        <v>3727</v>
      </c>
      <c r="C2157">
        <v>600516</v>
      </c>
      <c r="D2157" t="s">
        <v>3727</v>
      </c>
    </row>
    <row r="2158" spans="1:4">
      <c r="A2158" s="1" t="str">
        <f>"600517"</f>
        <v>600517</v>
      </c>
      <c r="B2158" s="1" t="s">
        <v>3728</v>
      </c>
      <c r="C2158">
        <v>600517</v>
      </c>
      <c r="D2158" t="s">
        <v>3728</v>
      </c>
    </row>
    <row r="2159" spans="1:4">
      <c r="A2159" s="1" t="str">
        <f>"600518"</f>
        <v>600518</v>
      </c>
      <c r="B2159" s="1" t="s">
        <v>3729</v>
      </c>
      <c r="C2159">
        <v>600518</v>
      </c>
      <c r="D2159" t="s">
        <v>3729</v>
      </c>
    </row>
    <row r="2160" spans="1:4">
      <c r="A2160" s="1" t="str">
        <f>"600519"</f>
        <v>600519</v>
      </c>
      <c r="B2160" s="1" t="s">
        <v>3730</v>
      </c>
      <c r="C2160">
        <v>600519</v>
      </c>
      <c r="D2160" t="s">
        <v>3730</v>
      </c>
    </row>
    <row r="2161" spans="1:4">
      <c r="A2161" s="1" t="str">
        <f>"600520"</f>
        <v>600520</v>
      </c>
      <c r="B2161" s="1" t="s">
        <v>3731</v>
      </c>
      <c r="C2161">
        <v>600520</v>
      </c>
      <c r="D2161" t="s">
        <v>3731</v>
      </c>
    </row>
    <row r="2162" spans="1:4">
      <c r="A2162" s="1" t="str">
        <f>"600521"</f>
        <v>600521</v>
      </c>
      <c r="B2162" s="1" t="s">
        <v>3732</v>
      </c>
      <c r="C2162">
        <v>600521</v>
      </c>
      <c r="D2162" t="s">
        <v>3732</v>
      </c>
    </row>
    <row r="2163" spans="1:4">
      <c r="A2163" s="1" t="str">
        <f>"600522"</f>
        <v>600522</v>
      </c>
      <c r="B2163" s="1" t="s">
        <v>3733</v>
      </c>
      <c r="C2163">
        <v>600522</v>
      </c>
      <c r="D2163" t="s">
        <v>3733</v>
      </c>
    </row>
    <row r="2164" spans="1:4">
      <c r="A2164" s="1" t="str">
        <f>"600523"</f>
        <v>600523</v>
      </c>
      <c r="B2164" s="1" t="s">
        <v>3734</v>
      </c>
      <c r="C2164">
        <v>600523</v>
      </c>
      <c r="D2164" t="s">
        <v>3734</v>
      </c>
    </row>
    <row r="2165" spans="1:4">
      <c r="A2165" s="1" t="str">
        <f>"600525"</f>
        <v>600525</v>
      </c>
      <c r="B2165" s="1" t="s">
        <v>3735</v>
      </c>
      <c r="C2165">
        <v>600525</v>
      </c>
      <c r="D2165" t="s">
        <v>3735</v>
      </c>
    </row>
    <row r="2166" spans="1:4">
      <c r="A2166" s="1" t="str">
        <f>"600526"</f>
        <v>600526</v>
      </c>
      <c r="B2166" s="1" t="s">
        <v>3736</v>
      </c>
      <c r="C2166">
        <v>600526</v>
      </c>
      <c r="D2166" t="s">
        <v>3736</v>
      </c>
    </row>
    <row r="2167" spans="1:4">
      <c r="A2167" s="1" t="str">
        <f>"600527"</f>
        <v>600527</v>
      </c>
      <c r="B2167" s="1" t="s">
        <v>3737</v>
      </c>
      <c r="C2167">
        <v>600527</v>
      </c>
      <c r="D2167" t="s">
        <v>3737</v>
      </c>
    </row>
    <row r="2168" spans="1:4">
      <c r="A2168" s="1" t="str">
        <f>"600528"</f>
        <v>600528</v>
      </c>
      <c r="B2168" s="1" t="s">
        <v>3738</v>
      </c>
      <c r="C2168">
        <v>600528</v>
      </c>
      <c r="D2168" t="s">
        <v>3738</v>
      </c>
    </row>
    <row r="2169" spans="1:4">
      <c r="A2169" s="1" t="str">
        <f>"600529"</f>
        <v>600529</v>
      </c>
      <c r="B2169" s="1" t="s">
        <v>3739</v>
      </c>
      <c r="C2169">
        <v>600529</v>
      </c>
      <c r="D2169" t="s">
        <v>3739</v>
      </c>
    </row>
    <row r="2170" spans="1:4">
      <c r="A2170" s="1" t="str">
        <f>"600530"</f>
        <v>600530</v>
      </c>
      <c r="B2170" s="1" t="s">
        <v>3740</v>
      </c>
      <c r="C2170">
        <v>600530</v>
      </c>
      <c r="D2170" t="s">
        <v>3740</v>
      </c>
    </row>
    <row r="2171" spans="1:4">
      <c r="A2171" s="1" t="str">
        <f>"600531"</f>
        <v>600531</v>
      </c>
      <c r="B2171" s="1" t="s">
        <v>3741</v>
      </c>
      <c r="C2171">
        <v>600531</v>
      </c>
      <c r="D2171" t="s">
        <v>3741</v>
      </c>
    </row>
    <row r="2172" spans="1:4">
      <c r="A2172" s="1" t="str">
        <f>"600532"</f>
        <v>600532</v>
      </c>
      <c r="B2172" s="1" t="s">
        <v>3742</v>
      </c>
      <c r="C2172">
        <v>600532</v>
      </c>
      <c r="D2172" t="s">
        <v>3742</v>
      </c>
    </row>
    <row r="2173" spans="1:4">
      <c r="A2173" s="1" t="str">
        <f>"600533"</f>
        <v>600533</v>
      </c>
      <c r="B2173" s="1" t="s">
        <v>3743</v>
      </c>
      <c r="C2173">
        <v>600533</v>
      </c>
      <c r="D2173" t="s">
        <v>3743</v>
      </c>
    </row>
    <row r="2174" spans="1:4">
      <c r="A2174" s="1" t="str">
        <f>"600535"</f>
        <v>600535</v>
      </c>
      <c r="B2174" s="1" t="s">
        <v>3744</v>
      </c>
      <c r="C2174">
        <v>600535</v>
      </c>
      <c r="D2174" t="s">
        <v>3744</v>
      </c>
    </row>
    <row r="2175" spans="1:4">
      <c r="A2175" s="1" t="str">
        <f>"600536"</f>
        <v>600536</v>
      </c>
      <c r="B2175" s="1" t="s">
        <v>3745</v>
      </c>
      <c r="C2175">
        <v>600536</v>
      </c>
      <c r="D2175" t="s">
        <v>3745</v>
      </c>
    </row>
    <row r="2176" spans="1:4">
      <c r="A2176" s="1" t="str">
        <f>"600537"</f>
        <v>600537</v>
      </c>
      <c r="B2176" s="1" t="s">
        <v>3746</v>
      </c>
      <c r="C2176">
        <v>600537</v>
      </c>
      <c r="D2176" t="s">
        <v>3746</v>
      </c>
    </row>
    <row r="2177" spans="1:4">
      <c r="A2177" s="1" t="str">
        <f>"600538"</f>
        <v>600538</v>
      </c>
      <c r="B2177" s="1" t="s">
        <v>3747</v>
      </c>
      <c r="C2177">
        <v>600538</v>
      </c>
      <c r="D2177" t="s">
        <v>3747</v>
      </c>
    </row>
    <row r="2178" spans="1:4">
      <c r="A2178" s="1" t="str">
        <f>"600539"</f>
        <v>600539</v>
      </c>
      <c r="B2178" s="1" t="s">
        <v>3748</v>
      </c>
      <c r="C2178">
        <v>600539</v>
      </c>
      <c r="D2178" t="s">
        <v>3749</v>
      </c>
    </row>
    <row r="2179" spans="1:4">
      <c r="A2179" s="1" t="str">
        <f>"600540"</f>
        <v>600540</v>
      </c>
      <c r="B2179" s="1" t="s">
        <v>3750</v>
      </c>
      <c r="C2179">
        <v>600540</v>
      </c>
      <c r="D2179" t="s">
        <v>3750</v>
      </c>
    </row>
    <row r="2180" spans="1:4">
      <c r="A2180" s="1" t="str">
        <f>"600543"</f>
        <v>600543</v>
      </c>
      <c r="B2180" s="1" t="s">
        <v>3751</v>
      </c>
      <c r="C2180">
        <v>600543</v>
      </c>
      <c r="D2180" t="s">
        <v>3751</v>
      </c>
    </row>
    <row r="2181" spans="1:4">
      <c r="A2181" s="1" t="str">
        <f>"600545"</f>
        <v>600545</v>
      </c>
      <c r="B2181" s="1" t="s">
        <v>3752</v>
      </c>
      <c r="C2181">
        <v>600545</v>
      </c>
      <c r="D2181" t="s">
        <v>3752</v>
      </c>
    </row>
    <row r="2182" spans="1:4">
      <c r="A2182" s="1" t="str">
        <f>"600546"</f>
        <v>600546</v>
      </c>
      <c r="B2182" s="1" t="s">
        <v>3753</v>
      </c>
      <c r="C2182">
        <v>600546</v>
      </c>
      <c r="D2182" t="s">
        <v>3753</v>
      </c>
    </row>
    <row r="2183" spans="1:4">
      <c r="A2183" s="1" t="str">
        <f>"600547"</f>
        <v>600547</v>
      </c>
      <c r="B2183" s="1" t="s">
        <v>3754</v>
      </c>
      <c r="C2183">
        <v>600547</v>
      </c>
      <c r="D2183" t="s">
        <v>3754</v>
      </c>
    </row>
    <row r="2184" spans="1:4">
      <c r="A2184" s="1" t="str">
        <f>"600548"</f>
        <v>600548</v>
      </c>
      <c r="B2184" s="1" t="s">
        <v>3755</v>
      </c>
      <c r="C2184">
        <v>600548</v>
      </c>
      <c r="D2184" t="s">
        <v>3755</v>
      </c>
    </row>
    <row r="2185" spans="1:4">
      <c r="A2185" s="1" t="str">
        <f>"600549"</f>
        <v>600549</v>
      </c>
      <c r="B2185" s="1" t="s">
        <v>3756</v>
      </c>
      <c r="C2185">
        <v>600549</v>
      </c>
      <c r="D2185" t="s">
        <v>3756</v>
      </c>
    </row>
    <row r="2186" spans="1:4">
      <c r="A2186" s="1" t="str">
        <f>"600550"</f>
        <v>600550</v>
      </c>
      <c r="B2186" s="1" t="s">
        <v>3757</v>
      </c>
      <c r="C2186">
        <v>600550</v>
      </c>
      <c r="D2186" t="s">
        <v>3758</v>
      </c>
    </row>
    <row r="2187" spans="1:4">
      <c r="A2187" s="1" t="str">
        <f>"600551"</f>
        <v>600551</v>
      </c>
      <c r="B2187" s="1" t="s">
        <v>3759</v>
      </c>
      <c r="C2187">
        <v>600551</v>
      </c>
      <c r="D2187" t="s">
        <v>3759</v>
      </c>
    </row>
    <row r="2188" spans="1:4">
      <c r="A2188" s="1" t="str">
        <f>"600552"</f>
        <v>600552</v>
      </c>
      <c r="B2188" s="1" t="s">
        <v>3760</v>
      </c>
      <c r="C2188">
        <v>600552</v>
      </c>
      <c r="D2188" t="s">
        <v>3760</v>
      </c>
    </row>
    <row r="2189" spans="1:4">
      <c r="A2189" s="1" t="str">
        <f>"600555"</f>
        <v>600555</v>
      </c>
      <c r="B2189" s="1" t="s">
        <v>3761</v>
      </c>
      <c r="C2189">
        <v>600555</v>
      </c>
      <c r="D2189" t="s">
        <v>3761</v>
      </c>
    </row>
    <row r="2190" spans="1:4">
      <c r="A2190" s="1" t="str">
        <f>"600556"</f>
        <v>600556</v>
      </c>
      <c r="B2190" s="1" t="s">
        <v>3762</v>
      </c>
      <c r="C2190">
        <v>600556</v>
      </c>
      <c r="D2190" t="s">
        <v>3763</v>
      </c>
    </row>
    <row r="2191" spans="1:4">
      <c r="A2191" s="1" t="str">
        <f>"600557"</f>
        <v>600557</v>
      </c>
      <c r="B2191" s="1" t="s">
        <v>3764</v>
      </c>
      <c r="C2191">
        <v>600557</v>
      </c>
      <c r="D2191" t="s">
        <v>3764</v>
      </c>
    </row>
    <row r="2192" spans="1:4">
      <c r="A2192" s="1" t="str">
        <f>"600558"</f>
        <v>600558</v>
      </c>
      <c r="B2192" s="1" t="s">
        <v>3765</v>
      </c>
      <c r="C2192">
        <v>600558</v>
      </c>
      <c r="D2192" t="s">
        <v>3765</v>
      </c>
    </row>
    <row r="2193" spans="1:4">
      <c r="A2193" s="1" t="str">
        <f>"600559"</f>
        <v>600559</v>
      </c>
      <c r="B2193" s="1" t="s">
        <v>3766</v>
      </c>
      <c r="C2193">
        <v>600559</v>
      </c>
      <c r="D2193" t="s">
        <v>3766</v>
      </c>
    </row>
    <row r="2194" spans="1:4">
      <c r="A2194" s="1" t="str">
        <f>"600560"</f>
        <v>600560</v>
      </c>
      <c r="B2194" s="1" t="s">
        <v>3767</v>
      </c>
      <c r="C2194">
        <v>600560</v>
      </c>
      <c r="D2194" t="s">
        <v>3767</v>
      </c>
    </row>
    <row r="2195" spans="1:4">
      <c r="A2195" s="1" t="str">
        <f>"600561"</f>
        <v>600561</v>
      </c>
      <c r="B2195" s="1" t="s">
        <v>3768</v>
      </c>
      <c r="C2195">
        <v>600561</v>
      </c>
      <c r="D2195" t="s">
        <v>3768</v>
      </c>
    </row>
    <row r="2196" spans="1:4">
      <c r="A2196" s="1" t="str">
        <f>"600562"</f>
        <v>600562</v>
      </c>
      <c r="B2196" s="1" t="s">
        <v>3769</v>
      </c>
      <c r="C2196">
        <v>600562</v>
      </c>
      <c r="D2196" t="s">
        <v>3769</v>
      </c>
    </row>
    <row r="2197" spans="1:4">
      <c r="A2197" s="1" t="str">
        <f>"600563"</f>
        <v>600563</v>
      </c>
      <c r="B2197" s="1" t="s">
        <v>3770</v>
      </c>
      <c r="C2197">
        <v>600563</v>
      </c>
      <c r="D2197" t="s">
        <v>3770</v>
      </c>
    </row>
    <row r="2198" spans="1:4">
      <c r="A2198" s="1" t="str">
        <f>"600565"</f>
        <v>600565</v>
      </c>
      <c r="B2198" s="1" t="s">
        <v>3771</v>
      </c>
      <c r="C2198">
        <v>600565</v>
      </c>
      <c r="D2198" t="s">
        <v>3771</v>
      </c>
    </row>
    <row r="2199" spans="1:4">
      <c r="A2199" s="1" t="str">
        <f>"600566"</f>
        <v>600566</v>
      </c>
      <c r="B2199" s="1" t="s">
        <v>3772</v>
      </c>
      <c r="C2199">
        <v>600566</v>
      </c>
      <c r="D2199" t="s">
        <v>3773</v>
      </c>
    </row>
    <row r="2200" spans="1:4">
      <c r="A2200" s="1" t="str">
        <f>"600567"</f>
        <v>600567</v>
      </c>
      <c r="B2200" s="1" t="s">
        <v>3774</v>
      </c>
      <c r="C2200">
        <v>600567</v>
      </c>
      <c r="D2200" t="s">
        <v>3774</v>
      </c>
    </row>
    <row r="2201" spans="1:4">
      <c r="A2201" s="1" t="str">
        <f>"600568"</f>
        <v>600568</v>
      </c>
      <c r="B2201" s="1" t="s">
        <v>3775</v>
      </c>
      <c r="C2201">
        <v>600568</v>
      </c>
      <c r="D2201" t="s">
        <v>3775</v>
      </c>
    </row>
    <row r="2202" spans="1:4">
      <c r="A2202" s="1" t="str">
        <f>"600569"</f>
        <v>600569</v>
      </c>
      <c r="B2202" s="1" t="s">
        <v>3776</v>
      </c>
      <c r="C2202">
        <v>600569</v>
      </c>
      <c r="D2202" t="s">
        <v>3776</v>
      </c>
    </row>
    <row r="2203" spans="1:4">
      <c r="A2203" s="1" t="str">
        <f>"600570"</f>
        <v>600570</v>
      </c>
      <c r="B2203" s="1" t="s">
        <v>3777</v>
      </c>
      <c r="C2203">
        <v>600570</v>
      </c>
      <c r="D2203" t="s">
        <v>3777</v>
      </c>
    </row>
    <row r="2204" spans="1:4">
      <c r="A2204" s="1" t="str">
        <f>"600571"</f>
        <v>600571</v>
      </c>
      <c r="B2204" s="1" t="s">
        <v>3778</v>
      </c>
      <c r="C2204">
        <v>600571</v>
      </c>
      <c r="D2204" t="s">
        <v>3778</v>
      </c>
    </row>
    <row r="2205" spans="1:4">
      <c r="A2205" s="1" t="str">
        <f>"600572"</f>
        <v>600572</v>
      </c>
      <c r="B2205" s="1" t="s">
        <v>3779</v>
      </c>
      <c r="C2205">
        <v>600572</v>
      </c>
      <c r="D2205" t="s">
        <v>3779</v>
      </c>
    </row>
    <row r="2206" spans="1:4">
      <c r="A2206" s="1" t="str">
        <f>"600573"</f>
        <v>600573</v>
      </c>
      <c r="B2206" s="1" t="s">
        <v>3780</v>
      </c>
      <c r="C2206">
        <v>600573</v>
      </c>
      <c r="D2206" t="s">
        <v>3780</v>
      </c>
    </row>
    <row r="2207" spans="1:4">
      <c r="A2207" s="1" t="str">
        <f>"600575"</f>
        <v>600575</v>
      </c>
      <c r="B2207" s="1" t="s">
        <v>3781</v>
      </c>
      <c r="C2207">
        <v>600575</v>
      </c>
      <c r="D2207" t="s">
        <v>3781</v>
      </c>
    </row>
    <row r="2208" spans="1:4">
      <c r="A2208" s="1" t="str">
        <f>"600576"</f>
        <v>600576</v>
      </c>
      <c r="B2208" s="1" t="s">
        <v>3782</v>
      </c>
      <c r="C2208">
        <v>600576</v>
      </c>
      <c r="D2208" t="s">
        <v>3783</v>
      </c>
    </row>
    <row r="2209" spans="1:4">
      <c r="A2209" s="1" t="str">
        <f>"600577"</f>
        <v>600577</v>
      </c>
      <c r="B2209" s="1" t="s">
        <v>3784</v>
      </c>
      <c r="C2209">
        <v>600577</v>
      </c>
      <c r="D2209" t="s">
        <v>3784</v>
      </c>
    </row>
    <row r="2210" spans="1:4">
      <c r="A2210" s="1" t="str">
        <f>"600578"</f>
        <v>600578</v>
      </c>
      <c r="B2210" s="1" t="s">
        <v>3785</v>
      </c>
      <c r="C2210">
        <v>600578</v>
      </c>
      <c r="D2210" t="s">
        <v>3785</v>
      </c>
    </row>
    <row r="2211" spans="1:4">
      <c r="A2211" s="1" t="str">
        <f>"600579"</f>
        <v>600579</v>
      </c>
      <c r="B2211" s="1" t="s">
        <v>3786</v>
      </c>
      <c r="C2211">
        <v>600579</v>
      </c>
      <c r="D2211" t="s">
        <v>3786</v>
      </c>
    </row>
    <row r="2212" spans="1:4">
      <c r="A2212" s="1" t="str">
        <f>"600580"</f>
        <v>600580</v>
      </c>
      <c r="B2212" s="1" t="s">
        <v>3787</v>
      </c>
      <c r="C2212">
        <v>600580</v>
      </c>
      <c r="D2212" t="s">
        <v>3787</v>
      </c>
    </row>
    <row r="2213" spans="1:4">
      <c r="A2213" s="1" t="str">
        <f>"600581"</f>
        <v>600581</v>
      </c>
      <c r="B2213" s="1" t="s">
        <v>3788</v>
      </c>
      <c r="C2213">
        <v>600581</v>
      </c>
      <c r="D2213" t="s">
        <v>3788</v>
      </c>
    </row>
    <row r="2214" spans="1:4">
      <c r="A2214" s="1" t="str">
        <f>"600582"</f>
        <v>600582</v>
      </c>
      <c r="B2214" s="1" t="s">
        <v>3789</v>
      </c>
      <c r="C2214">
        <v>600582</v>
      </c>
      <c r="D2214" t="s">
        <v>3789</v>
      </c>
    </row>
    <row r="2215" spans="1:4">
      <c r="A2215" s="1" t="str">
        <f>"600583"</f>
        <v>600583</v>
      </c>
      <c r="B2215" s="1" t="s">
        <v>3790</v>
      </c>
      <c r="C2215">
        <v>600583</v>
      </c>
      <c r="D2215" t="s">
        <v>3790</v>
      </c>
    </row>
    <row r="2216" spans="1:4">
      <c r="A2216" s="1" t="str">
        <f>"600584"</f>
        <v>600584</v>
      </c>
      <c r="B2216" s="1" t="s">
        <v>3791</v>
      </c>
      <c r="C2216">
        <v>600584</v>
      </c>
      <c r="D2216" t="s">
        <v>3791</v>
      </c>
    </row>
    <row r="2217" spans="1:4">
      <c r="A2217" s="1" t="str">
        <f>"600585"</f>
        <v>600585</v>
      </c>
      <c r="B2217" s="1" t="s">
        <v>3792</v>
      </c>
      <c r="C2217">
        <v>600585</v>
      </c>
      <c r="D2217" t="s">
        <v>3792</v>
      </c>
    </row>
    <row r="2218" spans="1:4">
      <c r="A2218" s="1" t="str">
        <f>"600586"</f>
        <v>600586</v>
      </c>
      <c r="B2218" s="1" t="s">
        <v>3793</v>
      </c>
      <c r="C2218">
        <v>600586</v>
      </c>
      <c r="D2218" t="s">
        <v>3793</v>
      </c>
    </row>
    <row r="2219" spans="1:4">
      <c r="A2219" s="1" t="str">
        <f>"600587"</f>
        <v>600587</v>
      </c>
      <c r="B2219" s="1" t="s">
        <v>3794</v>
      </c>
      <c r="C2219">
        <v>600587</v>
      </c>
      <c r="D2219" t="s">
        <v>3794</v>
      </c>
    </row>
    <row r="2220" spans="1:4">
      <c r="A2220" s="1" t="str">
        <f>"600588"</f>
        <v>600588</v>
      </c>
      <c r="B2220" s="1" t="s">
        <v>3795</v>
      </c>
      <c r="C2220">
        <v>600588</v>
      </c>
      <c r="D2220" t="s">
        <v>3796</v>
      </c>
    </row>
    <row r="2221" spans="1:4">
      <c r="A2221" s="1" t="str">
        <f>"600589"</f>
        <v>600589</v>
      </c>
      <c r="B2221" s="1" t="s">
        <v>3797</v>
      </c>
      <c r="C2221">
        <v>600589</v>
      </c>
      <c r="D2221" t="s">
        <v>3797</v>
      </c>
    </row>
    <row r="2222" spans="1:4">
      <c r="A2222" s="1" t="str">
        <f>"600590"</f>
        <v>600590</v>
      </c>
      <c r="B2222" s="1" t="s">
        <v>3798</v>
      </c>
      <c r="C2222">
        <v>600590</v>
      </c>
      <c r="D2222" t="s">
        <v>3798</v>
      </c>
    </row>
    <row r="2223" spans="1:4">
      <c r="A2223" s="1" t="str">
        <f>"600592"</f>
        <v>600592</v>
      </c>
      <c r="B2223" s="1" t="s">
        <v>3799</v>
      </c>
      <c r="C2223">
        <v>600592</v>
      </c>
      <c r="D2223" t="s">
        <v>3799</v>
      </c>
    </row>
    <row r="2224" spans="1:4">
      <c r="A2224" s="1" t="str">
        <f>"600593"</f>
        <v>600593</v>
      </c>
      <c r="B2224" s="1" t="s">
        <v>3800</v>
      </c>
      <c r="C2224">
        <v>600593</v>
      </c>
      <c r="D2224" t="s">
        <v>3800</v>
      </c>
    </row>
    <row r="2225" spans="1:4">
      <c r="A2225" s="1" t="str">
        <f>"600594"</f>
        <v>600594</v>
      </c>
      <c r="B2225" s="1" t="s">
        <v>3801</v>
      </c>
      <c r="C2225">
        <v>600594</v>
      </c>
      <c r="D2225" t="s">
        <v>3801</v>
      </c>
    </row>
    <row r="2226" spans="1:4">
      <c r="A2226" s="1" t="str">
        <f>"600595"</f>
        <v>600595</v>
      </c>
      <c r="B2226" s="1" t="s">
        <v>3802</v>
      </c>
      <c r="C2226">
        <v>600595</v>
      </c>
      <c r="D2226" t="s">
        <v>3802</v>
      </c>
    </row>
    <row r="2227" spans="1:4">
      <c r="A2227" s="1" t="str">
        <f>"600596"</f>
        <v>600596</v>
      </c>
      <c r="B2227" s="1" t="s">
        <v>3803</v>
      </c>
      <c r="C2227">
        <v>600596</v>
      </c>
      <c r="D2227" t="s">
        <v>3803</v>
      </c>
    </row>
    <row r="2228" spans="1:4">
      <c r="A2228" s="1" t="str">
        <f>"600597"</f>
        <v>600597</v>
      </c>
      <c r="B2228" s="1" t="s">
        <v>3804</v>
      </c>
      <c r="C2228">
        <v>600597</v>
      </c>
      <c r="D2228" t="s">
        <v>3804</v>
      </c>
    </row>
    <row r="2229" spans="1:4">
      <c r="A2229" s="1" t="str">
        <f>"600598"</f>
        <v>600598</v>
      </c>
      <c r="B2229" s="1" t="s">
        <v>3805</v>
      </c>
      <c r="C2229">
        <v>600598</v>
      </c>
      <c r="D2229" t="s">
        <v>3806</v>
      </c>
    </row>
    <row r="2230" spans="1:4">
      <c r="A2230" s="1" t="str">
        <f>"600599"</f>
        <v>600599</v>
      </c>
      <c r="B2230" s="1" t="s">
        <v>3807</v>
      </c>
      <c r="C2230">
        <v>600599</v>
      </c>
      <c r="D2230" t="s">
        <v>3808</v>
      </c>
    </row>
    <row r="2231" spans="1:4">
      <c r="A2231" s="1" t="str">
        <f>"600600"</f>
        <v>600600</v>
      </c>
      <c r="B2231" s="1" t="s">
        <v>3809</v>
      </c>
      <c r="C2231">
        <v>600600</v>
      </c>
      <c r="D2231" t="s">
        <v>3809</v>
      </c>
    </row>
    <row r="2232" spans="1:4">
      <c r="A2232" s="1" t="str">
        <f>"600601"</f>
        <v>600601</v>
      </c>
      <c r="B2232" s="1" t="s">
        <v>3810</v>
      </c>
      <c r="C2232">
        <v>600601</v>
      </c>
      <c r="D2232" t="s">
        <v>3810</v>
      </c>
    </row>
    <row r="2233" spans="1:4">
      <c r="A2233" s="1" t="str">
        <f>"600602"</f>
        <v>600602</v>
      </c>
      <c r="B2233" s="1" t="s">
        <v>3811</v>
      </c>
      <c r="C2233">
        <v>600602</v>
      </c>
      <c r="D2233" t="s">
        <v>3811</v>
      </c>
    </row>
    <row r="2234" spans="1:4">
      <c r="A2234" s="1" t="str">
        <f>"600603"</f>
        <v>600603</v>
      </c>
      <c r="B2234" s="1" t="s">
        <v>3812</v>
      </c>
      <c r="C2234">
        <v>600603</v>
      </c>
      <c r="D2234" t="s">
        <v>3812</v>
      </c>
    </row>
    <row r="2235" spans="1:4">
      <c r="A2235" s="1" t="str">
        <f>"600604"</f>
        <v>600604</v>
      </c>
      <c r="B2235" s="1" t="s">
        <v>3813</v>
      </c>
      <c r="C2235">
        <v>600604</v>
      </c>
      <c r="D2235" t="s">
        <v>3813</v>
      </c>
    </row>
    <row r="2236" spans="1:4">
      <c r="A2236" s="1" t="str">
        <f>"600605"</f>
        <v>600605</v>
      </c>
      <c r="B2236" s="1" t="s">
        <v>3814</v>
      </c>
      <c r="C2236">
        <v>600605</v>
      </c>
      <c r="D2236" t="s">
        <v>3814</v>
      </c>
    </row>
    <row r="2237" spans="1:4">
      <c r="A2237" s="1" t="str">
        <f>"600606"</f>
        <v>600606</v>
      </c>
      <c r="B2237" s="1" t="s">
        <v>3815</v>
      </c>
      <c r="C2237">
        <v>600606</v>
      </c>
      <c r="D2237" t="s">
        <v>3816</v>
      </c>
    </row>
    <row r="2238" spans="1:4">
      <c r="A2238" s="1" t="str">
        <f>"600608"</f>
        <v>600608</v>
      </c>
      <c r="B2238" s="1" t="s">
        <v>3817</v>
      </c>
      <c r="C2238">
        <v>600608</v>
      </c>
      <c r="D2238" t="s">
        <v>3818</v>
      </c>
    </row>
    <row r="2239" spans="1:4">
      <c r="A2239" s="1" t="str">
        <f>"600609"</f>
        <v>600609</v>
      </c>
      <c r="B2239" s="1" t="s">
        <v>3819</v>
      </c>
      <c r="C2239">
        <v>600609</v>
      </c>
      <c r="D2239" t="s">
        <v>3819</v>
      </c>
    </row>
    <row r="2240" spans="1:4">
      <c r="A2240" s="1" t="str">
        <f>"600610"</f>
        <v>600610</v>
      </c>
      <c r="B2240" s="1" t="s">
        <v>3820</v>
      </c>
      <c r="C2240">
        <v>600610</v>
      </c>
      <c r="D2240" t="s">
        <v>3821</v>
      </c>
    </row>
    <row r="2241" spans="1:4">
      <c r="A2241" s="1" t="str">
        <f>"600611"</f>
        <v>600611</v>
      </c>
      <c r="B2241" s="1" t="s">
        <v>3822</v>
      </c>
      <c r="C2241">
        <v>600611</v>
      </c>
      <c r="D2241" t="s">
        <v>3822</v>
      </c>
    </row>
    <row r="2242" spans="1:4">
      <c r="A2242" s="1" t="str">
        <f>"600612"</f>
        <v>600612</v>
      </c>
      <c r="B2242" s="1" t="s">
        <v>3823</v>
      </c>
      <c r="C2242">
        <v>600612</v>
      </c>
      <c r="D2242" t="s">
        <v>3823</v>
      </c>
    </row>
    <row r="2243" spans="1:4">
      <c r="A2243" s="1" t="str">
        <f>"600613"</f>
        <v>600613</v>
      </c>
      <c r="B2243" s="1" t="s">
        <v>3824</v>
      </c>
      <c r="C2243">
        <v>600613</v>
      </c>
      <c r="D2243" t="s">
        <v>3824</v>
      </c>
    </row>
    <row r="2244" spans="1:4">
      <c r="A2244" s="1" t="str">
        <f>"600614"</f>
        <v>600614</v>
      </c>
      <c r="B2244" s="1" t="s">
        <v>3825</v>
      </c>
      <c r="C2244">
        <v>600614</v>
      </c>
      <c r="D2244" t="s">
        <v>3825</v>
      </c>
    </row>
    <row r="2245" spans="1:4">
      <c r="A2245" s="1" t="str">
        <f>"600615"</f>
        <v>600615</v>
      </c>
      <c r="B2245" s="1" t="s">
        <v>3826</v>
      </c>
      <c r="C2245">
        <v>600615</v>
      </c>
      <c r="D2245" t="s">
        <v>3826</v>
      </c>
    </row>
    <row r="2246" spans="1:4">
      <c r="A2246" s="1" t="str">
        <f>"600616"</f>
        <v>600616</v>
      </c>
      <c r="B2246" s="1" t="s">
        <v>3827</v>
      </c>
      <c r="C2246">
        <v>600616</v>
      </c>
      <c r="D2246" t="s">
        <v>3827</v>
      </c>
    </row>
    <row r="2247" spans="1:4">
      <c r="A2247" s="1" t="str">
        <f>"600617"</f>
        <v>600617</v>
      </c>
      <c r="B2247" s="1" t="s">
        <v>3828</v>
      </c>
      <c r="C2247">
        <v>600617</v>
      </c>
      <c r="D2247" t="s">
        <v>3828</v>
      </c>
    </row>
    <row r="2248" spans="1:4">
      <c r="A2248" s="1" t="str">
        <f>"600618"</f>
        <v>600618</v>
      </c>
      <c r="B2248" s="1" t="s">
        <v>3829</v>
      </c>
      <c r="C2248">
        <v>600618</v>
      </c>
      <c r="D2248" t="s">
        <v>3829</v>
      </c>
    </row>
    <row r="2249" spans="1:4">
      <c r="A2249" s="1" t="str">
        <f>"600619"</f>
        <v>600619</v>
      </c>
      <c r="B2249" s="1" t="s">
        <v>3830</v>
      </c>
      <c r="C2249">
        <v>600619</v>
      </c>
      <c r="D2249" t="s">
        <v>3830</v>
      </c>
    </row>
    <row r="2250" spans="1:4">
      <c r="A2250" s="1" t="str">
        <f>"600620"</f>
        <v>600620</v>
      </c>
      <c r="B2250" s="1" t="s">
        <v>3831</v>
      </c>
      <c r="C2250">
        <v>600620</v>
      </c>
      <c r="D2250" t="s">
        <v>3831</v>
      </c>
    </row>
    <row r="2251" spans="1:4">
      <c r="A2251" s="1" t="str">
        <f>"600621"</f>
        <v>600621</v>
      </c>
      <c r="B2251" s="1" t="s">
        <v>3832</v>
      </c>
      <c r="C2251">
        <v>600621</v>
      </c>
      <c r="D2251" t="s">
        <v>3832</v>
      </c>
    </row>
    <row r="2252" spans="1:4">
      <c r="A2252" s="1" t="str">
        <f>"600622"</f>
        <v>600622</v>
      </c>
      <c r="B2252" s="1" t="s">
        <v>3833</v>
      </c>
      <c r="C2252">
        <v>600622</v>
      </c>
      <c r="D2252" t="s">
        <v>3833</v>
      </c>
    </row>
    <row r="2253" spans="1:4">
      <c r="A2253" s="1" t="str">
        <f>"600623"</f>
        <v>600623</v>
      </c>
      <c r="B2253" s="1" t="s">
        <v>3834</v>
      </c>
      <c r="C2253">
        <v>600623</v>
      </c>
      <c r="D2253" t="s">
        <v>3834</v>
      </c>
    </row>
    <row r="2254" spans="1:4">
      <c r="A2254" s="1" t="str">
        <f>"600624"</f>
        <v>600624</v>
      </c>
      <c r="B2254" s="1" t="s">
        <v>3835</v>
      </c>
      <c r="C2254">
        <v>600624</v>
      </c>
      <c r="D2254" t="s">
        <v>3835</v>
      </c>
    </row>
    <row r="2255" spans="1:4">
      <c r="A2255" s="1" t="str">
        <f>"600626"</f>
        <v>600626</v>
      </c>
      <c r="B2255" s="1" t="s">
        <v>3836</v>
      </c>
      <c r="C2255">
        <v>600626</v>
      </c>
      <c r="D2255" t="s">
        <v>3836</v>
      </c>
    </row>
    <row r="2256" spans="1:4">
      <c r="A2256" s="1" t="str">
        <f>"600628"</f>
        <v>600628</v>
      </c>
      <c r="B2256" s="1" t="s">
        <v>3837</v>
      </c>
      <c r="C2256">
        <v>600628</v>
      </c>
      <c r="D2256" t="s">
        <v>3837</v>
      </c>
    </row>
    <row r="2257" spans="1:4">
      <c r="A2257" s="1" t="str">
        <f>"600629"</f>
        <v>600629</v>
      </c>
      <c r="B2257" s="1" t="s">
        <v>3838</v>
      </c>
      <c r="C2257">
        <v>600629</v>
      </c>
      <c r="D2257" t="s">
        <v>3839</v>
      </c>
    </row>
    <row r="2258" spans="1:4">
      <c r="A2258" s="1" t="str">
        <f>"600630"</f>
        <v>600630</v>
      </c>
      <c r="B2258" s="1" t="s">
        <v>3840</v>
      </c>
      <c r="C2258">
        <v>600630</v>
      </c>
      <c r="D2258" t="s">
        <v>3840</v>
      </c>
    </row>
    <row r="2259" spans="1:4">
      <c r="A2259" s="1" t="str">
        <f>"600633"</f>
        <v>600633</v>
      </c>
      <c r="B2259" s="1" t="s">
        <v>3841</v>
      </c>
      <c r="C2259">
        <v>600633</v>
      </c>
      <c r="D2259" t="s">
        <v>3841</v>
      </c>
    </row>
    <row r="2260" spans="1:4">
      <c r="A2260" s="1" t="str">
        <f>"600634"</f>
        <v>600634</v>
      </c>
      <c r="B2260" s="1" t="s">
        <v>3842</v>
      </c>
      <c r="C2260">
        <v>600634</v>
      </c>
      <c r="D2260" t="s">
        <v>3842</v>
      </c>
    </row>
    <row r="2261" spans="1:4">
      <c r="A2261" s="1" t="str">
        <f>"600635"</f>
        <v>600635</v>
      </c>
      <c r="B2261" s="1" t="s">
        <v>3843</v>
      </c>
      <c r="C2261">
        <v>600635</v>
      </c>
      <c r="D2261" t="s">
        <v>3843</v>
      </c>
    </row>
    <row r="2262" spans="1:4">
      <c r="A2262" s="1" t="str">
        <f>"600636"</f>
        <v>600636</v>
      </c>
      <c r="B2262" s="1" t="s">
        <v>3844</v>
      </c>
      <c r="C2262">
        <v>600636</v>
      </c>
      <c r="D2262" t="s">
        <v>3844</v>
      </c>
    </row>
    <row r="2263" spans="1:4">
      <c r="A2263" s="1" t="str">
        <f>"600637"</f>
        <v>600637</v>
      </c>
      <c r="B2263" s="1" t="s">
        <v>1356</v>
      </c>
      <c r="C2263">
        <v>600637</v>
      </c>
      <c r="D2263" t="s">
        <v>3845</v>
      </c>
    </row>
    <row r="2264" spans="1:4">
      <c r="A2264" s="1" t="str">
        <f>"600638"</f>
        <v>600638</v>
      </c>
      <c r="B2264" s="1" t="s">
        <v>3846</v>
      </c>
      <c r="C2264">
        <v>600638</v>
      </c>
      <c r="D2264" t="s">
        <v>3846</v>
      </c>
    </row>
    <row r="2265" spans="1:4">
      <c r="A2265" s="1" t="str">
        <f>"600639"</f>
        <v>600639</v>
      </c>
      <c r="B2265" s="1" t="s">
        <v>3847</v>
      </c>
      <c r="C2265">
        <v>600639</v>
      </c>
      <c r="D2265" t="s">
        <v>3847</v>
      </c>
    </row>
    <row r="2266" spans="1:4">
      <c r="A2266" s="1" t="str">
        <f>"600640"</f>
        <v>600640</v>
      </c>
      <c r="B2266" s="1" t="s">
        <v>3848</v>
      </c>
      <c r="C2266">
        <v>600640</v>
      </c>
      <c r="D2266" t="s">
        <v>3848</v>
      </c>
    </row>
    <row r="2267" spans="1:4">
      <c r="A2267" s="1" t="str">
        <f>"600641"</f>
        <v>600641</v>
      </c>
      <c r="B2267" s="1" t="s">
        <v>3849</v>
      </c>
      <c r="C2267">
        <v>600641</v>
      </c>
      <c r="D2267" t="s">
        <v>3849</v>
      </c>
    </row>
    <row r="2268" spans="1:4">
      <c r="A2268" s="1" t="str">
        <f>"600642"</f>
        <v>600642</v>
      </c>
      <c r="B2268" s="1" t="s">
        <v>3850</v>
      </c>
      <c r="C2268">
        <v>600642</v>
      </c>
      <c r="D2268" t="s">
        <v>3850</v>
      </c>
    </row>
    <row r="2269" spans="1:4">
      <c r="A2269" s="1" t="str">
        <f>"600643"</f>
        <v>600643</v>
      </c>
      <c r="B2269" s="1" t="s">
        <v>3851</v>
      </c>
      <c r="C2269">
        <v>600643</v>
      </c>
      <c r="D2269" t="s">
        <v>3852</v>
      </c>
    </row>
    <row r="2270" spans="1:4">
      <c r="A2270" s="1" t="str">
        <f>"600644"</f>
        <v>600644</v>
      </c>
      <c r="B2270" s="1" t="s">
        <v>3853</v>
      </c>
      <c r="C2270">
        <v>600644</v>
      </c>
      <c r="D2270" t="s">
        <v>3854</v>
      </c>
    </row>
    <row r="2271" spans="1:4">
      <c r="A2271" s="1" t="str">
        <f>"600645"</f>
        <v>600645</v>
      </c>
      <c r="B2271" s="1" t="s">
        <v>3855</v>
      </c>
      <c r="C2271">
        <v>600645</v>
      </c>
      <c r="D2271" t="s">
        <v>3855</v>
      </c>
    </row>
    <row r="2272" spans="1:4">
      <c r="A2272" s="1" t="str">
        <f>"600647"</f>
        <v>600647</v>
      </c>
      <c r="B2272" s="1" t="s">
        <v>3856</v>
      </c>
      <c r="C2272">
        <v>600647</v>
      </c>
      <c r="D2272" t="s">
        <v>3856</v>
      </c>
    </row>
    <row r="2273" spans="1:4">
      <c r="A2273" s="1" t="str">
        <f>"600648"</f>
        <v>600648</v>
      </c>
      <c r="B2273" s="1" t="s">
        <v>3857</v>
      </c>
      <c r="C2273">
        <v>600648</v>
      </c>
      <c r="D2273" t="s">
        <v>3857</v>
      </c>
    </row>
    <row r="2274" spans="1:4">
      <c r="A2274" s="1" t="str">
        <f>"600649"</f>
        <v>600649</v>
      </c>
      <c r="B2274" s="1" t="s">
        <v>3858</v>
      </c>
      <c r="C2274">
        <v>600649</v>
      </c>
      <c r="D2274" t="s">
        <v>3858</v>
      </c>
    </row>
    <row r="2275" spans="1:4">
      <c r="A2275" s="1" t="str">
        <f>"600650"</f>
        <v>600650</v>
      </c>
      <c r="B2275" s="1" t="s">
        <v>3859</v>
      </c>
      <c r="C2275">
        <v>600650</v>
      </c>
      <c r="D2275" t="s">
        <v>3859</v>
      </c>
    </row>
    <row r="2276" spans="1:4">
      <c r="A2276" s="1" t="str">
        <f>"600651"</f>
        <v>600651</v>
      </c>
      <c r="B2276" s="1" t="s">
        <v>3860</v>
      </c>
      <c r="C2276">
        <v>600651</v>
      </c>
      <c r="D2276" t="s">
        <v>3860</v>
      </c>
    </row>
    <row r="2277" spans="1:4">
      <c r="A2277" s="1" t="str">
        <f>"600652"</f>
        <v>600652</v>
      </c>
      <c r="B2277" s="1" t="s">
        <v>3861</v>
      </c>
      <c r="C2277">
        <v>600652</v>
      </c>
      <c r="D2277" t="s">
        <v>3862</v>
      </c>
    </row>
    <row r="2278" spans="1:4">
      <c r="A2278" s="1" t="str">
        <f>"600653"</f>
        <v>600653</v>
      </c>
      <c r="B2278" s="1" t="s">
        <v>3863</v>
      </c>
      <c r="C2278">
        <v>600653</v>
      </c>
      <c r="D2278" t="s">
        <v>3863</v>
      </c>
    </row>
    <row r="2279" spans="1:4">
      <c r="A2279" s="1" t="str">
        <f>"600654"</f>
        <v>600654</v>
      </c>
      <c r="B2279" s="1" t="s">
        <v>3864</v>
      </c>
      <c r="C2279">
        <v>600654</v>
      </c>
      <c r="D2279" t="s">
        <v>3865</v>
      </c>
    </row>
    <row r="2280" spans="1:4">
      <c r="A2280" s="1" t="str">
        <f>"600655"</f>
        <v>600655</v>
      </c>
      <c r="B2280" s="1" t="s">
        <v>3866</v>
      </c>
      <c r="C2280">
        <v>600655</v>
      </c>
      <c r="D2280" t="s">
        <v>3866</v>
      </c>
    </row>
    <row r="2281" spans="1:4">
      <c r="A2281" s="1" t="str">
        <f>"600657"</f>
        <v>600657</v>
      </c>
      <c r="B2281" s="1" t="s">
        <v>3867</v>
      </c>
      <c r="C2281">
        <v>600657</v>
      </c>
      <c r="D2281" t="s">
        <v>3867</v>
      </c>
    </row>
    <row r="2282" spans="1:4">
      <c r="A2282" s="1" t="str">
        <f>"600658"</f>
        <v>600658</v>
      </c>
      <c r="B2282" s="1" t="s">
        <v>3868</v>
      </c>
      <c r="C2282">
        <v>600658</v>
      </c>
      <c r="D2282" t="s">
        <v>3868</v>
      </c>
    </row>
    <row r="2283" spans="1:4">
      <c r="A2283" s="1" t="str">
        <f>"600660"</f>
        <v>600660</v>
      </c>
      <c r="B2283" s="1" t="s">
        <v>1295</v>
      </c>
      <c r="C2283">
        <v>600660</v>
      </c>
      <c r="D2283" t="s">
        <v>1295</v>
      </c>
    </row>
    <row r="2284" spans="1:4">
      <c r="A2284" s="1" t="str">
        <f>"600661"</f>
        <v>600661</v>
      </c>
      <c r="B2284" s="1" t="s">
        <v>3869</v>
      </c>
      <c r="C2284">
        <v>600661</v>
      </c>
      <c r="D2284" t="s">
        <v>3869</v>
      </c>
    </row>
    <row r="2285" spans="1:4">
      <c r="A2285" s="1" t="str">
        <f>"600662"</f>
        <v>600662</v>
      </c>
      <c r="B2285" s="1" t="s">
        <v>3870</v>
      </c>
      <c r="C2285">
        <v>600662</v>
      </c>
      <c r="D2285" t="s">
        <v>3870</v>
      </c>
    </row>
    <row r="2286" spans="1:4">
      <c r="A2286" s="1" t="str">
        <f>"600663"</f>
        <v>600663</v>
      </c>
      <c r="B2286" s="1" t="s">
        <v>3871</v>
      </c>
      <c r="C2286">
        <v>600663</v>
      </c>
      <c r="D2286" t="s">
        <v>3871</v>
      </c>
    </row>
    <row r="2287" spans="1:4">
      <c r="A2287" s="1" t="str">
        <f>"600664"</f>
        <v>600664</v>
      </c>
      <c r="B2287" s="1" t="s">
        <v>3872</v>
      </c>
      <c r="C2287">
        <v>600664</v>
      </c>
      <c r="D2287" t="s">
        <v>3872</v>
      </c>
    </row>
    <row r="2288" spans="1:4">
      <c r="A2288" s="1" t="str">
        <f>"600665"</f>
        <v>600665</v>
      </c>
      <c r="B2288" s="1" t="s">
        <v>3873</v>
      </c>
      <c r="C2288">
        <v>600665</v>
      </c>
      <c r="D2288" t="s">
        <v>3873</v>
      </c>
    </row>
    <row r="2289" spans="1:4">
      <c r="A2289" s="1" t="str">
        <f>"600666"</f>
        <v>600666</v>
      </c>
      <c r="B2289" s="1" t="s">
        <v>3874</v>
      </c>
      <c r="C2289">
        <v>600666</v>
      </c>
      <c r="D2289" t="s">
        <v>3875</v>
      </c>
    </row>
    <row r="2290" spans="1:4">
      <c r="A2290" s="1" t="str">
        <f>"600667"</f>
        <v>600667</v>
      </c>
      <c r="B2290" s="1" t="s">
        <v>3876</v>
      </c>
      <c r="C2290">
        <v>600667</v>
      </c>
      <c r="D2290" t="s">
        <v>3876</v>
      </c>
    </row>
    <row r="2291" spans="1:4">
      <c r="A2291" s="1" t="str">
        <f>"600668"</f>
        <v>600668</v>
      </c>
      <c r="B2291" s="1" t="s">
        <v>3877</v>
      </c>
      <c r="C2291">
        <v>600668</v>
      </c>
      <c r="D2291" t="s">
        <v>3877</v>
      </c>
    </row>
    <row r="2292" spans="1:4">
      <c r="A2292" s="1" t="str">
        <f>"600671"</f>
        <v>600671</v>
      </c>
      <c r="B2292" s="1" t="s">
        <v>3878</v>
      </c>
      <c r="C2292">
        <v>600671</v>
      </c>
      <c r="D2292" t="s">
        <v>3878</v>
      </c>
    </row>
    <row r="2293" spans="1:4">
      <c r="A2293" s="1" t="str">
        <f>"600673"</f>
        <v>600673</v>
      </c>
      <c r="B2293" s="1" t="s">
        <v>3879</v>
      </c>
      <c r="C2293">
        <v>600673</v>
      </c>
      <c r="D2293" t="s">
        <v>3879</v>
      </c>
    </row>
    <row r="2294" spans="1:4">
      <c r="A2294" s="1" t="str">
        <f>"600674"</f>
        <v>600674</v>
      </c>
      <c r="B2294" s="1" t="s">
        <v>3880</v>
      </c>
      <c r="C2294">
        <v>600674</v>
      </c>
      <c r="D2294" t="s">
        <v>3880</v>
      </c>
    </row>
    <row r="2295" spans="1:4">
      <c r="A2295" s="1" t="str">
        <f>"600675"</f>
        <v>600675</v>
      </c>
      <c r="B2295" s="1" t="s">
        <v>3881</v>
      </c>
      <c r="C2295">
        <v>600675</v>
      </c>
      <c r="D2295" t="s">
        <v>3881</v>
      </c>
    </row>
    <row r="2296" spans="1:4">
      <c r="A2296" s="1" t="str">
        <f>"600676"</f>
        <v>600676</v>
      </c>
      <c r="B2296" s="1" t="s">
        <v>3882</v>
      </c>
      <c r="C2296">
        <v>600676</v>
      </c>
      <c r="D2296" t="s">
        <v>3882</v>
      </c>
    </row>
    <row r="2297" spans="1:4">
      <c r="A2297" s="1" t="str">
        <f>"600677"</f>
        <v>600677</v>
      </c>
      <c r="B2297" s="1" t="s">
        <v>3883</v>
      </c>
      <c r="C2297">
        <v>600677</v>
      </c>
      <c r="D2297" t="s">
        <v>3883</v>
      </c>
    </row>
    <row r="2298" spans="1:4">
      <c r="A2298" s="1" t="str">
        <f>"600678"</f>
        <v>600678</v>
      </c>
      <c r="B2298" s="1" t="s">
        <v>3884</v>
      </c>
      <c r="C2298">
        <v>600678</v>
      </c>
      <c r="D2298" t="s">
        <v>3884</v>
      </c>
    </row>
    <row r="2299" spans="1:4">
      <c r="A2299" s="1" t="str">
        <f>"600679"</f>
        <v>600679</v>
      </c>
      <c r="B2299" s="1" t="s">
        <v>3885</v>
      </c>
      <c r="C2299">
        <v>600679</v>
      </c>
      <c r="D2299" t="s">
        <v>3885</v>
      </c>
    </row>
    <row r="2300" spans="1:4">
      <c r="A2300" s="1" t="str">
        <f>"600680"</f>
        <v>600680</v>
      </c>
      <c r="B2300" s="1" t="s">
        <v>3886</v>
      </c>
      <c r="C2300">
        <v>600680</v>
      </c>
      <c r="D2300" t="s">
        <v>3886</v>
      </c>
    </row>
    <row r="2301" spans="1:4">
      <c r="A2301" s="1" t="str">
        <f>"600681"</f>
        <v>600681</v>
      </c>
      <c r="B2301" s="1" t="s">
        <v>3887</v>
      </c>
      <c r="C2301">
        <v>600681</v>
      </c>
      <c r="D2301" t="s">
        <v>3887</v>
      </c>
    </row>
    <row r="2302" spans="1:4">
      <c r="A2302" s="1" t="str">
        <f>"600682"</f>
        <v>600682</v>
      </c>
      <c r="B2302" s="1" t="s">
        <v>3888</v>
      </c>
      <c r="C2302">
        <v>600682</v>
      </c>
      <c r="D2302" t="s">
        <v>3888</v>
      </c>
    </row>
    <row r="2303" spans="1:4">
      <c r="A2303" s="1" t="str">
        <f>"600683"</f>
        <v>600683</v>
      </c>
      <c r="B2303" s="1" t="s">
        <v>3889</v>
      </c>
      <c r="C2303">
        <v>600683</v>
      </c>
      <c r="D2303" t="s">
        <v>3889</v>
      </c>
    </row>
    <row r="2304" spans="1:4">
      <c r="A2304" s="1" t="str">
        <f>"600684"</f>
        <v>600684</v>
      </c>
      <c r="B2304" s="1" t="s">
        <v>3890</v>
      </c>
      <c r="C2304">
        <v>600684</v>
      </c>
      <c r="D2304" t="s">
        <v>3890</v>
      </c>
    </row>
    <row r="2305" spans="1:4">
      <c r="A2305" s="1" t="str">
        <f>"600685"</f>
        <v>600685</v>
      </c>
      <c r="B2305" s="1" t="s">
        <v>1064</v>
      </c>
      <c r="C2305">
        <v>600685</v>
      </c>
      <c r="D2305" t="s">
        <v>3891</v>
      </c>
    </row>
    <row r="2306" spans="1:4">
      <c r="A2306" s="1" t="str">
        <f>"600686"</f>
        <v>600686</v>
      </c>
      <c r="B2306" s="1" t="s">
        <v>3892</v>
      </c>
      <c r="C2306">
        <v>600686</v>
      </c>
      <c r="D2306" t="s">
        <v>3892</v>
      </c>
    </row>
    <row r="2307" spans="1:4">
      <c r="A2307" s="1" t="str">
        <f>"600687"</f>
        <v>600687</v>
      </c>
      <c r="B2307" s="1" t="s">
        <v>3893</v>
      </c>
      <c r="C2307">
        <v>600687</v>
      </c>
      <c r="D2307" t="s">
        <v>3893</v>
      </c>
    </row>
    <row r="2308" spans="1:4">
      <c r="A2308" s="1" t="str">
        <f>"600688"</f>
        <v>600688</v>
      </c>
      <c r="B2308" s="1" t="s">
        <v>3894</v>
      </c>
      <c r="C2308">
        <v>600688</v>
      </c>
      <c r="D2308" t="s">
        <v>3894</v>
      </c>
    </row>
    <row r="2309" spans="1:4">
      <c r="A2309" s="1" t="str">
        <f>"600689"</f>
        <v>600689</v>
      </c>
      <c r="B2309" s="1" t="s">
        <v>3895</v>
      </c>
      <c r="C2309">
        <v>600689</v>
      </c>
      <c r="D2309" t="s">
        <v>3895</v>
      </c>
    </row>
    <row r="2310" spans="1:4">
      <c r="A2310" s="1" t="str">
        <f>"600690"</f>
        <v>600690</v>
      </c>
      <c r="B2310" s="1" t="s">
        <v>3896</v>
      </c>
      <c r="C2310">
        <v>600690</v>
      </c>
      <c r="D2310" t="s">
        <v>3896</v>
      </c>
    </row>
    <row r="2311" spans="1:4">
      <c r="A2311" s="1" t="str">
        <f>"600691"</f>
        <v>600691</v>
      </c>
      <c r="B2311" s="1" t="s">
        <v>3897</v>
      </c>
      <c r="C2311">
        <v>600691</v>
      </c>
      <c r="D2311" t="s">
        <v>3898</v>
      </c>
    </row>
    <row r="2312" spans="1:4">
      <c r="A2312" s="1" t="str">
        <f>"600692"</f>
        <v>600692</v>
      </c>
      <c r="B2312" s="1" t="s">
        <v>3899</v>
      </c>
      <c r="C2312">
        <v>600692</v>
      </c>
      <c r="D2312" t="s">
        <v>3899</v>
      </c>
    </row>
    <row r="2313" spans="1:4">
      <c r="A2313" s="1" t="str">
        <f>"600693"</f>
        <v>600693</v>
      </c>
      <c r="B2313" s="1" t="s">
        <v>3900</v>
      </c>
      <c r="C2313">
        <v>600693</v>
      </c>
      <c r="D2313" t="s">
        <v>3900</v>
      </c>
    </row>
    <row r="2314" spans="1:4">
      <c r="A2314" s="1" t="str">
        <f>"600694"</f>
        <v>600694</v>
      </c>
      <c r="B2314" s="1" t="s">
        <v>3901</v>
      </c>
      <c r="C2314">
        <v>600694</v>
      </c>
      <c r="D2314" t="s">
        <v>3901</v>
      </c>
    </row>
    <row r="2315" spans="1:4">
      <c r="A2315" s="1" t="str">
        <f>"600695"</f>
        <v>600695</v>
      </c>
      <c r="B2315" s="1" t="s">
        <v>3902</v>
      </c>
      <c r="C2315">
        <v>600695</v>
      </c>
      <c r="D2315" t="s">
        <v>3902</v>
      </c>
    </row>
    <row r="2316" spans="1:4">
      <c r="A2316" s="1" t="str">
        <f>"600696"</f>
        <v>600696</v>
      </c>
      <c r="B2316" s="1" t="s">
        <v>3903</v>
      </c>
      <c r="C2316">
        <v>600696</v>
      </c>
      <c r="D2316" t="s">
        <v>3904</v>
      </c>
    </row>
    <row r="2317" spans="1:4">
      <c r="A2317" s="1" t="str">
        <f>"600697"</f>
        <v>600697</v>
      </c>
      <c r="B2317" s="1" t="s">
        <v>3905</v>
      </c>
      <c r="C2317">
        <v>600697</v>
      </c>
      <c r="D2317" t="s">
        <v>3905</v>
      </c>
    </row>
    <row r="2318" spans="1:4">
      <c r="A2318" s="1" t="str">
        <f>"600698"</f>
        <v>600698</v>
      </c>
      <c r="B2318" s="1" t="s">
        <v>3906</v>
      </c>
      <c r="C2318">
        <v>600698</v>
      </c>
      <c r="D2318" t="s">
        <v>3906</v>
      </c>
    </row>
    <row r="2319" spans="1:4">
      <c r="A2319" s="1" t="str">
        <f>"600699"</f>
        <v>600699</v>
      </c>
      <c r="B2319" s="1" t="s">
        <v>3907</v>
      </c>
      <c r="C2319">
        <v>600699</v>
      </c>
      <c r="D2319" t="s">
        <v>3907</v>
      </c>
    </row>
    <row r="2320" spans="1:4">
      <c r="A2320" s="1" t="str">
        <f>"600701"</f>
        <v>600701</v>
      </c>
      <c r="B2320" s="1" t="s">
        <v>3908</v>
      </c>
      <c r="C2320">
        <v>600701</v>
      </c>
      <c r="D2320" t="s">
        <v>3908</v>
      </c>
    </row>
    <row r="2321" spans="1:4">
      <c r="A2321" s="1" t="str">
        <f>"600702"</f>
        <v>600702</v>
      </c>
      <c r="B2321" s="1" t="s">
        <v>3909</v>
      </c>
      <c r="C2321">
        <v>600702</v>
      </c>
      <c r="D2321" t="s">
        <v>3909</v>
      </c>
    </row>
    <row r="2322" spans="1:4">
      <c r="A2322" s="1" t="str">
        <f>"600703"</f>
        <v>600703</v>
      </c>
      <c r="B2322" s="1" t="s">
        <v>3910</v>
      </c>
      <c r="C2322">
        <v>600703</v>
      </c>
      <c r="D2322" t="s">
        <v>3910</v>
      </c>
    </row>
    <row r="2323" spans="1:4">
      <c r="A2323" s="1" t="str">
        <f>"600704"</f>
        <v>600704</v>
      </c>
      <c r="B2323" s="1" t="s">
        <v>3911</v>
      </c>
      <c r="C2323">
        <v>600704</v>
      </c>
      <c r="D2323" t="s">
        <v>3911</v>
      </c>
    </row>
    <row r="2324" spans="1:4">
      <c r="A2324" s="1" t="str">
        <f>"600705"</f>
        <v>600705</v>
      </c>
      <c r="B2324" s="1" t="s">
        <v>3912</v>
      </c>
      <c r="C2324">
        <v>600705</v>
      </c>
      <c r="D2324" t="s">
        <v>3912</v>
      </c>
    </row>
    <row r="2325" spans="1:4">
      <c r="A2325" s="1" t="str">
        <f>"600706"</f>
        <v>600706</v>
      </c>
      <c r="B2325" s="1" t="s">
        <v>3913</v>
      </c>
      <c r="C2325">
        <v>600706</v>
      </c>
      <c r="D2325" t="s">
        <v>3913</v>
      </c>
    </row>
    <row r="2326" spans="1:4">
      <c r="A2326" s="1" t="str">
        <f>"600707"</f>
        <v>600707</v>
      </c>
      <c r="B2326" s="1" t="s">
        <v>3914</v>
      </c>
      <c r="C2326">
        <v>600707</v>
      </c>
      <c r="D2326" t="s">
        <v>3914</v>
      </c>
    </row>
    <row r="2327" spans="1:4">
      <c r="A2327" s="1" t="str">
        <f>"600708"</f>
        <v>600708</v>
      </c>
      <c r="B2327" s="1" t="s">
        <v>3915</v>
      </c>
      <c r="C2327">
        <v>600708</v>
      </c>
      <c r="D2327" t="s">
        <v>3916</v>
      </c>
    </row>
    <row r="2328" spans="1:4">
      <c r="A2328" s="1" t="str">
        <f>"600710"</f>
        <v>600710</v>
      </c>
      <c r="B2328" s="1" t="s">
        <v>3917</v>
      </c>
      <c r="C2328">
        <v>600710</v>
      </c>
      <c r="D2328" t="s">
        <v>3918</v>
      </c>
    </row>
    <row r="2329" spans="1:4">
      <c r="A2329" s="1" t="str">
        <f>"600711"</f>
        <v>600711</v>
      </c>
      <c r="B2329" s="1" t="s">
        <v>3919</v>
      </c>
      <c r="C2329">
        <v>600711</v>
      </c>
      <c r="D2329" t="s">
        <v>3919</v>
      </c>
    </row>
    <row r="2330" spans="1:4">
      <c r="A2330" s="1" t="str">
        <f>"600712"</f>
        <v>600712</v>
      </c>
      <c r="B2330" s="1" t="s">
        <v>3920</v>
      </c>
      <c r="C2330">
        <v>600712</v>
      </c>
      <c r="D2330" t="s">
        <v>3920</v>
      </c>
    </row>
    <row r="2331" spans="1:4">
      <c r="A2331" s="1" t="str">
        <f>"600713"</f>
        <v>600713</v>
      </c>
      <c r="B2331" s="1" t="s">
        <v>3921</v>
      </c>
      <c r="C2331">
        <v>600713</v>
      </c>
      <c r="D2331" t="s">
        <v>3921</v>
      </c>
    </row>
    <row r="2332" spans="1:4">
      <c r="A2332" s="1" t="str">
        <f>"600714"</f>
        <v>600714</v>
      </c>
      <c r="B2332" s="1" t="s">
        <v>3922</v>
      </c>
      <c r="C2332">
        <v>600714</v>
      </c>
      <c r="D2332" t="s">
        <v>3922</v>
      </c>
    </row>
    <row r="2333" spans="1:4">
      <c r="A2333" s="1" t="str">
        <f>"600715"</f>
        <v>600715</v>
      </c>
      <c r="B2333" s="1" t="s">
        <v>3923</v>
      </c>
      <c r="C2333">
        <v>600715</v>
      </c>
      <c r="D2333" t="s">
        <v>3924</v>
      </c>
    </row>
    <row r="2334" spans="1:4">
      <c r="A2334" s="1" t="str">
        <f>"600716"</f>
        <v>600716</v>
      </c>
      <c r="B2334" s="1" t="s">
        <v>3925</v>
      </c>
      <c r="C2334">
        <v>600716</v>
      </c>
      <c r="D2334" t="s">
        <v>3925</v>
      </c>
    </row>
    <row r="2335" spans="1:4">
      <c r="A2335" s="1" t="str">
        <f>"600717"</f>
        <v>600717</v>
      </c>
      <c r="B2335" s="1" t="s">
        <v>3926</v>
      </c>
      <c r="C2335">
        <v>600717</v>
      </c>
      <c r="D2335" t="s">
        <v>3926</v>
      </c>
    </row>
    <row r="2336" spans="1:4">
      <c r="A2336" s="1" t="str">
        <f>"600718"</f>
        <v>600718</v>
      </c>
      <c r="B2336" s="1" t="s">
        <v>3927</v>
      </c>
      <c r="C2336">
        <v>600718</v>
      </c>
      <c r="D2336" t="s">
        <v>3927</v>
      </c>
    </row>
    <row r="2337" spans="1:4">
      <c r="A2337" s="1" t="str">
        <f>"600719"</f>
        <v>600719</v>
      </c>
      <c r="B2337" s="1" t="s">
        <v>3928</v>
      </c>
      <c r="C2337">
        <v>600719</v>
      </c>
      <c r="D2337" t="s">
        <v>3928</v>
      </c>
    </row>
    <row r="2338" spans="1:4">
      <c r="A2338" s="1" t="str">
        <f>"600720"</f>
        <v>600720</v>
      </c>
      <c r="B2338" s="1" t="s">
        <v>3929</v>
      </c>
      <c r="C2338">
        <v>600720</v>
      </c>
      <c r="D2338" t="s">
        <v>3929</v>
      </c>
    </row>
    <row r="2339" spans="1:4">
      <c r="A2339" s="1" t="str">
        <f>"600721"</f>
        <v>600721</v>
      </c>
      <c r="B2339" s="1" t="s">
        <v>3930</v>
      </c>
      <c r="C2339">
        <v>600721</v>
      </c>
      <c r="D2339" t="s">
        <v>3930</v>
      </c>
    </row>
    <row r="2340" spans="1:4">
      <c r="A2340" s="1" t="str">
        <f>"600722"</f>
        <v>600722</v>
      </c>
      <c r="B2340" s="1" t="s">
        <v>3931</v>
      </c>
      <c r="C2340">
        <v>600722</v>
      </c>
      <c r="D2340" t="s">
        <v>3932</v>
      </c>
    </row>
    <row r="2341" spans="1:4">
      <c r="A2341" s="1" t="str">
        <f>"600723"</f>
        <v>600723</v>
      </c>
      <c r="B2341" s="1" t="s">
        <v>3933</v>
      </c>
      <c r="C2341">
        <v>600723</v>
      </c>
      <c r="D2341" t="s">
        <v>3933</v>
      </c>
    </row>
    <row r="2342" spans="1:4">
      <c r="A2342" s="1" t="str">
        <f>"600724"</f>
        <v>600724</v>
      </c>
      <c r="B2342" s="1" t="s">
        <v>3934</v>
      </c>
      <c r="C2342">
        <v>600724</v>
      </c>
      <c r="D2342" t="s">
        <v>3934</v>
      </c>
    </row>
    <row r="2343" spans="1:4">
      <c r="A2343" s="1" t="str">
        <f>"600725"</f>
        <v>600725</v>
      </c>
      <c r="B2343" s="1" t="s">
        <v>3935</v>
      </c>
      <c r="C2343">
        <v>600725</v>
      </c>
      <c r="D2343" t="s">
        <v>3935</v>
      </c>
    </row>
    <row r="2344" spans="1:4">
      <c r="A2344" s="1" t="str">
        <f>"600726"</f>
        <v>600726</v>
      </c>
      <c r="B2344" s="1" t="s">
        <v>3936</v>
      </c>
      <c r="C2344">
        <v>600726</v>
      </c>
      <c r="D2344" t="s">
        <v>3936</v>
      </c>
    </row>
    <row r="2345" spans="1:4">
      <c r="A2345" s="1" t="str">
        <f>"600727"</f>
        <v>600727</v>
      </c>
      <c r="B2345" s="1" t="s">
        <v>3937</v>
      </c>
      <c r="C2345">
        <v>600727</v>
      </c>
      <c r="D2345" t="s">
        <v>3937</v>
      </c>
    </row>
    <row r="2346" spans="1:4">
      <c r="A2346" s="1" t="str">
        <f>"600728"</f>
        <v>600728</v>
      </c>
      <c r="B2346" s="1" t="s">
        <v>3938</v>
      </c>
      <c r="C2346">
        <v>600728</v>
      </c>
      <c r="D2346" t="s">
        <v>3938</v>
      </c>
    </row>
    <row r="2347" spans="1:4">
      <c r="A2347" s="1" t="str">
        <f>"600729"</f>
        <v>600729</v>
      </c>
      <c r="B2347" s="1" t="s">
        <v>3939</v>
      </c>
      <c r="C2347">
        <v>600729</v>
      </c>
      <c r="D2347" t="s">
        <v>3939</v>
      </c>
    </row>
    <row r="2348" spans="1:4">
      <c r="A2348" s="1" t="str">
        <f>"600730"</f>
        <v>600730</v>
      </c>
      <c r="B2348" s="1" t="s">
        <v>3940</v>
      </c>
      <c r="C2348">
        <v>600730</v>
      </c>
      <c r="D2348" t="s">
        <v>3940</v>
      </c>
    </row>
    <row r="2349" spans="1:4">
      <c r="A2349" s="1" t="str">
        <f>"600731"</f>
        <v>600731</v>
      </c>
      <c r="B2349" s="1" t="s">
        <v>3941</v>
      </c>
      <c r="C2349">
        <v>600731</v>
      </c>
      <c r="D2349" t="s">
        <v>3941</v>
      </c>
    </row>
    <row r="2350" spans="1:4">
      <c r="A2350" s="1" t="str">
        <f>"600732"</f>
        <v>600732</v>
      </c>
      <c r="B2350" s="1" t="s">
        <v>3942</v>
      </c>
      <c r="C2350">
        <v>600732</v>
      </c>
      <c r="D2350" t="s">
        <v>3943</v>
      </c>
    </row>
    <row r="2351" spans="1:4">
      <c r="A2351" s="1" t="str">
        <f>"600733"</f>
        <v>600733</v>
      </c>
      <c r="B2351" s="1" t="s">
        <v>3944</v>
      </c>
      <c r="C2351">
        <v>600733</v>
      </c>
      <c r="D2351" t="s">
        <v>3944</v>
      </c>
    </row>
    <row r="2352" spans="1:4">
      <c r="A2352" s="1" t="str">
        <f>"600734"</f>
        <v>600734</v>
      </c>
      <c r="B2352" s="1" t="s">
        <v>3945</v>
      </c>
      <c r="C2352">
        <v>600734</v>
      </c>
      <c r="D2352" t="s">
        <v>3945</v>
      </c>
    </row>
    <row r="2353" spans="1:4">
      <c r="A2353" s="1" t="str">
        <f>"600735"</f>
        <v>600735</v>
      </c>
      <c r="B2353" s="1" t="s">
        <v>3946</v>
      </c>
      <c r="C2353">
        <v>600735</v>
      </c>
      <c r="D2353" t="s">
        <v>3946</v>
      </c>
    </row>
    <row r="2354" spans="1:4">
      <c r="A2354" s="1" t="str">
        <f>"600736"</f>
        <v>600736</v>
      </c>
      <c r="B2354" s="1" t="s">
        <v>3947</v>
      </c>
      <c r="C2354">
        <v>600736</v>
      </c>
      <c r="D2354" t="s">
        <v>3947</v>
      </c>
    </row>
    <row r="2355" spans="1:4">
      <c r="A2355" s="1" t="str">
        <f>"600737"</f>
        <v>600737</v>
      </c>
      <c r="B2355" s="1" t="s">
        <v>3948</v>
      </c>
      <c r="C2355">
        <v>600737</v>
      </c>
      <c r="D2355" t="s">
        <v>3948</v>
      </c>
    </row>
    <row r="2356" spans="1:4">
      <c r="A2356" s="1" t="str">
        <f>"600738"</f>
        <v>600738</v>
      </c>
      <c r="B2356" s="1" t="s">
        <v>3949</v>
      </c>
      <c r="C2356">
        <v>600738</v>
      </c>
      <c r="D2356" t="s">
        <v>3949</v>
      </c>
    </row>
    <row r="2357" spans="1:4">
      <c r="A2357" s="1" t="str">
        <f>"600739"</f>
        <v>600739</v>
      </c>
      <c r="B2357" s="1" t="s">
        <v>3950</v>
      </c>
      <c r="C2357">
        <v>600739</v>
      </c>
      <c r="D2357" t="s">
        <v>3950</v>
      </c>
    </row>
    <row r="2358" spans="1:4">
      <c r="A2358" s="1" t="str">
        <f>"600740"</f>
        <v>600740</v>
      </c>
      <c r="B2358" s="1" t="s">
        <v>3951</v>
      </c>
      <c r="C2358">
        <v>600740</v>
      </c>
      <c r="D2358" t="s">
        <v>3951</v>
      </c>
    </row>
    <row r="2359" spans="1:4">
      <c r="A2359" s="1" t="str">
        <f>"600741"</f>
        <v>600741</v>
      </c>
      <c r="B2359" s="1" t="s">
        <v>3952</v>
      </c>
      <c r="C2359">
        <v>600741</v>
      </c>
      <c r="D2359" t="s">
        <v>3952</v>
      </c>
    </row>
    <row r="2360" spans="1:4">
      <c r="A2360" s="1" t="str">
        <f>"600742"</f>
        <v>600742</v>
      </c>
      <c r="B2360" s="1" t="s">
        <v>3953</v>
      </c>
      <c r="C2360">
        <v>600742</v>
      </c>
      <c r="D2360" t="s">
        <v>3953</v>
      </c>
    </row>
    <row r="2361" spans="1:4">
      <c r="A2361" s="1" t="str">
        <f>"600743"</f>
        <v>600743</v>
      </c>
      <c r="B2361" s="1" t="s">
        <v>3954</v>
      </c>
      <c r="C2361">
        <v>600743</v>
      </c>
      <c r="D2361" t="s">
        <v>3954</v>
      </c>
    </row>
    <row r="2362" spans="1:4">
      <c r="A2362" s="1" t="str">
        <f>"600744"</f>
        <v>600744</v>
      </c>
      <c r="B2362" s="1" t="s">
        <v>3955</v>
      </c>
      <c r="C2362">
        <v>600744</v>
      </c>
      <c r="D2362" t="s">
        <v>3955</v>
      </c>
    </row>
    <row r="2363" spans="1:4">
      <c r="A2363" s="1" t="str">
        <f>"600745"</f>
        <v>600745</v>
      </c>
      <c r="B2363" s="1" t="s">
        <v>3956</v>
      </c>
      <c r="C2363">
        <v>600745</v>
      </c>
      <c r="D2363" t="s">
        <v>3956</v>
      </c>
    </row>
    <row r="2364" spans="1:4">
      <c r="A2364" s="1" t="str">
        <f>"600746"</f>
        <v>600746</v>
      </c>
      <c r="B2364" s="1" t="s">
        <v>3957</v>
      </c>
      <c r="C2364">
        <v>600746</v>
      </c>
      <c r="D2364" t="s">
        <v>3957</v>
      </c>
    </row>
    <row r="2365" spans="1:4">
      <c r="A2365" s="1" t="str">
        <f>"600747"</f>
        <v>600747</v>
      </c>
      <c r="B2365" s="1" t="s">
        <v>3958</v>
      </c>
      <c r="C2365">
        <v>600747</v>
      </c>
      <c r="D2365" t="s">
        <v>3958</v>
      </c>
    </row>
    <row r="2366" spans="1:4">
      <c r="A2366" s="1" t="str">
        <f>"600748"</f>
        <v>600748</v>
      </c>
      <c r="B2366" s="1" t="s">
        <v>3959</v>
      </c>
      <c r="C2366">
        <v>600748</v>
      </c>
      <c r="D2366" t="s">
        <v>3959</v>
      </c>
    </row>
    <row r="2367" spans="1:4">
      <c r="A2367" s="1" t="str">
        <f>"600749"</f>
        <v>600749</v>
      </c>
      <c r="B2367" s="1" t="s">
        <v>3960</v>
      </c>
      <c r="C2367">
        <v>600749</v>
      </c>
      <c r="D2367" t="s">
        <v>3960</v>
      </c>
    </row>
    <row r="2368" spans="1:4">
      <c r="A2368" s="1" t="str">
        <f>"600750"</f>
        <v>600750</v>
      </c>
      <c r="B2368" s="1" t="s">
        <v>3961</v>
      </c>
      <c r="C2368">
        <v>600750</v>
      </c>
      <c r="D2368" t="s">
        <v>3961</v>
      </c>
    </row>
    <row r="2369" spans="1:4">
      <c r="A2369" s="1" t="str">
        <f>"600751"</f>
        <v>600751</v>
      </c>
      <c r="B2369" s="1" t="s">
        <v>3962</v>
      </c>
      <c r="C2369">
        <v>600751</v>
      </c>
      <c r="D2369" t="s">
        <v>3963</v>
      </c>
    </row>
    <row r="2370" spans="1:4">
      <c r="A2370" s="1" t="str">
        <f>"600753"</f>
        <v>600753</v>
      </c>
      <c r="B2370" s="1" t="s">
        <v>3964</v>
      </c>
      <c r="C2370">
        <v>600753</v>
      </c>
      <c r="D2370" t="s">
        <v>3964</v>
      </c>
    </row>
    <row r="2371" spans="1:4">
      <c r="A2371" s="1" t="str">
        <f>"600754"</f>
        <v>600754</v>
      </c>
      <c r="B2371" s="1" t="s">
        <v>3965</v>
      </c>
      <c r="C2371">
        <v>600754</v>
      </c>
      <c r="D2371" t="s">
        <v>3965</v>
      </c>
    </row>
    <row r="2372" spans="1:4">
      <c r="A2372" s="1" t="str">
        <f>"600755"</f>
        <v>600755</v>
      </c>
      <c r="B2372" s="1" t="s">
        <v>3966</v>
      </c>
      <c r="C2372">
        <v>600755</v>
      </c>
      <c r="D2372" t="s">
        <v>3966</v>
      </c>
    </row>
    <row r="2373" spans="1:4">
      <c r="A2373" s="1" t="str">
        <f>"600756"</f>
        <v>600756</v>
      </c>
      <c r="B2373" s="1" t="s">
        <v>3967</v>
      </c>
      <c r="C2373">
        <v>600756</v>
      </c>
      <c r="D2373" t="s">
        <v>3967</v>
      </c>
    </row>
    <row r="2374" spans="1:4">
      <c r="A2374" s="1" t="str">
        <f>"600757"</f>
        <v>600757</v>
      </c>
      <c r="B2374" s="1" t="s">
        <v>3968</v>
      </c>
      <c r="C2374">
        <v>600757</v>
      </c>
      <c r="D2374" t="s">
        <v>3968</v>
      </c>
    </row>
    <row r="2375" spans="1:4">
      <c r="A2375" s="1" t="str">
        <f>"600758"</f>
        <v>600758</v>
      </c>
      <c r="B2375" s="1" t="s">
        <v>3969</v>
      </c>
      <c r="C2375">
        <v>600758</v>
      </c>
      <c r="D2375" t="s">
        <v>3969</v>
      </c>
    </row>
    <row r="2376" spans="1:4">
      <c r="A2376" s="1" t="str">
        <f>"600759"</f>
        <v>600759</v>
      </c>
      <c r="B2376" s="1" t="s">
        <v>3970</v>
      </c>
      <c r="C2376">
        <v>600759</v>
      </c>
      <c r="D2376" t="s">
        <v>3970</v>
      </c>
    </row>
    <row r="2377" spans="1:4">
      <c r="A2377" s="1" t="str">
        <f>"600760"</f>
        <v>600760</v>
      </c>
      <c r="B2377" s="1" t="s">
        <v>3971</v>
      </c>
      <c r="C2377">
        <v>600760</v>
      </c>
      <c r="D2377" t="s">
        <v>3971</v>
      </c>
    </row>
    <row r="2378" spans="1:4">
      <c r="A2378" s="1" t="str">
        <f>"600761"</f>
        <v>600761</v>
      </c>
      <c r="B2378" s="1" t="s">
        <v>3972</v>
      </c>
      <c r="C2378">
        <v>600761</v>
      </c>
      <c r="D2378" t="s">
        <v>3972</v>
      </c>
    </row>
    <row r="2379" spans="1:4">
      <c r="A2379" s="1" t="str">
        <f>"600763"</f>
        <v>600763</v>
      </c>
      <c r="B2379" s="1" t="s">
        <v>3973</v>
      </c>
      <c r="C2379">
        <v>600763</v>
      </c>
      <c r="D2379" t="s">
        <v>3973</v>
      </c>
    </row>
    <row r="2380" spans="1:4">
      <c r="A2380" s="1" t="str">
        <f>"600764"</f>
        <v>600764</v>
      </c>
      <c r="B2380" s="1" t="s">
        <v>3974</v>
      </c>
      <c r="C2380">
        <v>600764</v>
      </c>
      <c r="D2380" t="s">
        <v>3974</v>
      </c>
    </row>
    <row r="2381" spans="1:4">
      <c r="A2381" s="1" t="str">
        <f>"600765"</f>
        <v>600765</v>
      </c>
      <c r="B2381" s="1" t="s">
        <v>3975</v>
      </c>
      <c r="C2381">
        <v>600765</v>
      </c>
      <c r="D2381" t="s">
        <v>3975</v>
      </c>
    </row>
    <row r="2382" spans="1:4">
      <c r="A2382" s="1" t="str">
        <f>"600766"</f>
        <v>600766</v>
      </c>
      <c r="B2382" s="1" t="s">
        <v>3976</v>
      </c>
      <c r="C2382">
        <v>600766</v>
      </c>
      <c r="D2382" t="s">
        <v>3976</v>
      </c>
    </row>
    <row r="2383" spans="1:4">
      <c r="A2383" s="1" t="str">
        <f>"600767"</f>
        <v>600767</v>
      </c>
      <c r="B2383" s="1" t="s">
        <v>3977</v>
      </c>
      <c r="C2383">
        <v>600767</v>
      </c>
      <c r="D2383" t="s">
        <v>3978</v>
      </c>
    </row>
    <row r="2384" spans="1:4">
      <c r="A2384" s="1" t="str">
        <f>"600768"</f>
        <v>600768</v>
      </c>
      <c r="B2384" s="1" t="s">
        <v>3979</v>
      </c>
      <c r="C2384">
        <v>600768</v>
      </c>
      <c r="D2384" t="s">
        <v>3979</v>
      </c>
    </row>
    <row r="2385" spans="1:4">
      <c r="A2385" s="1" t="str">
        <f>"600769"</f>
        <v>600769</v>
      </c>
      <c r="B2385" s="1" t="s">
        <v>3980</v>
      </c>
      <c r="C2385">
        <v>600769</v>
      </c>
      <c r="D2385" t="s">
        <v>3980</v>
      </c>
    </row>
    <row r="2386" spans="1:4">
      <c r="A2386" s="1" t="str">
        <f>"600770"</f>
        <v>600770</v>
      </c>
      <c r="B2386" s="1" t="s">
        <v>3981</v>
      </c>
      <c r="C2386">
        <v>600770</v>
      </c>
      <c r="D2386" t="s">
        <v>3981</v>
      </c>
    </row>
    <row r="2387" spans="1:4">
      <c r="A2387" s="1" t="str">
        <f>"600771"</f>
        <v>600771</v>
      </c>
      <c r="B2387" s="1" t="s">
        <v>3982</v>
      </c>
      <c r="C2387">
        <v>600771</v>
      </c>
      <c r="D2387" t="s">
        <v>3982</v>
      </c>
    </row>
    <row r="2388" spans="1:4">
      <c r="A2388" s="1" t="str">
        <f>"600773"</f>
        <v>600773</v>
      </c>
      <c r="B2388" s="1" t="s">
        <v>3983</v>
      </c>
      <c r="C2388">
        <v>600773</v>
      </c>
      <c r="D2388" t="s">
        <v>3983</v>
      </c>
    </row>
    <row r="2389" spans="1:4">
      <c r="A2389" s="1" t="str">
        <f>"600774"</f>
        <v>600774</v>
      </c>
      <c r="B2389" s="1" t="s">
        <v>3984</v>
      </c>
      <c r="C2389">
        <v>600774</v>
      </c>
      <c r="D2389" t="s">
        <v>3984</v>
      </c>
    </row>
    <row r="2390" spans="1:4">
      <c r="A2390" s="1" t="str">
        <f>"600775"</f>
        <v>600775</v>
      </c>
      <c r="B2390" s="1" t="s">
        <v>3985</v>
      </c>
      <c r="C2390">
        <v>600775</v>
      </c>
      <c r="D2390" t="s">
        <v>3985</v>
      </c>
    </row>
    <row r="2391" spans="1:4">
      <c r="A2391" s="1" t="str">
        <f>"600776"</f>
        <v>600776</v>
      </c>
      <c r="B2391" s="1" t="s">
        <v>3986</v>
      </c>
      <c r="C2391">
        <v>600776</v>
      </c>
      <c r="D2391" t="s">
        <v>3986</v>
      </c>
    </row>
    <row r="2392" spans="1:4">
      <c r="A2392" s="1" t="str">
        <f>"600777"</f>
        <v>600777</v>
      </c>
      <c r="B2392" s="1" t="s">
        <v>3987</v>
      </c>
      <c r="C2392">
        <v>600777</v>
      </c>
      <c r="D2392" t="s">
        <v>3987</v>
      </c>
    </row>
    <row r="2393" spans="1:4">
      <c r="A2393" s="1" t="str">
        <f>"600778"</f>
        <v>600778</v>
      </c>
      <c r="B2393" s="1" t="s">
        <v>3988</v>
      </c>
      <c r="C2393">
        <v>600778</v>
      </c>
      <c r="D2393" t="s">
        <v>3988</v>
      </c>
    </row>
    <row r="2394" spans="1:4">
      <c r="A2394" s="1" t="str">
        <f>"600779"</f>
        <v>600779</v>
      </c>
      <c r="B2394" s="1" t="s">
        <v>3989</v>
      </c>
      <c r="C2394">
        <v>600779</v>
      </c>
      <c r="D2394" t="s">
        <v>3990</v>
      </c>
    </row>
    <row r="2395" spans="1:4">
      <c r="A2395" s="1" t="str">
        <f>"600780"</f>
        <v>600780</v>
      </c>
      <c r="B2395" s="1" t="s">
        <v>3991</v>
      </c>
      <c r="C2395">
        <v>600780</v>
      </c>
      <c r="D2395" t="s">
        <v>3991</v>
      </c>
    </row>
    <row r="2396" spans="1:4">
      <c r="A2396" s="1" t="str">
        <f>"600781"</f>
        <v>600781</v>
      </c>
      <c r="B2396" s="1" t="s">
        <v>3992</v>
      </c>
      <c r="C2396">
        <v>600781</v>
      </c>
      <c r="D2396" t="s">
        <v>3992</v>
      </c>
    </row>
    <row r="2397" spans="1:4">
      <c r="A2397" s="1" t="str">
        <f>"600782"</f>
        <v>600782</v>
      </c>
      <c r="B2397" s="1" t="s">
        <v>3993</v>
      </c>
      <c r="C2397">
        <v>600782</v>
      </c>
      <c r="D2397" t="s">
        <v>3993</v>
      </c>
    </row>
    <row r="2398" spans="1:4">
      <c r="A2398" s="1" t="str">
        <f>"600783"</f>
        <v>600783</v>
      </c>
      <c r="B2398" s="1" t="s">
        <v>3994</v>
      </c>
      <c r="C2398">
        <v>600783</v>
      </c>
      <c r="D2398" t="s">
        <v>3994</v>
      </c>
    </row>
    <row r="2399" spans="1:4">
      <c r="A2399" s="1" t="str">
        <f>"600784"</f>
        <v>600784</v>
      </c>
      <c r="B2399" s="1" t="s">
        <v>3995</v>
      </c>
      <c r="C2399">
        <v>600784</v>
      </c>
      <c r="D2399" t="s">
        <v>3995</v>
      </c>
    </row>
    <row r="2400" spans="1:4">
      <c r="A2400" s="1" t="str">
        <f>"600785"</f>
        <v>600785</v>
      </c>
      <c r="B2400" s="1" t="s">
        <v>3996</v>
      </c>
      <c r="C2400">
        <v>600785</v>
      </c>
      <c r="D2400" t="s">
        <v>3996</v>
      </c>
    </row>
    <row r="2401" spans="1:4">
      <c r="A2401" s="1" t="str">
        <f>"600787"</f>
        <v>600787</v>
      </c>
      <c r="B2401" s="1" t="s">
        <v>3997</v>
      </c>
      <c r="C2401">
        <v>600787</v>
      </c>
      <c r="D2401" t="s">
        <v>3997</v>
      </c>
    </row>
    <row r="2402" spans="1:4">
      <c r="A2402" s="1" t="str">
        <f>"600789"</f>
        <v>600789</v>
      </c>
      <c r="B2402" s="1" t="s">
        <v>3998</v>
      </c>
      <c r="C2402">
        <v>600789</v>
      </c>
      <c r="D2402" t="s">
        <v>3998</v>
      </c>
    </row>
    <row r="2403" spans="1:4">
      <c r="A2403" s="1" t="str">
        <f>"600790"</f>
        <v>600790</v>
      </c>
      <c r="B2403" s="1" t="s">
        <v>3999</v>
      </c>
      <c r="C2403">
        <v>600790</v>
      </c>
      <c r="D2403" t="s">
        <v>3999</v>
      </c>
    </row>
    <row r="2404" spans="1:4">
      <c r="A2404" s="1" t="str">
        <f>"600791"</f>
        <v>600791</v>
      </c>
      <c r="B2404" s="1" t="s">
        <v>4000</v>
      </c>
      <c r="C2404">
        <v>600791</v>
      </c>
      <c r="D2404" t="s">
        <v>4000</v>
      </c>
    </row>
    <row r="2405" spans="1:4">
      <c r="A2405" s="1" t="str">
        <f>"600792"</f>
        <v>600792</v>
      </c>
      <c r="B2405" s="1" t="s">
        <v>4001</v>
      </c>
      <c r="C2405">
        <v>600792</v>
      </c>
      <c r="D2405" t="s">
        <v>4001</v>
      </c>
    </row>
    <row r="2406" spans="1:4">
      <c r="A2406" s="1" t="str">
        <f>"600793"</f>
        <v>600793</v>
      </c>
      <c r="B2406" s="1" t="s">
        <v>4002</v>
      </c>
      <c r="C2406">
        <v>600793</v>
      </c>
      <c r="D2406" t="s">
        <v>4002</v>
      </c>
    </row>
    <row r="2407" spans="1:4">
      <c r="A2407" s="1" t="str">
        <f>"600794"</f>
        <v>600794</v>
      </c>
      <c r="B2407" s="1" t="s">
        <v>4003</v>
      </c>
      <c r="C2407">
        <v>600794</v>
      </c>
      <c r="D2407" t="s">
        <v>4003</v>
      </c>
    </row>
    <row r="2408" spans="1:4">
      <c r="A2408" s="1" t="str">
        <f>"600795"</f>
        <v>600795</v>
      </c>
      <c r="B2408" s="1" t="s">
        <v>4004</v>
      </c>
      <c r="C2408">
        <v>600795</v>
      </c>
      <c r="D2408" t="s">
        <v>4004</v>
      </c>
    </row>
    <row r="2409" spans="1:4">
      <c r="A2409" s="1" t="str">
        <f>"600796"</f>
        <v>600796</v>
      </c>
      <c r="B2409" s="1" t="s">
        <v>4005</v>
      </c>
      <c r="C2409">
        <v>600796</v>
      </c>
      <c r="D2409" t="s">
        <v>4005</v>
      </c>
    </row>
    <row r="2410" spans="1:4">
      <c r="A2410" s="1" t="str">
        <f>"600797"</f>
        <v>600797</v>
      </c>
      <c r="B2410" s="1" t="s">
        <v>4006</v>
      </c>
      <c r="C2410">
        <v>600797</v>
      </c>
      <c r="D2410" t="s">
        <v>4006</v>
      </c>
    </row>
    <row r="2411" spans="1:4">
      <c r="A2411" s="1" t="str">
        <f>"600798"</f>
        <v>600798</v>
      </c>
      <c r="B2411" s="1" t="s">
        <v>4007</v>
      </c>
      <c r="C2411">
        <v>600798</v>
      </c>
      <c r="D2411" t="s">
        <v>4007</v>
      </c>
    </row>
    <row r="2412" spans="1:4">
      <c r="A2412" s="1" t="str">
        <f>"600800"</f>
        <v>600800</v>
      </c>
      <c r="B2412" s="1" t="s">
        <v>4008</v>
      </c>
      <c r="C2412">
        <v>600800</v>
      </c>
      <c r="D2412" t="s">
        <v>4008</v>
      </c>
    </row>
    <row r="2413" spans="1:4">
      <c r="A2413" s="1" t="str">
        <f>"600801"</f>
        <v>600801</v>
      </c>
      <c r="B2413" s="1" t="s">
        <v>4009</v>
      </c>
      <c r="C2413">
        <v>600801</v>
      </c>
      <c r="D2413" t="s">
        <v>4009</v>
      </c>
    </row>
    <row r="2414" spans="1:4">
      <c r="A2414" s="1" t="str">
        <f>"600802"</f>
        <v>600802</v>
      </c>
      <c r="B2414" s="1" t="s">
        <v>4010</v>
      </c>
      <c r="C2414">
        <v>600802</v>
      </c>
      <c r="D2414" t="s">
        <v>4010</v>
      </c>
    </row>
    <row r="2415" spans="1:4">
      <c r="A2415" s="1" t="str">
        <f>"600803"</f>
        <v>600803</v>
      </c>
      <c r="B2415" s="1" t="s">
        <v>4011</v>
      </c>
      <c r="C2415">
        <v>600803</v>
      </c>
      <c r="D2415" t="s">
        <v>4012</v>
      </c>
    </row>
    <row r="2416" spans="1:4">
      <c r="A2416" s="1" t="str">
        <f>"600804"</f>
        <v>600804</v>
      </c>
      <c r="B2416" s="1" t="s">
        <v>4013</v>
      </c>
      <c r="C2416">
        <v>600804</v>
      </c>
      <c r="D2416" t="s">
        <v>4013</v>
      </c>
    </row>
    <row r="2417" spans="1:4">
      <c r="A2417" s="1" t="str">
        <f>"600805"</f>
        <v>600805</v>
      </c>
      <c r="B2417" s="1" t="s">
        <v>4014</v>
      </c>
      <c r="C2417">
        <v>600805</v>
      </c>
      <c r="D2417" t="s">
        <v>4014</v>
      </c>
    </row>
    <row r="2418" spans="1:4">
      <c r="A2418" s="1" t="str">
        <f>"600806"</f>
        <v>600806</v>
      </c>
      <c r="B2418" s="1" t="s">
        <v>1059</v>
      </c>
      <c r="C2418">
        <v>600806</v>
      </c>
      <c r="D2418" t="s">
        <v>1059</v>
      </c>
    </row>
    <row r="2419" spans="1:4">
      <c r="A2419" s="1" t="str">
        <f>"600807"</f>
        <v>600807</v>
      </c>
      <c r="B2419" s="1" t="s">
        <v>4015</v>
      </c>
      <c r="C2419">
        <v>600807</v>
      </c>
      <c r="D2419" t="s">
        <v>4015</v>
      </c>
    </row>
    <row r="2420" spans="1:4">
      <c r="A2420" s="1" t="str">
        <f>"600808"</f>
        <v>600808</v>
      </c>
      <c r="B2420" s="1" t="s">
        <v>4016</v>
      </c>
      <c r="C2420">
        <v>600808</v>
      </c>
      <c r="D2420" t="s">
        <v>4016</v>
      </c>
    </row>
    <row r="2421" spans="1:4">
      <c r="A2421" s="1" t="str">
        <f>"600809"</f>
        <v>600809</v>
      </c>
      <c r="B2421" s="1" t="s">
        <v>4017</v>
      </c>
      <c r="C2421">
        <v>600809</v>
      </c>
      <c r="D2421" t="s">
        <v>4017</v>
      </c>
    </row>
    <row r="2422" spans="1:4">
      <c r="A2422" s="1" t="str">
        <f>"600810"</f>
        <v>600810</v>
      </c>
      <c r="B2422" s="1" t="s">
        <v>4018</v>
      </c>
      <c r="C2422">
        <v>600810</v>
      </c>
      <c r="D2422" t="s">
        <v>4018</v>
      </c>
    </row>
    <row r="2423" spans="1:4">
      <c r="A2423" s="1" t="str">
        <f>"600811"</f>
        <v>600811</v>
      </c>
      <c r="B2423" s="1" t="s">
        <v>4019</v>
      </c>
      <c r="C2423">
        <v>600811</v>
      </c>
      <c r="D2423" t="s">
        <v>4019</v>
      </c>
    </row>
    <row r="2424" spans="1:4">
      <c r="A2424" s="1" t="str">
        <f>"600812"</f>
        <v>600812</v>
      </c>
      <c r="B2424" s="1" t="s">
        <v>4020</v>
      </c>
      <c r="C2424">
        <v>600812</v>
      </c>
      <c r="D2424" t="s">
        <v>4020</v>
      </c>
    </row>
    <row r="2425" spans="1:4">
      <c r="A2425" s="1" t="str">
        <f>"600814"</f>
        <v>600814</v>
      </c>
      <c r="B2425" s="1" t="s">
        <v>4021</v>
      </c>
      <c r="C2425">
        <v>600814</v>
      </c>
      <c r="D2425" t="s">
        <v>4021</v>
      </c>
    </row>
    <row r="2426" spans="1:4">
      <c r="A2426" s="1" t="str">
        <f>"600815"</f>
        <v>600815</v>
      </c>
      <c r="B2426" s="1" t="s">
        <v>4022</v>
      </c>
      <c r="C2426">
        <v>600815</v>
      </c>
      <c r="D2426" t="s">
        <v>4022</v>
      </c>
    </row>
    <row r="2427" spans="1:4">
      <c r="A2427" s="1" t="str">
        <f>"600816"</f>
        <v>600816</v>
      </c>
      <c r="B2427" s="1" t="s">
        <v>4023</v>
      </c>
      <c r="C2427">
        <v>600816</v>
      </c>
      <c r="D2427" t="s">
        <v>4023</v>
      </c>
    </row>
    <row r="2428" spans="1:4">
      <c r="A2428" s="1" t="str">
        <f>"600817"</f>
        <v>600817</v>
      </c>
      <c r="B2428" s="1" t="s">
        <v>4024</v>
      </c>
      <c r="C2428">
        <v>600817</v>
      </c>
      <c r="D2428" t="s">
        <v>4024</v>
      </c>
    </row>
    <row r="2429" spans="1:4">
      <c r="A2429" s="1" t="str">
        <f>"600818"</f>
        <v>600818</v>
      </c>
      <c r="B2429" s="1" t="s">
        <v>4025</v>
      </c>
      <c r="C2429">
        <v>600818</v>
      </c>
      <c r="D2429" t="s">
        <v>4025</v>
      </c>
    </row>
    <row r="2430" spans="1:4">
      <c r="A2430" s="1" t="str">
        <f>"600819"</f>
        <v>600819</v>
      </c>
      <c r="B2430" s="1" t="s">
        <v>4026</v>
      </c>
      <c r="C2430">
        <v>600819</v>
      </c>
      <c r="D2430" t="s">
        <v>4026</v>
      </c>
    </row>
    <row r="2431" spans="1:4">
      <c r="A2431" s="1" t="str">
        <f>"600820"</f>
        <v>600820</v>
      </c>
      <c r="B2431" s="1" t="s">
        <v>4027</v>
      </c>
      <c r="C2431">
        <v>600820</v>
      </c>
      <c r="D2431" t="s">
        <v>4027</v>
      </c>
    </row>
    <row r="2432" spans="1:4">
      <c r="A2432" s="1" t="str">
        <f>"600821"</f>
        <v>600821</v>
      </c>
      <c r="B2432" s="1" t="s">
        <v>4028</v>
      </c>
      <c r="C2432">
        <v>600821</v>
      </c>
      <c r="D2432" t="s">
        <v>4028</v>
      </c>
    </row>
    <row r="2433" spans="1:4">
      <c r="A2433" s="1" t="str">
        <f>"600822"</f>
        <v>600822</v>
      </c>
      <c r="B2433" s="1" t="s">
        <v>4029</v>
      </c>
      <c r="C2433">
        <v>600822</v>
      </c>
      <c r="D2433" t="s">
        <v>4029</v>
      </c>
    </row>
    <row r="2434" spans="1:4">
      <c r="A2434" s="1" t="str">
        <f>"600823"</f>
        <v>600823</v>
      </c>
      <c r="B2434" s="1" t="s">
        <v>4030</v>
      </c>
      <c r="C2434">
        <v>600823</v>
      </c>
      <c r="D2434" t="s">
        <v>4030</v>
      </c>
    </row>
    <row r="2435" spans="1:4">
      <c r="A2435" s="1" t="str">
        <f>"600824"</f>
        <v>600824</v>
      </c>
      <c r="B2435" s="1" t="s">
        <v>4031</v>
      </c>
      <c r="C2435">
        <v>600824</v>
      </c>
      <c r="D2435" t="s">
        <v>4031</v>
      </c>
    </row>
    <row r="2436" spans="1:4">
      <c r="A2436" s="1" t="str">
        <f>"600825"</f>
        <v>600825</v>
      </c>
      <c r="B2436" s="1" t="s">
        <v>4032</v>
      </c>
      <c r="C2436">
        <v>600825</v>
      </c>
      <c r="D2436" t="s">
        <v>4032</v>
      </c>
    </row>
    <row r="2437" spans="1:4">
      <c r="A2437" s="1" t="str">
        <f>"600826"</f>
        <v>600826</v>
      </c>
      <c r="B2437" s="1" t="s">
        <v>4033</v>
      </c>
      <c r="C2437">
        <v>600826</v>
      </c>
      <c r="D2437" t="s">
        <v>4033</v>
      </c>
    </row>
    <row r="2438" spans="1:4">
      <c r="A2438" s="1" t="str">
        <f>"600827"</f>
        <v>600827</v>
      </c>
      <c r="B2438" s="1" t="s">
        <v>4034</v>
      </c>
      <c r="C2438">
        <v>600827</v>
      </c>
      <c r="D2438" t="s">
        <v>4034</v>
      </c>
    </row>
    <row r="2439" spans="1:4">
      <c r="A2439" s="1" t="str">
        <f>"600828"</f>
        <v>600828</v>
      </c>
      <c r="B2439" s="1" t="s">
        <v>4035</v>
      </c>
      <c r="C2439">
        <v>600828</v>
      </c>
      <c r="D2439" t="s">
        <v>4035</v>
      </c>
    </row>
    <row r="2440" spans="1:4">
      <c r="A2440" s="1" t="str">
        <f>"600829"</f>
        <v>600829</v>
      </c>
      <c r="B2440" s="1" t="s">
        <v>4036</v>
      </c>
      <c r="C2440">
        <v>600829</v>
      </c>
      <c r="D2440" t="s">
        <v>4037</v>
      </c>
    </row>
    <row r="2441" spans="1:4">
      <c r="A2441" s="1" t="str">
        <f>"600830"</f>
        <v>600830</v>
      </c>
      <c r="B2441" s="1" t="s">
        <v>4038</v>
      </c>
      <c r="C2441">
        <v>600830</v>
      </c>
      <c r="D2441" t="s">
        <v>4038</v>
      </c>
    </row>
    <row r="2442" spans="1:4">
      <c r="A2442" s="1" t="str">
        <f>"600831"</f>
        <v>600831</v>
      </c>
      <c r="B2442" s="1" t="s">
        <v>4039</v>
      </c>
      <c r="C2442">
        <v>600831</v>
      </c>
      <c r="D2442" t="s">
        <v>4039</v>
      </c>
    </row>
    <row r="2443" spans="1:4">
      <c r="A2443" s="1" t="str">
        <f>"600833"</f>
        <v>600833</v>
      </c>
      <c r="B2443" s="1" t="s">
        <v>4040</v>
      </c>
      <c r="C2443">
        <v>600833</v>
      </c>
      <c r="D2443" t="s">
        <v>4040</v>
      </c>
    </row>
    <row r="2444" spans="1:4">
      <c r="A2444" s="1" t="str">
        <f>"600834"</f>
        <v>600834</v>
      </c>
      <c r="B2444" s="1" t="s">
        <v>4041</v>
      </c>
      <c r="C2444">
        <v>600834</v>
      </c>
      <c r="D2444" t="s">
        <v>4041</v>
      </c>
    </row>
    <row r="2445" spans="1:4">
      <c r="A2445" s="1" t="str">
        <f>"600835"</f>
        <v>600835</v>
      </c>
      <c r="B2445" s="1" t="s">
        <v>4042</v>
      </c>
      <c r="C2445">
        <v>600835</v>
      </c>
      <c r="D2445" t="s">
        <v>4042</v>
      </c>
    </row>
    <row r="2446" spans="1:4">
      <c r="A2446" s="1" t="str">
        <f>"600836"</f>
        <v>600836</v>
      </c>
      <c r="B2446" s="1" t="s">
        <v>4043</v>
      </c>
      <c r="C2446">
        <v>600836</v>
      </c>
      <c r="D2446" t="s">
        <v>4043</v>
      </c>
    </row>
    <row r="2447" spans="1:4">
      <c r="A2447" s="1" t="str">
        <f>"600837"</f>
        <v>600837</v>
      </c>
      <c r="B2447" s="1" t="s">
        <v>1313</v>
      </c>
      <c r="C2447">
        <v>600837</v>
      </c>
      <c r="D2447" t="s">
        <v>1313</v>
      </c>
    </row>
    <row r="2448" spans="1:4">
      <c r="A2448" s="1" t="str">
        <f>"600838"</f>
        <v>600838</v>
      </c>
      <c r="B2448" s="1" t="s">
        <v>4044</v>
      </c>
      <c r="C2448">
        <v>600838</v>
      </c>
      <c r="D2448" t="s">
        <v>4044</v>
      </c>
    </row>
    <row r="2449" spans="1:4">
      <c r="A2449" s="1" t="str">
        <f>"600839"</f>
        <v>600839</v>
      </c>
      <c r="B2449" s="1" t="s">
        <v>4045</v>
      </c>
      <c r="C2449">
        <v>600839</v>
      </c>
      <c r="D2449" t="s">
        <v>4045</v>
      </c>
    </row>
    <row r="2450" spans="1:4">
      <c r="A2450" s="1" t="str">
        <f>"600841"</f>
        <v>600841</v>
      </c>
      <c r="B2450" s="1" t="s">
        <v>4046</v>
      </c>
      <c r="C2450">
        <v>600841</v>
      </c>
      <c r="D2450" t="s">
        <v>4046</v>
      </c>
    </row>
    <row r="2451" spans="1:4">
      <c r="A2451" s="1" t="str">
        <f>"600843"</f>
        <v>600843</v>
      </c>
      <c r="B2451" s="1" t="s">
        <v>4047</v>
      </c>
      <c r="C2451">
        <v>600843</v>
      </c>
      <c r="D2451" t="s">
        <v>4047</v>
      </c>
    </row>
    <row r="2452" spans="1:4">
      <c r="A2452" s="1" t="str">
        <f>"600844"</f>
        <v>600844</v>
      </c>
      <c r="B2452" s="1" t="s">
        <v>4048</v>
      </c>
      <c r="C2452">
        <v>600844</v>
      </c>
      <c r="D2452" t="s">
        <v>4048</v>
      </c>
    </row>
    <row r="2453" spans="1:4">
      <c r="A2453" s="1" t="str">
        <f>"600845"</f>
        <v>600845</v>
      </c>
      <c r="B2453" s="1" t="s">
        <v>4049</v>
      </c>
      <c r="C2453">
        <v>600845</v>
      </c>
      <c r="D2453" t="s">
        <v>4049</v>
      </c>
    </row>
    <row r="2454" spans="1:4">
      <c r="A2454" s="1" t="str">
        <f>"600846"</f>
        <v>600846</v>
      </c>
      <c r="B2454" s="1" t="s">
        <v>4050</v>
      </c>
      <c r="C2454">
        <v>600846</v>
      </c>
      <c r="D2454" t="s">
        <v>4050</v>
      </c>
    </row>
    <row r="2455" spans="1:4">
      <c r="A2455" s="1" t="str">
        <f>"600847"</f>
        <v>600847</v>
      </c>
      <c r="B2455" s="1" t="s">
        <v>4051</v>
      </c>
      <c r="C2455">
        <v>600847</v>
      </c>
      <c r="D2455" t="s">
        <v>4051</v>
      </c>
    </row>
    <row r="2456" spans="1:4">
      <c r="A2456" s="1" t="str">
        <f>"600848"</f>
        <v>600848</v>
      </c>
      <c r="B2456" s="1" t="s">
        <v>4052</v>
      </c>
      <c r="C2456">
        <v>600848</v>
      </c>
      <c r="D2456" t="s">
        <v>4053</v>
      </c>
    </row>
    <row r="2457" spans="1:4">
      <c r="A2457" s="1" t="str">
        <f>"600850"</f>
        <v>600850</v>
      </c>
      <c r="B2457" s="1" t="s">
        <v>4054</v>
      </c>
      <c r="C2457">
        <v>600850</v>
      </c>
      <c r="D2457" t="s">
        <v>4054</v>
      </c>
    </row>
    <row r="2458" spans="1:4">
      <c r="A2458" s="1" t="str">
        <f>"600851"</f>
        <v>600851</v>
      </c>
      <c r="B2458" s="1" t="s">
        <v>4055</v>
      </c>
      <c r="C2458">
        <v>600851</v>
      </c>
      <c r="D2458" t="s">
        <v>4055</v>
      </c>
    </row>
    <row r="2459" spans="1:4">
      <c r="A2459" s="1" t="str">
        <f>"600853"</f>
        <v>600853</v>
      </c>
      <c r="B2459" s="1" t="s">
        <v>4056</v>
      </c>
      <c r="C2459">
        <v>600853</v>
      </c>
      <c r="D2459" t="s">
        <v>4056</v>
      </c>
    </row>
    <row r="2460" spans="1:4">
      <c r="A2460" s="1" t="str">
        <f>"600854"</f>
        <v>600854</v>
      </c>
      <c r="B2460" s="1" t="s">
        <v>4057</v>
      </c>
      <c r="C2460">
        <v>600854</v>
      </c>
      <c r="D2460" t="s">
        <v>4057</v>
      </c>
    </row>
    <row r="2461" spans="1:4">
      <c r="A2461" s="1" t="str">
        <f>"600855"</f>
        <v>600855</v>
      </c>
      <c r="B2461" s="1" t="s">
        <v>4058</v>
      </c>
      <c r="C2461">
        <v>600855</v>
      </c>
      <c r="D2461" t="s">
        <v>4058</v>
      </c>
    </row>
    <row r="2462" spans="1:4">
      <c r="A2462" s="1" t="str">
        <f>"600856"</f>
        <v>600856</v>
      </c>
      <c r="B2462" s="1" t="s">
        <v>4059</v>
      </c>
      <c r="C2462">
        <v>600856</v>
      </c>
      <c r="D2462" t="s">
        <v>4060</v>
      </c>
    </row>
    <row r="2463" spans="1:4">
      <c r="A2463" s="1" t="str">
        <f>"600857"</f>
        <v>600857</v>
      </c>
      <c r="B2463" s="1" t="s">
        <v>4061</v>
      </c>
      <c r="C2463">
        <v>600857</v>
      </c>
      <c r="D2463" t="s">
        <v>4062</v>
      </c>
    </row>
    <row r="2464" spans="1:4">
      <c r="A2464" s="1" t="str">
        <f>"600858"</f>
        <v>600858</v>
      </c>
      <c r="B2464" s="1" t="s">
        <v>4063</v>
      </c>
      <c r="C2464">
        <v>600858</v>
      </c>
      <c r="D2464" t="s">
        <v>4063</v>
      </c>
    </row>
    <row r="2465" spans="1:4">
      <c r="A2465" s="1" t="str">
        <f>"600859"</f>
        <v>600859</v>
      </c>
      <c r="B2465" s="1" t="s">
        <v>4064</v>
      </c>
      <c r="C2465">
        <v>600859</v>
      </c>
      <c r="D2465" t="s">
        <v>4064</v>
      </c>
    </row>
    <row r="2466" spans="1:4">
      <c r="A2466" s="1" t="str">
        <f>"600860"</f>
        <v>600860</v>
      </c>
      <c r="B2466" s="1" t="s">
        <v>4065</v>
      </c>
      <c r="C2466">
        <v>600860</v>
      </c>
      <c r="D2466" t="s">
        <v>4066</v>
      </c>
    </row>
    <row r="2467" spans="1:4">
      <c r="A2467" s="1" t="str">
        <f>"600861"</f>
        <v>600861</v>
      </c>
      <c r="B2467" s="1" t="s">
        <v>4067</v>
      </c>
      <c r="C2467">
        <v>600861</v>
      </c>
      <c r="D2467" t="s">
        <v>4067</v>
      </c>
    </row>
    <row r="2468" spans="1:4">
      <c r="A2468" s="1" t="str">
        <f>"600862"</f>
        <v>600862</v>
      </c>
      <c r="B2468" s="1" t="s">
        <v>4068</v>
      </c>
      <c r="C2468">
        <v>600862</v>
      </c>
      <c r="D2468" t="s">
        <v>4068</v>
      </c>
    </row>
    <row r="2469" spans="1:4">
      <c r="A2469" s="1" t="str">
        <f>"600863"</f>
        <v>600863</v>
      </c>
      <c r="B2469" s="1" t="s">
        <v>4069</v>
      </c>
      <c r="C2469">
        <v>600863</v>
      </c>
      <c r="D2469" t="s">
        <v>4069</v>
      </c>
    </row>
    <row r="2470" spans="1:4">
      <c r="A2470" s="1" t="str">
        <f>"600864"</f>
        <v>600864</v>
      </c>
      <c r="B2470" s="1" t="s">
        <v>4070</v>
      </c>
      <c r="C2470">
        <v>600864</v>
      </c>
      <c r="D2470" t="s">
        <v>4070</v>
      </c>
    </row>
    <row r="2471" spans="1:4">
      <c r="A2471" s="1" t="str">
        <f>"600865"</f>
        <v>600865</v>
      </c>
      <c r="B2471" s="1" t="s">
        <v>4071</v>
      </c>
      <c r="C2471">
        <v>600865</v>
      </c>
      <c r="D2471" t="s">
        <v>4071</v>
      </c>
    </row>
    <row r="2472" spans="1:4">
      <c r="A2472" s="1" t="str">
        <f>"600866"</f>
        <v>600866</v>
      </c>
      <c r="B2472" s="1" t="s">
        <v>4072</v>
      </c>
      <c r="C2472">
        <v>600866</v>
      </c>
      <c r="D2472" t="s">
        <v>4072</v>
      </c>
    </row>
    <row r="2473" spans="1:4">
      <c r="A2473" s="1" t="str">
        <f>"600867"</f>
        <v>600867</v>
      </c>
      <c r="B2473" s="1" t="s">
        <v>4073</v>
      </c>
      <c r="C2473">
        <v>600867</v>
      </c>
      <c r="D2473" t="s">
        <v>4073</v>
      </c>
    </row>
    <row r="2474" spans="1:4">
      <c r="A2474" s="1" t="str">
        <f>"600868"</f>
        <v>600868</v>
      </c>
      <c r="B2474" s="1" t="s">
        <v>4074</v>
      </c>
      <c r="C2474">
        <v>600868</v>
      </c>
      <c r="D2474" t="s">
        <v>4074</v>
      </c>
    </row>
    <row r="2475" spans="1:4">
      <c r="A2475" s="1" t="str">
        <f>"600869"</f>
        <v>600869</v>
      </c>
      <c r="B2475" s="1" t="s">
        <v>4075</v>
      </c>
      <c r="C2475">
        <v>600869</v>
      </c>
      <c r="D2475" t="s">
        <v>4075</v>
      </c>
    </row>
    <row r="2476" spans="1:4">
      <c r="A2476" s="1" t="str">
        <f>"600870"</f>
        <v>600870</v>
      </c>
      <c r="B2476" s="1" t="s">
        <v>4076</v>
      </c>
      <c r="C2476">
        <v>600870</v>
      </c>
      <c r="D2476" t="s">
        <v>4077</v>
      </c>
    </row>
    <row r="2477" spans="1:4">
      <c r="A2477" s="1" t="str">
        <f>"600871"</f>
        <v>600871</v>
      </c>
      <c r="B2477" s="1" t="s">
        <v>4078</v>
      </c>
      <c r="C2477">
        <v>600871</v>
      </c>
      <c r="D2477" t="s">
        <v>4079</v>
      </c>
    </row>
    <row r="2478" spans="1:4">
      <c r="A2478" s="1" t="str">
        <f>"600872"</f>
        <v>600872</v>
      </c>
      <c r="B2478" s="1" t="s">
        <v>4080</v>
      </c>
      <c r="C2478">
        <v>600872</v>
      </c>
      <c r="D2478" t="s">
        <v>4080</v>
      </c>
    </row>
    <row r="2479" spans="1:4">
      <c r="A2479" s="1" t="str">
        <f>"600873"</f>
        <v>600873</v>
      </c>
      <c r="B2479" s="1" t="s">
        <v>4081</v>
      </c>
      <c r="C2479">
        <v>600873</v>
      </c>
      <c r="D2479" t="s">
        <v>4081</v>
      </c>
    </row>
    <row r="2480" spans="1:4">
      <c r="A2480" s="1" t="str">
        <f>"600874"</f>
        <v>600874</v>
      </c>
      <c r="B2480" s="1" t="s">
        <v>4082</v>
      </c>
      <c r="C2480">
        <v>600874</v>
      </c>
      <c r="D2480" t="s">
        <v>4082</v>
      </c>
    </row>
    <row r="2481" spans="1:4">
      <c r="A2481" s="1" t="str">
        <f>"600875"</f>
        <v>600875</v>
      </c>
      <c r="B2481" s="1" t="s">
        <v>1169</v>
      </c>
      <c r="C2481">
        <v>600875</v>
      </c>
      <c r="D2481" t="s">
        <v>1169</v>
      </c>
    </row>
    <row r="2482" spans="1:4">
      <c r="A2482" s="1" t="str">
        <f>"600876"</f>
        <v>600876</v>
      </c>
      <c r="B2482" s="1" t="s">
        <v>4083</v>
      </c>
      <c r="C2482">
        <v>600876</v>
      </c>
      <c r="D2482" t="s">
        <v>4083</v>
      </c>
    </row>
    <row r="2483" spans="1:4">
      <c r="A2483" s="1" t="str">
        <f>"600877"</f>
        <v>600877</v>
      </c>
      <c r="B2483" s="1" t="s">
        <v>4084</v>
      </c>
      <c r="C2483">
        <v>600877</v>
      </c>
      <c r="D2483" t="s">
        <v>4084</v>
      </c>
    </row>
    <row r="2484" spans="1:4">
      <c r="A2484" s="1" t="str">
        <f>"600879"</f>
        <v>600879</v>
      </c>
      <c r="B2484" s="1" t="s">
        <v>4085</v>
      </c>
      <c r="C2484">
        <v>600879</v>
      </c>
      <c r="D2484" t="s">
        <v>4085</v>
      </c>
    </row>
    <row r="2485" spans="1:4">
      <c r="A2485" s="1" t="str">
        <f>"600880"</f>
        <v>600880</v>
      </c>
      <c r="B2485" s="1" t="s">
        <v>4086</v>
      </c>
      <c r="C2485">
        <v>600880</v>
      </c>
      <c r="D2485" t="s">
        <v>4086</v>
      </c>
    </row>
    <row r="2486" spans="1:4">
      <c r="A2486" s="1" t="str">
        <f>"600881"</f>
        <v>600881</v>
      </c>
      <c r="B2486" s="1" t="s">
        <v>4087</v>
      </c>
      <c r="C2486">
        <v>600881</v>
      </c>
      <c r="D2486" t="s">
        <v>4087</v>
      </c>
    </row>
    <row r="2487" spans="1:4">
      <c r="A2487" s="1" t="str">
        <f>"600882"</f>
        <v>600882</v>
      </c>
      <c r="B2487" s="1" t="s">
        <v>4088</v>
      </c>
      <c r="C2487">
        <v>600882</v>
      </c>
      <c r="D2487" t="s">
        <v>4088</v>
      </c>
    </row>
    <row r="2488" spans="1:4">
      <c r="A2488" s="1" t="str">
        <f>"600883"</f>
        <v>600883</v>
      </c>
      <c r="B2488" s="1" t="s">
        <v>4089</v>
      </c>
      <c r="C2488">
        <v>600883</v>
      </c>
      <c r="D2488" t="s">
        <v>4089</v>
      </c>
    </row>
    <row r="2489" spans="1:4">
      <c r="A2489" s="1" t="str">
        <f>"600884"</f>
        <v>600884</v>
      </c>
      <c r="B2489" s="1" t="s">
        <v>4090</v>
      </c>
      <c r="C2489">
        <v>600884</v>
      </c>
      <c r="D2489" t="s">
        <v>4090</v>
      </c>
    </row>
    <row r="2490" spans="1:4">
      <c r="A2490" s="1" t="str">
        <f>"600885"</f>
        <v>600885</v>
      </c>
      <c r="B2490" s="1" t="s">
        <v>4091</v>
      </c>
      <c r="C2490">
        <v>600885</v>
      </c>
      <c r="D2490" t="s">
        <v>4091</v>
      </c>
    </row>
    <row r="2491" spans="1:4">
      <c r="A2491" s="1" t="str">
        <f>"600886"</f>
        <v>600886</v>
      </c>
      <c r="B2491" s="1" t="s">
        <v>4092</v>
      </c>
      <c r="C2491">
        <v>600886</v>
      </c>
      <c r="D2491" t="s">
        <v>4092</v>
      </c>
    </row>
    <row r="2492" spans="1:4">
      <c r="A2492" s="1" t="str">
        <f>"600887"</f>
        <v>600887</v>
      </c>
      <c r="B2492" s="1" t="s">
        <v>4093</v>
      </c>
      <c r="C2492">
        <v>600887</v>
      </c>
      <c r="D2492" t="s">
        <v>4093</v>
      </c>
    </row>
    <row r="2493" spans="1:4">
      <c r="A2493" s="1" t="str">
        <f>"600888"</f>
        <v>600888</v>
      </c>
      <c r="B2493" s="1" t="s">
        <v>4094</v>
      </c>
      <c r="C2493">
        <v>600888</v>
      </c>
      <c r="D2493" t="s">
        <v>4094</v>
      </c>
    </row>
    <row r="2494" spans="1:4">
      <c r="A2494" s="1" t="str">
        <f>"600889"</f>
        <v>600889</v>
      </c>
      <c r="B2494" s="1" t="s">
        <v>4095</v>
      </c>
      <c r="C2494">
        <v>600889</v>
      </c>
      <c r="D2494" t="s">
        <v>4095</v>
      </c>
    </row>
    <row r="2495" spans="1:4">
      <c r="A2495" s="1" t="str">
        <f>"600890"</f>
        <v>600890</v>
      </c>
      <c r="B2495" s="1" t="s">
        <v>4096</v>
      </c>
      <c r="C2495">
        <v>600890</v>
      </c>
      <c r="D2495" t="s">
        <v>4096</v>
      </c>
    </row>
    <row r="2496" spans="1:4">
      <c r="A2496" s="1" t="str">
        <f>"600891"</f>
        <v>600891</v>
      </c>
      <c r="B2496" s="1" t="s">
        <v>4097</v>
      </c>
      <c r="C2496">
        <v>600891</v>
      </c>
      <c r="D2496" t="s">
        <v>4097</v>
      </c>
    </row>
    <row r="2497" spans="1:4">
      <c r="A2497" s="1" t="str">
        <f>"600892"</f>
        <v>600892</v>
      </c>
      <c r="B2497" s="1" t="s">
        <v>4098</v>
      </c>
      <c r="C2497">
        <v>600892</v>
      </c>
      <c r="D2497" t="s">
        <v>4098</v>
      </c>
    </row>
    <row r="2498" spans="1:4">
      <c r="A2498" s="1" t="str">
        <f>"600893"</f>
        <v>600893</v>
      </c>
      <c r="B2498" s="1" t="s">
        <v>4099</v>
      </c>
      <c r="C2498">
        <v>600893</v>
      </c>
      <c r="D2498" t="s">
        <v>4100</v>
      </c>
    </row>
    <row r="2499" spans="1:4">
      <c r="A2499" s="1" t="str">
        <f>"600894"</f>
        <v>600894</v>
      </c>
      <c r="B2499" s="1" t="s">
        <v>4101</v>
      </c>
      <c r="C2499">
        <v>600894</v>
      </c>
      <c r="D2499" t="s">
        <v>4101</v>
      </c>
    </row>
    <row r="2500" spans="1:4">
      <c r="A2500" s="1" t="str">
        <f>"600895"</f>
        <v>600895</v>
      </c>
      <c r="B2500" s="1" t="s">
        <v>4102</v>
      </c>
      <c r="C2500">
        <v>600895</v>
      </c>
      <c r="D2500" t="s">
        <v>4102</v>
      </c>
    </row>
    <row r="2501" spans="1:4">
      <c r="A2501" s="1" t="str">
        <f>"600896"</f>
        <v>600896</v>
      </c>
      <c r="B2501" s="1" t="s">
        <v>4103</v>
      </c>
      <c r="C2501">
        <v>600896</v>
      </c>
      <c r="D2501" t="s">
        <v>4103</v>
      </c>
    </row>
    <row r="2502" spans="1:4">
      <c r="A2502" s="1" t="str">
        <f>"600897"</f>
        <v>600897</v>
      </c>
      <c r="B2502" s="1" t="s">
        <v>4104</v>
      </c>
      <c r="C2502">
        <v>600897</v>
      </c>
      <c r="D2502" t="s">
        <v>4104</v>
      </c>
    </row>
    <row r="2503" spans="1:4">
      <c r="A2503" s="1" t="str">
        <f>"600898"</f>
        <v>600898</v>
      </c>
      <c r="B2503" s="1" t="s">
        <v>4105</v>
      </c>
      <c r="C2503">
        <v>600898</v>
      </c>
      <c r="D2503" t="s">
        <v>4105</v>
      </c>
    </row>
    <row r="2504" spans="1:4">
      <c r="A2504" s="1" t="str">
        <f>"600900"</f>
        <v>600900</v>
      </c>
      <c r="B2504" s="1" t="s">
        <v>4106</v>
      </c>
      <c r="C2504">
        <v>600900</v>
      </c>
      <c r="D2504" t="s">
        <v>4106</v>
      </c>
    </row>
    <row r="2505" spans="1:4">
      <c r="A2505" s="1" t="str">
        <f>"600917"</f>
        <v>600917</v>
      </c>
      <c r="B2505" s="1" t="s">
        <v>4107</v>
      </c>
      <c r="C2505">
        <v>600917</v>
      </c>
      <c r="D2505" t="s">
        <v>4107</v>
      </c>
    </row>
    <row r="2506" spans="1:4">
      <c r="A2506" s="1" t="str">
        <f>"600958"</f>
        <v>600958</v>
      </c>
      <c r="B2506" s="1" t="s">
        <v>4108</v>
      </c>
      <c r="C2506">
        <v>600958</v>
      </c>
      <c r="D2506" t="s">
        <v>4108</v>
      </c>
    </row>
    <row r="2507" spans="1:4">
      <c r="A2507" s="1" t="str">
        <f>"600959"</f>
        <v>600959</v>
      </c>
      <c r="B2507" s="1" t="s">
        <v>4109</v>
      </c>
      <c r="C2507">
        <v>600959</v>
      </c>
      <c r="D2507" t="s">
        <v>4109</v>
      </c>
    </row>
    <row r="2508" spans="1:4">
      <c r="A2508" s="1" t="str">
        <f>"600960"</f>
        <v>600960</v>
      </c>
      <c r="B2508" s="1" t="s">
        <v>4110</v>
      </c>
      <c r="C2508">
        <v>600960</v>
      </c>
      <c r="D2508" t="s">
        <v>4110</v>
      </c>
    </row>
    <row r="2509" spans="1:4">
      <c r="A2509" s="1" t="str">
        <f>"600961"</f>
        <v>600961</v>
      </c>
      <c r="B2509" s="1" t="s">
        <v>4111</v>
      </c>
      <c r="C2509">
        <v>600961</v>
      </c>
      <c r="D2509" t="s">
        <v>4111</v>
      </c>
    </row>
    <row r="2510" spans="1:4">
      <c r="A2510" s="1" t="str">
        <f>"600962"</f>
        <v>600962</v>
      </c>
      <c r="B2510" s="1" t="s">
        <v>4112</v>
      </c>
      <c r="C2510">
        <v>600962</v>
      </c>
      <c r="D2510" t="s">
        <v>4113</v>
      </c>
    </row>
    <row r="2511" spans="1:4">
      <c r="A2511" s="1" t="str">
        <f>"600963"</f>
        <v>600963</v>
      </c>
      <c r="B2511" s="1" t="s">
        <v>4114</v>
      </c>
      <c r="C2511">
        <v>600963</v>
      </c>
      <c r="D2511" t="s">
        <v>4114</v>
      </c>
    </row>
    <row r="2512" spans="1:4">
      <c r="A2512" s="1" t="str">
        <f>"600965"</f>
        <v>600965</v>
      </c>
      <c r="B2512" s="1" t="s">
        <v>4115</v>
      </c>
      <c r="C2512">
        <v>600965</v>
      </c>
      <c r="D2512" t="s">
        <v>4115</v>
      </c>
    </row>
    <row r="2513" spans="1:4">
      <c r="A2513" s="1" t="str">
        <f>"600966"</f>
        <v>600966</v>
      </c>
      <c r="B2513" s="1" t="s">
        <v>4116</v>
      </c>
      <c r="C2513">
        <v>600966</v>
      </c>
      <c r="D2513" t="s">
        <v>4116</v>
      </c>
    </row>
    <row r="2514" spans="1:4">
      <c r="A2514" s="1" t="str">
        <f>"600967"</f>
        <v>600967</v>
      </c>
      <c r="B2514" s="1" t="s">
        <v>4117</v>
      </c>
      <c r="C2514">
        <v>600967</v>
      </c>
      <c r="D2514" t="s">
        <v>4117</v>
      </c>
    </row>
    <row r="2515" spans="1:4">
      <c r="A2515" s="1" t="str">
        <f>"600969"</f>
        <v>600969</v>
      </c>
      <c r="B2515" s="1" t="s">
        <v>4118</v>
      </c>
      <c r="C2515">
        <v>600969</v>
      </c>
      <c r="D2515" t="s">
        <v>4118</v>
      </c>
    </row>
    <row r="2516" spans="1:4">
      <c r="A2516" s="1" t="str">
        <f>"600970"</f>
        <v>600970</v>
      </c>
      <c r="B2516" s="1" t="s">
        <v>4119</v>
      </c>
      <c r="C2516">
        <v>600970</v>
      </c>
      <c r="D2516" t="s">
        <v>4119</v>
      </c>
    </row>
    <row r="2517" spans="1:4">
      <c r="A2517" s="1" t="str">
        <f>"600971"</f>
        <v>600971</v>
      </c>
      <c r="B2517" s="1" t="s">
        <v>4120</v>
      </c>
      <c r="C2517">
        <v>600971</v>
      </c>
      <c r="D2517" t="s">
        <v>4120</v>
      </c>
    </row>
    <row r="2518" spans="1:4">
      <c r="A2518" s="1" t="str">
        <f>"600973"</f>
        <v>600973</v>
      </c>
      <c r="B2518" s="1" t="s">
        <v>4121</v>
      </c>
      <c r="C2518">
        <v>600973</v>
      </c>
      <c r="D2518" t="s">
        <v>4121</v>
      </c>
    </row>
    <row r="2519" spans="1:4">
      <c r="A2519" s="1" t="str">
        <f>"600975"</f>
        <v>600975</v>
      </c>
      <c r="B2519" s="1" t="s">
        <v>4122</v>
      </c>
      <c r="C2519">
        <v>600975</v>
      </c>
      <c r="D2519" t="s">
        <v>4122</v>
      </c>
    </row>
    <row r="2520" spans="1:4">
      <c r="A2520" s="1" t="str">
        <f>"600976"</f>
        <v>600976</v>
      </c>
      <c r="B2520" s="1" t="s">
        <v>4123</v>
      </c>
      <c r="C2520">
        <v>600976</v>
      </c>
      <c r="D2520" t="s">
        <v>4123</v>
      </c>
    </row>
    <row r="2521" spans="1:4">
      <c r="A2521" s="1" t="str">
        <f>"600978"</f>
        <v>600978</v>
      </c>
      <c r="B2521" s="1" t="s">
        <v>4124</v>
      </c>
      <c r="C2521">
        <v>600978</v>
      </c>
      <c r="D2521" t="s">
        <v>4124</v>
      </c>
    </row>
    <row r="2522" spans="1:4">
      <c r="A2522" s="1" t="str">
        <f>"600979"</f>
        <v>600979</v>
      </c>
      <c r="B2522" s="1" t="s">
        <v>4125</v>
      </c>
      <c r="C2522">
        <v>600979</v>
      </c>
      <c r="D2522" t="s">
        <v>4125</v>
      </c>
    </row>
    <row r="2523" spans="1:4">
      <c r="A2523" s="1" t="str">
        <f>"600980"</f>
        <v>600980</v>
      </c>
      <c r="B2523" s="1" t="s">
        <v>4126</v>
      </c>
      <c r="C2523">
        <v>600980</v>
      </c>
      <c r="D2523" t="s">
        <v>4126</v>
      </c>
    </row>
    <row r="2524" spans="1:4">
      <c r="A2524" s="1" t="str">
        <f>"600981"</f>
        <v>600981</v>
      </c>
      <c r="B2524" s="1" t="s">
        <v>4127</v>
      </c>
      <c r="C2524">
        <v>600981</v>
      </c>
      <c r="D2524" t="s">
        <v>4128</v>
      </c>
    </row>
    <row r="2525" spans="1:4">
      <c r="A2525" s="1" t="str">
        <f>"600982"</f>
        <v>600982</v>
      </c>
      <c r="B2525" s="1" t="s">
        <v>4129</v>
      </c>
      <c r="C2525">
        <v>600982</v>
      </c>
      <c r="D2525" t="s">
        <v>4129</v>
      </c>
    </row>
    <row r="2526" spans="1:4">
      <c r="A2526" s="1" t="str">
        <f>"600983"</f>
        <v>600983</v>
      </c>
      <c r="B2526" s="1" t="s">
        <v>4130</v>
      </c>
      <c r="C2526">
        <v>600983</v>
      </c>
      <c r="D2526" t="s">
        <v>4130</v>
      </c>
    </row>
    <row r="2527" spans="1:4">
      <c r="A2527" s="1" t="str">
        <f>"600984"</f>
        <v>600984</v>
      </c>
      <c r="B2527" s="1" t="s">
        <v>4131</v>
      </c>
      <c r="C2527">
        <v>600984</v>
      </c>
      <c r="D2527" t="s">
        <v>4131</v>
      </c>
    </row>
    <row r="2528" spans="1:4">
      <c r="A2528" s="1" t="str">
        <f>"600985"</f>
        <v>600985</v>
      </c>
      <c r="B2528" s="1" t="s">
        <v>4132</v>
      </c>
      <c r="C2528">
        <v>600985</v>
      </c>
      <c r="D2528" t="s">
        <v>4132</v>
      </c>
    </row>
    <row r="2529" spans="1:4">
      <c r="A2529" s="1" t="str">
        <f>"600986"</f>
        <v>600986</v>
      </c>
      <c r="B2529" s="1" t="s">
        <v>4133</v>
      </c>
      <c r="C2529">
        <v>600986</v>
      </c>
      <c r="D2529" t="s">
        <v>4133</v>
      </c>
    </row>
    <row r="2530" spans="1:4">
      <c r="A2530" s="1" t="str">
        <f>"600987"</f>
        <v>600987</v>
      </c>
      <c r="B2530" s="1" t="s">
        <v>4134</v>
      </c>
      <c r="C2530">
        <v>600987</v>
      </c>
      <c r="D2530" t="s">
        <v>4134</v>
      </c>
    </row>
    <row r="2531" spans="1:4">
      <c r="A2531" s="1" t="str">
        <f>"600988"</f>
        <v>600988</v>
      </c>
      <c r="B2531" s="1" t="s">
        <v>4135</v>
      </c>
      <c r="C2531">
        <v>600988</v>
      </c>
      <c r="D2531" t="s">
        <v>4135</v>
      </c>
    </row>
    <row r="2532" spans="1:4">
      <c r="A2532" s="1" t="str">
        <f>"600990"</f>
        <v>600990</v>
      </c>
      <c r="B2532" s="1" t="s">
        <v>4136</v>
      </c>
      <c r="C2532">
        <v>600990</v>
      </c>
      <c r="D2532" t="s">
        <v>4136</v>
      </c>
    </row>
    <row r="2533" spans="1:4">
      <c r="A2533" s="1" t="str">
        <f>"600992"</f>
        <v>600992</v>
      </c>
      <c r="B2533" s="1" t="s">
        <v>4137</v>
      </c>
      <c r="C2533">
        <v>600992</v>
      </c>
      <c r="D2533" t="s">
        <v>4137</v>
      </c>
    </row>
    <row r="2534" spans="1:4">
      <c r="A2534" s="1" t="str">
        <f>"600993"</f>
        <v>600993</v>
      </c>
      <c r="B2534" s="1" t="s">
        <v>4138</v>
      </c>
      <c r="C2534">
        <v>600993</v>
      </c>
      <c r="D2534" t="s">
        <v>4138</v>
      </c>
    </row>
    <row r="2535" spans="1:4">
      <c r="A2535" s="1" t="str">
        <f>"600995"</f>
        <v>600995</v>
      </c>
      <c r="B2535" s="1" t="s">
        <v>4139</v>
      </c>
      <c r="C2535">
        <v>600995</v>
      </c>
      <c r="D2535" t="s">
        <v>4139</v>
      </c>
    </row>
    <row r="2536" spans="1:4">
      <c r="A2536" s="1" t="str">
        <f>"600997"</f>
        <v>600997</v>
      </c>
      <c r="B2536" s="1" t="s">
        <v>4140</v>
      </c>
      <c r="C2536">
        <v>600997</v>
      </c>
      <c r="D2536" t="s">
        <v>4140</v>
      </c>
    </row>
    <row r="2537" spans="1:4">
      <c r="A2537" s="1" t="str">
        <f>"600998"</f>
        <v>600998</v>
      </c>
      <c r="B2537" s="1" t="s">
        <v>4141</v>
      </c>
      <c r="C2537">
        <v>600998</v>
      </c>
      <c r="D2537" t="s">
        <v>4141</v>
      </c>
    </row>
    <row r="2538" spans="1:4">
      <c r="A2538" s="1" t="str">
        <f>"600999"</f>
        <v>600999</v>
      </c>
      <c r="B2538" s="1" t="s">
        <v>4142</v>
      </c>
      <c r="C2538">
        <v>600999</v>
      </c>
      <c r="D2538" t="s">
        <v>4142</v>
      </c>
    </row>
    <row r="2539" spans="1:4">
      <c r="A2539" s="1" t="str">
        <f>"601000"</f>
        <v>601000</v>
      </c>
      <c r="B2539" s="1" t="s">
        <v>4143</v>
      </c>
      <c r="C2539">
        <v>601000</v>
      </c>
      <c r="D2539" t="s">
        <v>4143</v>
      </c>
    </row>
    <row r="2540" spans="1:4">
      <c r="A2540" s="1" t="str">
        <f>"601001"</f>
        <v>601001</v>
      </c>
      <c r="B2540" s="1" t="s">
        <v>4144</v>
      </c>
      <c r="C2540">
        <v>601001</v>
      </c>
      <c r="D2540" t="s">
        <v>4144</v>
      </c>
    </row>
    <row r="2541" spans="1:4">
      <c r="A2541" s="1" t="str">
        <f>"601002"</f>
        <v>601002</v>
      </c>
      <c r="B2541" s="1" t="s">
        <v>4145</v>
      </c>
      <c r="C2541">
        <v>601002</v>
      </c>
      <c r="D2541" t="s">
        <v>4145</v>
      </c>
    </row>
    <row r="2542" spans="1:4">
      <c r="A2542" s="1" t="str">
        <f>"601003"</f>
        <v>601003</v>
      </c>
      <c r="B2542" s="1" t="s">
        <v>4146</v>
      </c>
      <c r="C2542">
        <v>601003</v>
      </c>
      <c r="D2542" t="s">
        <v>4146</v>
      </c>
    </row>
    <row r="2543" spans="1:4">
      <c r="A2543" s="1" t="str">
        <f>"601005"</f>
        <v>601005</v>
      </c>
      <c r="B2543" s="1" t="s">
        <v>4147</v>
      </c>
      <c r="C2543">
        <v>601005</v>
      </c>
      <c r="D2543" t="s">
        <v>4147</v>
      </c>
    </row>
    <row r="2544" spans="1:4">
      <c r="A2544" s="1" t="str">
        <f>"601006"</f>
        <v>601006</v>
      </c>
      <c r="B2544" s="1" t="s">
        <v>4148</v>
      </c>
      <c r="C2544">
        <v>601006</v>
      </c>
      <c r="D2544" t="s">
        <v>4148</v>
      </c>
    </row>
    <row r="2545" spans="1:4">
      <c r="A2545" s="1" t="str">
        <f>"601007"</f>
        <v>601007</v>
      </c>
      <c r="B2545" s="1" t="s">
        <v>4149</v>
      </c>
      <c r="C2545">
        <v>601007</v>
      </c>
      <c r="D2545" t="s">
        <v>4149</v>
      </c>
    </row>
    <row r="2546" spans="1:4">
      <c r="A2546" s="1" t="str">
        <f>"601008"</f>
        <v>601008</v>
      </c>
      <c r="B2546" s="1" t="s">
        <v>4150</v>
      </c>
      <c r="C2546">
        <v>601008</v>
      </c>
      <c r="D2546" t="s">
        <v>4150</v>
      </c>
    </row>
    <row r="2547" spans="1:4">
      <c r="A2547" s="1" t="str">
        <f>"601009"</f>
        <v>601009</v>
      </c>
      <c r="B2547" s="1" t="s">
        <v>4151</v>
      </c>
      <c r="C2547">
        <v>601009</v>
      </c>
      <c r="D2547" t="s">
        <v>4151</v>
      </c>
    </row>
    <row r="2548" spans="1:4">
      <c r="A2548" s="1" t="str">
        <f>"601010"</f>
        <v>601010</v>
      </c>
      <c r="B2548" s="1" t="s">
        <v>4152</v>
      </c>
      <c r="C2548">
        <v>601010</v>
      </c>
      <c r="D2548" t="s">
        <v>4152</v>
      </c>
    </row>
    <row r="2549" spans="1:4">
      <c r="A2549" s="1" t="str">
        <f>"601011"</f>
        <v>601011</v>
      </c>
      <c r="B2549" s="1" t="s">
        <v>4153</v>
      </c>
      <c r="C2549">
        <v>601011</v>
      </c>
      <c r="D2549" t="s">
        <v>4153</v>
      </c>
    </row>
    <row r="2550" spans="1:4">
      <c r="A2550" s="1" t="str">
        <f>"601012"</f>
        <v>601012</v>
      </c>
      <c r="B2550" s="1" t="s">
        <v>4154</v>
      </c>
      <c r="C2550">
        <v>601012</v>
      </c>
      <c r="D2550" t="s">
        <v>4154</v>
      </c>
    </row>
    <row r="2551" spans="1:4">
      <c r="A2551" s="1" t="str">
        <f>"601015"</f>
        <v>601015</v>
      </c>
      <c r="B2551" s="1" t="s">
        <v>4155</v>
      </c>
      <c r="C2551">
        <v>601015</v>
      </c>
      <c r="D2551" t="s">
        <v>4155</v>
      </c>
    </row>
    <row r="2552" spans="1:4">
      <c r="A2552" s="1" t="str">
        <f>"601016"</f>
        <v>601016</v>
      </c>
      <c r="B2552" s="1" t="s">
        <v>4156</v>
      </c>
      <c r="C2552">
        <v>601016</v>
      </c>
      <c r="D2552" t="s">
        <v>4156</v>
      </c>
    </row>
    <row r="2553" spans="1:4">
      <c r="A2553" s="1" t="str">
        <f>"601018"</f>
        <v>601018</v>
      </c>
      <c r="B2553" s="1" t="s">
        <v>4157</v>
      </c>
      <c r="C2553">
        <v>601018</v>
      </c>
      <c r="D2553" t="s">
        <v>4157</v>
      </c>
    </row>
    <row r="2554" spans="1:4">
      <c r="A2554" s="1" t="str">
        <f>"601021"</f>
        <v>601021</v>
      </c>
      <c r="B2554" s="1" t="s">
        <v>4158</v>
      </c>
      <c r="C2554">
        <v>601021</v>
      </c>
      <c r="D2554" t="s">
        <v>4158</v>
      </c>
    </row>
    <row r="2555" spans="1:4">
      <c r="A2555" s="1" t="str">
        <f>"601028"</f>
        <v>601028</v>
      </c>
      <c r="B2555" s="1" t="s">
        <v>4159</v>
      </c>
      <c r="C2555">
        <v>601028</v>
      </c>
      <c r="D2555" t="s">
        <v>4159</v>
      </c>
    </row>
    <row r="2556" spans="1:4">
      <c r="A2556" s="1" t="str">
        <f>"601038"</f>
        <v>601038</v>
      </c>
      <c r="B2556" s="1" t="s">
        <v>4160</v>
      </c>
      <c r="C2556">
        <v>601038</v>
      </c>
      <c r="D2556" t="s">
        <v>4160</v>
      </c>
    </row>
    <row r="2557" spans="1:4">
      <c r="A2557" s="1" t="str">
        <f>"601058"</f>
        <v>601058</v>
      </c>
      <c r="B2557" s="1" t="s">
        <v>4161</v>
      </c>
      <c r="C2557">
        <v>601058</v>
      </c>
      <c r="D2557" t="s">
        <v>4162</v>
      </c>
    </row>
    <row r="2558" spans="1:4">
      <c r="A2558" s="1" t="str">
        <f>"601069"</f>
        <v>601069</v>
      </c>
      <c r="B2558" s="1" t="s">
        <v>4163</v>
      </c>
      <c r="C2558">
        <v>601069</v>
      </c>
      <c r="D2558" t="s">
        <v>4163</v>
      </c>
    </row>
    <row r="2559" spans="1:4">
      <c r="A2559" s="1" t="str">
        <f>"601088"</f>
        <v>601088</v>
      </c>
      <c r="B2559" s="1" t="s">
        <v>1172</v>
      </c>
      <c r="C2559">
        <v>601088</v>
      </c>
      <c r="D2559" t="s">
        <v>1172</v>
      </c>
    </row>
    <row r="2560" spans="1:4">
      <c r="A2560" s="1" t="str">
        <f>"601098"</f>
        <v>601098</v>
      </c>
      <c r="B2560" s="1" t="s">
        <v>4164</v>
      </c>
      <c r="C2560">
        <v>601098</v>
      </c>
      <c r="D2560" t="s">
        <v>4164</v>
      </c>
    </row>
    <row r="2561" spans="1:4">
      <c r="A2561" s="1" t="str">
        <f>"601099"</f>
        <v>601099</v>
      </c>
      <c r="B2561" s="1" t="s">
        <v>4165</v>
      </c>
      <c r="C2561">
        <v>601099</v>
      </c>
      <c r="D2561" t="s">
        <v>4165</v>
      </c>
    </row>
    <row r="2562" spans="1:4">
      <c r="A2562" s="1" t="str">
        <f>"601100"</f>
        <v>601100</v>
      </c>
      <c r="B2562" s="1" t="s">
        <v>4166</v>
      </c>
      <c r="C2562">
        <v>601100</v>
      </c>
      <c r="D2562" t="s">
        <v>4166</v>
      </c>
    </row>
    <row r="2563" spans="1:4">
      <c r="A2563" s="1" t="str">
        <f>"601101"</f>
        <v>601101</v>
      </c>
      <c r="B2563" s="1" t="s">
        <v>4167</v>
      </c>
      <c r="C2563">
        <v>601101</v>
      </c>
      <c r="D2563" t="s">
        <v>4167</v>
      </c>
    </row>
    <row r="2564" spans="1:4">
      <c r="A2564" s="1" t="str">
        <f>"601106"</f>
        <v>601106</v>
      </c>
      <c r="B2564" s="1" t="s">
        <v>4168</v>
      </c>
      <c r="C2564">
        <v>601106</v>
      </c>
      <c r="D2564" t="s">
        <v>4168</v>
      </c>
    </row>
    <row r="2565" spans="1:4">
      <c r="A2565" s="1" t="str">
        <f>"601107"</f>
        <v>601107</v>
      </c>
      <c r="B2565" s="1" t="s">
        <v>4169</v>
      </c>
      <c r="C2565">
        <v>601107</v>
      </c>
      <c r="D2565" t="s">
        <v>4169</v>
      </c>
    </row>
    <row r="2566" spans="1:4">
      <c r="A2566" s="1" t="str">
        <f>"601111"</f>
        <v>601111</v>
      </c>
      <c r="B2566" s="1" t="s">
        <v>1122</v>
      </c>
      <c r="C2566">
        <v>601111</v>
      </c>
      <c r="D2566" t="s">
        <v>1122</v>
      </c>
    </row>
    <row r="2567" spans="1:4">
      <c r="A2567" s="1" t="str">
        <f>"601113"</f>
        <v>601113</v>
      </c>
      <c r="B2567" s="1" t="s">
        <v>4170</v>
      </c>
      <c r="C2567">
        <v>601113</v>
      </c>
      <c r="D2567" t="s">
        <v>4170</v>
      </c>
    </row>
    <row r="2568" spans="1:4">
      <c r="A2568" s="1" t="str">
        <f>"601116"</f>
        <v>601116</v>
      </c>
      <c r="B2568" s="1" t="s">
        <v>4171</v>
      </c>
      <c r="C2568">
        <v>601116</v>
      </c>
      <c r="D2568" t="s">
        <v>4171</v>
      </c>
    </row>
    <row r="2569" spans="1:4">
      <c r="A2569" s="1" t="str">
        <f>"601117"</f>
        <v>601117</v>
      </c>
      <c r="B2569" s="1" t="s">
        <v>4172</v>
      </c>
      <c r="C2569">
        <v>601117</v>
      </c>
      <c r="D2569" t="s">
        <v>4172</v>
      </c>
    </row>
    <row r="2570" spans="1:4">
      <c r="A2570" s="1" t="str">
        <f>"601118"</f>
        <v>601118</v>
      </c>
      <c r="B2570" s="1" t="s">
        <v>4173</v>
      </c>
      <c r="C2570">
        <v>601118</v>
      </c>
      <c r="D2570" t="s">
        <v>4173</v>
      </c>
    </row>
    <row r="2571" spans="1:4">
      <c r="A2571" s="1" t="str">
        <f>"601126"</f>
        <v>601126</v>
      </c>
      <c r="B2571" s="1" t="s">
        <v>4174</v>
      </c>
      <c r="C2571">
        <v>601126</v>
      </c>
      <c r="D2571" t="s">
        <v>4174</v>
      </c>
    </row>
    <row r="2572" spans="1:4">
      <c r="A2572" s="1" t="str">
        <f>"601137"</f>
        <v>601137</v>
      </c>
      <c r="B2572" s="1" t="s">
        <v>4175</v>
      </c>
      <c r="C2572">
        <v>601137</v>
      </c>
      <c r="D2572" t="s">
        <v>4175</v>
      </c>
    </row>
    <row r="2573" spans="1:4">
      <c r="A2573" s="1" t="str">
        <f>"601139"</f>
        <v>601139</v>
      </c>
      <c r="B2573" s="1" t="s">
        <v>4176</v>
      </c>
      <c r="C2573">
        <v>601139</v>
      </c>
      <c r="D2573" t="s">
        <v>4176</v>
      </c>
    </row>
    <row r="2574" spans="1:4">
      <c r="A2574" s="1" t="str">
        <f>"601155"</f>
        <v>601155</v>
      </c>
      <c r="B2574" s="1" t="s">
        <v>4177</v>
      </c>
      <c r="C2574">
        <v>601155</v>
      </c>
      <c r="D2574" t="s">
        <v>4177</v>
      </c>
    </row>
    <row r="2575" spans="1:4">
      <c r="A2575" s="1" t="str">
        <f>"601158"</f>
        <v>601158</v>
      </c>
      <c r="B2575" s="1" t="s">
        <v>4178</v>
      </c>
      <c r="C2575">
        <v>601158</v>
      </c>
      <c r="D2575" t="s">
        <v>4178</v>
      </c>
    </row>
    <row r="2576" spans="1:4">
      <c r="A2576" s="1" t="str">
        <f>"601166"</f>
        <v>601166</v>
      </c>
      <c r="B2576" s="1" t="s">
        <v>4179</v>
      </c>
      <c r="C2576">
        <v>601166</v>
      </c>
      <c r="D2576" t="s">
        <v>4179</v>
      </c>
    </row>
    <row r="2577" spans="1:4">
      <c r="A2577" s="1" t="str">
        <f>"601168"</f>
        <v>601168</v>
      </c>
      <c r="B2577" s="1" t="s">
        <v>4180</v>
      </c>
      <c r="C2577">
        <v>601168</v>
      </c>
      <c r="D2577" t="s">
        <v>4180</v>
      </c>
    </row>
    <row r="2578" spans="1:4">
      <c r="A2578" s="1" t="str">
        <f>"601169"</f>
        <v>601169</v>
      </c>
      <c r="B2578" s="1" t="s">
        <v>4181</v>
      </c>
      <c r="C2578">
        <v>601169</v>
      </c>
      <c r="D2578" t="s">
        <v>4181</v>
      </c>
    </row>
    <row r="2579" spans="1:4">
      <c r="A2579" s="1" t="str">
        <f>"601177"</f>
        <v>601177</v>
      </c>
      <c r="B2579" s="1" t="s">
        <v>4182</v>
      </c>
      <c r="C2579">
        <v>601177</v>
      </c>
      <c r="D2579" t="s">
        <v>4182</v>
      </c>
    </row>
    <row r="2580" spans="1:4">
      <c r="A2580" s="1" t="str">
        <f>"601179"</f>
        <v>601179</v>
      </c>
      <c r="B2580" s="1" t="s">
        <v>4183</v>
      </c>
      <c r="C2580">
        <v>601179</v>
      </c>
      <c r="D2580" t="s">
        <v>4183</v>
      </c>
    </row>
    <row r="2581" spans="1:4">
      <c r="A2581" s="1" t="str">
        <f>"601186"</f>
        <v>601186</v>
      </c>
      <c r="B2581" s="1" t="s">
        <v>1189</v>
      </c>
      <c r="C2581">
        <v>601186</v>
      </c>
      <c r="D2581" t="s">
        <v>1189</v>
      </c>
    </row>
    <row r="2582" spans="1:4">
      <c r="A2582" s="1" t="str">
        <f>"601188"</f>
        <v>601188</v>
      </c>
      <c r="B2582" s="1" t="s">
        <v>4184</v>
      </c>
      <c r="C2582">
        <v>601188</v>
      </c>
      <c r="D2582" t="s">
        <v>4184</v>
      </c>
    </row>
    <row r="2583" spans="1:4">
      <c r="A2583" s="1" t="str">
        <f>"601198"</f>
        <v>601198</v>
      </c>
      <c r="B2583" s="1" t="s">
        <v>4185</v>
      </c>
      <c r="C2583">
        <v>601198</v>
      </c>
      <c r="D2583" t="s">
        <v>4185</v>
      </c>
    </row>
    <row r="2584" spans="1:4">
      <c r="A2584" s="1" t="str">
        <f>"601199"</f>
        <v>601199</v>
      </c>
      <c r="B2584" s="1" t="s">
        <v>4186</v>
      </c>
      <c r="C2584">
        <v>601199</v>
      </c>
      <c r="D2584" t="s">
        <v>4186</v>
      </c>
    </row>
    <row r="2585" spans="1:4">
      <c r="A2585" s="1" t="str">
        <f>"601208"</f>
        <v>601208</v>
      </c>
      <c r="B2585" s="1" t="s">
        <v>4187</v>
      </c>
      <c r="C2585">
        <v>601208</v>
      </c>
      <c r="D2585" t="s">
        <v>4187</v>
      </c>
    </row>
    <row r="2586" spans="1:4">
      <c r="A2586" s="1" t="str">
        <f>"601211"</f>
        <v>601211</v>
      </c>
      <c r="B2586" s="1" t="s">
        <v>4188</v>
      </c>
      <c r="C2586">
        <v>601211</v>
      </c>
      <c r="D2586" t="s">
        <v>4189</v>
      </c>
    </row>
    <row r="2587" spans="1:4">
      <c r="A2587" s="1" t="str">
        <f>"601216"</f>
        <v>601216</v>
      </c>
      <c r="B2587" s="1" t="s">
        <v>4190</v>
      </c>
      <c r="C2587">
        <v>601216</v>
      </c>
      <c r="D2587" t="s">
        <v>4191</v>
      </c>
    </row>
    <row r="2588" spans="1:4">
      <c r="A2588" s="1" t="str">
        <f>"601218"</f>
        <v>601218</v>
      </c>
      <c r="B2588" s="1" t="s">
        <v>4192</v>
      </c>
      <c r="C2588">
        <v>601218</v>
      </c>
      <c r="D2588" t="s">
        <v>4192</v>
      </c>
    </row>
    <row r="2589" spans="1:4">
      <c r="A2589" s="1" t="str">
        <f>"601222"</f>
        <v>601222</v>
      </c>
      <c r="B2589" s="1" t="s">
        <v>4193</v>
      </c>
      <c r="C2589">
        <v>601222</v>
      </c>
      <c r="D2589" t="s">
        <v>4194</v>
      </c>
    </row>
    <row r="2590" spans="1:4">
      <c r="A2590" s="1" t="str">
        <f>"601225"</f>
        <v>601225</v>
      </c>
      <c r="B2590" s="1" t="s">
        <v>4195</v>
      </c>
      <c r="C2590">
        <v>601225</v>
      </c>
      <c r="D2590" t="s">
        <v>4195</v>
      </c>
    </row>
    <row r="2591" spans="1:4">
      <c r="A2591" s="1" t="str">
        <f>"601226"</f>
        <v>601226</v>
      </c>
      <c r="B2591" s="1" t="s">
        <v>4196</v>
      </c>
      <c r="C2591">
        <v>601226</v>
      </c>
      <c r="D2591" t="s">
        <v>4196</v>
      </c>
    </row>
    <row r="2592" spans="1:4">
      <c r="A2592" s="1" t="str">
        <f>"601231"</f>
        <v>601231</v>
      </c>
      <c r="B2592" s="1" t="s">
        <v>4197</v>
      </c>
      <c r="C2592">
        <v>601231</v>
      </c>
      <c r="D2592" t="s">
        <v>4197</v>
      </c>
    </row>
    <row r="2593" spans="1:4">
      <c r="A2593" s="1" t="str">
        <f>"601233"</f>
        <v>601233</v>
      </c>
      <c r="B2593" s="1" t="s">
        <v>4198</v>
      </c>
      <c r="C2593">
        <v>601233</v>
      </c>
      <c r="D2593" t="s">
        <v>4198</v>
      </c>
    </row>
    <row r="2594" spans="1:4">
      <c r="A2594" s="1" t="str">
        <f>"601238"</f>
        <v>601238</v>
      </c>
      <c r="B2594" s="1" t="s">
        <v>1248</v>
      </c>
      <c r="C2594">
        <v>601238</v>
      </c>
      <c r="D2594" t="s">
        <v>1248</v>
      </c>
    </row>
    <row r="2595" spans="1:4">
      <c r="A2595" s="1" t="str">
        <f>"601258"</f>
        <v>601258</v>
      </c>
      <c r="B2595" s="1" t="s">
        <v>4199</v>
      </c>
      <c r="C2595">
        <v>601258</v>
      </c>
      <c r="D2595" t="s">
        <v>4199</v>
      </c>
    </row>
    <row r="2596" spans="1:4">
      <c r="A2596" s="1" t="str">
        <f>"601288"</f>
        <v>601288</v>
      </c>
      <c r="B2596" s="1" t="s">
        <v>1196</v>
      </c>
      <c r="C2596">
        <v>601288</v>
      </c>
      <c r="D2596" t="s">
        <v>1196</v>
      </c>
    </row>
    <row r="2597" spans="1:4">
      <c r="A2597" s="1" t="str">
        <f>"601311"</f>
        <v>601311</v>
      </c>
      <c r="B2597" s="1" t="s">
        <v>4200</v>
      </c>
      <c r="C2597">
        <v>601311</v>
      </c>
      <c r="D2597" t="s">
        <v>4200</v>
      </c>
    </row>
    <row r="2598" spans="1:4">
      <c r="A2598" s="1" t="str">
        <f>"601313"</f>
        <v>601313</v>
      </c>
      <c r="B2598" s="1" t="s">
        <v>4201</v>
      </c>
      <c r="C2598">
        <v>601313</v>
      </c>
      <c r="D2598" t="s">
        <v>4201</v>
      </c>
    </row>
    <row r="2599" spans="1:4">
      <c r="A2599" s="1" t="str">
        <f>"601318"</f>
        <v>601318</v>
      </c>
      <c r="B2599" s="1" t="s">
        <v>1252</v>
      </c>
      <c r="C2599">
        <v>601318</v>
      </c>
      <c r="D2599" t="s">
        <v>1252</v>
      </c>
    </row>
    <row r="2600" spans="1:4">
      <c r="A2600" s="1" t="str">
        <f>"601328"</f>
        <v>601328</v>
      </c>
      <c r="B2600" s="1" t="s">
        <v>1285</v>
      </c>
      <c r="C2600">
        <v>601328</v>
      </c>
      <c r="D2600" t="s">
        <v>1285</v>
      </c>
    </row>
    <row r="2601" spans="1:4">
      <c r="A2601" s="1" t="str">
        <f>"601333"</f>
        <v>601333</v>
      </c>
      <c r="B2601" s="1" t="s">
        <v>4202</v>
      </c>
      <c r="C2601">
        <v>601333</v>
      </c>
      <c r="D2601" t="s">
        <v>4202</v>
      </c>
    </row>
    <row r="2602" spans="1:4">
      <c r="A2602" s="1" t="str">
        <f>"601336"</f>
        <v>601336</v>
      </c>
      <c r="B2602" s="1" t="s">
        <v>1202</v>
      </c>
      <c r="C2602">
        <v>601336</v>
      </c>
      <c r="D2602" t="s">
        <v>1202</v>
      </c>
    </row>
    <row r="2603" spans="1:4">
      <c r="A2603" s="1" t="str">
        <f>"601339"</f>
        <v>601339</v>
      </c>
      <c r="B2603" s="1" t="s">
        <v>4203</v>
      </c>
      <c r="C2603">
        <v>601339</v>
      </c>
      <c r="D2603" t="s">
        <v>4203</v>
      </c>
    </row>
    <row r="2604" spans="1:4">
      <c r="A2604" s="1" t="str">
        <f>"601368"</f>
        <v>601368</v>
      </c>
      <c r="B2604" s="1" t="s">
        <v>4204</v>
      </c>
      <c r="C2604">
        <v>601368</v>
      </c>
      <c r="D2604" t="s">
        <v>4204</v>
      </c>
    </row>
    <row r="2605" spans="1:4">
      <c r="A2605" s="1" t="str">
        <f>"601369"</f>
        <v>601369</v>
      </c>
      <c r="B2605" s="1" t="s">
        <v>4205</v>
      </c>
      <c r="C2605">
        <v>601369</v>
      </c>
      <c r="D2605" t="s">
        <v>4205</v>
      </c>
    </row>
    <row r="2606" spans="1:4">
      <c r="A2606" s="1" t="str">
        <f>"601377"</f>
        <v>601377</v>
      </c>
      <c r="B2606" s="1" t="s">
        <v>4206</v>
      </c>
      <c r="C2606">
        <v>601377</v>
      </c>
      <c r="D2606" t="s">
        <v>4206</v>
      </c>
    </row>
    <row r="2607" spans="1:4">
      <c r="A2607" s="1" t="str">
        <f>"601388"</f>
        <v>601388</v>
      </c>
      <c r="B2607" s="1" t="s">
        <v>4207</v>
      </c>
      <c r="C2607">
        <v>601388</v>
      </c>
      <c r="D2607" t="s">
        <v>4207</v>
      </c>
    </row>
    <row r="2608" spans="1:4">
      <c r="A2608" s="1" t="str">
        <f>"601390"</f>
        <v>601390</v>
      </c>
      <c r="B2608" s="1" t="s">
        <v>1077</v>
      </c>
      <c r="C2608">
        <v>601390</v>
      </c>
      <c r="D2608" t="s">
        <v>1077</v>
      </c>
    </row>
    <row r="2609" spans="1:4">
      <c r="A2609" s="1" t="str">
        <f>"601398"</f>
        <v>601398</v>
      </c>
      <c r="B2609" s="1" t="s">
        <v>1209</v>
      </c>
      <c r="C2609">
        <v>601398</v>
      </c>
      <c r="D2609" t="s">
        <v>1209</v>
      </c>
    </row>
    <row r="2610" spans="1:4">
      <c r="A2610" s="1" t="str">
        <f>"601515"</f>
        <v>601515</v>
      </c>
      <c r="B2610" s="1" t="s">
        <v>4208</v>
      </c>
      <c r="C2610">
        <v>601515</v>
      </c>
      <c r="D2610" t="s">
        <v>4208</v>
      </c>
    </row>
    <row r="2611" spans="1:4">
      <c r="A2611" s="1" t="str">
        <f>"601518"</f>
        <v>601518</v>
      </c>
      <c r="B2611" s="1" t="s">
        <v>4209</v>
      </c>
      <c r="C2611">
        <v>601518</v>
      </c>
      <c r="D2611" t="s">
        <v>4209</v>
      </c>
    </row>
    <row r="2612" spans="1:4">
      <c r="A2612" s="1" t="str">
        <f>"601519"</f>
        <v>601519</v>
      </c>
      <c r="B2612" s="1" t="s">
        <v>4210</v>
      </c>
      <c r="C2612">
        <v>601519</v>
      </c>
      <c r="D2612" t="s">
        <v>4210</v>
      </c>
    </row>
    <row r="2613" spans="1:4">
      <c r="A2613" s="1" t="str">
        <f>"601555"</f>
        <v>601555</v>
      </c>
      <c r="B2613" s="1" t="s">
        <v>4211</v>
      </c>
      <c r="C2613">
        <v>601555</v>
      </c>
      <c r="D2613" t="s">
        <v>4211</v>
      </c>
    </row>
    <row r="2614" spans="1:4">
      <c r="A2614" s="1" t="str">
        <f>"601558"</f>
        <v>601558</v>
      </c>
      <c r="B2614" s="1" t="s">
        <v>4212</v>
      </c>
      <c r="C2614">
        <v>601558</v>
      </c>
      <c r="D2614" t="s">
        <v>4213</v>
      </c>
    </row>
    <row r="2615" spans="1:4">
      <c r="A2615" s="1" t="str">
        <f>"601566"</f>
        <v>601566</v>
      </c>
      <c r="B2615" s="1" t="s">
        <v>4214</v>
      </c>
      <c r="C2615">
        <v>601566</v>
      </c>
      <c r="D2615" t="s">
        <v>4214</v>
      </c>
    </row>
    <row r="2616" spans="1:4">
      <c r="A2616" s="1" t="str">
        <f>"601567"</f>
        <v>601567</v>
      </c>
      <c r="B2616" s="1" t="s">
        <v>4215</v>
      </c>
      <c r="C2616">
        <v>601567</v>
      </c>
      <c r="D2616" t="s">
        <v>4216</v>
      </c>
    </row>
    <row r="2617" spans="1:4">
      <c r="A2617" s="1" t="str">
        <f>"601579"</f>
        <v>601579</v>
      </c>
      <c r="B2617" s="1" t="s">
        <v>4217</v>
      </c>
      <c r="C2617">
        <v>601579</v>
      </c>
      <c r="D2617" t="s">
        <v>4217</v>
      </c>
    </row>
    <row r="2618" spans="1:4">
      <c r="A2618" s="1" t="str">
        <f>"601588"</f>
        <v>601588</v>
      </c>
      <c r="B2618" s="1" t="s">
        <v>4218</v>
      </c>
      <c r="C2618">
        <v>601588</v>
      </c>
      <c r="D2618" t="s">
        <v>4218</v>
      </c>
    </row>
    <row r="2619" spans="1:4">
      <c r="A2619" s="1" t="str">
        <f>"601599"</f>
        <v>601599</v>
      </c>
      <c r="B2619" s="1" t="s">
        <v>4219</v>
      </c>
      <c r="C2619">
        <v>601599</v>
      </c>
      <c r="D2619" t="s">
        <v>4219</v>
      </c>
    </row>
    <row r="2620" spans="1:4">
      <c r="A2620" s="1" t="str">
        <f>"601600"</f>
        <v>601600</v>
      </c>
      <c r="B2620" s="1" t="s">
        <v>1263</v>
      </c>
      <c r="C2620">
        <v>601600</v>
      </c>
      <c r="D2620" t="s">
        <v>1263</v>
      </c>
    </row>
    <row r="2621" spans="1:4">
      <c r="A2621" s="1" t="str">
        <f>"601601"</f>
        <v>601601</v>
      </c>
      <c r="B2621" s="1" t="s">
        <v>1264</v>
      </c>
      <c r="C2621">
        <v>601601</v>
      </c>
      <c r="D2621" t="s">
        <v>1264</v>
      </c>
    </row>
    <row r="2622" spans="1:4">
      <c r="A2622" s="1" t="str">
        <f>"601607"</f>
        <v>601607</v>
      </c>
      <c r="B2622" s="1" t="s">
        <v>1265</v>
      </c>
      <c r="C2622">
        <v>601607</v>
      </c>
      <c r="D2622" t="s">
        <v>1265</v>
      </c>
    </row>
    <row r="2623" spans="1:4">
      <c r="A2623" s="1" t="str">
        <f>"601608"</f>
        <v>601608</v>
      </c>
      <c r="B2623" s="1" t="s">
        <v>4220</v>
      </c>
      <c r="C2623">
        <v>601608</v>
      </c>
      <c r="D2623" t="s">
        <v>4220</v>
      </c>
    </row>
    <row r="2624" spans="1:4">
      <c r="A2624" s="1" t="str">
        <f>"601616"</f>
        <v>601616</v>
      </c>
      <c r="B2624" s="1" t="s">
        <v>4221</v>
      </c>
      <c r="C2624">
        <v>601616</v>
      </c>
      <c r="D2624" t="s">
        <v>4221</v>
      </c>
    </row>
    <row r="2625" spans="1:4">
      <c r="A2625" s="1" t="str">
        <f>"601618"</f>
        <v>601618</v>
      </c>
      <c r="B2625" s="1" t="s">
        <v>1213</v>
      </c>
      <c r="C2625">
        <v>601618</v>
      </c>
      <c r="D2625" t="s">
        <v>1213</v>
      </c>
    </row>
    <row r="2626" spans="1:4">
      <c r="A2626" s="1" t="str">
        <f>"601628"</f>
        <v>601628</v>
      </c>
      <c r="B2626" s="1" t="s">
        <v>1266</v>
      </c>
      <c r="C2626">
        <v>601628</v>
      </c>
      <c r="D2626" t="s">
        <v>1266</v>
      </c>
    </row>
    <row r="2627" spans="1:4">
      <c r="A2627" s="1" t="str">
        <f>"601633"</f>
        <v>601633</v>
      </c>
      <c r="B2627" s="1" t="s">
        <v>1256</v>
      </c>
      <c r="C2627">
        <v>601633</v>
      </c>
      <c r="D2627" t="s">
        <v>1256</v>
      </c>
    </row>
    <row r="2628" spans="1:4">
      <c r="A2628" s="1" t="str">
        <f>"601636"</f>
        <v>601636</v>
      </c>
      <c r="B2628" s="1" t="s">
        <v>4222</v>
      </c>
      <c r="C2628">
        <v>601636</v>
      </c>
      <c r="D2628" t="s">
        <v>4222</v>
      </c>
    </row>
    <row r="2629" spans="1:4">
      <c r="A2629" s="1" t="str">
        <f>"601666"</f>
        <v>601666</v>
      </c>
      <c r="B2629" s="1" t="s">
        <v>4223</v>
      </c>
      <c r="C2629">
        <v>601666</v>
      </c>
      <c r="D2629" t="s">
        <v>4223</v>
      </c>
    </row>
    <row r="2630" spans="1:4">
      <c r="A2630" s="1" t="str">
        <f>"601668"</f>
        <v>601668</v>
      </c>
      <c r="B2630" s="1" t="s">
        <v>4224</v>
      </c>
      <c r="C2630">
        <v>601668</v>
      </c>
      <c r="D2630" t="s">
        <v>4224</v>
      </c>
    </row>
    <row r="2631" spans="1:4">
      <c r="A2631" s="1" t="str">
        <f>"601669"</f>
        <v>601669</v>
      </c>
      <c r="B2631" s="1" t="s">
        <v>4225</v>
      </c>
      <c r="C2631">
        <v>601669</v>
      </c>
      <c r="D2631" t="s">
        <v>4225</v>
      </c>
    </row>
    <row r="2632" spans="1:4">
      <c r="A2632" s="1" t="str">
        <f>"601677"</f>
        <v>601677</v>
      </c>
      <c r="B2632" s="1" t="s">
        <v>4226</v>
      </c>
      <c r="C2632">
        <v>601677</v>
      </c>
      <c r="D2632" t="s">
        <v>4226</v>
      </c>
    </row>
    <row r="2633" spans="1:4">
      <c r="A2633" s="1" t="str">
        <f>"601678"</f>
        <v>601678</v>
      </c>
      <c r="B2633" s="1" t="s">
        <v>4227</v>
      </c>
      <c r="C2633">
        <v>601678</v>
      </c>
      <c r="D2633" t="s">
        <v>4227</v>
      </c>
    </row>
    <row r="2634" spans="1:4">
      <c r="A2634" s="1" t="str">
        <f>"601688"</f>
        <v>601688</v>
      </c>
      <c r="B2634" s="1" t="s">
        <v>4228</v>
      </c>
      <c r="C2634">
        <v>601688</v>
      </c>
      <c r="D2634" t="s">
        <v>4228</v>
      </c>
    </row>
    <row r="2635" spans="1:4">
      <c r="A2635" s="1" t="str">
        <f>"601689"</f>
        <v>601689</v>
      </c>
      <c r="B2635" s="1" t="s">
        <v>4229</v>
      </c>
      <c r="C2635">
        <v>601689</v>
      </c>
      <c r="D2635" t="s">
        <v>4229</v>
      </c>
    </row>
    <row r="2636" spans="1:4">
      <c r="A2636" s="1" t="str">
        <f>"601699"</f>
        <v>601699</v>
      </c>
      <c r="B2636" s="1" t="s">
        <v>4230</v>
      </c>
      <c r="C2636">
        <v>601699</v>
      </c>
      <c r="D2636" t="s">
        <v>4230</v>
      </c>
    </row>
    <row r="2637" spans="1:4">
      <c r="A2637" s="1" t="str">
        <f>"601700"</f>
        <v>601700</v>
      </c>
      <c r="B2637" s="1" t="s">
        <v>4231</v>
      </c>
      <c r="C2637">
        <v>601700</v>
      </c>
      <c r="D2637" t="s">
        <v>4231</v>
      </c>
    </row>
    <row r="2638" spans="1:4">
      <c r="A2638" s="1" t="str">
        <f>"601717"</f>
        <v>601717</v>
      </c>
      <c r="B2638" s="1" t="s">
        <v>1096</v>
      </c>
      <c r="C2638">
        <v>601717</v>
      </c>
      <c r="D2638" t="s">
        <v>1096</v>
      </c>
    </row>
    <row r="2639" spans="1:4">
      <c r="A2639" s="1" t="str">
        <f>"601718"</f>
        <v>601718</v>
      </c>
      <c r="B2639" s="1" t="s">
        <v>4232</v>
      </c>
      <c r="C2639">
        <v>601718</v>
      </c>
      <c r="D2639" t="s">
        <v>4232</v>
      </c>
    </row>
    <row r="2640" spans="1:4">
      <c r="A2640" s="1" t="str">
        <f>"601727"</f>
        <v>601727</v>
      </c>
      <c r="B2640" s="1" t="s">
        <v>1270</v>
      </c>
      <c r="C2640">
        <v>601727</v>
      </c>
      <c r="D2640" t="s">
        <v>1270</v>
      </c>
    </row>
    <row r="2641" spans="1:4">
      <c r="A2641" s="1" t="str">
        <f>"601766"</f>
        <v>601766</v>
      </c>
      <c r="B2641" s="1" t="s">
        <v>1219</v>
      </c>
      <c r="C2641">
        <v>601766</v>
      </c>
      <c r="D2641" t="s">
        <v>4233</v>
      </c>
    </row>
    <row r="2642" spans="1:4">
      <c r="A2642" s="1" t="str">
        <f>"601777"</f>
        <v>601777</v>
      </c>
      <c r="B2642" s="1" t="s">
        <v>4234</v>
      </c>
      <c r="C2642">
        <v>601777</v>
      </c>
      <c r="D2642" t="s">
        <v>4234</v>
      </c>
    </row>
    <row r="2643" spans="1:4">
      <c r="A2643" s="1" t="str">
        <f>"601788"</f>
        <v>601788</v>
      </c>
      <c r="B2643" s="1" t="s">
        <v>4235</v>
      </c>
      <c r="C2643">
        <v>601788</v>
      </c>
      <c r="D2643" t="s">
        <v>4235</v>
      </c>
    </row>
    <row r="2644" spans="1:4">
      <c r="A2644" s="1" t="str">
        <f>"601789"</f>
        <v>601789</v>
      </c>
      <c r="B2644" s="1" t="s">
        <v>4236</v>
      </c>
      <c r="C2644">
        <v>601789</v>
      </c>
      <c r="D2644" t="s">
        <v>4236</v>
      </c>
    </row>
    <row r="2645" spans="1:4">
      <c r="A2645" s="1" t="str">
        <f>"601798"</f>
        <v>601798</v>
      </c>
      <c r="B2645" s="1" t="s">
        <v>4237</v>
      </c>
      <c r="C2645">
        <v>601798</v>
      </c>
      <c r="D2645" t="s">
        <v>4237</v>
      </c>
    </row>
    <row r="2646" spans="1:4">
      <c r="A2646" s="1" t="str">
        <f>"601799"</f>
        <v>601799</v>
      </c>
      <c r="B2646" s="1" t="s">
        <v>4238</v>
      </c>
      <c r="C2646">
        <v>601799</v>
      </c>
      <c r="D2646" t="s">
        <v>4238</v>
      </c>
    </row>
    <row r="2647" spans="1:4">
      <c r="A2647" s="1" t="str">
        <f>"601800"</f>
        <v>601800</v>
      </c>
      <c r="B2647" s="1" t="s">
        <v>4239</v>
      </c>
      <c r="C2647">
        <v>601800</v>
      </c>
      <c r="D2647" t="s">
        <v>4239</v>
      </c>
    </row>
    <row r="2648" spans="1:4">
      <c r="A2648" s="1" t="str">
        <f>"601801"</f>
        <v>601801</v>
      </c>
      <c r="B2648" s="1" t="s">
        <v>4240</v>
      </c>
      <c r="C2648">
        <v>601801</v>
      </c>
      <c r="D2648" t="s">
        <v>4240</v>
      </c>
    </row>
    <row r="2649" spans="1:4">
      <c r="A2649" s="1" t="str">
        <f>"601808"</f>
        <v>601808</v>
      </c>
      <c r="B2649" s="1" t="s">
        <v>4241</v>
      </c>
      <c r="C2649">
        <v>601808</v>
      </c>
      <c r="D2649" t="s">
        <v>4241</v>
      </c>
    </row>
    <row r="2650" spans="1:4">
      <c r="A2650" s="1" t="str">
        <f>"601818"</f>
        <v>601818</v>
      </c>
      <c r="B2650" s="1" t="s">
        <v>4242</v>
      </c>
      <c r="C2650">
        <v>601818</v>
      </c>
      <c r="D2650" t="s">
        <v>4242</v>
      </c>
    </row>
    <row r="2651" spans="1:4">
      <c r="A2651" s="1" t="str">
        <f>"601857"</f>
        <v>601857</v>
      </c>
      <c r="B2651" s="1" t="s">
        <v>4243</v>
      </c>
      <c r="C2651">
        <v>601857</v>
      </c>
      <c r="D2651" t="s">
        <v>4243</v>
      </c>
    </row>
    <row r="2652" spans="1:4">
      <c r="A2652" s="1" t="str">
        <f>"601866"</f>
        <v>601866</v>
      </c>
      <c r="B2652" s="1" t="s">
        <v>1272</v>
      </c>
      <c r="C2652">
        <v>601866</v>
      </c>
      <c r="D2652" t="s">
        <v>1272</v>
      </c>
    </row>
    <row r="2653" spans="1:4">
      <c r="A2653" s="1" t="str">
        <f>"601872"</f>
        <v>601872</v>
      </c>
      <c r="B2653" s="1" t="s">
        <v>4244</v>
      </c>
      <c r="C2653">
        <v>601872</v>
      </c>
      <c r="D2653" t="s">
        <v>4244</v>
      </c>
    </row>
    <row r="2654" spans="1:4">
      <c r="A2654" s="1" t="str">
        <f>"601877"</f>
        <v>601877</v>
      </c>
      <c r="B2654" s="1" t="s">
        <v>4245</v>
      </c>
      <c r="C2654">
        <v>601877</v>
      </c>
      <c r="D2654" t="s">
        <v>4245</v>
      </c>
    </row>
    <row r="2655" spans="1:4">
      <c r="A2655" s="1" t="str">
        <f>"601880"</f>
        <v>601880</v>
      </c>
      <c r="B2655" s="1" t="s">
        <v>1274</v>
      </c>
      <c r="C2655">
        <v>601880</v>
      </c>
      <c r="D2655" t="s">
        <v>1274</v>
      </c>
    </row>
    <row r="2656" spans="1:4">
      <c r="A2656" s="1" t="str">
        <f>"601886"</f>
        <v>601886</v>
      </c>
      <c r="B2656" s="1" t="s">
        <v>4246</v>
      </c>
      <c r="C2656">
        <v>601886</v>
      </c>
      <c r="D2656" t="s">
        <v>4246</v>
      </c>
    </row>
    <row r="2657" spans="1:4">
      <c r="A2657" s="1" t="str">
        <f>"601888"</f>
        <v>601888</v>
      </c>
      <c r="B2657" s="1" t="s">
        <v>4247</v>
      </c>
      <c r="C2657">
        <v>601888</v>
      </c>
      <c r="D2657" t="s">
        <v>4247</v>
      </c>
    </row>
    <row r="2658" spans="1:4">
      <c r="A2658" s="1" t="str">
        <f>"601890"</f>
        <v>601890</v>
      </c>
      <c r="B2658" s="1" t="s">
        <v>4248</v>
      </c>
      <c r="C2658">
        <v>601890</v>
      </c>
      <c r="D2658" t="s">
        <v>4248</v>
      </c>
    </row>
    <row r="2659" spans="1:4">
      <c r="A2659" s="1" t="str">
        <f>"601898"</f>
        <v>601898</v>
      </c>
      <c r="B2659" s="1" t="s">
        <v>1229</v>
      </c>
      <c r="C2659">
        <v>601898</v>
      </c>
      <c r="D2659" t="s">
        <v>1229</v>
      </c>
    </row>
    <row r="2660" spans="1:4">
      <c r="A2660" s="1" t="str">
        <f>"601899"</f>
        <v>601899</v>
      </c>
      <c r="B2660" s="1" t="s">
        <v>1276</v>
      </c>
      <c r="C2660">
        <v>601899</v>
      </c>
      <c r="D2660" t="s">
        <v>1276</v>
      </c>
    </row>
    <row r="2661" spans="1:4">
      <c r="A2661" s="1" t="str">
        <f>"601901"</f>
        <v>601901</v>
      </c>
      <c r="B2661" s="1" t="s">
        <v>4249</v>
      </c>
      <c r="C2661">
        <v>601901</v>
      </c>
      <c r="D2661" t="s">
        <v>4249</v>
      </c>
    </row>
    <row r="2662" spans="1:4">
      <c r="A2662" s="1" t="str">
        <f>"601908"</f>
        <v>601908</v>
      </c>
      <c r="B2662" s="1" t="s">
        <v>4250</v>
      </c>
      <c r="C2662">
        <v>601908</v>
      </c>
      <c r="D2662" t="s">
        <v>4250</v>
      </c>
    </row>
    <row r="2663" spans="1:4">
      <c r="A2663" s="1" t="str">
        <f>"601918"</f>
        <v>601918</v>
      </c>
      <c r="B2663" s="1" t="s">
        <v>4251</v>
      </c>
      <c r="C2663">
        <v>601918</v>
      </c>
      <c r="D2663" t="s">
        <v>4251</v>
      </c>
    </row>
    <row r="2664" spans="1:4">
      <c r="A2664" s="1" t="str">
        <f>"601919"</f>
        <v>601919</v>
      </c>
      <c r="B2664" s="1" t="s">
        <v>1231</v>
      </c>
      <c r="C2664">
        <v>601919</v>
      </c>
      <c r="D2664" t="s">
        <v>1231</v>
      </c>
    </row>
    <row r="2665" spans="1:4">
      <c r="A2665" s="1" t="str">
        <f>"601928"</f>
        <v>601928</v>
      </c>
      <c r="B2665" s="1" t="s">
        <v>4252</v>
      </c>
      <c r="C2665">
        <v>601928</v>
      </c>
      <c r="D2665" t="s">
        <v>4252</v>
      </c>
    </row>
    <row r="2666" spans="1:4">
      <c r="A2666" s="1" t="str">
        <f>"601929"</f>
        <v>601929</v>
      </c>
      <c r="B2666" s="1" t="s">
        <v>4253</v>
      </c>
      <c r="C2666">
        <v>601929</v>
      </c>
      <c r="D2666" t="s">
        <v>4253</v>
      </c>
    </row>
    <row r="2667" spans="1:4">
      <c r="A2667" s="1" t="str">
        <f>"601933"</f>
        <v>601933</v>
      </c>
      <c r="B2667" s="1" t="s">
        <v>4254</v>
      </c>
      <c r="C2667">
        <v>601933</v>
      </c>
      <c r="D2667" t="s">
        <v>4254</v>
      </c>
    </row>
    <row r="2668" spans="1:4">
      <c r="A2668" s="1" t="str">
        <f>"601939"</f>
        <v>601939</v>
      </c>
      <c r="B2668" s="1" t="s">
        <v>1147</v>
      </c>
      <c r="C2668">
        <v>601939</v>
      </c>
      <c r="D2668" t="s">
        <v>1147</v>
      </c>
    </row>
    <row r="2669" spans="1:4">
      <c r="A2669" s="1" t="str">
        <f>"601958"</f>
        <v>601958</v>
      </c>
      <c r="B2669" s="1" t="s">
        <v>4255</v>
      </c>
      <c r="C2669">
        <v>601958</v>
      </c>
      <c r="D2669" t="s">
        <v>4255</v>
      </c>
    </row>
    <row r="2670" spans="1:4">
      <c r="A2670" s="1" t="str">
        <f>"601965"</f>
        <v>601965</v>
      </c>
      <c r="B2670" s="1" t="s">
        <v>4256</v>
      </c>
      <c r="C2670">
        <v>601965</v>
      </c>
      <c r="D2670" t="s">
        <v>4256</v>
      </c>
    </row>
    <row r="2671" spans="1:4">
      <c r="A2671" s="1" t="str">
        <f>"601968"</f>
        <v>601968</v>
      </c>
      <c r="B2671" s="1" t="s">
        <v>4257</v>
      </c>
      <c r="C2671">
        <v>601968</v>
      </c>
      <c r="D2671" t="s">
        <v>4258</v>
      </c>
    </row>
    <row r="2672" spans="1:4">
      <c r="A2672" s="1" t="str">
        <f>"601969"</f>
        <v>601969</v>
      </c>
      <c r="B2672" s="1" t="s">
        <v>4259</v>
      </c>
      <c r="C2672">
        <v>601969</v>
      </c>
      <c r="D2672" t="s">
        <v>4259</v>
      </c>
    </row>
    <row r="2673" spans="1:4">
      <c r="A2673" s="1" t="str">
        <f>"601985"</f>
        <v>601985</v>
      </c>
      <c r="B2673" s="1" t="s">
        <v>4260</v>
      </c>
      <c r="C2673">
        <v>601985</v>
      </c>
      <c r="D2673" t="s">
        <v>4260</v>
      </c>
    </row>
    <row r="2674" spans="1:4">
      <c r="A2674" s="1" t="str">
        <f>"601988"</f>
        <v>601988</v>
      </c>
      <c r="B2674" s="1" t="s">
        <v>1306</v>
      </c>
      <c r="C2674">
        <v>601988</v>
      </c>
      <c r="D2674" t="s">
        <v>1306</v>
      </c>
    </row>
    <row r="2675" spans="1:4">
      <c r="A2675" s="1" t="str">
        <f>"601989"</f>
        <v>601989</v>
      </c>
      <c r="B2675" s="1" t="s">
        <v>4261</v>
      </c>
      <c r="C2675">
        <v>601989</v>
      </c>
      <c r="D2675" t="s">
        <v>4261</v>
      </c>
    </row>
    <row r="2676" spans="1:4">
      <c r="A2676" s="1" t="str">
        <f>"601991"</f>
        <v>601991</v>
      </c>
      <c r="B2676" s="1" t="s">
        <v>1154</v>
      </c>
      <c r="C2676">
        <v>601991</v>
      </c>
      <c r="D2676" t="s">
        <v>1154</v>
      </c>
    </row>
    <row r="2677" spans="1:4">
      <c r="A2677" s="1" t="str">
        <f>"601992"</f>
        <v>601992</v>
      </c>
      <c r="B2677" s="1" t="s">
        <v>1240</v>
      </c>
      <c r="C2677">
        <v>601992</v>
      </c>
      <c r="D2677" t="s">
        <v>1240</v>
      </c>
    </row>
    <row r="2678" spans="1:4">
      <c r="A2678" s="1" t="str">
        <f>"601996"</f>
        <v>601996</v>
      </c>
      <c r="B2678" s="1" t="s">
        <v>4262</v>
      </c>
      <c r="C2678">
        <v>601996</v>
      </c>
      <c r="D2678" t="s">
        <v>4262</v>
      </c>
    </row>
    <row r="2679" spans="1:4">
      <c r="A2679" s="1" t="str">
        <f>"601998"</f>
        <v>601998</v>
      </c>
      <c r="B2679" s="1" t="s">
        <v>1158</v>
      </c>
      <c r="C2679">
        <v>601998</v>
      </c>
      <c r="D2679" t="s">
        <v>1158</v>
      </c>
    </row>
    <row r="2680" spans="1:4">
      <c r="A2680" s="1" t="str">
        <f>"601999"</f>
        <v>601999</v>
      </c>
      <c r="B2680" s="1" t="s">
        <v>4263</v>
      </c>
      <c r="C2680">
        <v>601999</v>
      </c>
      <c r="D2680" t="s">
        <v>4263</v>
      </c>
    </row>
    <row r="2681" spans="1:4">
      <c r="A2681" s="1" t="str">
        <f>"603000"</f>
        <v>603000</v>
      </c>
      <c r="B2681" s="1" t="s">
        <v>4264</v>
      </c>
      <c r="C2681">
        <v>603000</v>
      </c>
      <c r="D2681" t="s">
        <v>4264</v>
      </c>
    </row>
    <row r="2682" spans="1:4">
      <c r="A2682" s="1" t="str">
        <f>"603001"</f>
        <v>603001</v>
      </c>
      <c r="B2682" s="1" t="s">
        <v>4265</v>
      </c>
      <c r="C2682">
        <v>603001</v>
      </c>
      <c r="D2682" t="s">
        <v>4265</v>
      </c>
    </row>
    <row r="2683" spans="1:4">
      <c r="A2683" s="1" t="str">
        <f>"603002"</f>
        <v>603002</v>
      </c>
      <c r="B2683" s="1" t="s">
        <v>4266</v>
      </c>
      <c r="C2683">
        <v>603002</v>
      </c>
      <c r="D2683" t="s">
        <v>4266</v>
      </c>
    </row>
    <row r="2684" spans="1:4">
      <c r="A2684" s="1" t="str">
        <f>"603003"</f>
        <v>603003</v>
      </c>
      <c r="B2684" s="1" t="s">
        <v>4267</v>
      </c>
      <c r="C2684">
        <v>603003</v>
      </c>
      <c r="D2684" t="s">
        <v>4267</v>
      </c>
    </row>
    <row r="2685" spans="1:4">
      <c r="A2685" s="1" t="str">
        <f>"603005"</f>
        <v>603005</v>
      </c>
      <c r="B2685" s="1" t="s">
        <v>4268</v>
      </c>
      <c r="C2685">
        <v>603005</v>
      </c>
      <c r="D2685" t="s">
        <v>4268</v>
      </c>
    </row>
    <row r="2686" spans="1:4">
      <c r="A2686" s="1" t="str">
        <f>"603006"</f>
        <v>603006</v>
      </c>
      <c r="B2686" s="1" t="s">
        <v>4269</v>
      </c>
      <c r="C2686">
        <v>603006</v>
      </c>
      <c r="D2686" t="s">
        <v>4269</v>
      </c>
    </row>
    <row r="2687" spans="1:4">
      <c r="A2687" s="1" t="str">
        <f>"603008"</f>
        <v>603008</v>
      </c>
      <c r="B2687" s="1" t="s">
        <v>4270</v>
      </c>
      <c r="C2687">
        <v>603008</v>
      </c>
      <c r="D2687" t="s">
        <v>4270</v>
      </c>
    </row>
    <row r="2688" spans="1:4">
      <c r="A2688" s="1" t="str">
        <f>"603009"</f>
        <v>603009</v>
      </c>
      <c r="B2688" s="1" t="s">
        <v>4271</v>
      </c>
      <c r="C2688">
        <v>603009</v>
      </c>
      <c r="D2688" t="s">
        <v>4271</v>
      </c>
    </row>
    <row r="2689" spans="1:4">
      <c r="A2689" s="1" t="str">
        <f>"603010"</f>
        <v>603010</v>
      </c>
      <c r="B2689" s="1" t="s">
        <v>4272</v>
      </c>
      <c r="C2689">
        <v>603010</v>
      </c>
      <c r="D2689" t="s">
        <v>4272</v>
      </c>
    </row>
    <row r="2690" spans="1:4">
      <c r="A2690" s="1" t="str">
        <f>"603011"</f>
        <v>603011</v>
      </c>
      <c r="B2690" s="1" t="s">
        <v>4273</v>
      </c>
      <c r="C2690">
        <v>603011</v>
      </c>
      <c r="D2690" t="s">
        <v>4273</v>
      </c>
    </row>
    <row r="2691" spans="1:4">
      <c r="A2691" s="1" t="str">
        <f>"603012"</f>
        <v>603012</v>
      </c>
      <c r="B2691" s="1" t="s">
        <v>4274</v>
      </c>
      <c r="C2691">
        <v>603012</v>
      </c>
      <c r="D2691" t="s">
        <v>4274</v>
      </c>
    </row>
    <row r="2692" spans="1:4">
      <c r="A2692" s="1" t="str">
        <f>"603015"</f>
        <v>603015</v>
      </c>
      <c r="B2692" s="1" t="s">
        <v>4275</v>
      </c>
      <c r="C2692">
        <v>603015</v>
      </c>
      <c r="D2692" t="s">
        <v>4275</v>
      </c>
    </row>
    <row r="2693" spans="1:4">
      <c r="A2693" s="1" t="str">
        <f>"603017"</f>
        <v>603017</v>
      </c>
      <c r="B2693" s="1" t="s">
        <v>4276</v>
      </c>
      <c r="C2693">
        <v>603017</v>
      </c>
      <c r="D2693" t="s">
        <v>4277</v>
      </c>
    </row>
    <row r="2694" spans="1:4">
      <c r="A2694" s="1" t="str">
        <f>"603018"</f>
        <v>603018</v>
      </c>
      <c r="B2694" s="1" t="s">
        <v>4278</v>
      </c>
      <c r="C2694">
        <v>603018</v>
      </c>
      <c r="D2694" t="s">
        <v>4278</v>
      </c>
    </row>
    <row r="2695" spans="1:4">
      <c r="A2695" s="1" t="str">
        <f>"603019"</f>
        <v>603019</v>
      </c>
      <c r="B2695" s="1" t="s">
        <v>4279</v>
      </c>
      <c r="C2695">
        <v>603019</v>
      </c>
      <c r="D2695" t="s">
        <v>4279</v>
      </c>
    </row>
    <row r="2696" spans="1:4">
      <c r="A2696" s="1" t="str">
        <f>"603020"</f>
        <v>603020</v>
      </c>
      <c r="B2696" s="1" t="s">
        <v>4280</v>
      </c>
      <c r="C2696">
        <v>603020</v>
      </c>
      <c r="D2696" t="s">
        <v>4280</v>
      </c>
    </row>
    <row r="2697" spans="1:4">
      <c r="A2697" s="1" t="str">
        <f>"603021"</f>
        <v>603021</v>
      </c>
      <c r="B2697" s="1" t="s">
        <v>4281</v>
      </c>
      <c r="C2697">
        <v>603021</v>
      </c>
      <c r="D2697" t="s">
        <v>4281</v>
      </c>
    </row>
    <row r="2698" spans="1:4">
      <c r="A2698" s="1" t="str">
        <f>"603022"</f>
        <v>603022</v>
      </c>
      <c r="B2698" s="1" t="s">
        <v>4282</v>
      </c>
      <c r="C2698">
        <v>603022</v>
      </c>
      <c r="D2698" t="s">
        <v>4282</v>
      </c>
    </row>
    <row r="2699" spans="1:4">
      <c r="A2699" s="1" t="str">
        <f>"603023"</f>
        <v>603023</v>
      </c>
      <c r="B2699" s="1" t="s">
        <v>4283</v>
      </c>
      <c r="C2699">
        <v>603023</v>
      </c>
      <c r="D2699" t="s">
        <v>4283</v>
      </c>
    </row>
    <row r="2700" spans="1:4">
      <c r="A2700" s="1" t="str">
        <f>"603025"</f>
        <v>603025</v>
      </c>
      <c r="B2700" s="1" t="s">
        <v>4284</v>
      </c>
      <c r="C2700">
        <v>603025</v>
      </c>
      <c r="D2700" t="s">
        <v>4285</v>
      </c>
    </row>
    <row r="2701" spans="1:4">
      <c r="A2701" s="1" t="str">
        <f>"603026"</f>
        <v>603026</v>
      </c>
      <c r="B2701" s="1" t="s">
        <v>4286</v>
      </c>
      <c r="C2701">
        <v>603026</v>
      </c>
      <c r="D2701" t="s">
        <v>4286</v>
      </c>
    </row>
    <row r="2702" spans="1:4">
      <c r="A2702" s="1" t="str">
        <f>"603030"</f>
        <v>603030</v>
      </c>
      <c r="B2702" s="1" t="s">
        <v>4287</v>
      </c>
      <c r="C2702">
        <v>603030</v>
      </c>
      <c r="D2702" t="s">
        <v>4287</v>
      </c>
    </row>
    <row r="2703" spans="1:4">
      <c r="A2703" s="1" t="str">
        <f>"603066"</f>
        <v>603066</v>
      </c>
      <c r="B2703" s="1" t="s">
        <v>4288</v>
      </c>
      <c r="C2703">
        <v>603066</v>
      </c>
      <c r="D2703" t="s">
        <v>4288</v>
      </c>
    </row>
    <row r="2704" spans="1:4">
      <c r="A2704" s="1" t="str">
        <f>"603077"</f>
        <v>603077</v>
      </c>
      <c r="B2704" s="1" t="s">
        <v>4289</v>
      </c>
      <c r="C2704">
        <v>603077</v>
      </c>
      <c r="D2704" t="s">
        <v>4290</v>
      </c>
    </row>
    <row r="2705" spans="1:4">
      <c r="A2705" s="1" t="str">
        <f>"603085"</f>
        <v>603085</v>
      </c>
      <c r="B2705" s="1" t="s">
        <v>4291</v>
      </c>
      <c r="C2705">
        <v>603085</v>
      </c>
      <c r="D2705" t="s">
        <v>4291</v>
      </c>
    </row>
    <row r="2706" spans="1:4">
      <c r="A2706" s="1" t="str">
        <f>"603088"</f>
        <v>603088</v>
      </c>
      <c r="B2706" s="1" t="s">
        <v>4292</v>
      </c>
      <c r="C2706">
        <v>603088</v>
      </c>
      <c r="D2706" t="s">
        <v>4292</v>
      </c>
    </row>
    <row r="2707" spans="1:4">
      <c r="A2707" s="1" t="str">
        <f>"603099"</f>
        <v>603099</v>
      </c>
      <c r="B2707" s="1" t="s">
        <v>4293</v>
      </c>
      <c r="C2707">
        <v>603099</v>
      </c>
      <c r="D2707" t="s">
        <v>4293</v>
      </c>
    </row>
    <row r="2708" spans="1:4">
      <c r="A2708" s="1" t="str">
        <f>"603100"</f>
        <v>603100</v>
      </c>
      <c r="B2708" s="1" t="s">
        <v>4294</v>
      </c>
      <c r="C2708">
        <v>603100</v>
      </c>
      <c r="D2708" t="s">
        <v>4294</v>
      </c>
    </row>
    <row r="2709" spans="1:4">
      <c r="A2709" s="1" t="str">
        <f>"603108"</f>
        <v>603108</v>
      </c>
      <c r="B2709" s="1" t="s">
        <v>4295</v>
      </c>
      <c r="C2709">
        <v>603108</v>
      </c>
      <c r="D2709" t="s">
        <v>4295</v>
      </c>
    </row>
    <row r="2710" spans="1:4">
      <c r="A2710" s="1" t="str">
        <f>"603111"</f>
        <v>603111</v>
      </c>
      <c r="B2710" s="1" t="s">
        <v>4296</v>
      </c>
      <c r="C2710">
        <v>603111</v>
      </c>
      <c r="D2710" t="s">
        <v>4296</v>
      </c>
    </row>
    <row r="2711" spans="1:4">
      <c r="A2711" s="1" t="str">
        <f>"603116"</f>
        <v>603116</v>
      </c>
      <c r="B2711" s="1" t="s">
        <v>4297</v>
      </c>
      <c r="C2711">
        <v>603116</v>
      </c>
      <c r="D2711" t="s">
        <v>4297</v>
      </c>
    </row>
    <row r="2712" spans="1:4">
      <c r="A2712" s="1" t="str">
        <f>"603117"</f>
        <v>603117</v>
      </c>
      <c r="B2712" s="1" t="s">
        <v>4298</v>
      </c>
      <c r="C2712">
        <v>603117</v>
      </c>
      <c r="D2712" t="s">
        <v>4298</v>
      </c>
    </row>
    <row r="2713" spans="1:4">
      <c r="A2713" s="1" t="str">
        <f>"603118"</f>
        <v>603118</v>
      </c>
      <c r="B2713" s="1" t="s">
        <v>4299</v>
      </c>
      <c r="C2713">
        <v>603118</v>
      </c>
      <c r="D2713" t="s">
        <v>4299</v>
      </c>
    </row>
    <row r="2714" spans="1:4">
      <c r="A2714" s="1" t="str">
        <f>"603123"</f>
        <v>603123</v>
      </c>
      <c r="B2714" s="1" t="s">
        <v>4300</v>
      </c>
      <c r="C2714">
        <v>603123</v>
      </c>
      <c r="D2714" t="s">
        <v>4300</v>
      </c>
    </row>
    <row r="2715" spans="1:4">
      <c r="A2715" s="1" t="str">
        <f>"603126"</f>
        <v>603126</v>
      </c>
      <c r="B2715" s="1" t="s">
        <v>4301</v>
      </c>
      <c r="C2715">
        <v>603126</v>
      </c>
      <c r="D2715" t="s">
        <v>4301</v>
      </c>
    </row>
    <row r="2716" spans="1:4">
      <c r="A2716" s="1" t="str">
        <f>"603128"</f>
        <v>603128</v>
      </c>
      <c r="B2716" s="1" t="s">
        <v>4302</v>
      </c>
      <c r="C2716">
        <v>603128</v>
      </c>
      <c r="D2716" t="s">
        <v>4302</v>
      </c>
    </row>
    <row r="2717" spans="1:4">
      <c r="A2717" s="1" t="str">
        <f>"603158"</f>
        <v>603158</v>
      </c>
      <c r="B2717" s="1" t="s">
        <v>4303</v>
      </c>
      <c r="C2717">
        <v>603158</v>
      </c>
      <c r="D2717" t="s">
        <v>4303</v>
      </c>
    </row>
    <row r="2718" spans="1:4">
      <c r="A2718" s="1" t="str">
        <f>"603166"</f>
        <v>603166</v>
      </c>
      <c r="B2718" s="1" t="s">
        <v>4304</v>
      </c>
      <c r="C2718">
        <v>603166</v>
      </c>
      <c r="D2718" t="s">
        <v>4304</v>
      </c>
    </row>
    <row r="2719" spans="1:4">
      <c r="A2719" s="1" t="str">
        <f>"603167"</f>
        <v>603167</v>
      </c>
      <c r="B2719" s="1" t="s">
        <v>4305</v>
      </c>
      <c r="C2719">
        <v>603167</v>
      </c>
      <c r="D2719" t="s">
        <v>4305</v>
      </c>
    </row>
    <row r="2720" spans="1:4">
      <c r="A2720" s="1" t="str">
        <f>"603168"</f>
        <v>603168</v>
      </c>
      <c r="B2720" s="1" t="s">
        <v>4306</v>
      </c>
      <c r="C2720">
        <v>603168</v>
      </c>
      <c r="D2720" t="s">
        <v>4306</v>
      </c>
    </row>
    <row r="2721" spans="1:4">
      <c r="A2721" s="1" t="str">
        <f>"603169"</f>
        <v>603169</v>
      </c>
      <c r="B2721" s="1" t="s">
        <v>4307</v>
      </c>
      <c r="C2721">
        <v>603169</v>
      </c>
      <c r="D2721" t="s">
        <v>4307</v>
      </c>
    </row>
    <row r="2722" spans="1:4">
      <c r="A2722" s="1" t="str">
        <f>"603188"</f>
        <v>603188</v>
      </c>
      <c r="B2722" s="1" t="s">
        <v>4308</v>
      </c>
      <c r="C2722">
        <v>603188</v>
      </c>
      <c r="D2722" t="s">
        <v>4308</v>
      </c>
    </row>
    <row r="2723" spans="1:4">
      <c r="A2723" s="1" t="str">
        <f>"603198"</f>
        <v>603198</v>
      </c>
      <c r="B2723" s="1" t="s">
        <v>4309</v>
      </c>
      <c r="C2723">
        <v>603198</v>
      </c>
      <c r="D2723" t="s">
        <v>4309</v>
      </c>
    </row>
    <row r="2724" spans="1:4">
      <c r="A2724" s="1" t="str">
        <f>"603199"</f>
        <v>603199</v>
      </c>
      <c r="B2724" s="1" t="s">
        <v>4310</v>
      </c>
      <c r="C2724">
        <v>603199</v>
      </c>
      <c r="D2724" t="s">
        <v>4310</v>
      </c>
    </row>
    <row r="2725" spans="1:4">
      <c r="A2725" s="1" t="str">
        <f>"603222"</f>
        <v>603222</v>
      </c>
      <c r="B2725" s="1" t="s">
        <v>4311</v>
      </c>
      <c r="C2725">
        <v>603222</v>
      </c>
      <c r="D2725" t="s">
        <v>4311</v>
      </c>
    </row>
    <row r="2726" spans="1:4">
      <c r="A2726" s="1" t="str">
        <f>"603223"</f>
        <v>603223</v>
      </c>
      <c r="B2726" s="1" t="s">
        <v>4312</v>
      </c>
      <c r="C2726">
        <v>603223</v>
      </c>
      <c r="D2726" t="s">
        <v>4312</v>
      </c>
    </row>
    <row r="2727" spans="1:4">
      <c r="A2727" s="1" t="str">
        <f>"603227"</f>
        <v>603227</v>
      </c>
      <c r="B2727" s="1" t="s">
        <v>4313</v>
      </c>
      <c r="C2727">
        <v>603227</v>
      </c>
      <c r="D2727" t="s">
        <v>4313</v>
      </c>
    </row>
    <row r="2728" spans="1:4">
      <c r="A2728" s="1" t="str">
        <f>"603268"</f>
        <v>603268</v>
      </c>
      <c r="B2728" s="1" t="s">
        <v>4314</v>
      </c>
      <c r="C2728">
        <v>603268</v>
      </c>
      <c r="D2728" t="s">
        <v>4314</v>
      </c>
    </row>
    <row r="2729" spans="1:4">
      <c r="A2729" s="1" t="str">
        <f>"603288"</f>
        <v>603288</v>
      </c>
      <c r="B2729" s="1" t="s">
        <v>4315</v>
      </c>
      <c r="C2729">
        <v>603288</v>
      </c>
      <c r="D2729" t="s">
        <v>4315</v>
      </c>
    </row>
    <row r="2730" spans="1:4">
      <c r="A2730" s="1" t="str">
        <f>"603299"</f>
        <v>603299</v>
      </c>
      <c r="B2730" s="1" t="s">
        <v>4316</v>
      </c>
      <c r="C2730">
        <v>603299</v>
      </c>
      <c r="D2730" t="s">
        <v>4317</v>
      </c>
    </row>
    <row r="2731" spans="1:4">
      <c r="A2731" s="1" t="str">
        <f>"603300"</f>
        <v>603300</v>
      </c>
      <c r="B2731" s="1" t="s">
        <v>4318</v>
      </c>
      <c r="C2731">
        <v>603300</v>
      </c>
      <c r="D2731" t="s">
        <v>4318</v>
      </c>
    </row>
    <row r="2732" spans="1:4">
      <c r="A2732" s="1" t="str">
        <f>"603306"</f>
        <v>603306</v>
      </c>
      <c r="B2732" s="1" t="s">
        <v>4319</v>
      </c>
      <c r="C2732">
        <v>603306</v>
      </c>
      <c r="D2732" t="s">
        <v>4319</v>
      </c>
    </row>
    <row r="2733" spans="1:4">
      <c r="A2733" s="1" t="str">
        <f>"603308"</f>
        <v>603308</v>
      </c>
      <c r="B2733" s="1" t="s">
        <v>4320</v>
      </c>
      <c r="C2733">
        <v>603308</v>
      </c>
      <c r="D2733" t="s">
        <v>4320</v>
      </c>
    </row>
    <row r="2734" spans="1:4">
      <c r="A2734" s="1" t="str">
        <f>"603309"</f>
        <v>603309</v>
      </c>
      <c r="B2734" s="1" t="s">
        <v>4321</v>
      </c>
      <c r="C2734">
        <v>603309</v>
      </c>
      <c r="D2734" t="s">
        <v>4321</v>
      </c>
    </row>
    <row r="2735" spans="1:4">
      <c r="A2735" s="1" t="str">
        <f>"603311"</f>
        <v>603311</v>
      </c>
      <c r="B2735" s="1" t="s">
        <v>4322</v>
      </c>
      <c r="C2735">
        <v>603311</v>
      </c>
      <c r="D2735" t="s">
        <v>4322</v>
      </c>
    </row>
    <row r="2736" spans="1:4">
      <c r="A2736" s="1" t="str">
        <f>"603315"</f>
        <v>603315</v>
      </c>
      <c r="B2736" s="1" t="s">
        <v>4323</v>
      </c>
      <c r="C2736">
        <v>603315</v>
      </c>
      <c r="D2736" t="s">
        <v>4323</v>
      </c>
    </row>
    <row r="2737" spans="1:4">
      <c r="A2737" s="1" t="str">
        <f>"603318"</f>
        <v>603318</v>
      </c>
      <c r="B2737" s="1" t="s">
        <v>4324</v>
      </c>
      <c r="C2737">
        <v>603318</v>
      </c>
      <c r="D2737" t="s">
        <v>4324</v>
      </c>
    </row>
    <row r="2738" spans="1:4">
      <c r="A2738" s="1" t="str">
        <f>"603328"</f>
        <v>603328</v>
      </c>
      <c r="B2738" s="1" t="s">
        <v>4325</v>
      </c>
      <c r="C2738">
        <v>603328</v>
      </c>
      <c r="D2738" t="s">
        <v>4325</v>
      </c>
    </row>
    <row r="2739" spans="1:4">
      <c r="A2739" s="1" t="str">
        <f>"603333"</f>
        <v>603333</v>
      </c>
      <c r="B2739" s="1" t="s">
        <v>4326</v>
      </c>
      <c r="C2739">
        <v>603333</v>
      </c>
      <c r="D2739" t="s">
        <v>4326</v>
      </c>
    </row>
    <row r="2740" spans="1:4">
      <c r="A2740" s="1" t="str">
        <f>"603338"</f>
        <v>603338</v>
      </c>
      <c r="B2740" s="1" t="s">
        <v>4327</v>
      </c>
      <c r="C2740">
        <v>603338</v>
      </c>
      <c r="D2740" t="s">
        <v>4327</v>
      </c>
    </row>
    <row r="2741" spans="1:4">
      <c r="A2741" s="1" t="str">
        <f>"603355"</f>
        <v>603355</v>
      </c>
      <c r="B2741" s="1" t="s">
        <v>4328</v>
      </c>
      <c r="C2741">
        <v>603355</v>
      </c>
      <c r="D2741" t="s">
        <v>4328</v>
      </c>
    </row>
    <row r="2742" spans="1:4">
      <c r="A2742" s="1" t="str">
        <f>"603366"</f>
        <v>603366</v>
      </c>
      <c r="B2742" s="1" t="s">
        <v>4329</v>
      </c>
      <c r="C2742">
        <v>603366</v>
      </c>
      <c r="D2742" t="s">
        <v>4329</v>
      </c>
    </row>
    <row r="2743" spans="1:4">
      <c r="A2743" s="1" t="str">
        <f>"603368"</f>
        <v>603368</v>
      </c>
      <c r="B2743" s="1" t="s">
        <v>4330</v>
      </c>
      <c r="C2743">
        <v>603368</v>
      </c>
      <c r="D2743" t="s">
        <v>4330</v>
      </c>
    </row>
    <row r="2744" spans="1:4">
      <c r="A2744" s="1" t="str">
        <f>"603369"</f>
        <v>603369</v>
      </c>
      <c r="B2744" s="1" t="s">
        <v>4331</v>
      </c>
      <c r="C2744">
        <v>603369</v>
      </c>
      <c r="D2744" t="s">
        <v>4331</v>
      </c>
    </row>
    <row r="2745" spans="1:4">
      <c r="A2745" s="1" t="str">
        <f>"603398"</f>
        <v>603398</v>
      </c>
      <c r="B2745" s="1" t="s">
        <v>4332</v>
      </c>
      <c r="C2745">
        <v>603398</v>
      </c>
      <c r="D2745" t="s">
        <v>4332</v>
      </c>
    </row>
    <row r="2746" spans="1:4">
      <c r="A2746" s="1" t="str">
        <f>"603399"</f>
        <v>603399</v>
      </c>
      <c r="B2746" s="1" t="s">
        <v>4333</v>
      </c>
      <c r="C2746">
        <v>603399</v>
      </c>
      <c r="D2746" t="s">
        <v>4333</v>
      </c>
    </row>
    <row r="2747" spans="1:4">
      <c r="A2747" s="1" t="str">
        <f>"603456"</f>
        <v>603456</v>
      </c>
      <c r="B2747" s="1" t="s">
        <v>4334</v>
      </c>
      <c r="C2747">
        <v>603456</v>
      </c>
      <c r="D2747" t="s">
        <v>4334</v>
      </c>
    </row>
    <row r="2748" spans="1:4">
      <c r="A2748" s="1" t="str">
        <f>"603508"</f>
        <v>603508</v>
      </c>
      <c r="B2748" s="1" t="s">
        <v>4335</v>
      </c>
      <c r="C2748">
        <v>603508</v>
      </c>
      <c r="D2748" t="s">
        <v>4335</v>
      </c>
    </row>
    <row r="2749" spans="1:4">
      <c r="A2749" s="1" t="str">
        <f>"603518"</f>
        <v>603518</v>
      </c>
      <c r="B2749" s="1" t="s">
        <v>4336</v>
      </c>
      <c r="C2749">
        <v>603518</v>
      </c>
      <c r="D2749" t="s">
        <v>4336</v>
      </c>
    </row>
    <row r="2750" spans="1:4">
      <c r="A2750" s="1" t="str">
        <f>"603519"</f>
        <v>603519</v>
      </c>
      <c r="B2750" s="1" t="s">
        <v>4337</v>
      </c>
      <c r="C2750">
        <v>603519</v>
      </c>
      <c r="D2750" t="s">
        <v>4337</v>
      </c>
    </row>
    <row r="2751" spans="1:4">
      <c r="A2751" s="1" t="str">
        <f>"603555"</f>
        <v>603555</v>
      </c>
      <c r="B2751" s="1" t="s">
        <v>4338</v>
      </c>
      <c r="C2751">
        <v>603555</v>
      </c>
      <c r="D2751" t="s">
        <v>4338</v>
      </c>
    </row>
    <row r="2752" spans="1:4">
      <c r="A2752" s="1" t="str">
        <f>"603558"</f>
        <v>603558</v>
      </c>
      <c r="B2752" s="1" t="s">
        <v>4339</v>
      </c>
      <c r="C2752">
        <v>603558</v>
      </c>
      <c r="D2752" t="s">
        <v>4339</v>
      </c>
    </row>
    <row r="2753" spans="1:4">
      <c r="A2753" s="1" t="str">
        <f>"603566"</f>
        <v>603566</v>
      </c>
      <c r="B2753" s="1" t="s">
        <v>4340</v>
      </c>
      <c r="C2753">
        <v>603566</v>
      </c>
      <c r="D2753" t="s">
        <v>4340</v>
      </c>
    </row>
    <row r="2754" spans="1:4">
      <c r="A2754" s="1" t="str">
        <f>"603567"</f>
        <v>603567</v>
      </c>
      <c r="B2754" s="1" t="s">
        <v>4341</v>
      </c>
      <c r="C2754">
        <v>603567</v>
      </c>
      <c r="D2754" t="s">
        <v>4341</v>
      </c>
    </row>
    <row r="2755" spans="1:4">
      <c r="A2755" s="1" t="str">
        <f>"603568"</f>
        <v>603568</v>
      </c>
      <c r="B2755" s="1" t="s">
        <v>4342</v>
      </c>
      <c r="C2755">
        <v>603568</v>
      </c>
      <c r="D2755" t="s">
        <v>4343</v>
      </c>
    </row>
    <row r="2756" spans="1:4">
      <c r="A2756" s="1" t="str">
        <f>"603588"</f>
        <v>603588</v>
      </c>
      <c r="B2756" s="1" t="s">
        <v>4344</v>
      </c>
      <c r="C2756">
        <v>603588</v>
      </c>
      <c r="D2756" t="s">
        <v>4344</v>
      </c>
    </row>
    <row r="2757" spans="1:4">
      <c r="A2757" s="1" t="str">
        <f>"603589"</f>
        <v>603589</v>
      </c>
      <c r="B2757" s="1" t="s">
        <v>4345</v>
      </c>
      <c r="C2757">
        <v>603589</v>
      </c>
      <c r="D2757" t="s">
        <v>4345</v>
      </c>
    </row>
    <row r="2758" spans="1:4">
      <c r="A2758" s="1" t="str">
        <f>"603598"</f>
        <v>603598</v>
      </c>
      <c r="B2758" s="1" t="s">
        <v>4346</v>
      </c>
      <c r="C2758">
        <v>603598</v>
      </c>
      <c r="D2758" t="s">
        <v>4346</v>
      </c>
    </row>
    <row r="2759" spans="1:4">
      <c r="A2759" s="1" t="str">
        <f>"603599"</f>
        <v>603599</v>
      </c>
      <c r="B2759" s="1" t="s">
        <v>4347</v>
      </c>
      <c r="C2759">
        <v>603599</v>
      </c>
      <c r="D2759" t="s">
        <v>4347</v>
      </c>
    </row>
    <row r="2760" spans="1:4">
      <c r="A2760" s="1" t="str">
        <f>"603600"</f>
        <v>603600</v>
      </c>
      <c r="B2760" s="1" t="s">
        <v>4348</v>
      </c>
      <c r="C2760">
        <v>603600</v>
      </c>
      <c r="D2760" t="s">
        <v>4348</v>
      </c>
    </row>
    <row r="2761" spans="1:4">
      <c r="A2761" s="1" t="str">
        <f>"603601"</f>
        <v>603601</v>
      </c>
      <c r="B2761" s="1" t="s">
        <v>4349</v>
      </c>
      <c r="C2761">
        <v>603601</v>
      </c>
      <c r="D2761" t="s">
        <v>4349</v>
      </c>
    </row>
    <row r="2762" spans="1:4">
      <c r="A2762" s="1" t="str">
        <f>"603606"</f>
        <v>603606</v>
      </c>
      <c r="B2762" s="1" t="s">
        <v>4350</v>
      </c>
      <c r="C2762">
        <v>603606</v>
      </c>
      <c r="D2762" t="s">
        <v>4350</v>
      </c>
    </row>
    <row r="2763" spans="1:4">
      <c r="A2763" s="1" t="str">
        <f>"603609"</f>
        <v>603609</v>
      </c>
      <c r="B2763" s="1" t="s">
        <v>4351</v>
      </c>
      <c r="C2763">
        <v>603609</v>
      </c>
      <c r="D2763" t="s">
        <v>4351</v>
      </c>
    </row>
    <row r="2764" spans="1:4">
      <c r="A2764" s="1" t="str">
        <f>"603611"</f>
        <v>603611</v>
      </c>
      <c r="B2764" s="1" t="s">
        <v>4352</v>
      </c>
      <c r="C2764">
        <v>603611</v>
      </c>
      <c r="D2764" t="s">
        <v>4352</v>
      </c>
    </row>
    <row r="2765" spans="1:4">
      <c r="A2765" s="1" t="str">
        <f>"603616"</f>
        <v>603616</v>
      </c>
      <c r="B2765" s="1" t="s">
        <v>4353</v>
      </c>
      <c r="C2765">
        <v>603616</v>
      </c>
      <c r="D2765" t="s">
        <v>4353</v>
      </c>
    </row>
    <row r="2766" spans="1:4">
      <c r="A2766" s="1" t="str">
        <f>"603618"</f>
        <v>603618</v>
      </c>
      <c r="B2766" s="1" t="s">
        <v>4354</v>
      </c>
      <c r="C2766">
        <v>603618</v>
      </c>
      <c r="D2766" t="s">
        <v>4354</v>
      </c>
    </row>
    <row r="2767" spans="1:4">
      <c r="A2767" s="1" t="str">
        <f>"603636"</f>
        <v>603636</v>
      </c>
      <c r="B2767" s="1" t="s">
        <v>4355</v>
      </c>
      <c r="C2767">
        <v>603636</v>
      </c>
      <c r="D2767" t="s">
        <v>4355</v>
      </c>
    </row>
    <row r="2768" spans="1:4">
      <c r="A2768" s="1" t="str">
        <f>"603669"</f>
        <v>603669</v>
      </c>
      <c r="B2768" s="1" t="s">
        <v>4356</v>
      </c>
      <c r="C2768">
        <v>603669</v>
      </c>
      <c r="D2768" t="s">
        <v>4356</v>
      </c>
    </row>
    <row r="2769" spans="1:4">
      <c r="A2769" s="1" t="str">
        <f>"603678"</f>
        <v>603678</v>
      </c>
      <c r="B2769" s="1" t="s">
        <v>4357</v>
      </c>
      <c r="C2769">
        <v>603678</v>
      </c>
      <c r="D2769" t="s">
        <v>4357</v>
      </c>
    </row>
    <row r="2770" spans="1:4">
      <c r="A2770" s="1" t="str">
        <f>"603686"</f>
        <v>603686</v>
      </c>
      <c r="B2770" s="1" t="s">
        <v>4358</v>
      </c>
      <c r="C2770">
        <v>603686</v>
      </c>
      <c r="D2770" t="s">
        <v>4358</v>
      </c>
    </row>
    <row r="2771" spans="1:4">
      <c r="A2771" s="1" t="str">
        <f>"603688"</f>
        <v>603688</v>
      </c>
      <c r="B2771" s="1" t="s">
        <v>4359</v>
      </c>
      <c r="C2771">
        <v>603688</v>
      </c>
      <c r="D2771" t="s">
        <v>4359</v>
      </c>
    </row>
    <row r="2772" spans="1:4">
      <c r="A2772" s="1" t="str">
        <f>"603696"</f>
        <v>603696</v>
      </c>
      <c r="B2772" s="1" t="s">
        <v>4360</v>
      </c>
      <c r="C2772">
        <v>603696</v>
      </c>
      <c r="D2772" t="s">
        <v>4360</v>
      </c>
    </row>
    <row r="2773" spans="1:4">
      <c r="A2773" s="1" t="str">
        <f>"603698"</f>
        <v>603698</v>
      </c>
      <c r="B2773" s="1" t="s">
        <v>4361</v>
      </c>
      <c r="C2773">
        <v>603698</v>
      </c>
      <c r="D2773" t="s">
        <v>4361</v>
      </c>
    </row>
    <row r="2774" spans="1:4">
      <c r="A2774" s="1" t="str">
        <f>"603699"</f>
        <v>603699</v>
      </c>
      <c r="B2774" s="1" t="s">
        <v>4362</v>
      </c>
      <c r="C2774">
        <v>603699</v>
      </c>
      <c r="D2774" t="s">
        <v>4362</v>
      </c>
    </row>
    <row r="2775" spans="1:4">
      <c r="A2775" s="1" t="str">
        <f>"603703"</f>
        <v>603703</v>
      </c>
      <c r="B2775" s="1" t="s">
        <v>4363</v>
      </c>
      <c r="C2775">
        <v>603703</v>
      </c>
      <c r="D2775" t="s">
        <v>4363</v>
      </c>
    </row>
    <row r="2776" spans="1:4">
      <c r="A2776" s="1" t="str">
        <f>"603718"</f>
        <v>603718</v>
      </c>
      <c r="B2776" s="1" t="s">
        <v>4364</v>
      </c>
      <c r="C2776">
        <v>603718</v>
      </c>
      <c r="D2776" t="s">
        <v>4364</v>
      </c>
    </row>
    <row r="2777" spans="1:4">
      <c r="A2777" s="1" t="str">
        <f>"603729"</f>
        <v>603729</v>
      </c>
      <c r="B2777" s="1" t="s">
        <v>4365</v>
      </c>
      <c r="C2777">
        <v>603729</v>
      </c>
      <c r="D2777" t="s">
        <v>4365</v>
      </c>
    </row>
    <row r="2778" spans="1:4">
      <c r="A2778" s="1" t="str">
        <f>"603766"</f>
        <v>603766</v>
      </c>
      <c r="B2778" s="1" t="s">
        <v>4366</v>
      </c>
      <c r="C2778">
        <v>603766</v>
      </c>
      <c r="D2778" t="s">
        <v>4366</v>
      </c>
    </row>
    <row r="2779" spans="1:4">
      <c r="A2779" s="1" t="str">
        <f>"603778"</f>
        <v>603778</v>
      </c>
      <c r="B2779" s="1" t="s">
        <v>4367</v>
      </c>
      <c r="C2779">
        <v>603778</v>
      </c>
      <c r="D2779" t="s">
        <v>4368</v>
      </c>
    </row>
    <row r="2780" spans="1:4">
      <c r="A2780" s="1" t="str">
        <f>"603788"</f>
        <v>603788</v>
      </c>
      <c r="B2780" s="1" t="s">
        <v>4369</v>
      </c>
      <c r="C2780">
        <v>603788</v>
      </c>
      <c r="D2780" t="s">
        <v>4369</v>
      </c>
    </row>
    <row r="2781" spans="1:4">
      <c r="A2781" s="1" t="str">
        <f>"603789"</f>
        <v>603789</v>
      </c>
      <c r="B2781" s="1" t="s">
        <v>4370</v>
      </c>
      <c r="C2781">
        <v>603789</v>
      </c>
      <c r="D2781" t="s">
        <v>4370</v>
      </c>
    </row>
    <row r="2782" spans="1:4">
      <c r="A2782" s="1" t="str">
        <f>"603799"</f>
        <v>603799</v>
      </c>
      <c r="B2782" s="1" t="s">
        <v>4371</v>
      </c>
      <c r="C2782">
        <v>603799</v>
      </c>
      <c r="D2782" t="s">
        <v>4371</v>
      </c>
    </row>
    <row r="2783" spans="1:4">
      <c r="A2783" s="1" t="str">
        <f>"603800"</f>
        <v>603800</v>
      </c>
      <c r="B2783" s="1" t="s">
        <v>4372</v>
      </c>
      <c r="C2783">
        <v>603800</v>
      </c>
      <c r="D2783" t="s">
        <v>4372</v>
      </c>
    </row>
    <row r="2784" spans="1:4">
      <c r="A2784" s="1" t="str">
        <f>"603806"</f>
        <v>603806</v>
      </c>
      <c r="B2784" s="1" t="s">
        <v>4373</v>
      </c>
      <c r="C2784">
        <v>603806</v>
      </c>
      <c r="D2784" t="s">
        <v>4373</v>
      </c>
    </row>
    <row r="2785" spans="1:4">
      <c r="A2785" s="1" t="str">
        <f>"603808"</f>
        <v>603808</v>
      </c>
      <c r="B2785" s="1" t="s">
        <v>4374</v>
      </c>
      <c r="C2785">
        <v>603808</v>
      </c>
      <c r="D2785" t="s">
        <v>4374</v>
      </c>
    </row>
    <row r="2786" spans="1:4">
      <c r="A2786" s="1" t="str">
        <f>"603818"</f>
        <v>603818</v>
      </c>
      <c r="B2786" s="1" t="s">
        <v>4375</v>
      </c>
      <c r="C2786">
        <v>603818</v>
      </c>
      <c r="D2786" t="s">
        <v>4376</v>
      </c>
    </row>
    <row r="2787" spans="1:4">
      <c r="A2787" s="1" t="str">
        <f>"603828"</f>
        <v>603828</v>
      </c>
      <c r="B2787" s="1" t="s">
        <v>4377</v>
      </c>
      <c r="C2787">
        <v>603828</v>
      </c>
      <c r="D2787" t="s">
        <v>4377</v>
      </c>
    </row>
    <row r="2788" spans="1:4">
      <c r="A2788" s="1" t="str">
        <f>"603838"</f>
        <v>603838</v>
      </c>
      <c r="B2788" s="1" t="s">
        <v>4378</v>
      </c>
      <c r="C2788">
        <v>603838</v>
      </c>
      <c r="D2788" t="s">
        <v>4378</v>
      </c>
    </row>
    <row r="2789" spans="1:4">
      <c r="A2789" s="1" t="str">
        <f>"603866"</f>
        <v>603866</v>
      </c>
      <c r="B2789" s="1" t="s">
        <v>4379</v>
      </c>
      <c r="C2789">
        <v>603866</v>
      </c>
      <c r="D2789" t="s">
        <v>4379</v>
      </c>
    </row>
    <row r="2790" spans="1:4">
      <c r="A2790" s="1" t="str">
        <f>"603869"</f>
        <v>603869</v>
      </c>
      <c r="B2790" s="1" t="s">
        <v>4380</v>
      </c>
      <c r="C2790">
        <v>603869</v>
      </c>
      <c r="D2790" t="s">
        <v>4380</v>
      </c>
    </row>
    <row r="2791" spans="1:4">
      <c r="A2791" s="1" t="str">
        <f>"603883"</f>
        <v>603883</v>
      </c>
      <c r="B2791" s="1" t="s">
        <v>4381</v>
      </c>
      <c r="C2791">
        <v>603883</v>
      </c>
      <c r="D2791" t="s">
        <v>4381</v>
      </c>
    </row>
    <row r="2792" spans="1:4">
      <c r="A2792" s="1" t="str">
        <f>"603885"</f>
        <v>603885</v>
      </c>
      <c r="B2792" s="1" t="s">
        <v>4382</v>
      </c>
      <c r="C2792">
        <v>603885</v>
      </c>
      <c r="D2792" t="s">
        <v>4382</v>
      </c>
    </row>
    <row r="2793" spans="1:4">
      <c r="A2793" s="1" t="str">
        <f>"603889"</f>
        <v>603889</v>
      </c>
      <c r="B2793" s="1" t="s">
        <v>4383</v>
      </c>
      <c r="C2793">
        <v>603889</v>
      </c>
      <c r="D2793" t="s">
        <v>4383</v>
      </c>
    </row>
    <row r="2794" spans="1:4">
      <c r="A2794" s="1" t="str">
        <f>"603898"</f>
        <v>603898</v>
      </c>
      <c r="B2794" s="1" t="s">
        <v>4384</v>
      </c>
      <c r="C2794">
        <v>603898</v>
      </c>
      <c r="D2794" t="s">
        <v>4384</v>
      </c>
    </row>
    <row r="2795" spans="1:4">
      <c r="A2795" s="1" t="str">
        <f>"603899"</f>
        <v>603899</v>
      </c>
      <c r="B2795" s="1" t="s">
        <v>4385</v>
      </c>
      <c r="C2795">
        <v>603899</v>
      </c>
      <c r="D2795" t="s">
        <v>4385</v>
      </c>
    </row>
    <row r="2796" spans="1:4">
      <c r="A2796" s="1" t="str">
        <f>"603901"</f>
        <v>603901</v>
      </c>
      <c r="B2796" s="1" t="s">
        <v>4386</v>
      </c>
      <c r="C2796">
        <v>603901</v>
      </c>
      <c r="D2796" t="s">
        <v>4386</v>
      </c>
    </row>
    <row r="2797" spans="1:4">
      <c r="A2797" s="1" t="str">
        <f>"603918"</f>
        <v>603918</v>
      </c>
      <c r="B2797" s="1" t="s">
        <v>4387</v>
      </c>
      <c r="C2797">
        <v>603918</v>
      </c>
      <c r="D2797" t="s">
        <v>4387</v>
      </c>
    </row>
    <row r="2798" spans="1:4">
      <c r="A2798" s="1" t="str">
        <f>"603936"</f>
        <v>603936</v>
      </c>
      <c r="B2798" s="1" t="s">
        <v>4388</v>
      </c>
      <c r="C2798">
        <v>603936</v>
      </c>
      <c r="D2798" t="s">
        <v>4388</v>
      </c>
    </row>
    <row r="2799" spans="1:4">
      <c r="A2799" s="1" t="str">
        <f>"603939"</f>
        <v>603939</v>
      </c>
      <c r="B2799" s="1" t="s">
        <v>4389</v>
      </c>
      <c r="C2799">
        <v>603939</v>
      </c>
      <c r="D2799" t="s">
        <v>4389</v>
      </c>
    </row>
    <row r="2800" spans="1:4">
      <c r="A2800" s="1" t="str">
        <f>"603968"</f>
        <v>603968</v>
      </c>
      <c r="B2800" s="1" t="s">
        <v>4390</v>
      </c>
      <c r="C2800">
        <v>603968</v>
      </c>
      <c r="D2800" t="s">
        <v>4390</v>
      </c>
    </row>
    <row r="2801" spans="1:4">
      <c r="A2801" s="1" t="str">
        <f>"603969"</f>
        <v>603969</v>
      </c>
      <c r="B2801" s="1" t="s">
        <v>4391</v>
      </c>
      <c r="C2801">
        <v>603969</v>
      </c>
      <c r="D2801" t="s">
        <v>4391</v>
      </c>
    </row>
    <row r="2802" spans="1:4">
      <c r="A2802" s="1" t="str">
        <f>"603979"</f>
        <v>603979</v>
      </c>
      <c r="B2802" s="1" t="s">
        <v>4392</v>
      </c>
      <c r="C2802">
        <v>603979</v>
      </c>
      <c r="D2802" t="s">
        <v>4392</v>
      </c>
    </row>
    <row r="2803" spans="1:4">
      <c r="A2803" s="1" t="str">
        <f>"603988"</f>
        <v>603988</v>
      </c>
      <c r="B2803" s="1" t="s">
        <v>4393</v>
      </c>
      <c r="C2803">
        <v>603988</v>
      </c>
      <c r="D2803" t="s">
        <v>4393</v>
      </c>
    </row>
    <row r="2804" spans="1:4">
      <c r="A2804" s="1" t="str">
        <f>"603989"</f>
        <v>603989</v>
      </c>
      <c r="B2804" s="1" t="s">
        <v>4394</v>
      </c>
      <c r="C2804">
        <v>603989</v>
      </c>
      <c r="D2804" t="s">
        <v>4394</v>
      </c>
    </row>
    <row r="2805" spans="1:4">
      <c r="A2805" s="1" t="str">
        <f>"603993"</f>
        <v>603993</v>
      </c>
      <c r="B2805" s="1" t="s">
        <v>1307</v>
      </c>
      <c r="C2805">
        <v>603993</v>
      </c>
      <c r="D2805" t="s">
        <v>1307</v>
      </c>
    </row>
    <row r="2806" spans="1:4">
      <c r="A2806" s="1" t="str">
        <f>"603996"</f>
        <v>603996</v>
      </c>
      <c r="B2806" s="1" t="s">
        <v>4395</v>
      </c>
      <c r="C2806">
        <v>603996</v>
      </c>
      <c r="D2806" t="s">
        <v>4395</v>
      </c>
    </row>
    <row r="2807" spans="1:4">
      <c r="A2807" s="1" t="str">
        <f>"603997"</f>
        <v>603997</v>
      </c>
      <c r="B2807" s="1" t="s">
        <v>4396</v>
      </c>
      <c r="C2807">
        <v>603997</v>
      </c>
      <c r="D2807" t="s">
        <v>4396</v>
      </c>
    </row>
    <row r="2808" spans="1:4">
      <c r="A2808" s="1" t="str">
        <f>"603998"</f>
        <v>603998</v>
      </c>
      <c r="B2808" s="1" t="s">
        <v>4397</v>
      </c>
      <c r="C2808">
        <v>603998</v>
      </c>
      <c r="D2808" t="s">
        <v>4397</v>
      </c>
    </row>
    <row r="2809" spans="1:4">
      <c r="A2809" s="1" t="str">
        <f>"603999"</f>
        <v>603999</v>
      </c>
      <c r="B2809" s="1" t="s">
        <v>4398</v>
      </c>
      <c r="C2809">
        <v>603999</v>
      </c>
      <c r="D2809" t="s">
        <v>4398</v>
      </c>
    </row>
    <row r="2810" spans="1:2">
      <c r="A2810" s="1" t="str">
        <f>"600656"</f>
        <v>600656</v>
      </c>
      <c r="B2810" s="1" t="s">
        <v>4399</v>
      </c>
    </row>
    <row r="2811" spans="1:1">
      <c r="A2811" s="1" t="s">
        <v>4400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12"/>
  <sheetViews>
    <sheetView workbookViewId="0">
      <selection activeCell="A1" sqref="A:B"/>
    </sheetView>
  </sheetViews>
  <sheetFormatPr defaultColWidth="9" defaultRowHeight="13.5" outlineLevelCol="1"/>
  <cols>
    <col min="1" max="1" width="10.5" customWidth="1"/>
    <col min="2" max="2" width="11.125" customWidth="1"/>
  </cols>
  <sheetData>
    <row r="1" spans="1:2">
      <c r="A1">
        <v>1</v>
      </c>
      <c r="B1" t="s">
        <v>1320</v>
      </c>
    </row>
    <row r="2" spans="1:2">
      <c r="A2">
        <v>2</v>
      </c>
      <c r="B2" t="s">
        <v>1322</v>
      </c>
    </row>
    <row r="3" spans="1:2">
      <c r="A3">
        <v>4</v>
      </c>
      <c r="B3" t="s">
        <v>1323</v>
      </c>
    </row>
    <row r="4" spans="1:2">
      <c r="A4">
        <v>5</v>
      </c>
      <c r="B4" t="s">
        <v>1324</v>
      </c>
    </row>
    <row r="5" spans="1:2">
      <c r="A5">
        <v>6</v>
      </c>
      <c r="B5" t="s">
        <v>1326</v>
      </c>
    </row>
    <row r="6" spans="1:2">
      <c r="A6">
        <v>7</v>
      </c>
      <c r="B6" t="s">
        <v>1327</v>
      </c>
    </row>
    <row r="7" spans="1:2">
      <c r="A7">
        <v>8</v>
      </c>
      <c r="B7" t="s">
        <v>1329</v>
      </c>
    </row>
    <row r="8" spans="1:2">
      <c r="A8">
        <v>9</v>
      </c>
      <c r="B8" t="s">
        <v>1330</v>
      </c>
    </row>
    <row r="9" spans="1:2">
      <c r="A9">
        <v>10</v>
      </c>
      <c r="B9" t="s">
        <v>1331</v>
      </c>
    </row>
    <row r="10" spans="1:2">
      <c r="A10">
        <v>11</v>
      </c>
      <c r="B10" t="s">
        <v>1332</v>
      </c>
    </row>
    <row r="11" spans="1:2">
      <c r="A11">
        <v>12</v>
      </c>
      <c r="B11" t="s">
        <v>1334</v>
      </c>
    </row>
    <row r="12" spans="1:2">
      <c r="A12">
        <v>14</v>
      </c>
      <c r="B12" t="s">
        <v>1335</v>
      </c>
    </row>
    <row r="13" spans="1:2">
      <c r="A13">
        <v>16</v>
      </c>
      <c r="B13" t="s">
        <v>1337</v>
      </c>
    </row>
    <row r="14" spans="1:2">
      <c r="A14">
        <v>17</v>
      </c>
      <c r="B14" t="s">
        <v>1338</v>
      </c>
    </row>
    <row r="15" spans="1:2">
      <c r="A15">
        <v>18</v>
      </c>
      <c r="B15" t="s">
        <v>1340</v>
      </c>
    </row>
    <row r="16" spans="1:2">
      <c r="A16">
        <v>19</v>
      </c>
      <c r="B16" t="s">
        <v>1342</v>
      </c>
    </row>
    <row r="17" spans="1:2">
      <c r="A17">
        <v>20</v>
      </c>
      <c r="B17" t="s">
        <v>1344</v>
      </c>
    </row>
    <row r="18" spans="1:2">
      <c r="A18">
        <v>21</v>
      </c>
      <c r="B18" t="s">
        <v>1346</v>
      </c>
    </row>
    <row r="19" spans="1:2">
      <c r="A19">
        <v>22</v>
      </c>
      <c r="B19" t="s">
        <v>1349</v>
      </c>
    </row>
    <row r="20" spans="1:2">
      <c r="A20">
        <v>23</v>
      </c>
      <c r="B20" t="s">
        <v>1352</v>
      </c>
    </row>
    <row r="21" spans="1:2">
      <c r="A21">
        <v>25</v>
      </c>
      <c r="B21" t="s">
        <v>1355</v>
      </c>
    </row>
    <row r="22" spans="1:2">
      <c r="A22">
        <v>26</v>
      </c>
      <c r="B22" t="s">
        <v>1358</v>
      </c>
    </row>
    <row r="23" spans="1:2">
      <c r="A23">
        <v>27</v>
      </c>
      <c r="B23" t="s">
        <v>1359</v>
      </c>
    </row>
    <row r="24" spans="1:2">
      <c r="A24">
        <v>28</v>
      </c>
      <c r="B24" t="s">
        <v>1360</v>
      </c>
    </row>
    <row r="25" spans="1:2">
      <c r="A25">
        <v>29</v>
      </c>
      <c r="B25" t="s">
        <v>1362</v>
      </c>
    </row>
    <row r="26" spans="1:2">
      <c r="A26">
        <v>30</v>
      </c>
      <c r="B26" t="s">
        <v>1363</v>
      </c>
    </row>
    <row r="27" spans="1:2">
      <c r="A27">
        <v>31</v>
      </c>
      <c r="B27" t="s">
        <v>1364</v>
      </c>
    </row>
    <row r="28" spans="1:2">
      <c r="A28">
        <v>32</v>
      </c>
      <c r="B28" t="s">
        <v>1366</v>
      </c>
    </row>
    <row r="29" spans="1:2">
      <c r="A29">
        <v>33</v>
      </c>
      <c r="B29" t="s">
        <v>1347</v>
      </c>
    </row>
    <row r="30" spans="1:2">
      <c r="A30">
        <v>34</v>
      </c>
      <c r="B30" t="s">
        <v>1367</v>
      </c>
    </row>
    <row r="31" spans="1:2">
      <c r="A31">
        <v>35</v>
      </c>
      <c r="B31" t="s">
        <v>1368</v>
      </c>
    </row>
    <row r="32" spans="1:2">
      <c r="A32">
        <v>36</v>
      </c>
      <c r="B32" t="s">
        <v>1369</v>
      </c>
    </row>
    <row r="33" spans="1:2">
      <c r="A33">
        <v>37</v>
      </c>
      <c r="B33" t="s">
        <v>1371</v>
      </c>
    </row>
    <row r="34" spans="1:2">
      <c r="A34">
        <v>38</v>
      </c>
      <c r="B34" t="s">
        <v>1372</v>
      </c>
    </row>
    <row r="35" spans="1:2">
      <c r="A35">
        <v>39</v>
      </c>
      <c r="B35" t="s">
        <v>1373</v>
      </c>
    </row>
    <row r="36" spans="1:2">
      <c r="A36">
        <v>40</v>
      </c>
      <c r="B36" t="s">
        <v>1374</v>
      </c>
    </row>
    <row r="37" spans="1:2">
      <c r="A37">
        <v>42</v>
      </c>
      <c r="B37" t="s">
        <v>1375</v>
      </c>
    </row>
    <row r="38" spans="1:2">
      <c r="A38">
        <v>43</v>
      </c>
      <c r="B38" t="s">
        <v>1376</v>
      </c>
    </row>
    <row r="39" spans="1:2">
      <c r="A39">
        <v>45</v>
      </c>
      <c r="B39" t="s">
        <v>1378</v>
      </c>
    </row>
    <row r="40" spans="1:2">
      <c r="A40">
        <v>46</v>
      </c>
      <c r="B40" t="s">
        <v>1379</v>
      </c>
    </row>
    <row r="41" spans="1:2">
      <c r="A41">
        <v>48</v>
      </c>
      <c r="B41" t="s">
        <v>1380</v>
      </c>
    </row>
    <row r="42" spans="1:2">
      <c r="A42">
        <v>49</v>
      </c>
      <c r="B42" t="s">
        <v>1381</v>
      </c>
    </row>
    <row r="43" spans="1:2">
      <c r="A43">
        <v>50</v>
      </c>
      <c r="B43" t="s">
        <v>1383</v>
      </c>
    </row>
    <row r="44" spans="1:2">
      <c r="A44">
        <v>55</v>
      </c>
      <c r="B44" t="s">
        <v>1384</v>
      </c>
    </row>
    <row r="45" spans="1:2">
      <c r="A45">
        <v>56</v>
      </c>
      <c r="B45" t="s">
        <v>1386</v>
      </c>
    </row>
    <row r="46" spans="1:2">
      <c r="A46">
        <v>58</v>
      </c>
      <c r="B46" t="s">
        <v>1388</v>
      </c>
    </row>
    <row r="47" spans="1:2">
      <c r="A47">
        <v>59</v>
      </c>
      <c r="B47" t="s">
        <v>1390</v>
      </c>
    </row>
    <row r="48" spans="1:2">
      <c r="A48">
        <v>60</v>
      </c>
      <c r="B48" t="s">
        <v>1391</v>
      </c>
    </row>
    <row r="49" spans="1:2">
      <c r="A49">
        <v>61</v>
      </c>
      <c r="B49" t="s">
        <v>1393</v>
      </c>
    </row>
    <row r="50" spans="1:2">
      <c r="A50">
        <v>62</v>
      </c>
      <c r="B50" t="s">
        <v>1394</v>
      </c>
    </row>
    <row r="51" spans="1:2">
      <c r="A51">
        <v>63</v>
      </c>
      <c r="B51" t="s">
        <v>1395</v>
      </c>
    </row>
    <row r="52" spans="1:2">
      <c r="A52">
        <v>65</v>
      </c>
      <c r="B52" t="s">
        <v>1396</v>
      </c>
    </row>
    <row r="53" spans="1:2">
      <c r="A53">
        <v>66</v>
      </c>
      <c r="B53" t="s">
        <v>1397</v>
      </c>
    </row>
    <row r="54" spans="1:2">
      <c r="A54">
        <v>68</v>
      </c>
      <c r="B54" t="s">
        <v>1399</v>
      </c>
    </row>
    <row r="55" spans="1:2">
      <c r="A55">
        <v>69</v>
      </c>
      <c r="B55" t="s">
        <v>1401</v>
      </c>
    </row>
    <row r="56" spans="1:2">
      <c r="A56">
        <v>70</v>
      </c>
      <c r="B56" t="s">
        <v>1402</v>
      </c>
    </row>
    <row r="57" spans="1:2">
      <c r="A57">
        <v>78</v>
      </c>
      <c r="B57" t="s">
        <v>1403</v>
      </c>
    </row>
    <row r="58" spans="1:2">
      <c r="A58">
        <v>88</v>
      </c>
      <c r="B58" t="s">
        <v>1405</v>
      </c>
    </row>
    <row r="59" spans="1:2">
      <c r="A59">
        <v>89</v>
      </c>
      <c r="B59" t="s">
        <v>1406</v>
      </c>
    </row>
    <row r="60" spans="1:2">
      <c r="A60">
        <v>90</v>
      </c>
      <c r="B60" t="s">
        <v>1407</v>
      </c>
    </row>
    <row r="61" spans="1:2">
      <c r="A61">
        <v>96</v>
      </c>
      <c r="B61" t="s">
        <v>1408</v>
      </c>
    </row>
    <row r="62" spans="1:2">
      <c r="A62">
        <v>99</v>
      </c>
      <c r="B62" t="s">
        <v>1409</v>
      </c>
    </row>
    <row r="63" spans="1:2">
      <c r="A63">
        <v>100</v>
      </c>
      <c r="B63" t="s">
        <v>1411</v>
      </c>
    </row>
    <row r="64" spans="1:2">
      <c r="A64">
        <v>150</v>
      </c>
      <c r="B64" t="s">
        <v>1413</v>
      </c>
    </row>
    <row r="65" spans="1:2">
      <c r="A65">
        <v>151</v>
      </c>
      <c r="B65" t="s">
        <v>1414</v>
      </c>
    </row>
    <row r="66" spans="1:2">
      <c r="A66">
        <v>153</v>
      </c>
      <c r="B66" t="s">
        <v>1415</v>
      </c>
    </row>
    <row r="67" spans="1:2">
      <c r="A67">
        <v>155</v>
      </c>
      <c r="B67" t="s">
        <v>1417</v>
      </c>
    </row>
    <row r="68" spans="1:2">
      <c r="A68">
        <v>156</v>
      </c>
      <c r="B68" t="s">
        <v>1418</v>
      </c>
    </row>
    <row r="69" spans="1:2">
      <c r="A69">
        <v>157</v>
      </c>
      <c r="B69" t="s">
        <v>1419</v>
      </c>
    </row>
    <row r="70" spans="1:2">
      <c r="A70">
        <v>158</v>
      </c>
      <c r="B70" t="s">
        <v>1420</v>
      </c>
    </row>
    <row r="71" spans="1:2">
      <c r="A71">
        <v>159</v>
      </c>
      <c r="B71" t="s">
        <v>1421</v>
      </c>
    </row>
    <row r="72" spans="1:2">
      <c r="A72">
        <v>166</v>
      </c>
      <c r="B72" t="s">
        <v>1422</v>
      </c>
    </row>
    <row r="73" spans="1:2">
      <c r="A73">
        <v>301</v>
      </c>
      <c r="B73" t="s">
        <v>1423</v>
      </c>
    </row>
    <row r="74" spans="1:2">
      <c r="A74">
        <v>333</v>
      </c>
      <c r="B74" t="s">
        <v>1424</v>
      </c>
    </row>
    <row r="75" spans="1:2">
      <c r="A75">
        <v>338</v>
      </c>
      <c r="B75" t="s">
        <v>1425</v>
      </c>
    </row>
    <row r="76" spans="1:2">
      <c r="A76">
        <v>400</v>
      </c>
      <c r="B76" t="s">
        <v>1426</v>
      </c>
    </row>
    <row r="77" spans="1:2">
      <c r="A77">
        <v>401</v>
      </c>
      <c r="B77" t="s">
        <v>1427</v>
      </c>
    </row>
    <row r="78" spans="1:2">
      <c r="A78">
        <v>402</v>
      </c>
      <c r="B78" t="s">
        <v>1429</v>
      </c>
    </row>
    <row r="79" spans="1:2">
      <c r="A79">
        <v>403</v>
      </c>
      <c r="B79" t="s">
        <v>1430</v>
      </c>
    </row>
    <row r="80" spans="1:2">
      <c r="A80">
        <v>404</v>
      </c>
      <c r="B80" t="s">
        <v>1431</v>
      </c>
    </row>
    <row r="81" spans="1:2">
      <c r="A81">
        <v>407</v>
      </c>
      <c r="B81" t="s">
        <v>1432</v>
      </c>
    </row>
    <row r="82" spans="1:2">
      <c r="A82">
        <v>408</v>
      </c>
      <c r="B82" t="s">
        <v>1433</v>
      </c>
    </row>
    <row r="83" spans="1:2">
      <c r="A83">
        <v>409</v>
      </c>
      <c r="B83" t="s">
        <v>1434</v>
      </c>
    </row>
    <row r="84" spans="1:2">
      <c r="A84">
        <v>410</v>
      </c>
      <c r="B84" t="s">
        <v>1435</v>
      </c>
    </row>
    <row r="85" spans="1:2">
      <c r="A85">
        <v>411</v>
      </c>
      <c r="B85" t="s">
        <v>1436</v>
      </c>
    </row>
    <row r="86" spans="1:2">
      <c r="A86">
        <v>413</v>
      </c>
      <c r="B86" t="s">
        <v>1437</v>
      </c>
    </row>
    <row r="87" spans="1:2">
      <c r="A87">
        <v>415</v>
      </c>
      <c r="B87" t="s">
        <v>1438</v>
      </c>
    </row>
    <row r="88" spans="1:2">
      <c r="A88">
        <v>416</v>
      </c>
      <c r="B88" t="s">
        <v>1439</v>
      </c>
    </row>
    <row r="89" spans="1:2">
      <c r="A89">
        <v>417</v>
      </c>
      <c r="B89" t="s">
        <v>1440</v>
      </c>
    </row>
    <row r="90" spans="1:2">
      <c r="A90">
        <v>418</v>
      </c>
      <c r="B90" t="s">
        <v>1442</v>
      </c>
    </row>
    <row r="91" spans="1:2">
      <c r="A91">
        <v>419</v>
      </c>
      <c r="B91" t="s">
        <v>1443</v>
      </c>
    </row>
    <row r="92" spans="1:2">
      <c r="A92">
        <v>420</v>
      </c>
      <c r="B92" t="s">
        <v>1444</v>
      </c>
    </row>
    <row r="93" spans="1:2">
      <c r="A93">
        <v>421</v>
      </c>
      <c r="B93" t="s">
        <v>1445</v>
      </c>
    </row>
    <row r="94" spans="1:2">
      <c r="A94">
        <v>422</v>
      </c>
      <c r="B94" t="s">
        <v>1446</v>
      </c>
    </row>
    <row r="95" spans="1:2">
      <c r="A95">
        <v>423</v>
      </c>
      <c r="B95" t="s">
        <v>1447</v>
      </c>
    </row>
    <row r="96" spans="1:2">
      <c r="A96">
        <v>425</v>
      </c>
      <c r="B96" t="s">
        <v>1448</v>
      </c>
    </row>
    <row r="97" spans="1:2">
      <c r="A97">
        <v>426</v>
      </c>
      <c r="B97" t="s">
        <v>1449</v>
      </c>
    </row>
    <row r="98" spans="1:2">
      <c r="A98">
        <v>428</v>
      </c>
      <c r="B98" t="s">
        <v>1450</v>
      </c>
    </row>
    <row r="99" spans="1:2">
      <c r="A99">
        <v>429</v>
      </c>
      <c r="B99" t="s">
        <v>1452</v>
      </c>
    </row>
    <row r="100" spans="1:2">
      <c r="A100">
        <v>430</v>
      </c>
      <c r="B100" t="s">
        <v>1453</v>
      </c>
    </row>
    <row r="101" spans="1:2">
      <c r="A101">
        <v>488</v>
      </c>
      <c r="B101" t="s">
        <v>1454</v>
      </c>
    </row>
    <row r="102" spans="1:2">
      <c r="A102">
        <v>498</v>
      </c>
      <c r="B102" t="s">
        <v>1455</v>
      </c>
    </row>
    <row r="103" spans="1:2">
      <c r="A103">
        <v>501</v>
      </c>
      <c r="B103" t="s">
        <v>1457</v>
      </c>
    </row>
    <row r="104" spans="1:2">
      <c r="A104">
        <v>502</v>
      </c>
      <c r="B104" t="s">
        <v>1458</v>
      </c>
    </row>
    <row r="105" spans="1:2">
      <c r="A105">
        <v>503</v>
      </c>
      <c r="B105" t="s">
        <v>1459</v>
      </c>
    </row>
    <row r="106" spans="1:2">
      <c r="A106">
        <v>504</v>
      </c>
      <c r="B106" t="s">
        <v>1461</v>
      </c>
    </row>
    <row r="107" spans="1:2">
      <c r="A107">
        <v>505</v>
      </c>
      <c r="B107" t="s">
        <v>1462</v>
      </c>
    </row>
    <row r="108" spans="1:2">
      <c r="A108">
        <v>506</v>
      </c>
      <c r="B108" t="s">
        <v>1463</v>
      </c>
    </row>
    <row r="109" spans="1:2">
      <c r="A109">
        <v>507</v>
      </c>
      <c r="B109" t="s">
        <v>1464</v>
      </c>
    </row>
    <row r="110" spans="1:2">
      <c r="A110">
        <v>509</v>
      </c>
      <c r="B110" t="s">
        <v>1465</v>
      </c>
    </row>
    <row r="111" spans="1:2">
      <c r="A111">
        <v>510</v>
      </c>
      <c r="B111" t="s">
        <v>1467</v>
      </c>
    </row>
    <row r="112" spans="1:2">
      <c r="A112">
        <v>511</v>
      </c>
      <c r="B112" t="s">
        <v>1468</v>
      </c>
    </row>
    <row r="113" spans="1:2">
      <c r="A113">
        <v>513</v>
      </c>
      <c r="B113" t="s">
        <v>1469</v>
      </c>
    </row>
    <row r="114" spans="1:2">
      <c r="A114">
        <v>514</v>
      </c>
      <c r="B114" t="s">
        <v>1471</v>
      </c>
    </row>
    <row r="115" spans="1:2">
      <c r="A115">
        <v>516</v>
      </c>
      <c r="B115" t="s">
        <v>1473</v>
      </c>
    </row>
    <row r="116" spans="1:2">
      <c r="A116">
        <v>517</v>
      </c>
      <c r="B116" t="s">
        <v>1474</v>
      </c>
    </row>
    <row r="117" spans="1:2">
      <c r="A117">
        <v>518</v>
      </c>
      <c r="B117" t="s">
        <v>1475</v>
      </c>
    </row>
    <row r="118" spans="1:2">
      <c r="A118">
        <v>519</v>
      </c>
      <c r="B118" t="s">
        <v>1476</v>
      </c>
    </row>
    <row r="119" spans="1:2">
      <c r="A119">
        <v>520</v>
      </c>
      <c r="B119" t="s">
        <v>1478</v>
      </c>
    </row>
    <row r="120" spans="1:2">
      <c r="A120">
        <v>521</v>
      </c>
      <c r="B120" t="s">
        <v>1479</v>
      </c>
    </row>
    <row r="121" spans="1:2">
      <c r="A121">
        <v>523</v>
      </c>
      <c r="B121" t="s">
        <v>1480</v>
      </c>
    </row>
    <row r="122" spans="1:2">
      <c r="A122">
        <v>524</v>
      </c>
      <c r="B122" t="s">
        <v>1482</v>
      </c>
    </row>
    <row r="123" spans="1:2">
      <c r="A123">
        <v>525</v>
      </c>
      <c r="B123" t="s">
        <v>1484</v>
      </c>
    </row>
    <row r="124" spans="1:2">
      <c r="A124">
        <v>526</v>
      </c>
      <c r="B124" t="s">
        <v>1485</v>
      </c>
    </row>
    <row r="125" spans="1:2">
      <c r="A125">
        <v>528</v>
      </c>
      <c r="B125" t="s">
        <v>1487</v>
      </c>
    </row>
    <row r="126" spans="1:2">
      <c r="A126">
        <v>529</v>
      </c>
      <c r="B126" t="s">
        <v>1488</v>
      </c>
    </row>
    <row r="127" spans="1:2">
      <c r="A127">
        <v>530</v>
      </c>
      <c r="B127" t="s">
        <v>1489</v>
      </c>
    </row>
    <row r="128" spans="1:2">
      <c r="A128">
        <v>531</v>
      </c>
      <c r="B128" t="s">
        <v>1491</v>
      </c>
    </row>
    <row r="129" spans="1:2">
      <c r="A129">
        <v>532</v>
      </c>
      <c r="B129" t="s">
        <v>1492</v>
      </c>
    </row>
    <row r="130" spans="1:2">
      <c r="A130">
        <v>533</v>
      </c>
      <c r="B130" t="s">
        <v>1494</v>
      </c>
    </row>
    <row r="131" spans="1:2">
      <c r="A131">
        <v>534</v>
      </c>
      <c r="B131" t="s">
        <v>1495</v>
      </c>
    </row>
    <row r="132" spans="1:2">
      <c r="A132">
        <v>536</v>
      </c>
      <c r="B132" t="s">
        <v>1496</v>
      </c>
    </row>
    <row r="133" spans="1:2">
      <c r="A133">
        <v>537</v>
      </c>
      <c r="B133" t="s">
        <v>1497</v>
      </c>
    </row>
    <row r="134" spans="1:2">
      <c r="A134">
        <v>538</v>
      </c>
      <c r="B134" t="s">
        <v>1498</v>
      </c>
    </row>
    <row r="135" spans="1:2">
      <c r="A135">
        <v>539</v>
      </c>
      <c r="B135" t="s">
        <v>1500</v>
      </c>
    </row>
    <row r="136" spans="1:2">
      <c r="A136">
        <v>540</v>
      </c>
      <c r="B136" t="s">
        <v>1501</v>
      </c>
    </row>
    <row r="137" spans="1:2">
      <c r="A137">
        <v>541</v>
      </c>
      <c r="B137" t="s">
        <v>1502</v>
      </c>
    </row>
    <row r="138" spans="1:2">
      <c r="A138">
        <v>543</v>
      </c>
      <c r="B138" t="s">
        <v>1503</v>
      </c>
    </row>
    <row r="139" spans="1:2">
      <c r="A139">
        <v>544</v>
      </c>
      <c r="B139" t="s">
        <v>1504</v>
      </c>
    </row>
    <row r="140" spans="1:2">
      <c r="A140">
        <v>545</v>
      </c>
      <c r="B140" t="s">
        <v>1505</v>
      </c>
    </row>
    <row r="141" spans="1:2">
      <c r="A141">
        <v>546</v>
      </c>
      <c r="B141" t="s">
        <v>1507</v>
      </c>
    </row>
    <row r="142" spans="1:2">
      <c r="A142">
        <v>547</v>
      </c>
      <c r="B142" t="s">
        <v>1509</v>
      </c>
    </row>
    <row r="143" spans="1:2">
      <c r="A143">
        <v>548</v>
      </c>
      <c r="B143" t="s">
        <v>1510</v>
      </c>
    </row>
    <row r="144" spans="1:2">
      <c r="A144">
        <v>550</v>
      </c>
      <c r="B144" t="s">
        <v>1511</v>
      </c>
    </row>
    <row r="145" spans="1:2">
      <c r="A145">
        <v>551</v>
      </c>
      <c r="B145" t="s">
        <v>1512</v>
      </c>
    </row>
    <row r="146" spans="1:2">
      <c r="A146">
        <v>552</v>
      </c>
      <c r="B146" t="s">
        <v>1513</v>
      </c>
    </row>
    <row r="147" spans="1:2">
      <c r="A147">
        <v>553</v>
      </c>
      <c r="B147" t="s">
        <v>1515</v>
      </c>
    </row>
    <row r="148" spans="1:2">
      <c r="A148">
        <v>554</v>
      </c>
      <c r="B148" t="s">
        <v>1516</v>
      </c>
    </row>
    <row r="149" spans="1:2">
      <c r="A149">
        <v>555</v>
      </c>
      <c r="B149" t="s">
        <v>1517</v>
      </c>
    </row>
    <row r="150" spans="1:2">
      <c r="A150">
        <v>557</v>
      </c>
      <c r="B150" t="s">
        <v>1518</v>
      </c>
    </row>
    <row r="151" spans="1:2">
      <c r="A151">
        <v>558</v>
      </c>
      <c r="B151" t="s">
        <v>1520</v>
      </c>
    </row>
    <row r="152" spans="1:2">
      <c r="A152">
        <v>559</v>
      </c>
      <c r="B152" t="s">
        <v>1521</v>
      </c>
    </row>
    <row r="153" spans="1:2">
      <c r="A153">
        <v>560</v>
      </c>
      <c r="B153" t="s">
        <v>1523</v>
      </c>
    </row>
    <row r="154" spans="1:2">
      <c r="A154">
        <v>561</v>
      </c>
      <c r="B154" t="s">
        <v>1524</v>
      </c>
    </row>
    <row r="155" spans="1:2">
      <c r="A155">
        <v>563</v>
      </c>
      <c r="B155" t="s">
        <v>1526</v>
      </c>
    </row>
    <row r="156" spans="1:2">
      <c r="A156">
        <v>564</v>
      </c>
      <c r="B156" t="s">
        <v>1527</v>
      </c>
    </row>
    <row r="157" spans="1:2">
      <c r="A157">
        <v>565</v>
      </c>
      <c r="B157" t="s">
        <v>1529</v>
      </c>
    </row>
    <row r="158" spans="1:2">
      <c r="A158">
        <v>566</v>
      </c>
      <c r="B158" t="s">
        <v>1530</v>
      </c>
    </row>
    <row r="159" spans="1:2">
      <c r="A159">
        <v>567</v>
      </c>
      <c r="B159" t="s">
        <v>1531</v>
      </c>
    </row>
    <row r="160" spans="1:2">
      <c r="A160">
        <v>568</v>
      </c>
      <c r="B160" t="s">
        <v>1532</v>
      </c>
    </row>
    <row r="161" spans="1:2">
      <c r="A161">
        <v>570</v>
      </c>
      <c r="B161" t="s">
        <v>1534</v>
      </c>
    </row>
    <row r="162" spans="1:2">
      <c r="A162">
        <v>571</v>
      </c>
      <c r="B162" t="s">
        <v>1536</v>
      </c>
    </row>
    <row r="163" spans="1:2">
      <c r="A163">
        <v>572</v>
      </c>
      <c r="B163" t="s">
        <v>1537</v>
      </c>
    </row>
    <row r="164" spans="1:2">
      <c r="A164">
        <v>573</v>
      </c>
      <c r="B164" t="s">
        <v>1539</v>
      </c>
    </row>
    <row r="165" spans="1:2">
      <c r="A165">
        <v>576</v>
      </c>
      <c r="B165" t="s">
        <v>1540</v>
      </c>
    </row>
    <row r="166" spans="1:2">
      <c r="A166">
        <v>581</v>
      </c>
      <c r="B166" t="s">
        <v>1541</v>
      </c>
    </row>
    <row r="167" spans="1:2">
      <c r="A167">
        <v>582</v>
      </c>
      <c r="B167" t="s">
        <v>1542</v>
      </c>
    </row>
    <row r="168" spans="1:2">
      <c r="A168">
        <v>584</v>
      </c>
      <c r="B168" t="s">
        <v>1543</v>
      </c>
    </row>
    <row r="169" spans="1:2">
      <c r="A169">
        <v>585</v>
      </c>
      <c r="B169" t="s">
        <v>1544</v>
      </c>
    </row>
    <row r="170" spans="1:2">
      <c r="A170">
        <v>586</v>
      </c>
      <c r="B170" t="s">
        <v>1545</v>
      </c>
    </row>
    <row r="171" spans="1:2">
      <c r="A171">
        <v>587</v>
      </c>
      <c r="B171" t="s">
        <v>1546</v>
      </c>
    </row>
    <row r="172" spans="1:2">
      <c r="A172">
        <v>589</v>
      </c>
      <c r="B172" t="s">
        <v>1548</v>
      </c>
    </row>
    <row r="173" spans="1:2">
      <c r="A173">
        <v>590</v>
      </c>
      <c r="B173" t="s">
        <v>1550</v>
      </c>
    </row>
    <row r="174" spans="1:2">
      <c r="A174">
        <v>591</v>
      </c>
      <c r="B174" t="s">
        <v>1552</v>
      </c>
    </row>
    <row r="175" spans="1:2">
      <c r="A175">
        <v>592</v>
      </c>
      <c r="B175" t="s">
        <v>1553</v>
      </c>
    </row>
    <row r="176" spans="1:2">
      <c r="A176">
        <v>593</v>
      </c>
      <c r="B176" t="s">
        <v>1554</v>
      </c>
    </row>
    <row r="177" spans="1:2">
      <c r="A177">
        <v>594</v>
      </c>
      <c r="B177" t="s">
        <v>1350</v>
      </c>
    </row>
    <row r="178" spans="1:2">
      <c r="A178">
        <v>595</v>
      </c>
      <c r="B178" t="s">
        <v>1556</v>
      </c>
    </row>
    <row r="179" spans="1:2">
      <c r="A179">
        <v>596</v>
      </c>
      <c r="B179" t="s">
        <v>1557</v>
      </c>
    </row>
    <row r="180" spans="1:2">
      <c r="A180">
        <v>597</v>
      </c>
      <c r="B180" t="s">
        <v>1558</v>
      </c>
    </row>
    <row r="181" spans="1:2">
      <c r="A181">
        <v>598</v>
      </c>
      <c r="B181" t="s">
        <v>1560</v>
      </c>
    </row>
    <row r="182" spans="1:2">
      <c r="A182">
        <v>599</v>
      </c>
      <c r="B182" t="s">
        <v>1561</v>
      </c>
    </row>
    <row r="183" spans="1:2">
      <c r="A183">
        <v>600</v>
      </c>
      <c r="B183" t="s">
        <v>1562</v>
      </c>
    </row>
    <row r="184" spans="1:2">
      <c r="A184">
        <v>601</v>
      </c>
      <c r="B184" t="s">
        <v>1563</v>
      </c>
    </row>
    <row r="185" spans="1:2">
      <c r="A185">
        <v>603</v>
      </c>
      <c r="B185" t="s">
        <v>1564</v>
      </c>
    </row>
    <row r="186" spans="1:2">
      <c r="A186">
        <v>605</v>
      </c>
      <c r="B186" t="s">
        <v>1565</v>
      </c>
    </row>
    <row r="187" spans="1:2">
      <c r="A187">
        <v>606</v>
      </c>
      <c r="B187" t="s">
        <v>1566</v>
      </c>
    </row>
    <row r="188" spans="1:2">
      <c r="A188">
        <v>607</v>
      </c>
      <c r="B188" t="s">
        <v>1568</v>
      </c>
    </row>
    <row r="189" spans="1:2">
      <c r="A189">
        <v>608</v>
      </c>
      <c r="B189" t="s">
        <v>1569</v>
      </c>
    </row>
    <row r="190" spans="1:2">
      <c r="A190">
        <v>609</v>
      </c>
      <c r="B190" t="s">
        <v>1570</v>
      </c>
    </row>
    <row r="191" spans="1:2">
      <c r="A191">
        <v>610</v>
      </c>
      <c r="B191" t="s">
        <v>1571</v>
      </c>
    </row>
    <row r="192" spans="1:2">
      <c r="A192">
        <v>611</v>
      </c>
      <c r="B192" t="s">
        <v>1573</v>
      </c>
    </row>
    <row r="193" spans="1:2">
      <c r="A193">
        <v>612</v>
      </c>
      <c r="B193" t="s">
        <v>1574</v>
      </c>
    </row>
    <row r="194" spans="1:2">
      <c r="A194">
        <v>613</v>
      </c>
      <c r="B194" t="s">
        <v>1575</v>
      </c>
    </row>
    <row r="195" spans="1:2">
      <c r="A195">
        <v>615</v>
      </c>
      <c r="B195" t="s">
        <v>1576</v>
      </c>
    </row>
    <row r="196" spans="1:2">
      <c r="A196">
        <v>616</v>
      </c>
      <c r="B196" t="s">
        <v>1578</v>
      </c>
    </row>
    <row r="197" spans="1:2">
      <c r="A197">
        <v>617</v>
      </c>
      <c r="B197" t="s">
        <v>1579</v>
      </c>
    </row>
    <row r="198" spans="1:2">
      <c r="A198">
        <v>619</v>
      </c>
      <c r="B198" t="s">
        <v>1580</v>
      </c>
    </row>
    <row r="199" spans="1:2">
      <c r="A199">
        <v>620</v>
      </c>
      <c r="B199" t="s">
        <v>1581</v>
      </c>
    </row>
    <row r="200" spans="1:2">
      <c r="A200">
        <v>622</v>
      </c>
      <c r="B200" t="s">
        <v>1582</v>
      </c>
    </row>
    <row r="201" spans="1:2">
      <c r="A201">
        <v>623</v>
      </c>
      <c r="B201" t="s">
        <v>1583</v>
      </c>
    </row>
    <row r="202" spans="1:2">
      <c r="A202">
        <v>625</v>
      </c>
      <c r="B202" t="s">
        <v>1584</v>
      </c>
    </row>
    <row r="203" spans="1:2">
      <c r="A203">
        <v>626</v>
      </c>
      <c r="B203" t="s">
        <v>1585</v>
      </c>
    </row>
    <row r="204" spans="1:2">
      <c r="A204">
        <v>627</v>
      </c>
      <c r="B204" t="s">
        <v>1586</v>
      </c>
    </row>
    <row r="205" spans="1:2">
      <c r="A205">
        <v>628</v>
      </c>
      <c r="B205" t="s">
        <v>1587</v>
      </c>
    </row>
    <row r="206" spans="1:2">
      <c r="A206">
        <v>629</v>
      </c>
      <c r="B206" t="s">
        <v>1588</v>
      </c>
    </row>
    <row r="207" spans="1:2">
      <c r="A207">
        <v>630</v>
      </c>
      <c r="B207" t="s">
        <v>1589</v>
      </c>
    </row>
    <row r="208" spans="1:2">
      <c r="A208">
        <v>631</v>
      </c>
      <c r="B208" t="s">
        <v>1590</v>
      </c>
    </row>
    <row r="209" spans="1:2">
      <c r="A209">
        <v>632</v>
      </c>
      <c r="B209" t="s">
        <v>1591</v>
      </c>
    </row>
    <row r="210" spans="1:2">
      <c r="A210">
        <v>633</v>
      </c>
      <c r="B210" t="s">
        <v>1592</v>
      </c>
    </row>
    <row r="211" spans="1:2">
      <c r="A211">
        <v>635</v>
      </c>
      <c r="B211" t="s">
        <v>1594</v>
      </c>
    </row>
    <row r="212" spans="1:2">
      <c r="A212">
        <v>636</v>
      </c>
      <c r="B212" t="s">
        <v>1595</v>
      </c>
    </row>
    <row r="213" spans="1:2">
      <c r="A213">
        <v>637</v>
      </c>
      <c r="B213" t="s">
        <v>1596</v>
      </c>
    </row>
    <row r="214" spans="1:2">
      <c r="A214">
        <v>638</v>
      </c>
      <c r="B214" t="s">
        <v>1597</v>
      </c>
    </row>
    <row r="215" spans="1:2">
      <c r="A215">
        <v>639</v>
      </c>
      <c r="B215" t="s">
        <v>1598</v>
      </c>
    </row>
    <row r="216" spans="1:2">
      <c r="A216">
        <v>650</v>
      </c>
      <c r="B216" t="s">
        <v>1599</v>
      </c>
    </row>
    <row r="217" spans="1:2">
      <c r="A217">
        <v>651</v>
      </c>
      <c r="B217" t="s">
        <v>1600</v>
      </c>
    </row>
    <row r="218" spans="1:2">
      <c r="A218">
        <v>652</v>
      </c>
      <c r="B218" t="s">
        <v>1601</v>
      </c>
    </row>
    <row r="219" spans="1:2">
      <c r="A219">
        <v>655</v>
      </c>
      <c r="B219" t="s">
        <v>1602</v>
      </c>
    </row>
    <row r="220" spans="1:2">
      <c r="A220">
        <v>656</v>
      </c>
      <c r="B220" t="s">
        <v>1603</v>
      </c>
    </row>
    <row r="221" spans="1:2">
      <c r="A221">
        <v>657</v>
      </c>
      <c r="B221" t="s">
        <v>1604</v>
      </c>
    </row>
    <row r="222" spans="1:2">
      <c r="A222">
        <v>659</v>
      </c>
      <c r="B222" t="s">
        <v>1605</v>
      </c>
    </row>
    <row r="223" spans="1:2">
      <c r="A223">
        <v>661</v>
      </c>
      <c r="B223" t="s">
        <v>1606</v>
      </c>
    </row>
    <row r="224" spans="1:2">
      <c r="A224">
        <v>662</v>
      </c>
      <c r="B224" t="s">
        <v>1607</v>
      </c>
    </row>
    <row r="225" spans="1:2">
      <c r="A225">
        <v>663</v>
      </c>
      <c r="B225" t="s">
        <v>1608</v>
      </c>
    </row>
    <row r="226" spans="1:2">
      <c r="A226">
        <v>665</v>
      </c>
      <c r="B226" t="s">
        <v>1609</v>
      </c>
    </row>
    <row r="227" spans="1:2">
      <c r="A227">
        <v>666</v>
      </c>
      <c r="B227" t="s">
        <v>1610</v>
      </c>
    </row>
    <row r="228" spans="1:2">
      <c r="A228">
        <v>667</v>
      </c>
      <c r="B228" t="s">
        <v>1611</v>
      </c>
    </row>
    <row r="229" spans="1:2">
      <c r="A229">
        <v>668</v>
      </c>
      <c r="B229" t="s">
        <v>1612</v>
      </c>
    </row>
    <row r="230" spans="1:2">
      <c r="A230">
        <v>669</v>
      </c>
      <c r="B230" t="s">
        <v>1613</v>
      </c>
    </row>
    <row r="231" spans="1:2">
      <c r="A231">
        <v>670</v>
      </c>
      <c r="B231" t="s">
        <v>1614</v>
      </c>
    </row>
    <row r="232" spans="1:2">
      <c r="A232">
        <v>671</v>
      </c>
      <c r="B232" t="s">
        <v>1616</v>
      </c>
    </row>
    <row r="233" spans="1:2">
      <c r="A233">
        <v>672</v>
      </c>
      <c r="B233" t="s">
        <v>1617</v>
      </c>
    </row>
    <row r="234" spans="1:2">
      <c r="A234">
        <v>673</v>
      </c>
      <c r="B234" t="s">
        <v>1618</v>
      </c>
    </row>
    <row r="235" spans="1:2">
      <c r="A235">
        <v>676</v>
      </c>
      <c r="B235" t="s">
        <v>1620</v>
      </c>
    </row>
    <row r="236" spans="1:2">
      <c r="A236">
        <v>677</v>
      </c>
      <c r="B236" t="s">
        <v>1622</v>
      </c>
    </row>
    <row r="237" spans="1:2">
      <c r="A237">
        <v>678</v>
      </c>
      <c r="B237" t="s">
        <v>1623</v>
      </c>
    </row>
    <row r="238" spans="1:2">
      <c r="A238">
        <v>679</v>
      </c>
      <c r="B238" t="s">
        <v>1624</v>
      </c>
    </row>
    <row r="239" spans="1:2">
      <c r="A239">
        <v>680</v>
      </c>
      <c r="B239" t="s">
        <v>1625</v>
      </c>
    </row>
    <row r="240" spans="1:2">
      <c r="A240">
        <v>681</v>
      </c>
      <c r="B240" t="s">
        <v>1626</v>
      </c>
    </row>
    <row r="241" spans="1:2">
      <c r="A241">
        <v>682</v>
      </c>
      <c r="B241" t="s">
        <v>1627</v>
      </c>
    </row>
    <row r="242" spans="1:2">
      <c r="A242">
        <v>683</v>
      </c>
      <c r="B242" t="s">
        <v>1628</v>
      </c>
    </row>
    <row r="243" spans="1:2">
      <c r="A243">
        <v>685</v>
      </c>
      <c r="B243" t="s">
        <v>1629</v>
      </c>
    </row>
    <row r="244" spans="1:2">
      <c r="A244">
        <v>686</v>
      </c>
      <c r="B244" t="s">
        <v>1630</v>
      </c>
    </row>
    <row r="245" spans="1:2">
      <c r="A245">
        <v>687</v>
      </c>
      <c r="B245" t="s">
        <v>1632</v>
      </c>
    </row>
    <row r="246" spans="1:2">
      <c r="A246">
        <v>688</v>
      </c>
      <c r="B246" t="s">
        <v>1633</v>
      </c>
    </row>
    <row r="247" spans="1:2">
      <c r="A247">
        <v>690</v>
      </c>
      <c r="B247" t="s">
        <v>1634</v>
      </c>
    </row>
    <row r="248" spans="1:2">
      <c r="A248">
        <v>691</v>
      </c>
      <c r="B248" t="s">
        <v>1635</v>
      </c>
    </row>
    <row r="249" spans="1:2">
      <c r="A249">
        <v>692</v>
      </c>
      <c r="B249" t="s">
        <v>1636</v>
      </c>
    </row>
    <row r="250" spans="1:2">
      <c r="A250">
        <v>693</v>
      </c>
      <c r="B250" t="s">
        <v>1637</v>
      </c>
    </row>
    <row r="251" spans="1:2">
      <c r="A251">
        <v>695</v>
      </c>
      <c r="B251" t="s">
        <v>1638</v>
      </c>
    </row>
    <row r="252" spans="1:2">
      <c r="A252">
        <v>697</v>
      </c>
      <c r="B252" t="s">
        <v>1639</v>
      </c>
    </row>
    <row r="253" spans="1:2">
      <c r="A253">
        <v>698</v>
      </c>
      <c r="B253" t="s">
        <v>1640</v>
      </c>
    </row>
    <row r="254" spans="1:2">
      <c r="A254">
        <v>700</v>
      </c>
      <c r="B254" t="s">
        <v>1641</v>
      </c>
    </row>
    <row r="255" spans="1:2">
      <c r="A255">
        <v>701</v>
      </c>
      <c r="B255" t="s">
        <v>1642</v>
      </c>
    </row>
    <row r="256" spans="1:2">
      <c r="A256">
        <v>702</v>
      </c>
      <c r="B256" t="s">
        <v>1643</v>
      </c>
    </row>
    <row r="257" spans="1:2">
      <c r="A257">
        <v>703</v>
      </c>
      <c r="B257" t="s">
        <v>1644</v>
      </c>
    </row>
    <row r="258" spans="1:2">
      <c r="A258">
        <v>705</v>
      </c>
      <c r="B258" t="s">
        <v>1645</v>
      </c>
    </row>
    <row r="259" spans="1:2">
      <c r="A259">
        <v>707</v>
      </c>
      <c r="B259" t="s">
        <v>1646</v>
      </c>
    </row>
    <row r="260" spans="1:2">
      <c r="A260">
        <v>708</v>
      </c>
      <c r="B260" t="s">
        <v>1647</v>
      </c>
    </row>
    <row r="261" spans="1:2">
      <c r="A261">
        <v>709</v>
      </c>
      <c r="B261" t="s">
        <v>1648</v>
      </c>
    </row>
    <row r="262" spans="1:2">
      <c r="A262">
        <v>710</v>
      </c>
      <c r="B262" t="s">
        <v>1649</v>
      </c>
    </row>
    <row r="263" spans="1:2">
      <c r="A263">
        <v>711</v>
      </c>
      <c r="B263" t="s">
        <v>1651</v>
      </c>
    </row>
    <row r="264" spans="1:2">
      <c r="A264">
        <v>712</v>
      </c>
      <c r="B264" t="s">
        <v>1652</v>
      </c>
    </row>
    <row r="265" spans="1:2">
      <c r="A265">
        <v>713</v>
      </c>
      <c r="B265" t="s">
        <v>1653</v>
      </c>
    </row>
    <row r="266" spans="1:2">
      <c r="A266">
        <v>715</v>
      </c>
      <c r="B266" t="s">
        <v>1654</v>
      </c>
    </row>
    <row r="267" spans="1:2">
      <c r="A267">
        <v>716</v>
      </c>
      <c r="B267" t="s">
        <v>1655</v>
      </c>
    </row>
    <row r="268" spans="1:2">
      <c r="A268">
        <v>717</v>
      </c>
      <c r="B268" t="s">
        <v>1656</v>
      </c>
    </row>
    <row r="269" spans="1:2">
      <c r="A269">
        <v>718</v>
      </c>
      <c r="B269" t="s">
        <v>1657</v>
      </c>
    </row>
    <row r="270" spans="1:2">
      <c r="A270">
        <v>719</v>
      </c>
      <c r="B270" t="s">
        <v>1658</v>
      </c>
    </row>
    <row r="271" spans="1:2">
      <c r="A271">
        <v>720</v>
      </c>
      <c r="B271" t="s">
        <v>1659</v>
      </c>
    </row>
    <row r="272" spans="1:2">
      <c r="A272">
        <v>721</v>
      </c>
      <c r="B272" t="s">
        <v>1660</v>
      </c>
    </row>
    <row r="273" spans="1:2">
      <c r="A273">
        <v>722</v>
      </c>
      <c r="B273" t="s">
        <v>1661</v>
      </c>
    </row>
    <row r="274" spans="1:2">
      <c r="A274">
        <v>723</v>
      </c>
      <c r="B274" t="s">
        <v>1662</v>
      </c>
    </row>
    <row r="275" spans="1:2">
      <c r="A275">
        <v>725</v>
      </c>
      <c r="B275" t="s">
        <v>1664</v>
      </c>
    </row>
    <row r="276" spans="1:2">
      <c r="A276">
        <v>726</v>
      </c>
      <c r="B276" t="s">
        <v>1666</v>
      </c>
    </row>
    <row r="277" spans="1:2">
      <c r="A277">
        <v>727</v>
      </c>
      <c r="B277" t="s">
        <v>1667</v>
      </c>
    </row>
    <row r="278" spans="1:2">
      <c r="A278">
        <v>728</v>
      </c>
      <c r="B278" t="s">
        <v>1668</v>
      </c>
    </row>
    <row r="279" spans="1:2">
      <c r="A279">
        <v>729</v>
      </c>
      <c r="B279" t="s">
        <v>1669</v>
      </c>
    </row>
    <row r="280" spans="1:2">
      <c r="A280">
        <v>731</v>
      </c>
      <c r="B280" t="s">
        <v>1670</v>
      </c>
    </row>
    <row r="281" spans="1:2">
      <c r="A281">
        <v>732</v>
      </c>
      <c r="B281" t="s">
        <v>1671</v>
      </c>
    </row>
    <row r="282" spans="1:2">
      <c r="A282">
        <v>733</v>
      </c>
      <c r="B282" t="s">
        <v>1672</v>
      </c>
    </row>
    <row r="283" spans="1:2">
      <c r="A283">
        <v>735</v>
      </c>
      <c r="B283" t="s">
        <v>1674</v>
      </c>
    </row>
    <row r="284" spans="1:2">
      <c r="A284">
        <v>736</v>
      </c>
      <c r="B284" t="s">
        <v>1675</v>
      </c>
    </row>
    <row r="285" spans="1:2">
      <c r="A285">
        <v>737</v>
      </c>
      <c r="B285" t="s">
        <v>1676</v>
      </c>
    </row>
    <row r="286" spans="1:2">
      <c r="A286">
        <v>738</v>
      </c>
      <c r="B286" t="s">
        <v>1677</v>
      </c>
    </row>
    <row r="287" spans="1:2">
      <c r="A287">
        <v>739</v>
      </c>
      <c r="B287" t="s">
        <v>1678</v>
      </c>
    </row>
    <row r="288" spans="1:2">
      <c r="A288">
        <v>748</v>
      </c>
      <c r="B288" t="s">
        <v>1679</v>
      </c>
    </row>
    <row r="289" spans="1:2">
      <c r="A289">
        <v>750</v>
      </c>
      <c r="B289" t="s">
        <v>1680</v>
      </c>
    </row>
    <row r="290" spans="1:2">
      <c r="A290">
        <v>751</v>
      </c>
      <c r="B290" t="s">
        <v>1681</v>
      </c>
    </row>
    <row r="291" spans="1:2">
      <c r="A291">
        <v>752</v>
      </c>
      <c r="B291" t="s">
        <v>1682</v>
      </c>
    </row>
    <row r="292" spans="1:2">
      <c r="A292">
        <v>753</v>
      </c>
      <c r="B292" t="s">
        <v>1683</v>
      </c>
    </row>
    <row r="293" spans="1:2">
      <c r="A293">
        <v>755</v>
      </c>
      <c r="B293" t="s">
        <v>1685</v>
      </c>
    </row>
    <row r="294" spans="1:2">
      <c r="A294">
        <v>756</v>
      </c>
      <c r="B294" t="s">
        <v>1686</v>
      </c>
    </row>
    <row r="295" spans="1:2">
      <c r="A295">
        <v>757</v>
      </c>
      <c r="B295" t="s">
        <v>1687</v>
      </c>
    </row>
    <row r="296" spans="1:2">
      <c r="A296">
        <v>758</v>
      </c>
      <c r="B296" t="s">
        <v>1688</v>
      </c>
    </row>
    <row r="297" spans="1:2">
      <c r="A297">
        <v>759</v>
      </c>
      <c r="B297" t="s">
        <v>1689</v>
      </c>
    </row>
    <row r="298" spans="1:2">
      <c r="A298">
        <v>760</v>
      </c>
      <c r="B298" t="s">
        <v>1690</v>
      </c>
    </row>
    <row r="299" spans="1:2">
      <c r="A299">
        <v>761</v>
      </c>
      <c r="B299" t="s">
        <v>1691</v>
      </c>
    </row>
    <row r="300" spans="1:2">
      <c r="A300">
        <v>762</v>
      </c>
      <c r="B300" t="s">
        <v>1692</v>
      </c>
    </row>
    <row r="301" spans="1:2">
      <c r="A301">
        <v>766</v>
      </c>
      <c r="B301" t="s">
        <v>1693</v>
      </c>
    </row>
    <row r="302" spans="1:2">
      <c r="A302">
        <v>767</v>
      </c>
      <c r="B302" t="s">
        <v>1694</v>
      </c>
    </row>
    <row r="303" spans="1:2">
      <c r="A303">
        <v>768</v>
      </c>
      <c r="B303" t="s">
        <v>1695</v>
      </c>
    </row>
    <row r="304" spans="1:2">
      <c r="A304">
        <v>776</v>
      </c>
      <c r="B304" t="s">
        <v>1696</v>
      </c>
    </row>
    <row r="305" spans="1:2">
      <c r="A305">
        <v>777</v>
      </c>
      <c r="B305" t="s">
        <v>1697</v>
      </c>
    </row>
    <row r="306" spans="1:2">
      <c r="A306">
        <v>778</v>
      </c>
      <c r="B306" t="s">
        <v>1698</v>
      </c>
    </row>
    <row r="307" spans="1:2">
      <c r="A307">
        <v>779</v>
      </c>
      <c r="B307" t="s">
        <v>1700</v>
      </c>
    </row>
    <row r="308" spans="1:2">
      <c r="A308">
        <v>780</v>
      </c>
      <c r="B308" t="s">
        <v>1701</v>
      </c>
    </row>
    <row r="309" spans="1:2">
      <c r="A309">
        <v>782</v>
      </c>
      <c r="B309" t="s">
        <v>1702</v>
      </c>
    </row>
    <row r="310" spans="1:2">
      <c r="A310">
        <v>783</v>
      </c>
      <c r="B310" t="s">
        <v>1703</v>
      </c>
    </row>
    <row r="311" spans="1:2">
      <c r="A311">
        <v>785</v>
      </c>
      <c r="B311" t="s">
        <v>1704</v>
      </c>
    </row>
    <row r="312" spans="1:2">
      <c r="A312">
        <v>786</v>
      </c>
      <c r="B312" t="s">
        <v>1705</v>
      </c>
    </row>
    <row r="313" spans="1:2">
      <c r="A313">
        <v>788</v>
      </c>
      <c r="B313" t="s">
        <v>1706</v>
      </c>
    </row>
    <row r="314" spans="1:2">
      <c r="A314">
        <v>789</v>
      </c>
      <c r="B314" t="s">
        <v>1707</v>
      </c>
    </row>
    <row r="315" spans="1:2">
      <c r="A315">
        <v>790</v>
      </c>
      <c r="B315" t="s">
        <v>1708</v>
      </c>
    </row>
    <row r="316" spans="1:2">
      <c r="A316">
        <v>791</v>
      </c>
      <c r="B316" t="s">
        <v>1709</v>
      </c>
    </row>
    <row r="317" spans="1:2">
      <c r="A317">
        <v>792</v>
      </c>
      <c r="B317" t="s">
        <v>1710</v>
      </c>
    </row>
    <row r="318" spans="1:2">
      <c r="A318">
        <v>793</v>
      </c>
      <c r="B318" t="s">
        <v>1711</v>
      </c>
    </row>
    <row r="319" spans="1:2">
      <c r="A319">
        <v>795</v>
      </c>
      <c r="B319" t="s">
        <v>1712</v>
      </c>
    </row>
    <row r="320" spans="1:2">
      <c r="A320">
        <v>796</v>
      </c>
      <c r="B320" t="s">
        <v>1714</v>
      </c>
    </row>
    <row r="321" spans="1:2">
      <c r="A321">
        <v>797</v>
      </c>
      <c r="B321" t="s">
        <v>1715</v>
      </c>
    </row>
    <row r="322" spans="1:2">
      <c r="A322">
        <v>798</v>
      </c>
      <c r="B322" t="s">
        <v>1716</v>
      </c>
    </row>
    <row r="323" spans="1:2">
      <c r="A323">
        <v>799</v>
      </c>
      <c r="B323" t="s">
        <v>1718</v>
      </c>
    </row>
    <row r="324" spans="1:2">
      <c r="A324">
        <v>800</v>
      </c>
      <c r="B324" t="s">
        <v>1719</v>
      </c>
    </row>
    <row r="325" spans="1:2">
      <c r="A325">
        <v>801</v>
      </c>
      <c r="B325" t="s">
        <v>1720</v>
      </c>
    </row>
    <row r="326" spans="1:2">
      <c r="A326">
        <v>802</v>
      </c>
      <c r="B326" t="s">
        <v>1721</v>
      </c>
    </row>
    <row r="327" spans="1:2">
      <c r="A327">
        <v>803</v>
      </c>
      <c r="B327" t="s">
        <v>1722</v>
      </c>
    </row>
    <row r="328" spans="1:2">
      <c r="A328">
        <v>806</v>
      </c>
      <c r="B328" t="s">
        <v>1724</v>
      </c>
    </row>
    <row r="329" spans="1:2">
      <c r="A329">
        <v>807</v>
      </c>
      <c r="B329" t="s">
        <v>1725</v>
      </c>
    </row>
    <row r="330" spans="1:2">
      <c r="A330">
        <v>809</v>
      </c>
      <c r="B330" t="s">
        <v>1726</v>
      </c>
    </row>
    <row r="331" spans="1:2">
      <c r="A331">
        <v>810</v>
      </c>
      <c r="B331" t="s">
        <v>1727</v>
      </c>
    </row>
    <row r="332" spans="1:2">
      <c r="A332">
        <v>811</v>
      </c>
      <c r="B332" t="s">
        <v>1728</v>
      </c>
    </row>
    <row r="333" spans="1:2">
      <c r="A333">
        <v>812</v>
      </c>
      <c r="B333" t="s">
        <v>1729</v>
      </c>
    </row>
    <row r="334" spans="1:2">
      <c r="A334">
        <v>813</v>
      </c>
      <c r="B334" t="s">
        <v>1730</v>
      </c>
    </row>
    <row r="335" spans="1:2">
      <c r="A335">
        <v>815</v>
      </c>
      <c r="B335" t="s">
        <v>1732</v>
      </c>
    </row>
    <row r="336" spans="1:2">
      <c r="A336">
        <v>816</v>
      </c>
      <c r="B336" t="s">
        <v>1734</v>
      </c>
    </row>
    <row r="337" spans="1:2">
      <c r="A337">
        <v>818</v>
      </c>
      <c r="B337" t="s">
        <v>1735</v>
      </c>
    </row>
    <row r="338" spans="1:2">
      <c r="A338">
        <v>819</v>
      </c>
      <c r="B338" t="s">
        <v>1736</v>
      </c>
    </row>
    <row r="339" spans="1:2">
      <c r="A339">
        <v>820</v>
      </c>
      <c r="B339" t="s">
        <v>1737</v>
      </c>
    </row>
    <row r="340" spans="1:2">
      <c r="A340">
        <v>821</v>
      </c>
      <c r="B340" t="s">
        <v>1738</v>
      </c>
    </row>
    <row r="341" spans="1:2">
      <c r="A341">
        <v>822</v>
      </c>
      <c r="B341" t="s">
        <v>1740</v>
      </c>
    </row>
    <row r="342" spans="1:2">
      <c r="A342">
        <v>823</v>
      </c>
      <c r="B342" t="s">
        <v>1741</v>
      </c>
    </row>
    <row r="343" spans="1:2">
      <c r="A343">
        <v>825</v>
      </c>
      <c r="B343" t="s">
        <v>1742</v>
      </c>
    </row>
    <row r="344" spans="1:2">
      <c r="A344">
        <v>826</v>
      </c>
      <c r="B344" t="s">
        <v>1744</v>
      </c>
    </row>
    <row r="345" spans="1:2">
      <c r="A345">
        <v>828</v>
      </c>
      <c r="B345" t="s">
        <v>1745</v>
      </c>
    </row>
    <row r="346" spans="1:2">
      <c r="A346">
        <v>829</v>
      </c>
      <c r="B346" t="s">
        <v>1746</v>
      </c>
    </row>
    <row r="347" spans="1:2">
      <c r="A347">
        <v>830</v>
      </c>
      <c r="B347" t="s">
        <v>1747</v>
      </c>
    </row>
    <row r="348" spans="1:2">
      <c r="A348">
        <v>831</v>
      </c>
      <c r="B348" t="s">
        <v>1748</v>
      </c>
    </row>
    <row r="349" spans="1:2">
      <c r="A349">
        <v>833</v>
      </c>
      <c r="B349" t="s">
        <v>1749</v>
      </c>
    </row>
    <row r="350" spans="1:2">
      <c r="A350">
        <v>835</v>
      </c>
      <c r="B350" t="s">
        <v>1751</v>
      </c>
    </row>
    <row r="351" spans="1:2">
      <c r="A351">
        <v>836</v>
      </c>
      <c r="B351" t="s">
        <v>1752</v>
      </c>
    </row>
    <row r="352" spans="1:2">
      <c r="A352">
        <v>837</v>
      </c>
      <c r="B352" t="s">
        <v>1753</v>
      </c>
    </row>
    <row r="353" spans="1:2">
      <c r="A353">
        <v>838</v>
      </c>
      <c r="B353" t="s">
        <v>1755</v>
      </c>
    </row>
    <row r="354" spans="1:2">
      <c r="A354">
        <v>839</v>
      </c>
      <c r="B354" t="s">
        <v>1756</v>
      </c>
    </row>
    <row r="355" spans="1:2">
      <c r="A355">
        <v>848</v>
      </c>
      <c r="B355" t="s">
        <v>1757</v>
      </c>
    </row>
    <row r="356" spans="1:2">
      <c r="A356">
        <v>850</v>
      </c>
      <c r="B356" t="s">
        <v>1758</v>
      </c>
    </row>
    <row r="357" spans="1:2">
      <c r="A357">
        <v>851</v>
      </c>
      <c r="B357" t="s">
        <v>1759</v>
      </c>
    </row>
    <row r="358" spans="1:2">
      <c r="A358">
        <v>852</v>
      </c>
      <c r="B358" t="s">
        <v>1761</v>
      </c>
    </row>
    <row r="359" spans="1:2">
      <c r="A359">
        <v>856</v>
      </c>
      <c r="B359" t="s">
        <v>1762</v>
      </c>
    </row>
    <row r="360" spans="1:2">
      <c r="A360">
        <v>858</v>
      </c>
      <c r="B360" t="s">
        <v>1764</v>
      </c>
    </row>
    <row r="361" spans="1:2">
      <c r="A361">
        <v>859</v>
      </c>
      <c r="B361" t="s">
        <v>1765</v>
      </c>
    </row>
    <row r="362" spans="1:2">
      <c r="A362">
        <v>860</v>
      </c>
      <c r="B362" t="s">
        <v>1766</v>
      </c>
    </row>
    <row r="363" spans="1:2">
      <c r="A363">
        <v>861</v>
      </c>
      <c r="B363" t="s">
        <v>1767</v>
      </c>
    </row>
    <row r="364" spans="1:2">
      <c r="A364">
        <v>862</v>
      </c>
      <c r="B364" t="s">
        <v>1768</v>
      </c>
    </row>
    <row r="365" spans="1:2">
      <c r="A365">
        <v>863</v>
      </c>
      <c r="B365" t="s">
        <v>1769</v>
      </c>
    </row>
    <row r="366" spans="1:2">
      <c r="A366">
        <v>868</v>
      </c>
      <c r="B366" t="s">
        <v>1770</v>
      </c>
    </row>
    <row r="367" spans="1:2">
      <c r="A367">
        <v>869</v>
      </c>
      <c r="B367" t="s">
        <v>1772</v>
      </c>
    </row>
    <row r="368" spans="1:2">
      <c r="A368">
        <v>875</v>
      </c>
      <c r="B368" t="s">
        <v>1773</v>
      </c>
    </row>
    <row r="369" spans="1:2">
      <c r="A369">
        <v>876</v>
      </c>
      <c r="B369" t="s">
        <v>1775</v>
      </c>
    </row>
    <row r="370" spans="1:2">
      <c r="A370">
        <v>877</v>
      </c>
      <c r="B370" t="s">
        <v>1776</v>
      </c>
    </row>
    <row r="371" spans="1:2">
      <c r="A371">
        <v>878</v>
      </c>
      <c r="B371" t="s">
        <v>1777</v>
      </c>
    </row>
    <row r="372" spans="1:2">
      <c r="A372">
        <v>880</v>
      </c>
      <c r="B372" t="s">
        <v>1778</v>
      </c>
    </row>
    <row r="373" spans="1:2">
      <c r="A373">
        <v>881</v>
      </c>
      <c r="B373" t="s">
        <v>1779</v>
      </c>
    </row>
    <row r="374" spans="1:2">
      <c r="A374">
        <v>882</v>
      </c>
      <c r="B374" t="s">
        <v>1780</v>
      </c>
    </row>
    <row r="375" spans="1:2">
      <c r="A375">
        <v>883</v>
      </c>
      <c r="B375" t="s">
        <v>1781</v>
      </c>
    </row>
    <row r="376" spans="1:2">
      <c r="A376">
        <v>885</v>
      </c>
      <c r="B376" t="s">
        <v>1782</v>
      </c>
    </row>
    <row r="377" spans="1:2">
      <c r="A377">
        <v>886</v>
      </c>
      <c r="B377" t="s">
        <v>1783</v>
      </c>
    </row>
    <row r="378" spans="1:2">
      <c r="A378">
        <v>887</v>
      </c>
      <c r="B378" t="s">
        <v>1784</v>
      </c>
    </row>
    <row r="379" spans="1:2">
      <c r="A379">
        <v>888</v>
      </c>
      <c r="B379" t="s">
        <v>1786</v>
      </c>
    </row>
    <row r="380" spans="1:2">
      <c r="A380">
        <v>889</v>
      </c>
      <c r="B380" t="s">
        <v>1788</v>
      </c>
    </row>
    <row r="381" spans="1:2">
      <c r="A381">
        <v>890</v>
      </c>
      <c r="B381" t="s">
        <v>1790</v>
      </c>
    </row>
    <row r="382" spans="1:2">
      <c r="A382">
        <v>892</v>
      </c>
      <c r="B382" t="s">
        <v>1792</v>
      </c>
    </row>
    <row r="383" spans="1:2">
      <c r="A383">
        <v>893</v>
      </c>
      <c r="B383" t="s">
        <v>1793</v>
      </c>
    </row>
    <row r="384" spans="1:2">
      <c r="A384">
        <v>895</v>
      </c>
      <c r="B384" t="s">
        <v>1794</v>
      </c>
    </row>
    <row r="385" spans="1:2">
      <c r="A385">
        <v>897</v>
      </c>
      <c r="B385" t="s">
        <v>1795</v>
      </c>
    </row>
    <row r="386" spans="1:2">
      <c r="A386">
        <v>898</v>
      </c>
      <c r="B386" t="s">
        <v>1796</v>
      </c>
    </row>
    <row r="387" spans="1:2">
      <c r="A387">
        <v>899</v>
      </c>
      <c r="B387" t="s">
        <v>1797</v>
      </c>
    </row>
    <row r="388" spans="1:2">
      <c r="A388">
        <v>900</v>
      </c>
      <c r="B388" t="s">
        <v>1798</v>
      </c>
    </row>
    <row r="389" spans="1:2">
      <c r="A389">
        <v>901</v>
      </c>
      <c r="B389" t="s">
        <v>1799</v>
      </c>
    </row>
    <row r="390" spans="1:2">
      <c r="A390">
        <v>902</v>
      </c>
      <c r="B390" t="s">
        <v>1800</v>
      </c>
    </row>
    <row r="391" spans="1:2">
      <c r="A391">
        <v>903</v>
      </c>
      <c r="B391" t="s">
        <v>1801</v>
      </c>
    </row>
    <row r="392" spans="1:2">
      <c r="A392">
        <v>905</v>
      </c>
      <c r="B392" t="s">
        <v>1802</v>
      </c>
    </row>
    <row r="393" spans="1:2">
      <c r="A393">
        <v>906</v>
      </c>
      <c r="B393" t="s">
        <v>1803</v>
      </c>
    </row>
    <row r="394" spans="1:2">
      <c r="A394">
        <v>908</v>
      </c>
      <c r="B394" t="s">
        <v>1805</v>
      </c>
    </row>
    <row r="395" spans="1:2">
      <c r="A395">
        <v>909</v>
      </c>
      <c r="B395" t="s">
        <v>1806</v>
      </c>
    </row>
    <row r="396" spans="1:2">
      <c r="A396">
        <v>910</v>
      </c>
      <c r="B396" t="s">
        <v>1807</v>
      </c>
    </row>
    <row r="397" spans="1:2">
      <c r="A397">
        <v>911</v>
      </c>
      <c r="B397" t="s">
        <v>1808</v>
      </c>
    </row>
    <row r="398" spans="1:2">
      <c r="A398">
        <v>912</v>
      </c>
      <c r="B398" t="s">
        <v>1810</v>
      </c>
    </row>
    <row r="399" spans="1:2">
      <c r="A399">
        <v>913</v>
      </c>
      <c r="B399" t="s">
        <v>1811</v>
      </c>
    </row>
    <row r="400" spans="1:2">
      <c r="A400">
        <v>915</v>
      </c>
      <c r="B400" t="s">
        <v>1812</v>
      </c>
    </row>
    <row r="401" spans="1:2">
      <c r="A401">
        <v>916</v>
      </c>
      <c r="B401" t="s">
        <v>1813</v>
      </c>
    </row>
    <row r="402" spans="1:2">
      <c r="A402">
        <v>917</v>
      </c>
      <c r="B402" t="s">
        <v>1814</v>
      </c>
    </row>
    <row r="403" spans="1:2">
      <c r="A403">
        <v>918</v>
      </c>
      <c r="B403" t="s">
        <v>1815</v>
      </c>
    </row>
    <row r="404" spans="1:2">
      <c r="A404">
        <v>919</v>
      </c>
      <c r="B404" t="s">
        <v>1816</v>
      </c>
    </row>
    <row r="405" spans="1:2">
      <c r="A405">
        <v>920</v>
      </c>
      <c r="B405" t="s">
        <v>1817</v>
      </c>
    </row>
    <row r="406" spans="1:2">
      <c r="A406">
        <v>921</v>
      </c>
      <c r="B406" t="s">
        <v>1818</v>
      </c>
    </row>
    <row r="407" spans="1:2">
      <c r="A407">
        <v>922</v>
      </c>
      <c r="B407" t="s">
        <v>1819</v>
      </c>
    </row>
    <row r="408" spans="1:2">
      <c r="A408">
        <v>923</v>
      </c>
      <c r="B408" t="s">
        <v>1820</v>
      </c>
    </row>
    <row r="409" spans="1:2">
      <c r="A409">
        <v>925</v>
      </c>
      <c r="B409" t="s">
        <v>1821</v>
      </c>
    </row>
    <row r="410" spans="1:2">
      <c r="A410">
        <v>926</v>
      </c>
      <c r="B410" t="s">
        <v>1822</v>
      </c>
    </row>
    <row r="411" spans="1:2">
      <c r="A411">
        <v>927</v>
      </c>
      <c r="B411" t="s">
        <v>1824</v>
      </c>
    </row>
    <row r="412" spans="1:2">
      <c r="A412">
        <v>928</v>
      </c>
      <c r="B412" t="s">
        <v>1825</v>
      </c>
    </row>
    <row r="413" spans="1:2">
      <c r="A413">
        <v>929</v>
      </c>
      <c r="B413" t="s">
        <v>1826</v>
      </c>
    </row>
    <row r="414" spans="1:2">
      <c r="A414">
        <v>930</v>
      </c>
      <c r="B414" t="s">
        <v>1827</v>
      </c>
    </row>
    <row r="415" spans="1:2">
      <c r="A415">
        <v>931</v>
      </c>
      <c r="B415" t="s">
        <v>1829</v>
      </c>
    </row>
    <row r="416" spans="1:2">
      <c r="A416">
        <v>932</v>
      </c>
      <c r="B416" t="s">
        <v>1830</v>
      </c>
    </row>
    <row r="417" spans="1:2">
      <c r="A417">
        <v>933</v>
      </c>
      <c r="B417" t="s">
        <v>1831</v>
      </c>
    </row>
    <row r="418" spans="1:2">
      <c r="A418">
        <v>935</v>
      </c>
      <c r="B418" t="s">
        <v>1832</v>
      </c>
    </row>
    <row r="419" spans="1:2">
      <c r="A419">
        <v>936</v>
      </c>
      <c r="B419" t="s">
        <v>1833</v>
      </c>
    </row>
    <row r="420" spans="1:2">
      <c r="A420">
        <v>937</v>
      </c>
      <c r="B420" t="s">
        <v>1834</v>
      </c>
    </row>
    <row r="421" spans="1:2">
      <c r="A421">
        <v>938</v>
      </c>
      <c r="B421" t="s">
        <v>1835</v>
      </c>
    </row>
    <row r="422" spans="1:2">
      <c r="A422">
        <v>939</v>
      </c>
      <c r="B422" t="s">
        <v>1837</v>
      </c>
    </row>
    <row r="423" spans="1:2">
      <c r="A423">
        <v>948</v>
      </c>
      <c r="B423" t="s">
        <v>1838</v>
      </c>
    </row>
    <row r="424" spans="1:2">
      <c r="A424">
        <v>949</v>
      </c>
      <c r="B424" t="s">
        <v>1839</v>
      </c>
    </row>
    <row r="425" spans="1:2">
      <c r="A425">
        <v>950</v>
      </c>
      <c r="B425" t="s">
        <v>1840</v>
      </c>
    </row>
    <row r="426" spans="1:2">
      <c r="A426">
        <v>951</v>
      </c>
      <c r="B426" t="s">
        <v>1299</v>
      </c>
    </row>
    <row r="427" spans="1:2">
      <c r="A427">
        <v>952</v>
      </c>
      <c r="B427" t="s">
        <v>1841</v>
      </c>
    </row>
    <row r="428" spans="1:2">
      <c r="A428">
        <v>953</v>
      </c>
      <c r="B428" t="s">
        <v>1842</v>
      </c>
    </row>
    <row r="429" spans="1:2">
      <c r="A429">
        <v>955</v>
      </c>
      <c r="B429" t="s">
        <v>1843</v>
      </c>
    </row>
    <row r="430" spans="1:2">
      <c r="A430">
        <v>957</v>
      </c>
      <c r="B430" t="s">
        <v>1844</v>
      </c>
    </row>
    <row r="431" spans="1:2">
      <c r="A431">
        <v>958</v>
      </c>
      <c r="B431" t="s">
        <v>1845</v>
      </c>
    </row>
    <row r="432" spans="1:2">
      <c r="A432">
        <v>959</v>
      </c>
      <c r="B432" t="s">
        <v>1846</v>
      </c>
    </row>
    <row r="433" spans="1:2">
      <c r="A433">
        <v>960</v>
      </c>
      <c r="B433" t="s">
        <v>1847</v>
      </c>
    </row>
    <row r="434" spans="1:2">
      <c r="A434">
        <v>961</v>
      </c>
      <c r="B434" t="s">
        <v>1848</v>
      </c>
    </row>
    <row r="435" spans="1:2">
      <c r="A435">
        <v>962</v>
      </c>
      <c r="B435" t="s">
        <v>1849</v>
      </c>
    </row>
    <row r="436" spans="1:2">
      <c r="A436">
        <v>963</v>
      </c>
      <c r="B436" t="s">
        <v>1850</v>
      </c>
    </row>
    <row r="437" spans="1:2">
      <c r="A437">
        <v>965</v>
      </c>
      <c r="B437" t="s">
        <v>1851</v>
      </c>
    </row>
    <row r="438" spans="1:2">
      <c r="A438">
        <v>966</v>
      </c>
      <c r="B438" t="s">
        <v>1852</v>
      </c>
    </row>
    <row r="439" spans="1:2">
      <c r="A439">
        <v>967</v>
      </c>
      <c r="B439" t="s">
        <v>1853</v>
      </c>
    </row>
    <row r="440" spans="1:2">
      <c r="A440">
        <v>968</v>
      </c>
      <c r="B440" t="s">
        <v>1855</v>
      </c>
    </row>
    <row r="441" spans="1:2">
      <c r="A441">
        <v>969</v>
      </c>
      <c r="B441" t="s">
        <v>1856</v>
      </c>
    </row>
    <row r="442" spans="1:2">
      <c r="A442">
        <v>970</v>
      </c>
      <c r="B442" t="s">
        <v>1857</v>
      </c>
    </row>
    <row r="443" spans="1:2">
      <c r="A443">
        <v>971</v>
      </c>
      <c r="B443" t="s">
        <v>1859</v>
      </c>
    </row>
    <row r="444" spans="1:2">
      <c r="A444">
        <v>972</v>
      </c>
      <c r="B444" t="s">
        <v>1860</v>
      </c>
    </row>
    <row r="445" spans="1:2">
      <c r="A445">
        <v>973</v>
      </c>
      <c r="B445" t="s">
        <v>1861</v>
      </c>
    </row>
    <row r="446" spans="1:2">
      <c r="A446">
        <v>975</v>
      </c>
      <c r="B446" t="s">
        <v>1862</v>
      </c>
    </row>
    <row r="447" spans="1:2">
      <c r="A447">
        <v>976</v>
      </c>
      <c r="B447" t="s">
        <v>1864</v>
      </c>
    </row>
    <row r="448" spans="1:2">
      <c r="A448">
        <v>977</v>
      </c>
      <c r="B448" t="s">
        <v>1865</v>
      </c>
    </row>
    <row r="449" spans="1:2">
      <c r="A449">
        <v>978</v>
      </c>
      <c r="B449" t="s">
        <v>1866</v>
      </c>
    </row>
    <row r="450" spans="1:2">
      <c r="A450">
        <v>979</v>
      </c>
      <c r="B450" t="s">
        <v>1867</v>
      </c>
    </row>
    <row r="451" spans="1:2">
      <c r="A451">
        <v>980</v>
      </c>
      <c r="B451" t="s">
        <v>1868</v>
      </c>
    </row>
    <row r="452" spans="1:2">
      <c r="A452">
        <v>981</v>
      </c>
      <c r="B452" t="s">
        <v>1869</v>
      </c>
    </row>
    <row r="453" spans="1:2">
      <c r="A453">
        <v>982</v>
      </c>
      <c r="B453" t="s">
        <v>1870</v>
      </c>
    </row>
    <row r="454" spans="1:2">
      <c r="A454">
        <v>983</v>
      </c>
      <c r="B454" t="s">
        <v>1871</v>
      </c>
    </row>
    <row r="455" spans="1:2">
      <c r="A455">
        <v>985</v>
      </c>
      <c r="B455" t="s">
        <v>1872</v>
      </c>
    </row>
    <row r="456" spans="1:2">
      <c r="A456">
        <v>987</v>
      </c>
      <c r="B456" t="s">
        <v>1873</v>
      </c>
    </row>
    <row r="457" spans="1:2">
      <c r="A457">
        <v>988</v>
      </c>
      <c r="B457" t="s">
        <v>1874</v>
      </c>
    </row>
    <row r="458" spans="1:2">
      <c r="A458">
        <v>989</v>
      </c>
      <c r="B458" t="s">
        <v>1876</v>
      </c>
    </row>
    <row r="459" spans="1:2">
      <c r="A459">
        <v>990</v>
      </c>
      <c r="B459" t="s">
        <v>1877</v>
      </c>
    </row>
    <row r="460" spans="1:2">
      <c r="A460">
        <v>993</v>
      </c>
      <c r="B460" t="s">
        <v>1878</v>
      </c>
    </row>
    <row r="461" spans="1:2">
      <c r="A461">
        <v>995</v>
      </c>
      <c r="B461" t="s">
        <v>1880</v>
      </c>
    </row>
    <row r="462" spans="1:2">
      <c r="A462">
        <v>996</v>
      </c>
      <c r="B462" t="s">
        <v>1881</v>
      </c>
    </row>
    <row r="463" spans="1:2">
      <c r="A463">
        <v>997</v>
      </c>
      <c r="B463" t="s">
        <v>1883</v>
      </c>
    </row>
    <row r="464" spans="1:2">
      <c r="A464">
        <v>998</v>
      </c>
      <c r="B464" t="s">
        <v>1884</v>
      </c>
    </row>
    <row r="465" spans="1:2">
      <c r="A465">
        <v>999</v>
      </c>
      <c r="B465" t="s">
        <v>1885</v>
      </c>
    </row>
    <row r="466" spans="1:2">
      <c r="A466">
        <v>1696</v>
      </c>
      <c r="B466" t="s">
        <v>1886</v>
      </c>
    </row>
    <row r="467" spans="1:2">
      <c r="A467">
        <v>1896</v>
      </c>
      <c r="B467" t="s">
        <v>1887</v>
      </c>
    </row>
    <row r="468" spans="1:2">
      <c r="A468">
        <v>1979</v>
      </c>
      <c r="B468" t="s">
        <v>1889</v>
      </c>
    </row>
    <row r="469" spans="1:2">
      <c r="A469">
        <v>2001</v>
      </c>
      <c r="B469" t="s">
        <v>1891</v>
      </c>
    </row>
    <row r="470" spans="1:2">
      <c r="A470">
        <v>2002</v>
      </c>
      <c r="B470" t="s">
        <v>1892</v>
      </c>
    </row>
    <row r="471" spans="1:2">
      <c r="A471">
        <v>2003</v>
      </c>
      <c r="B471" t="s">
        <v>1893</v>
      </c>
    </row>
    <row r="472" spans="1:2">
      <c r="A472">
        <v>2004</v>
      </c>
      <c r="B472" t="s">
        <v>1895</v>
      </c>
    </row>
    <row r="473" spans="1:2">
      <c r="A473">
        <v>2005</v>
      </c>
      <c r="B473" t="s">
        <v>1896</v>
      </c>
    </row>
    <row r="474" spans="1:2">
      <c r="A474">
        <v>2006</v>
      </c>
      <c r="B474" t="s">
        <v>1897</v>
      </c>
    </row>
    <row r="475" spans="1:2">
      <c r="A475">
        <v>2007</v>
      </c>
      <c r="B475" t="s">
        <v>1898</v>
      </c>
    </row>
    <row r="476" spans="1:2">
      <c r="A476">
        <v>2008</v>
      </c>
      <c r="B476" t="s">
        <v>1899</v>
      </c>
    </row>
    <row r="477" spans="1:2">
      <c r="A477">
        <v>2009</v>
      </c>
      <c r="B477" t="s">
        <v>1900</v>
      </c>
    </row>
    <row r="478" spans="1:2">
      <c r="A478">
        <v>2010</v>
      </c>
      <c r="B478" t="s">
        <v>1901</v>
      </c>
    </row>
    <row r="479" spans="1:2">
      <c r="A479">
        <v>2011</v>
      </c>
      <c r="B479" t="s">
        <v>1902</v>
      </c>
    </row>
    <row r="480" spans="1:2">
      <c r="A480">
        <v>2012</v>
      </c>
      <c r="B480" t="s">
        <v>1903</v>
      </c>
    </row>
    <row r="481" spans="1:2">
      <c r="A481">
        <v>2013</v>
      </c>
      <c r="B481" t="s">
        <v>1904</v>
      </c>
    </row>
    <row r="482" spans="1:2">
      <c r="A482">
        <v>2014</v>
      </c>
      <c r="B482" t="s">
        <v>1905</v>
      </c>
    </row>
    <row r="483" spans="1:2">
      <c r="A483">
        <v>2015</v>
      </c>
      <c r="B483" t="s">
        <v>1906</v>
      </c>
    </row>
    <row r="484" spans="1:2">
      <c r="A484">
        <v>2016</v>
      </c>
      <c r="B484" t="s">
        <v>1907</v>
      </c>
    </row>
    <row r="485" spans="1:2">
      <c r="A485">
        <v>2017</v>
      </c>
      <c r="B485" t="s">
        <v>1908</v>
      </c>
    </row>
    <row r="486" spans="1:2">
      <c r="A486">
        <v>2018</v>
      </c>
      <c r="B486" t="s">
        <v>1909</v>
      </c>
    </row>
    <row r="487" spans="1:2">
      <c r="A487">
        <v>2019</v>
      </c>
      <c r="B487" t="s">
        <v>1910</v>
      </c>
    </row>
    <row r="488" spans="1:2">
      <c r="A488">
        <v>2020</v>
      </c>
      <c r="B488" t="s">
        <v>1911</v>
      </c>
    </row>
    <row r="489" spans="1:2">
      <c r="A489">
        <v>2021</v>
      </c>
      <c r="B489" t="s">
        <v>1912</v>
      </c>
    </row>
    <row r="490" spans="1:2">
      <c r="A490">
        <v>2022</v>
      </c>
      <c r="B490" t="s">
        <v>1913</v>
      </c>
    </row>
    <row r="491" spans="1:2">
      <c r="A491">
        <v>2023</v>
      </c>
      <c r="B491" t="s">
        <v>1914</v>
      </c>
    </row>
    <row r="492" spans="1:2">
      <c r="A492">
        <v>2024</v>
      </c>
      <c r="B492" t="s">
        <v>1915</v>
      </c>
    </row>
    <row r="493" spans="1:2">
      <c r="A493">
        <v>2025</v>
      </c>
      <c r="B493" t="s">
        <v>1916</v>
      </c>
    </row>
    <row r="494" spans="1:2">
      <c r="A494">
        <v>2026</v>
      </c>
      <c r="B494" t="s">
        <v>1917</v>
      </c>
    </row>
    <row r="495" spans="1:2">
      <c r="A495">
        <v>2027</v>
      </c>
      <c r="B495" t="s">
        <v>1918</v>
      </c>
    </row>
    <row r="496" spans="1:2">
      <c r="A496">
        <v>2028</v>
      </c>
      <c r="B496" t="s">
        <v>1919</v>
      </c>
    </row>
    <row r="497" spans="1:2">
      <c r="A497">
        <v>2029</v>
      </c>
      <c r="B497" t="s">
        <v>1921</v>
      </c>
    </row>
    <row r="498" spans="1:2">
      <c r="A498">
        <v>2030</v>
      </c>
      <c r="B498" t="s">
        <v>1922</v>
      </c>
    </row>
    <row r="499" spans="1:2">
      <c r="A499">
        <v>2031</v>
      </c>
      <c r="B499" t="s">
        <v>1924</v>
      </c>
    </row>
    <row r="500" spans="1:2">
      <c r="A500">
        <v>2032</v>
      </c>
      <c r="B500" t="s">
        <v>1926</v>
      </c>
    </row>
    <row r="501" spans="1:2">
      <c r="A501">
        <v>2033</v>
      </c>
      <c r="B501" t="s">
        <v>1927</v>
      </c>
    </row>
    <row r="502" spans="1:2">
      <c r="A502">
        <v>2034</v>
      </c>
      <c r="B502" t="s">
        <v>1929</v>
      </c>
    </row>
    <row r="503" spans="1:2">
      <c r="A503">
        <v>2035</v>
      </c>
      <c r="B503" t="s">
        <v>1930</v>
      </c>
    </row>
    <row r="504" spans="1:2">
      <c r="A504">
        <v>2036</v>
      </c>
      <c r="B504" t="s">
        <v>1932</v>
      </c>
    </row>
    <row r="505" spans="1:2">
      <c r="A505">
        <v>2037</v>
      </c>
      <c r="B505" t="s">
        <v>1933</v>
      </c>
    </row>
    <row r="506" spans="1:2">
      <c r="A506">
        <v>2038</v>
      </c>
      <c r="B506" t="s">
        <v>1934</v>
      </c>
    </row>
    <row r="507" spans="1:2">
      <c r="A507">
        <v>2039</v>
      </c>
      <c r="B507" t="s">
        <v>1935</v>
      </c>
    </row>
    <row r="508" spans="1:2">
      <c r="A508">
        <v>2040</v>
      </c>
      <c r="B508" t="s">
        <v>1937</v>
      </c>
    </row>
    <row r="509" spans="1:2">
      <c r="A509">
        <v>2041</v>
      </c>
      <c r="B509" t="s">
        <v>1938</v>
      </c>
    </row>
    <row r="510" spans="1:2">
      <c r="A510">
        <v>2042</v>
      </c>
      <c r="B510" t="s">
        <v>1939</v>
      </c>
    </row>
    <row r="511" spans="1:2">
      <c r="A511">
        <v>2043</v>
      </c>
      <c r="B511" t="s">
        <v>1941</v>
      </c>
    </row>
    <row r="512" spans="1:2">
      <c r="A512">
        <v>2044</v>
      </c>
      <c r="B512" t="s">
        <v>1942</v>
      </c>
    </row>
    <row r="513" spans="1:2">
      <c r="A513">
        <v>2045</v>
      </c>
      <c r="B513" t="s">
        <v>1943</v>
      </c>
    </row>
    <row r="514" spans="1:2">
      <c r="A514">
        <v>2046</v>
      </c>
      <c r="B514" t="s">
        <v>1944</v>
      </c>
    </row>
    <row r="515" spans="1:2">
      <c r="A515">
        <v>2047</v>
      </c>
      <c r="B515" t="s">
        <v>1945</v>
      </c>
    </row>
    <row r="516" spans="1:2">
      <c r="A516">
        <v>2048</v>
      </c>
      <c r="B516" t="s">
        <v>1946</v>
      </c>
    </row>
    <row r="517" spans="1:2">
      <c r="A517">
        <v>2049</v>
      </c>
      <c r="B517" t="s">
        <v>1947</v>
      </c>
    </row>
    <row r="518" spans="1:2">
      <c r="A518">
        <v>2050</v>
      </c>
      <c r="B518" t="s">
        <v>1948</v>
      </c>
    </row>
    <row r="519" spans="1:2">
      <c r="A519">
        <v>2051</v>
      </c>
      <c r="B519" t="s">
        <v>1949</v>
      </c>
    </row>
    <row r="520" spans="1:2">
      <c r="A520">
        <v>2052</v>
      </c>
      <c r="B520" t="s">
        <v>1950</v>
      </c>
    </row>
    <row r="521" spans="1:2">
      <c r="A521">
        <v>2053</v>
      </c>
      <c r="B521" t="s">
        <v>1951</v>
      </c>
    </row>
    <row r="522" spans="1:2">
      <c r="A522">
        <v>2054</v>
      </c>
      <c r="B522" t="s">
        <v>1952</v>
      </c>
    </row>
    <row r="523" spans="1:2">
      <c r="A523">
        <v>2055</v>
      </c>
      <c r="B523" t="s">
        <v>1953</v>
      </c>
    </row>
    <row r="524" spans="1:2">
      <c r="A524">
        <v>2056</v>
      </c>
      <c r="B524" t="s">
        <v>1954</v>
      </c>
    </row>
    <row r="525" spans="1:2">
      <c r="A525">
        <v>2057</v>
      </c>
      <c r="B525" t="s">
        <v>1955</v>
      </c>
    </row>
    <row r="526" spans="1:2">
      <c r="A526">
        <v>2058</v>
      </c>
      <c r="B526" t="s">
        <v>1957</v>
      </c>
    </row>
    <row r="527" spans="1:2">
      <c r="A527">
        <v>2059</v>
      </c>
      <c r="B527" t="s">
        <v>1958</v>
      </c>
    </row>
    <row r="528" spans="1:2">
      <c r="A528">
        <v>2060</v>
      </c>
      <c r="B528" t="s">
        <v>1960</v>
      </c>
    </row>
    <row r="529" spans="1:2">
      <c r="A529">
        <v>2061</v>
      </c>
      <c r="B529" t="s">
        <v>1961</v>
      </c>
    </row>
    <row r="530" spans="1:2">
      <c r="A530">
        <v>2062</v>
      </c>
      <c r="B530" t="s">
        <v>1962</v>
      </c>
    </row>
    <row r="531" spans="1:2">
      <c r="A531">
        <v>2063</v>
      </c>
      <c r="B531" t="s">
        <v>1963</v>
      </c>
    </row>
    <row r="532" spans="1:2">
      <c r="A532">
        <v>2064</v>
      </c>
      <c r="B532" t="s">
        <v>1964</v>
      </c>
    </row>
    <row r="533" spans="1:2">
      <c r="A533">
        <v>2065</v>
      </c>
      <c r="B533" t="s">
        <v>1965</v>
      </c>
    </row>
    <row r="534" spans="1:2">
      <c r="A534">
        <v>2066</v>
      </c>
      <c r="B534" t="s">
        <v>1966</v>
      </c>
    </row>
    <row r="535" spans="1:2">
      <c r="A535">
        <v>2067</v>
      </c>
      <c r="B535" t="s">
        <v>1967</v>
      </c>
    </row>
    <row r="536" spans="1:2">
      <c r="A536">
        <v>2068</v>
      </c>
      <c r="B536" t="s">
        <v>1968</v>
      </c>
    </row>
    <row r="537" spans="1:2">
      <c r="A537">
        <v>2069</v>
      </c>
      <c r="B537" t="s">
        <v>1970</v>
      </c>
    </row>
    <row r="538" spans="1:2">
      <c r="A538">
        <v>2070</v>
      </c>
      <c r="B538" t="s">
        <v>1971</v>
      </c>
    </row>
    <row r="539" spans="1:2">
      <c r="A539">
        <v>2071</v>
      </c>
      <c r="B539" t="s">
        <v>1972</v>
      </c>
    </row>
    <row r="540" spans="1:2">
      <c r="A540">
        <v>2072</v>
      </c>
      <c r="B540" t="s">
        <v>1973</v>
      </c>
    </row>
    <row r="541" spans="1:2">
      <c r="A541">
        <v>2073</v>
      </c>
      <c r="B541" t="s">
        <v>1974</v>
      </c>
    </row>
    <row r="542" spans="1:2">
      <c r="A542">
        <v>2074</v>
      </c>
      <c r="B542" t="s">
        <v>1976</v>
      </c>
    </row>
    <row r="543" spans="1:2">
      <c r="A543">
        <v>2075</v>
      </c>
      <c r="B543" t="s">
        <v>1977</v>
      </c>
    </row>
    <row r="544" spans="1:2">
      <c r="A544">
        <v>2076</v>
      </c>
      <c r="B544" t="s">
        <v>1979</v>
      </c>
    </row>
    <row r="545" spans="1:2">
      <c r="A545">
        <v>2077</v>
      </c>
      <c r="B545" t="s">
        <v>1980</v>
      </c>
    </row>
    <row r="546" spans="1:2">
      <c r="A546">
        <v>2078</v>
      </c>
      <c r="B546" t="s">
        <v>1981</v>
      </c>
    </row>
    <row r="547" spans="1:2">
      <c r="A547">
        <v>2079</v>
      </c>
      <c r="B547" t="s">
        <v>1982</v>
      </c>
    </row>
    <row r="548" spans="1:2">
      <c r="A548">
        <v>2080</v>
      </c>
      <c r="B548" t="s">
        <v>1983</v>
      </c>
    </row>
    <row r="549" spans="1:2">
      <c r="A549">
        <v>2081</v>
      </c>
      <c r="B549" t="s">
        <v>1985</v>
      </c>
    </row>
    <row r="550" spans="1:2">
      <c r="A550">
        <v>2082</v>
      </c>
      <c r="B550" t="s">
        <v>1986</v>
      </c>
    </row>
    <row r="551" spans="1:2">
      <c r="A551">
        <v>2083</v>
      </c>
      <c r="B551" t="s">
        <v>1987</v>
      </c>
    </row>
    <row r="552" spans="1:2">
      <c r="A552">
        <v>2084</v>
      </c>
      <c r="B552" t="s">
        <v>1988</v>
      </c>
    </row>
    <row r="553" spans="1:2">
      <c r="A553">
        <v>2085</v>
      </c>
      <c r="B553" t="s">
        <v>1989</v>
      </c>
    </row>
    <row r="554" spans="1:2">
      <c r="A554">
        <v>2086</v>
      </c>
      <c r="B554" t="s">
        <v>1990</v>
      </c>
    </row>
    <row r="555" spans="1:2">
      <c r="A555">
        <v>2087</v>
      </c>
      <c r="B555" t="s">
        <v>1991</v>
      </c>
    </row>
    <row r="556" spans="1:2">
      <c r="A556">
        <v>2088</v>
      </c>
      <c r="B556" t="s">
        <v>1993</v>
      </c>
    </row>
    <row r="557" spans="1:2">
      <c r="A557">
        <v>2089</v>
      </c>
      <c r="B557" t="s">
        <v>1995</v>
      </c>
    </row>
    <row r="558" spans="1:2">
      <c r="A558">
        <v>2090</v>
      </c>
      <c r="B558" t="s">
        <v>1996</v>
      </c>
    </row>
    <row r="559" spans="1:2">
      <c r="A559">
        <v>2091</v>
      </c>
      <c r="B559" t="s">
        <v>1997</v>
      </c>
    </row>
    <row r="560" spans="1:2">
      <c r="A560">
        <v>2092</v>
      </c>
      <c r="B560" t="s">
        <v>1998</v>
      </c>
    </row>
    <row r="561" spans="1:2">
      <c r="A561">
        <v>2093</v>
      </c>
      <c r="B561" t="s">
        <v>1999</v>
      </c>
    </row>
    <row r="562" spans="1:2">
      <c r="A562">
        <v>2094</v>
      </c>
      <c r="B562" t="s">
        <v>2000</v>
      </c>
    </row>
    <row r="563" spans="1:2">
      <c r="A563">
        <v>2095</v>
      </c>
      <c r="B563" t="s">
        <v>2002</v>
      </c>
    </row>
    <row r="564" spans="1:2">
      <c r="A564">
        <v>2096</v>
      </c>
      <c r="B564" t="s">
        <v>2003</v>
      </c>
    </row>
    <row r="565" spans="1:2">
      <c r="A565">
        <v>2097</v>
      </c>
      <c r="B565" t="s">
        <v>2004</v>
      </c>
    </row>
    <row r="566" spans="1:2">
      <c r="A566">
        <v>2098</v>
      </c>
      <c r="B566" t="s">
        <v>2005</v>
      </c>
    </row>
    <row r="567" spans="1:2">
      <c r="A567">
        <v>2099</v>
      </c>
      <c r="B567" t="s">
        <v>2006</v>
      </c>
    </row>
    <row r="568" spans="1:2">
      <c r="A568">
        <v>2100</v>
      </c>
      <c r="B568" t="s">
        <v>2007</v>
      </c>
    </row>
    <row r="569" spans="1:2">
      <c r="A569">
        <v>2101</v>
      </c>
      <c r="B569" t="s">
        <v>2008</v>
      </c>
    </row>
    <row r="570" spans="1:2">
      <c r="A570">
        <v>2102</v>
      </c>
      <c r="B570" t="s">
        <v>2009</v>
      </c>
    </row>
    <row r="571" spans="1:2">
      <c r="A571">
        <v>2103</v>
      </c>
      <c r="B571" t="s">
        <v>2010</v>
      </c>
    </row>
    <row r="572" spans="1:2">
      <c r="A572">
        <v>2104</v>
      </c>
      <c r="B572" t="s">
        <v>2011</v>
      </c>
    </row>
    <row r="573" spans="1:2">
      <c r="A573">
        <v>2105</v>
      </c>
      <c r="B573" t="s">
        <v>2012</v>
      </c>
    </row>
    <row r="574" spans="1:2">
      <c r="A574">
        <v>2106</v>
      </c>
      <c r="B574" t="s">
        <v>2013</v>
      </c>
    </row>
    <row r="575" spans="1:2">
      <c r="A575">
        <v>2107</v>
      </c>
      <c r="B575" t="s">
        <v>2014</v>
      </c>
    </row>
    <row r="576" spans="1:2">
      <c r="A576">
        <v>2108</v>
      </c>
      <c r="B576" t="s">
        <v>2015</v>
      </c>
    </row>
    <row r="577" spans="1:2">
      <c r="A577">
        <v>2109</v>
      </c>
      <c r="B577" t="s">
        <v>2016</v>
      </c>
    </row>
    <row r="578" spans="1:2">
      <c r="A578">
        <v>2110</v>
      </c>
      <c r="B578" t="s">
        <v>2017</v>
      </c>
    </row>
    <row r="579" spans="1:2">
      <c r="A579">
        <v>2111</v>
      </c>
      <c r="B579" t="s">
        <v>2018</v>
      </c>
    </row>
    <row r="580" spans="1:2">
      <c r="A580">
        <v>2112</v>
      </c>
      <c r="B580" t="s">
        <v>2019</v>
      </c>
    </row>
    <row r="581" spans="1:2">
      <c r="A581">
        <v>2113</v>
      </c>
      <c r="B581" t="s">
        <v>2020</v>
      </c>
    </row>
    <row r="582" spans="1:2">
      <c r="A582">
        <v>2114</v>
      </c>
      <c r="B582" t="s">
        <v>2021</v>
      </c>
    </row>
    <row r="583" spans="1:2">
      <c r="A583">
        <v>2115</v>
      </c>
      <c r="B583" t="s">
        <v>2022</v>
      </c>
    </row>
    <row r="584" spans="1:2">
      <c r="A584">
        <v>2116</v>
      </c>
      <c r="B584" t="s">
        <v>2023</v>
      </c>
    </row>
    <row r="585" spans="1:2">
      <c r="A585">
        <v>2117</v>
      </c>
      <c r="B585" t="s">
        <v>2024</v>
      </c>
    </row>
    <row r="586" spans="1:2">
      <c r="A586">
        <v>2118</v>
      </c>
      <c r="B586" t="s">
        <v>2025</v>
      </c>
    </row>
    <row r="587" spans="1:2">
      <c r="A587">
        <v>2119</v>
      </c>
      <c r="B587" t="s">
        <v>2026</v>
      </c>
    </row>
    <row r="588" spans="1:2">
      <c r="A588">
        <v>2120</v>
      </c>
      <c r="B588" t="s">
        <v>2027</v>
      </c>
    </row>
    <row r="589" spans="1:2">
      <c r="A589">
        <v>2121</v>
      </c>
      <c r="B589" t="s">
        <v>2028</v>
      </c>
    </row>
    <row r="590" spans="1:2">
      <c r="A590">
        <v>2122</v>
      </c>
      <c r="B590" t="s">
        <v>2029</v>
      </c>
    </row>
    <row r="591" spans="1:2">
      <c r="A591">
        <v>2123</v>
      </c>
      <c r="B591" t="s">
        <v>2030</v>
      </c>
    </row>
    <row r="592" spans="1:2">
      <c r="A592">
        <v>2124</v>
      </c>
      <c r="B592" t="s">
        <v>2031</v>
      </c>
    </row>
    <row r="593" spans="1:2">
      <c r="A593">
        <v>2125</v>
      </c>
      <c r="B593" t="s">
        <v>2032</v>
      </c>
    </row>
    <row r="594" spans="1:2">
      <c r="A594">
        <v>2126</v>
      </c>
      <c r="B594" t="s">
        <v>2033</v>
      </c>
    </row>
    <row r="595" spans="1:2">
      <c r="A595">
        <v>2127</v>
      </c>
      <c r="B595" t="s">
        <v>2035</v>
      </c>
    </row>
    <row r="596" spans="1:2">
      <c r="A596">
        <v>2128</v>
      </c>
      <c r="B596" t="s">
        <v>2036</v>
      </c>
    </row>
    <row r="597" spans="1:2">
      <c r="A597">
        <v>2129</v>
      </c>
      <c r="B597" t="s">
        <v>2037</v>
      </c>
    </row>
    <row r="598" spans="1:2">
      <c r="A598">
        <v>2130</v>
      </c>
      <c r="B598" t="s">
        <v>2038</v>
      </c>
    </row>
    <row r="599" spans="1:2">
      <c r="A599">
        <v>2131</v>
      </c>
      <c r="B599" t="s">
        <v>2039</v>
      </c>
    </row>
    <row r="600" spans="1:2">
      <c r="A600">
        <v>2132</v>
      </c>
      <c r="B600" t="s">
        <v>2040</v>
      </c>
    </row>
    <row r="601" spans="1:2">
      <c r="A601">
        <v>2133</v>
      </c>
      <c r="B601" t="s">
        <v>2041</v>
      </c>
    </row>
    <row r="602" spans="1:2">
      <c r="A602">
        <v>2134</v>
      </c>
      <c r="B602" t="s">
        <v>2043</v>
      </c>
    </row>
    <row r="603" spans="1:2">
      <c r="A603">
        <v>2135</v>
      </c>
      <c r="B603" t="s">
        <v>2044</v>
      </c>
    </row>
    <row r="604" spans="1:2">
      <c r="A604">
        <v>2136</v>
      </c>
      <c r="B604" t="s">
        <v>2046</v>
      </c>
    </row>
    <row r="605" spans="1:2">
      <c r="A605">
        <v>2137</v>
      </c>
      <c r="B605" t="s">
        <v>2048</v>
      </c>
    </row>
    <row r="606" spans="1:2">
      <c r="A606">
        <v>2138</v>
      </c>
      <c r="B606" t="s">
        <v>2049</v>
      </c>
    </row>
    <row r="607" spans="1:2">
      <c r="A607">
        <v>2139</v>
      </c>
      <c r="B607" t="s">
        <v>2050</v>
      </c>
    </row>
    <row r="608" spans="1:2">
      <c r="A608">
        <v>2140</v>
      </c>
      <c r="B608" t="s">
        <v>2051</v>
      </c>
    </row>
    <row r="609" spans="1:2">
      <c r="A609">
        <v>2141</v>
      </c>
      <c r="B609" t="s">
        <v>2052</v>
      </c>
    </row>
    <row r="610" spans="1:2">
      <c r="A610">
        <v>2142</v>
      </c>
      <c r="B610" t="s">
        <v>2053</v>
      </c>
    </row>
    <row r="611" spans="1:2">
      <c r="A611">
        <v>2143</v>
      </c>
      <c r="B611" t="s">
        <v>2055</v>
      </c>
    </row>
    <row r="612" spans="1:2">
      <c r="A612">
        <v>2144</v>
      </c>
      <c r="B612" t="s">
        <v>2056</v>
      </c>
    </row>
    <row r="613" spans="1:2">
      <c r="A613">
        <v>2145</v>
      </c>
      <c r="B613" t="s">
        <v>2057</v>
      </c>
    </row>
    <row r="614" spans="1:2">
      <c r="A614">
        <v>2146</v>
      </c>
      <c r="B614" t="s">
        <v>2058</v>
      </c>
    </row>
    <row r="615" spans="1:2">
      <c r="A615">
        <v>2147</v>
      </c>
      <c r="B615" t="s">
        <v>2059</v>
      </c>
    </row>
    <row r="616" spans="1:2">
      <c r="A616">
        <v>2148</v>
      </c>
      <c r="B616" t="s">
        <v>2060</v>
      </c>
    </row>
    <row r="617" spans="1:2">
      <c r="A617">
        <v>2149</v>
      </c>
      <c r="B617" t="s">
        <v>2061</v>
      </c>
    </row>
    <row r="618" spans="1:2">
      <c r="A618">
        <v>2150</v>
      </c>
      <c r="B618" t="s">
        <v>2062</v>
      </c>
    </row>
    <row r="619" spans="1:2">
      <c r="A619">
        <v>2151</v>
      </c>
      <c r="B619" t="s">
        <v>2063</v>
      </c>
    </row>
    <row r="620" spans="1:2">
      <c r="A620">
        <v>2152</v>
      </c>
      <c r="B620" t="s">
        <v>2064</v>
      </c>
    </row>
    <row r="621" spans="1:2">
      <c r="A621">
        <v>2153</v>
      </c>
      <c r="B621" t="s">
        <v>2065</v>
      </c>
    </row>
    <row r="622" spans="1:2">
      <c r="A622">
        <v>2154</v>
      </c>
      <c r="B622" t="s">
        <v>2067</v>
      </c>
    </row>
    <row r="623" spans="1:2">
      <c r="A623">
        <v>2155</v>
      </c>
      <c r="B623" t="s">
        <v>2069</v>
      </c>
    </row>
    <row r="624" spans="1:2">
      <c r="A624">
        <v>2156</v>
      </c>
      <c r="B624" t="s">
        <v>2070</v>
      </c>
    </row>
    <row r="625" spans="1:2">
      <c r="A625">
        <v>2157</v>
      </c>
      <c r="B625" t="s">
        <v>2071</v>
      </c>
    </row>
    <row r="626" spans="1:2">
      <c r="A626">
        <v>2158</v>
      </c>
      <c r="B626" t="s">
        <v>2072</v>
      </c>
    </row>
    <row r="627" spans="1:2">
      <c r="A627">
        <v>2159</v>
      </c>
      <c r="B627" t="s">
        <v>2073</v>
      </c>
    </row>
    <row r="628" spans="1:2">
      <c r="A628">
        <v>2160</v>
      </c>
      <c r="B628" t="s">
        <v>2075</v>
      </c>
    </row>
    <row r="629" spans="1:2">
      <c r="A629">
        <v>2161</v>
      </c>
      <c r="B629" t="s">
        <v>2077</v>
      </c>
    </row>
    <row r="630" spans="1:2">
      <c r="A630">
        <v>2162</v>
      </c>
      <c r="B630" t="s">
        <v>2079</v>
      </c>
    </row>
    <row r="631" spans="1:2">
      <c r="A631">
        <v>2163</v>
      </c>
      <c r="B631" t="s">
        <v>2081</v>
      </c>
    </row>
    <row r="632" spans="1:2">
      <c r="A632">
        <v>2164</v>
      </c>
      <c r="B632" t="s">
        <v>2083</v>
      </c>
    </row>
    <row r="633" spans="1:2">
      <c r="A633">
        <v>2165</v>
      </c>
      <c r="B633" t="s">
        <v>2085</v>
      </c>
    </row>
    <row r="634" spans="1:2">
      <c r="A634">
        <v>2166</v>
      </c>
      <c r="B634" t="s">
        <v>2086</v>
      </c>
    </row>
    <row r="635" spans="1:2">
      <c r="A635">
        <v>2167</v>
      </c>
      <c r="B635" t="s">
        <v>2087</v>
      </c>
    </row>
    <row r="636" spans="1:2">
      <c r="A636">
        <v>2168</v>
      </c>
      <c r="B636" t="s">
        <v>2088</v>
      </c>
    </row>
    <row r="637" spans="1:2">
      <c r="A637">
        <v>2169</v>
      </c>
      <c r="B637" t="s">
        <v>2089</v>
      </c>
    </row>
    <row r="638" spans="1:2">
      <c r="A638">
        <v>2170</v>
      </c>
      <c r="B638" t="s">
        <v>2090</v>
      </c>
    </row>
    <row r="639" spans="1:2">
      <c r="A639">
        <v>2171</v>
      </c>
      <c r="B639" t="s">
        <v>2092</v>
      </c>
    </row>
    <row r="640" spans="1:2">
      <c r="A640">
        <v>2172</v>
      </c>
      <c r="B640" t="s">
        <v>2093</v>
      </c>
    </row>
    <row r="641" spans="1:2">
      <c r="A641">
        <v>2173</v>
      </c>
      <c r="B641" t="s">
        <v>2094</v>
      </c>
    </row>
    <row r="642" spans="1:2">
      <c r="A642">
        <v>2174</v>
      </c>
      <c r="B642" t="s">
        <v>2095</v>
      </c>
    </row>
    <row r="643" spans="1:2">
      <c r="A643">
        <v>2175</v>
      </c>
      <c r="B643" t="s">
        <v>2097</v>
      </c>
    </row>
    <row r="644" spans="1:2">
      <c r="A644">
        <v>2176</v>
      </c>
      <c r="B644" t="s">
        <v>2098</v>
      </c>
    </row>
    <row r="645" spans="1:2">
      <c r="A645">
        <v>2177</v>
      </c>
      <c r="B645" t="s">
        <v>2099</v>
      </c>
    </row>
    <row r="646" spans="1:2">
      <c r="A646">
        <v>2178</v>
      </c>
      <c r="B646" t="s">
        <v>2100</v>
      </c>
    </row>
    <row r="647" spans="1:2">
      <c r="A647">
        <v>2179</v>
      </c>
      <c r="B647" t="s">
        <v>2101</v>
      </c>
    </row>
    <row r="648" spans="1:2">
      <c r="A648">
        <v>2180</v>
      </c>
      <c r="B648" t="s">
        <v>2102</v>
      </c>
    </row>
    <row r="649" spans="1:2">
      <c r="A649">
        <v>2181</v>
      </c>
      <c r="B649" t="s">
        <v>2104</v>
      </c>
    </row>
    <row r="650" spans="1:2">
      <c r="A650">
        <v>2182</v>
      </c>
      <c r="B650" t="s">
        <v>2105</v>
      </c>
    </row>
    <row r="651" spans="1:2">
      <c r="A651">
        <v>2183</v>
      </c>
      <c r="B651" t="s">
        <v>2107</v>
      </c>
    </row>
    <row r="652" spans="1:2">
      <c r="A652">
        <v>2184</v>
      </c>
      <c r="B652" t="s">
        <v>2108</v>
      </c>
    </row>
    <row r="653" spans="1:2">
      <c r="A653">
        <v>2185</v>
      </c>
      <c r="B653" t="s">
        <v>2109</v>
      </c>
    </row>
    <row r="654" spans="1:2">
      <c r="A654">
        <v>2186</v>
      </c>
      <c r="B654" t="s">
        <v>2111</v>
      </c>
    </row>
    <row r="655" spans="1:2">
      <c r="A655">
        <v>2187</v>
      </c>
      <c r="B655" t="s">
        <v>2112</v>
      </c>
    </row>
    <row r="656" spans="1:2">
      <c r="A656">
        <v>2188</v>
      </c>
      <c r="B656" t="s">
        <v>2114</v>
      </c>
    </row>
    <row r="657" spans="1:2">
      <c r="A657">
        <v>2189</v>
      </c>
      <c r="B657" t="s">
        <v>2115</v>
      </c>
    </row>
    <row r="658" spans="1:2">
      <c r="A658">
        <v>2190</v>
      </c>
      <c r="B658" t="s">
        <v>2116</v>
      </c>
    </row>
    <row r="659" spans="1:2">
      <c r="A659">
        <v>2191</v>
      </c>
      <c r="B659" t="s">
        <v>2117</v>
      </c>
    </row>
    <row r="660" spans="1:2">
      <c r="A660">
        <v>2192</v>
      </c>
      <c r="B660" t="s">
        <v>2119</v>
      </c>
    </row>
    <row r="661" spans="1:2">
      <c r="A661">
        <v>2193</v>
      </c>
      <c r="B661" t="s">
        <v>2120</v>
      </c>
    </row>
    <row r="662" spans="1:2">
      <c r="A662">
        <v>2194</v>
      </c>
      <c r="B662" t="s">
        <v>2121</v>
      </c>
    </row>
    <row r="663" spans="1:2">
      <c r="A663">
        <v>2195</v>
      </c>
      <c r="B663" t="s">
        <v>2123</v>
      </c>
    </row>
    <row r="664" spans="1:2">
      <c r="A664">
        <v>2196</v>
      </c>
      <c r="B664" t="s">
        <v>2124</v>
      </c>
    </row>
    <row r="665" spans="1:2">
      <c r="A665">
        <v>2197</v>
      </c>
      <c r="B665" t="s">
        <v>2125</v>
      </c>
    </row>
    <row r="666" spans="1:2">
      <c r="A666">
        <v>2198</v>
      </c>
      <c r="B666" t="s">
        <v>2126</v>
      </c>
    </row>
    <row r="667" spans="1:2">
      <c r="A667">
        <v>2199</v>
      </c>
      <c r="B667" t="s">
        <v>2127</v>
      </c>
    </row>
    <row r="668" spans="1:2">
      <c r="A668">
        <v>2200</v>
      </c>
      <c r="B668" t="s">
        <v>2128</v>
      </c>
    </row>
    <row r="669" spans="1:2">
      <c r="A669">
        <v>2201</v>
      </c>
      <c r="B669" t="s">
        <v>2129</v>
      </c>
    </row>
    <row r="670" spans="1:2">
      <c r="A670">
        <v>2202</v>
      </c>
      <c r="B670" t="s">
        <v>2130</v>
      </c>
    </row>
    <row r="671" spans="1:2">
      <c r="A671">
        <v>2203</v>
      </c>
      <c r="B671" t="s">
        <v>2131</v>
      </c>
    </row>
    <row r="672" spans="1:2">
      <c r="A672">
        <v>2204</v>
      </c>
      <c r="B672" t="s">
        <v>2132</v>
      </c>
    </row>
    <row r="673" spans="1:2">
      <c r="A673">
        <v>2205</v>
      </c>
      <c r="B673" t="s">
        <v>2133</v>
      </c>
    </row>
    <row r="674" spans="1:2">
      <c r="A674">
        <v>2206</v>
      </c>
      <c r="B674" t="s">
        <v>2135</v>
      </c>
    </row>
    <row r="675" spans="1:2">
      <c r="A675">
        <v>2207</v>
      </c>
      <c r="B675" t="s">
        <v>2136</v>
      </c>
    </row>
    <row r="676" spans="1:2">
      <c r="A676">
        <v>2208</v>
      </c>
      <c r="B676" t="s">
        <v>2137</v>
      </c>
    </row>
    <row r="677" spans="1:2">
      <c r="A677">
        <v>2209</v>
      </c>
      <c r="B677" t="s">
        <v>2139</v>
      </c>
    </row>
    <row r="678" spans="1:2">
      <c r="A678">
        <v>2210</v>
      </c>
      <c r="B678" t="s">
        <v>2140</v>
      </c>
    </row>
    <row r="679" spans="1:2">
      <c r="A679">
        <v>2211</v>
      </c>
      <c r="B679" t="s">
        <v>2141</v>
      </c>
    </row>
    <row r="680" spans="1:2">
      <c r="A680">
        <v>2212</v>
      </c>
      <c r="B680" t="s">
        <v>2142</v>
      </c>
    </row>
    <row r="681" spans="1:2">
      <c r="A681">
        <v>2213</v>
      </c>
      <c r="B681" t="s">
        <v>2144</v>
      </c>
    </row>
    <row r="682" spans="1:2">
      <c r="A682">
        <v>2214</v>
      </c>
      <c r="B682" t="s">
        <v>2145</v>
      </c>
    </row>
    <row r="683" spans="1:2">
      <c r="A683">
        <v>2215</v>
      </c>
      <c r="B683" t="s">
        <v>2147</v>
      </c>
    </row>
    <row r="684" spans="1:2">
      <c r="A684">
        <v>2216</v>
      </c>
      <c r="B684" t="s">
        <v>2148</v>
      </c>
    </row>
    <row r="685" spans="1:2">
      <c r="A685">
        <v>2217</v>
      </c>
      <c r="B685" t="s">
        <v>2150</v>
      </c>
    </row>
    <row r="686" spans="1:2">
      <c r="A686">
        <v>2218</v>
      </c>
      <c r="B686" t="s">
        <v>2151</v>
      </c>
    </row>
    <row r="687" spans="1:2">
      <c r="A687">
        <v>2219</v>
      </c>
      <c r="B687" t="s">
        <v>2152</v>
      </c>
    </row>
    <row r="688" spans="1:2">
      <c r="A688">
        <v>2220</v>
      </c>
      <c r="B688" t="s">
        <v>2153</v>
      </c>
    </row>
    <row r="689" spans="1:2">
      <c r="A689">
        <v>2221</v>
      </c>
      <c r="B689" t="s">
        <v>2154</v>
      </c>
    </row>
    <row r="690" spans="1:2">
      <c r="A690">
        <v>2222</v>
      </c>
      <c r="B690" t="s">
        <v>2155</v>
      </c>
    </row>
    <row r="691" spans="1:2">
      <c r="A691">
        <v>2223</v>
      </c>
      <c r="B691" t="s">
        <v>2156</v>
      </c>
    </row>
    <row r="692" spans="1:2">
      <c r="A692">
        <v>2224</v>
      </c>
      <c r="B692" t="s">
        <v>2158</v>
      </c>
    </row>
    <row r="693" spans="1:2">
      <c r="A693">
        <v>2225</v>
      </c>
      <c r="B693" t="s">
        <v>2159</v>
      </c>
    </row>
    <row r="694" spans="1:2">
      <c r="A694">
        <v>2226</v>
      </c>
      <c r="B694" t="s">
        <v>2160</v>
      </c>
    </row>
    <row r="695" spans="1:2">
      <c r="A695">
        <v>2227</v>
      </c>
      <c r="B695" t="s">
        <v>2162</v>
      </c>
    </row>
    <row r="696" spans="1:2">
      <c r="A696">
        <v>2228</v>
      </c>
      <c r="B696" t="s">
        <v>2163</v>
      </c>
    </row>
    <row r="697" spans="1:2">
      <c r="A697">
        <v>2229</v>
      </c>
      <c r="B697" t="s">
        <v>2164</v>
      </c>
    </row>
    <row r="698" spans="1:2">
      <c r="A698">
        <v>2230</v>
      </c>
      <c r="B698" t="s">
        <v>2165</v>
      </c>
    </row>
    <row r="699" spans="1:2">
      <c r="A699">
        <v>2231</v>
      </c>
      <c r="B699" t="s">
        <v>2166</v>
      </c>
    </row>
    <row r="700" spans="1:2">
      <c r="A700">
        <v>2232</v>
      </c>
      <c r="B700" t="s">
        <v>2167</v>
      </c>
    </row>
    <row r="701" spans="1:2">
      <c r="A701">
        <v>2233</v>
      </c>
      <c r="B701" t="s">
        <v>2168</v>
      </c>
    </row>
    <row r="702" spans="1:2">
      <c r="A702">
        <v>2234</v>
      </c>
      <c r="B702" t="s">
        <v>2170</v>
      </c>
    </row>
    <row r="703" spans="1:2">
      <c r="A703">
        <v>2235</v>
      </c>
      <c r="B703" t="s">
        <v>2171</v>
      </c>
    </row>
    <row r="704" spans="1:2">
      <c r="A704">
        <v>2236</v>
      </c>
      <c r="B704" t="s">
        <v>2172</v>
      </c>
    </row>
    <row r="705" spans="1:2">
      <c r="A705">
        <v>2237</v>
      </c>
      <c r="B705" t="s">
        <v>2173</v>
      </c>
    </row>
    <row r="706" spans="1:2">
      <c r="A706">
        <v>2238</v>
      </c>
      <c r="B706" t="s">
        <v>2174</v>
      </c>
    </row>
    <row r="707" spans="1:2">
      <c r="A707">
        <v>2239</v>
      </c>
      <c r="B707" t="s">
        <v>2176</v>
      </c>
    </row>
    <row r="708" spans="1:2">
      <c r="A708">
        <v>2240</v>
      </c>
      <c r="B708" t="s">
        <v>2177</v>
      </c>
    </row>
    <row r="709" spans="1:2">
      <c r="A709">
        <v>2241</v>
      </c>
      <c r="B709" t="s">
        <v>2178</v>
      </c>
    </row>
    <row r="710" spans="1:2">
      <c r="A710">
        <v>2242</v>
      </c>
      <c r="B710" t="s">
        <v>2179</v>
      </c>
    </row>
    <row r="711" spans="1:2">
      <c r="A711">
        <v>2243</v>
      </c>
      <c r="B711" t="s">
        <v>2180</v>
      </c>
    </row>
    <row r="712" spans="1:2">
      <c r="A712">
        <v>2244</v>
      </c>
      <c r="B712" t="s">
        <v>2181</v>
      </c>
    </row>
    <row r="713" spans="1:2">
      <c r="A713">
        <v>2245</v>
      </c>
      <c r="B713" t="s">
        <v>2182</v>
      </c>
    </row>
    <row r="714" spans="1:2">
      <c r="A714">
        <v>2246</v>
      </c>
      <c r="B714" t="s">
        <v>2183</v>
      </c>
    </row>
    <row r="715" spans="1:2">
      <c r="A715">
        <v>2247</v>
      </c>
      <c r="B715" t="s">
        <v>2184</v>
      </c>
    </row>
    <row r="716" spans="1:2">
      <c r="A716">
        <v>2248</v>
      </c>
      <c r="B716" t="s">
        <v>2186</v>
      </c>
    </row>
    <row r="717" spans="1:2">
      <c r="A717">
        <v>2249</v>
      </c>
      <c r="B717" t="s">
        <v>2187</v>
      </c>
    </row>
    <row r="718" spans="1:2">
      <c r="A718">
        <v>2250</v>
      </c>
      <c r="B718" t="s">
        <v>2188</v>
      </c>
    </row>
    <row r="719" spans="1:2">
      <c r="A719">
        <v>2251</v>
      </c>
      <c r="B719" t="s">
        <v>2190</v>
      </c>
    </row>
    <row r="720" spans="1:2">
      <c r="A720">
        <v>2252</v>
      </c>
      <c r="B720" t="s">
        <v>2191</v>
      </c>
    </row>
    <row r="721" spans="1:2">
      <c r="A721">
        <v>2253</v>
      </c>
      <c r="B721" t="s">
        <v>2192</v>
      </c>
    </row>
    <row r="722" spans="1:2">
      <c r="A722">
        <v>2254</v>
      </c>
      <c r="B722" t="s">
        <v>2193</v>
      </c>
    </row>
    <row r="723" spans="1:2">
      <c r="A723">
        <v>2255</v>
      </c>
      <c r="B723" t="s">
        <v>2194</v>
      </c>
    </row>
    <row r="724" spans="1:2">
      <c r="A724">
        <v>2256</v>
      </c>
      <c r="B724" t="s">
        <v>2195</v>
      </c>
    </row>
    <row r="725" spans="1:2">
      <c r="A725">
        <v>2258</v>
      </c>
      <c r="B725" t="s">
        <v>2196</v>
      </c>
    </row>
    <row r="726" spans="1:2">
      <c r="A726">
        <v>2259</v>
      </c>
      <c r="B726" t="s">
        <v>2197</v>
      </c>
    </row>
    <row r="727" spans="1:2">
      <c r="A727">
        <v>2260</v>
      </c>
      <c r="B727" t="s">
        <v>2199</v>
      </c>
    </row>
    <row r="728" spans="1:2">
      <c r="A728">
        <v>2261</v>
      </c>
      <c r="B728" t="s">
        <v>2200</v>
      </c>
    </row>
    <row r="729" spans="1:2">
      <c r="A729">
        <v>2262</v>
      </c>
      <c r="B729" t="s">
        <v>2201</v>
      </c>
    </row>
    <row r="730" spans="1:2">
      <c r="A730">
        <v>2263</v>
      </c>
      <c r="B730" t="s">
        <v>2203</v>
      </c>
    </row>
    <row r="731" spans="1:2">
      <c r="A731">
        <v>2264</v>
      </c>
      <c r="B731" t="s">
        <v>2205</v>
      </c>
    </row>
    <row r="732" spans="1:2">
      <c r="A732">
        <v>2265</v>
      </c>
      <c r="B732" t="s">
        <v>2206</v>
      </c>
    </row>
    <row r="733" spans="1:2">
      <c r="A733">
        <v>2266</v>
      </c>
      <c r="B733" t="s">
        <v>2207</v>
      </c>
    </row>
    <row r="734" spans="1:2">
      <c r="A734">
        <v>2267</v>
      </c>
      <c r="B734" t="s">
        <v>2208</v>
      </c>
    </row>
    <row r="735" spans="1:2">
      <c r="A735">
        <v>2268</v>
      </c>
      <c r="B735" t="s">
        <v>2210</v>
      </c>
    </row>
    <row r="736" spans="1:2">
      <c r="A736">
        <v>2269</v>
      </c>
      <c r="B736" t="s">
        <v>2211</v>
      </c>
    </row>
    <row r="737" spans="1:2">
      <c r="A737">
        <v>2270</v>
      </c>
      <c r="B737" t="s">
        <v>2212</v>
      </c>
    </row>
    <row r="738" spans="1:2">
      <c r="A738">
        <v>2271</v>
      </c>
      <c r="B738" t="s">
        <v>2213</v>
      </c>
    </row>
    <row r="739" spans="1:2">
      <c r="A739">
        <v>2272</v>
      </c>
      <c r="B739" t="s">
        <v>2214</v>
      </c>
    </row>
    <row r="740" spans="1:2">
      <c r="A740">
        <v>2273</v>
      </c>
      <c r="B740" t="s">
        <v>2215</v>
      </c>
    </row>
    <row r="741" spans="1:2">
      <c r="A741">
        <v>2274</v>
      </c>
      <c r="B741" t="s">
        <v>2216</v>
      </c>
    </row>
    <row r="742" spans="1:2">
      <c r="A742">
        <v>2275</v>
      </c>
      <c r="B742" t="s">
        <v>2217</v>
      </c>
    </row>
    <row r="743" spans="1:2">
      <c r="A743">
        <v>2276</v>
      </c>
      <c r="B743" t="s">
        <v>2218</v>
      </c>
    </row>
    <row r="744" spans="1:2">
      <c r="A744">
        <v>2277</v>
      </c>
      <c r="B744" t="s">
        <v>2219</v>
      </c>
    </row>
    <row r="745" spans="1:2">
      <c r="A745">
        <v>2278</v>
      </c>
      <c r="B745" t="s">
        <v>2220</v>
      </c>
    </row>
    <row r="746" spans="1:2">
      <c r="A746">
        <v>2279</v>
      </c>
      <c r="B746" t="s">
        <v>2221</v>
      </c>
    </row>
    <row r="747" spans="1:2">
      <c r="A747">
        <v>2280</v>
      </c>
      <c r="B747" t="s">
        <v>2223</v>
      </c>
    </row>
    <row r="748" spans="1:2">
      <c r="A748">
        <v>2281</v>
      </c>
      <c r="B748" t="s">
        <v>2224</v>
      </c>
    </row>
    <row r="749" spans="1:2">
      <c r="A749">
        <v>2282</v>
      </c>
      <c r="B749" t="s">
        <v>2225</v>
      </c>
    </row>
    <row r="750" spans="1:2">
      <c r="A750">
        <v>2283</v>
      </c>
      <c r="B750" t="s">
        <v>2226</v>
      </c>
    </row>
    <row r="751" spans="1:2">
      <c r="A751">
        <v>2284</v>
      </c>
      <c r="B751" t="s">
        <v>2227</v>
      </c>
    </row>
    <row r="752" spans="1:2">
      <c r="A752">
        <v>2285</v>
      </c>
      <c r="B752" t="s">
        <v>2228</v>
      </c>
    </row>
    <row r="753" spans="1:2">
      <c r="A753">
        <v>2286</v>
      </c>
      <c r="B753" t="s">
        <v>2229</v>
      </c>
    </row>
    <row r="754" spans="1:2">
      <c r="A754">
        <v>2287</v>
      </c>
      <c r="B754" t="s">
        <v>2230</v>
      </c>
    </row>
    <row r="755" spans="1:2">
      <c r="A755">
        <v>2288</v>
      </c>
      <c r="B755" t="s">
        <v>2231</v>
      </c>
    </row>
    <row r="756" spans="1:2">
      <c r="A756">
        <v>2289</v>
      </c>
      <c r="B756" t="s">
        <v>2232</v>
      </c>
    </row>
    <row r="757" spans="1:2">
      <c r="A757">
        <v>2290</v>
      </c>
      <c r="B757" t="s">
        <v>2233</v>
      </c>
    </row>
    <row r="758" spans="1:2">
      <c r="A758">
        <v>2291</v>
      </c>
      <c r="B758" t="s">
        <v>2234</v>
      </c>
    </row>
    <row r="759" spans="1:2">
      <c r="A759">
        <v>2292</v>
      </c>
      <c r="B759" t="s">
        <v>2235</v>
      </c>
    </row>
    <row r="760" spans="1:2">
      <c r="A760">
        <v>2293</v>
      </c>
      <c r="B760" t="s">
        <v>2237</v>
      </c>
    </row>
    <row r="761" spans="1:2">
      <c r="A761">
        <v>2294</v>
      </c>
      <c r="B761" t="s">
        <v>2238</v>
      </c>
    </row>
    <row r="762" spans="1:2">
      <c r="A762">
        <v>2295</v>
      </c>
      <c r="B762" t="s">
        <v>2239</v>
      </c>
    </row>
    <row r="763" spans="1:2">
      <c r="A763">
        <v>2296</v>
      </c>
      <c r="B763" t="s">
        <v>2240</v>
      </c>
    </row>
    <row r="764" spans="1:2">
      <c r="A764">
        <v>2297</v>
      </c>
      <c r="B764" t="s">
        <v>2241</v>
      </c>
    </row>
    <row r="765" spans="1:2">
      <c r="A765">
        <v>2298</v>
      </c>
      <c r="B765" t="s">
        <v>2243</v>
      </c>
    </row>
    <row r="766" spans="1:2">
      <c r="A766">
        <v>2299</v>
      </c>
      <c r="B766" t="s">
        <v>2244</v>
      </c>
    </row>
    <row r="767" spans="1:2">
      <c r="A767">
        <v>2300</v>
      </c>
      <c r="B767" t="s">
        <v>2245</v>
      </c>
    </row>
    <row r="768" spans="1:2">
      <c r="A768">
        <v>2301</v>
      </c>
      <c r="B768" t="s">
        <v>2246</v>
      </c>
    </row>
    <row r="769" spans="1:2">
      <c r="A769">
        <v>2302</v>
      </c>
      <c r="B769" t="s">
        <v>2247</v>
      </c>
    </row>
    <row r="770" spans="1:2">
      <c r="A770">
        <v>2303</v>
      </c>
      <c r="B770" t="s">
        <v>2248</v>
      </c>
    </row>
    <row r="771" spans="1:2">
      <c r="A771">
        <v>2304</v>
      </c>
      <c r="B771" t="s">
        <v>2249</v>
      </c>
    </row>
    <row r="772" spans="1:2">
      <c r="A772">
        <v>2305</v>
      </c>
      <c r="B772" t="s">
        <v>2250</v>
      </c>
    </row>
    <row r="773" spans="1:2">
      <c r="A773">
        <v>2306</v>
      </c>
      <c r="B773" t="s">
        <v>2252</v>
      </c>
    </row>
    <row r="774" spans="1:2">
      <c r="A774">
        <v>2307</v>
      </c>
      <c r="B774" t="s">
        <v>2253</v>
      </c>
    </row>
    <row r="775" spans="1:2">
      <c r="A775">
        <v>2308</v>
      </c>
      <c r="B775" t="s">
        <v>2254</v>
      </c>
    </row>
    <row r="776" spans="1:2">
      <c r="A776">
        <v>2309</v>
      </c>
      <c r="B776" t="s">
        <v>2255</v>
      </c>
    </row>
    <row r="777" spans="1:2">
      <c r="A777">
        <v>2310</v>
      </c>
      <c r="B777" t="s">
        <v>2256</v>
      </c>
    </row>
    <row r="778" spans="1:2">
      <c r="A778">
        <v>2311</v>
      </c>
      <c r="B778" t="s">
        <v>2257</v>
      </c>
    </row>
    <row r="779" spans="1:2">
      <c r="A779">
        <v>2312</v>
      </c>
      <c r="B779" t="s">
        <v>2258</v>
      </c>
    </row>
    <row r="780" spans="1:2">
      <c r="A780">
        <v>2313</v>
      </c>
      <c r="B780" t="s">
        <v>2259</v>
      </c>
    </row>
    <row r="781" spans="1:2">
      <c r="A781">
        <v>2314</v>
      </c>
      <c r="B781" t="s">
        <v>2261</v>
      </c>
    </row>
    <row r="782" spans="1:2">
      <c r="A782">
        <v>2315</v>
      </c>
      <c r="B782" t="s">
        <v>2262</v>
      </c>
    </row>
    <row r="783" spans="1:2">
      <c r="A783">
        <v>2316</v>
      </c>
      <c r="B783" t="s">
        <v>2263</v>
      </c>
    </row>
    <row r="784" spans="1:2">
      <c r="A784">
        <v>2317</v>
      </c>
      <c r="B784" t="s">
        <v>2264</v>
      </c>
    </row>
    <row r="785" spans="1:2">
      <c r="A785">
        <v>2318</v>
      </c>
      <c r="B785" t="s">
        <v>2265</v>
      </c>
    </row>
    <row r="786" spans="1:2">
      <c r="A786">
        <v>2319</v>
      </c>
      <c r="B786" t="s">
        <v>2266</v>
      </c>
    </row>
    <row r="787" spans="1:2">
      <c r="A787">
        <v>2320</v>
      </c>
      <c r="B787" t="s">
        <v>2267</v>
      </c>
    </row>
    <row r="788" spans="1:2">
      <c r="A788">
        <v>2321</v>
      </c>
      <c r="B788" t="s">
        <v>2268</v>
      </c>
    </row>
    <row r="789" spans="1:2">
      <c r="A789">
        <v>2322</v>
      </c>
      <c r="B789" t="s">
        <v>2269</v>
      </c>
    </row>
    <row r="790" spans="1:2">
      <c r="A790">
        <v>2323</v>
      </c>
      <c r="B790" t="s">
        <v>2271</v>
      </c>
    </row>
    <row r="791" spans="1:2">
      <c r="A791">
        <v>2324</v>
      </c>
      <c r="B791" t="s">
        <v>2272</v>
      </c>
    </row>
    <row r="792" spans="1:2">
      <c r="A792">
        <v>2325</v>
      </c>
      <c r="B792" t="s">
        <v>2273</v>
      </c>
    </row>
    <row r="793" spans="1:2">
      <c r="A793">
        <v>2326</v>
      </c>
      <c r="B793" t="s">
        <v>2274</v>
      </c>
    </row>
    <row r="794" spans="1:2">
      <c r="A794">
        <v>2327</v>
      </c>
      <c r="B794" t="s">
        <v>2275</v>
      </c>
    </row>
    <row r="795" spans="1:2">
      <c r="A795">
        <v>2328</v>
      </c>
      <c r="B795" t="s">
        <v>2276</v>
      </c>
    </row>
    <row r="796" spans="1:2">
      <c r="A796">
        <v>2329</v>
      </c>
      <c r="B796" t="s">
        <v>2278</v>
      </c>
    </row>
    <row r="797" spans="1:2">
      <c r="A797">
        <v>2330</v>
      </c>
      <c r="B797" t="s">
        <v>2279</v>
      </c>
    </row>
    <row r="798" spans="1:2">
      <c r="A798">
        <v>2331</v>
      </c>
      <c r="B798" t="s">
        <v>2280</v>
      </c>
    </row>
    <row r="799" spans="1:2">
      <c r="A799">
        <v>2332</v>
      </c>
      <c r="B799" t="s">
        <v>2281</v>
      </c>
    </row>
    <row r="800" spans="1:2">
      <c r="A800">
        <v>2333</v>
      </c>
      <c r="B800" t="s">
        <v>2282</v>
      </c>
    </row>
    <row r="801" spans="1:2">
      <c r="A801">
        <v>2334</v>
      </c>
      <c r="B801" t="s">
        <v>2283</v>
      </c>
    </row>
    <row r="802" spans="1:2">
      <c r="A802">
        <v>2335</v>
      </c>
      <c r="B802" t="s">
        <v>2284</v>
      </c>
    </row>
    <row r="803" spans="1:2">
      <c r="A803">
        <v>2336</v>
      </c>
      <c r="B803" t="s">
        <v>2285</v>
      </c>
    </row>
    <row r="804" spans="1:2">
      <c r="A804">
        <v>2337</v>
      </c>
      <c r="B804" t="s">
        <v>2286</v>
      </c>
    </row>
    <row r="805" spans="1:2">
      <c r="A805">
        <v>2338</v>
      </c>
      <c r="B805" t="s">
        <v>2287</v>
      </c>
    </row>
    <row r="806" spans="1:2">
      <c r="A806">
        <v>2339</v>
      </c>
      <c r="B806" t="s">
        <v>2288</v>
      </c>
    </row>
    <row r="807" spans="1:2">
      <c r="A807">
        <v>2340</v>
      </c>
      <c r="B807" t="s">
        <v>2289</v>
      </c>
    </row>
    <row r="808" spans="1:2">
      <c r="A808">
        <v>2341</v>
      </c>
      <c r="B808" t="s">
        <v>2290</v>
      </c>
    </row>
    <row r="809" spans="1:2">
      <c r="A809">
        <v>2342</v>
      </c>
      <c r="B809" t="s">
        <v>2291</v>
      </c>
    </row>
    <row r="810" spans="1:2">
      <c r="A810">
        <v>2343</v>
      </c>
      <c r="B810" t="s">
        <v>2292</v>
      </c>
    </row>
    <row r="811" spans="1:2">
      <c r="A811">
        <v>2344</v>
      </c>
      <c r="B811" t="s">
        <v>2293</v>
      </c>
    </row>
    <row r="812" spans="1:2">
      <c r="A812">
        <v>2345</v>
      </c>
      <c r="B812" t="s">
        <v>2294</v>
      </c>
    </row>
    <row r="813" spans="1:2">
      <c r="A813">
        <v>2346</v>
      </c>
      <c r="B813" t="s">
        <v>2296</v>
      </c>
    </row>
    <row r="814" spans="1:2">
      <c r="A814">
        <v>2347</v>
      </c>
      <c r="B814" t="s">
        <v>2297</v>
      </c>
    </row>
    <row r="815" spans="1:2">
      <c r="A815">
        <v>2348</v>
      </c>
      <c r="B815" t="s">
        <v>2298</v>
      </c>
    </row>
    <row r="816" spans="1:2">
      <c r="A816">
        <v>2349</v>
      </c>
      <c r="B816" t="s">
        <v>2299</v>
      </c>
    </row>
    <row r="817" spans="1:2">
      <c r="A817">
        <v>2350</v>
      </c>
      <c r="B817" t="s">
        <v>2300</v>
      </c>
    </row>
    <row r="818" spans="1:2">
      <c r="A818">
        <v>2351</v>
      </c>
      <c r="B818" t="s">
        <v>2301</v>
      </c>
    </row>
    <row r="819" spans="1:2">
      <c r="A819">
        <v>2352</v>
      </c>
      <c r="B819" t="s">
        <v>2302</v>
      </c>
    </row>
    <row r="820" spans="1:2">
      <c r="A820">
        <v>2353</v>
      </c>
      <c r="B820" t="s">
        <v>2303</v>
      </c>
    </row>
    <row r="821" spans="1:2">
      <c r="A821">
        <v>2354</v>
      </c>
      <c r="B821" t="s">
        <v>2305</v>
      </c>
    </row>
    <row r="822" spans="1:2">
      <c r="A822">
        <v>2355</v>
      </c>
      <c r="B822" t="s">
        <v>2306</v>
      </c>
    </row>
    <row r="823" spans="1:2">
      <c r="A823">
        <v>2356</v>
      </c>
      <c r="B823" t="s">
        <v>2307</v>
      </c>
    </row>
    <row r="824" spans="1:2">
      <c r="A824">
        <v>2357</v>
      </c>
      <c r="B824" t="s">
        <v>2308</v>
      </c>
    </row>
    <row r="825" spans="1:2">
      <c r="A825">
        <v>2358</v>
      </c>
      <c r="B825" t="s">
        <v>2309</v>
      </c>
    </row>
    <row r="826" spans="1:2">
      <c r="A826">
        <v>2359</v>
      </c>
      <c r="B826" t="s">
        <v>2310</v>
      </c>
    </row>
    <row r="827" spans="1:2">
      <c r="A827">
        <v>2360</v>
      </c>
      <c r="B827" t="s">
        <v>2311</v>
      </c>
    </row>
    <row r="828" spans="1:2">
      <c r="A828">
        <v>2361</v>
      </c>
      <c r="B828" t="s">
        <v>2312</v>
      </c>
    </row>
    <row r="829" spans="1:2">
      <c r="A829">
        <v>2362</v>
      </c>
      <c r="B829" t="s">
        <v>2313</v>
      </c>
    </row>
    <row r="830" spans="1:2">
      <c r="A830">
        <v>2363</v>
      </c>
      <c r="B830" t="s">
        <v>2314</v>
      </c>
    </row>
    <row r="831" spans="1:2">
      <c r="A831">
        <v>2364</v>
      </c>
      <c r="B831" t="s">
        <v>2315</v>
      </c>
    </row>
    <row r="832" spans="1:2">
      <c r="A832">
        <v>2365</v>
      </c>
      <c r="B832" t="s">
        <v>2316</v>
      </c>
    </row>
    <row r="833" spans="1:2">
      <c r="A833">
        <v>2366</v>
      </c>
      <c r="B833" t="s">
        <v>2318</v>
      </c>
    </row>
    <row r="834" spans="1:2">
      <c r="A834">
        <v>2367</v>
      </c>
      <c r="B834" t="s">
        <v>2319</v>
      </c>
    </row>
    <row r="835" spans="1:2">
      <c r="A835">
        <v>2368</v>
      </c>
      <c r="B835" t="s">
        <v>2320</v>
      </c>
    </row>
    <row r="836" spans="1:2">
      <c r="A836">
        <v>2369</v>
      </c>
      <c r="B836" t="s">
        <v>2321</v>
      </c>
    </row>
    <row r="837" spans="1:2">
      <c r="A837">
        <v>2370</v>
      </c>
      <c r="B837" t="s">
        <v>2322</v>
      </c>
    </row>
    <row r="838" spans="1:2">
      <c r="A838">
        <v>2371</v>
      </c>
      <c r="B838" t="s">
        <v>2323</v>
      </c>
    </row>
    <row r="839" spans="1:2">
      <c r="A839">
        <v>2372</v>
      </c>
      <c r="B839" t="s">
        <v>2324</v>
      </c>
    </row>
    <row r="840" spans="1:2">
      <c r="A840">
        <v>2373</v>
      </c>
      <c r="B840" t="s">
        <v>2325</v>
      </c>
    </row>
    <row r="841" spans="1:2">
      <c r="A841">
        <v>2374</v>
      </c>
      <c r="B841" t="s">
        <v>2326</v>
      </c>
    </row>
    <row r="842" spans="1:2">
      <c r="A842">
        <v>2375</v>
      </c>
      <c r="B842" t="s">
        <v>2327</v>
      </c>
    </row>
    <row r="843" spans="1:2">
      <c r="A843">
        <v>2376</v>
      </c>
      <c r="B843" t="s">
        <v>2328</v>
      </c>
    </row>
    <row r="844" spans="1:2">
      <c r="A844">
        <v>2377</v>
      </c>
      <c r="B844" t="s">
        <v>2329</v>
      </c>
    </row>
    <row r="845" spans="1:2">
      <c r="A845">
        <v>2378</v>
      </c>
      <c r="B845" t="s">
        <v>2330</v>
      </c>
    </row>
    <row r="846" spans="1:2">
      <c r="A846">
        <v>2379</v>
      </c>
      <c r="B846" t="s">
        <v>2331</v>
      </c>
    </row>
    <row r="847" spans="1:2">
      <c r="A847">
        <v>2380</v>
      </c>
      <c r="B847" t="s">
        <v>2332</v>
      </c>
    </row>
    <row r="848" spans="1:2">
      <c r="A848">
        <v>2381</v>
      </c>
      <c r="B848" t="s">
        <v>2333</v>
      </c>
    </row>
    <row r="849" spans="1:2">
      <c r="A849">
        <v>2382</v>
      </c>
      <c r="B849" t="s">
        <v>2334</v>
      </c>
    </row>
    <row r="850" spans="1:2">
      <c r="A850">
        <v>2383</v>
      </c>
      <c r="B850" t="s">
        <v>2335</v>
      </c>
    </row>
    <row r="851" spans="1:2">
      <c r="A851">
        <v>2384</v>
      </c>
      <c r="B851" t="s">
        <v>2336</v>
      </c>
    </row>
    <row r="852" spans="1:2">
      <c r="A852">
        <v>2385</v>
      </c>
      <c r="B852" t="s">
        <v>2337</v>
      </c>
    </row>
    <row r="853" spans="1:2">
      <c r="A853">
        <v>2386</v>
      </c>
      <c r="B853" t="s">
        <v>2338</v>
      </c>
    </row>
    <row r="854" spans="1:2">
      <c r="A854">
        <v>2387</v>
      </c>
      <c r="B854" t="s">
        <v>2339</v>
      </c>
    </row>
    <row r="855" spans="1:2">
      <c r="A855">
        <v>2388</v>
      </c>
      <c r="B855" t="s">
        <v>2340</v>
      </c>
    </row>
    <row r="856" spans="1:2">
      <c r="A856">
        <v>2389</v>
      </c>
      <c r="B856" t="s">
        <v>2341</v>
      </c>
    </row>
    <row r="857" spans="1:2">
      <c r="A857">
        <v>2390</v>
      </c>
      <c r="B857" t="s">
        <v>2342</v>
      </c>
    </row>
    <row r="858" spans="1:2">
      <c r="A858">
        <v>2391</v>
      </c>
      <c r="B858" t="s">
        <v>2343</v>
      </c>
    </row>
    <row r="859" spans="1:2">
      <c r="A859">
        <v>2392</v>
      </c>
      <c r="B859" t="s">
        <v>2344</v>
      </c>
    </row>
    <row r="860" spans="1:2">
      <c r="A860">
        <v>2393</v>
      </c>
      <c r="B860" t="s">
        <v>2345</v>
      </c>
    </row>
    <row r="861" spans="1:2">
      <c r="A861">
        <v>2394</v>
      </c>
      <c r="B861" t="s">
        <v>2346</v>
      </c>
    </row>
    <row r="862" spans="1:2">
      <c r="A862">
        <v>2395</v>
      </c>
      <c r="B862" t="s">
        <v>2347</v>
      </c>
    </row>
    <row r="863" spans="1:2">
      <c r="A863">
        <v>2396</v>
      </c>
      <c r="B863" t="s">
        <v>2348</v>
      </c>
    </row>
    <row r="864" spans="1:2">
      <c r="A864">
        <v>2397</v>
      </c>
      <c r="B864" t="s">
        <v>2349</v>
      </c>
    </row>
    <row r="865" spans="1:2">
      <c r="A865">
        <v>2398</v>
      </c>
      <c r="B865" t="s">
        <v>2350</v>
      </c>
    </row>
    <row r="866" spans="1:2">
      <c r="A866">
        <v>2399</v>
      </c>
      <c r="B866" t="s">
        <v>2351</v>
      </c>
    </row>
    <row r="867" spans="1:2">
      <c r="A867">
        <v>2400</v>
      </c>
      <c r="B867" t="s">
        <v>2352</v>
      </c>
    </row>
    <row r="868" spans="1:2">
      <c r="A868">
        <v>2401</v>
      </c>
      <c r="B868" t="s">
        <v>2353</v>
      </c>
    </row>
    <row r="869" spans="1:2">
      <c r="A869">
        <v>2402</v>
      </c>
      <c r="B869" t="s">
        <v>2354</v>
      </c>
    </row>
    <row r="870" spans="1:2">
      <c r="A870">
        <v>2403</v>
      </c>
      <c r="B870" t="s">
        <v>2355</v>
      </c>
    </row>
    <row r="871" spans="1:2">
      <c r="A871">
        <v>2404</v>
      </c>
      <c r="B871" t="s">
        <v>2356</v>
      </c>
    </row>
    <row r="872" spans="1:2">
      <c r="A872">
        <v>2405</v>
      </c>
      <c r="B872" t="s">
        <v>2357</v>
      </c>
    </row>
    <row r="873" spans="1:2">
      <c r="A873">
        <v>2406</v>
      </c>
      <c r="B873" t="s">
        <v>2358</v>
      </c>
    </row>
    <row r="874" spans="1:2">
      <c r="A874">
        <v>2407</v>
      </c>
      <c r="B874" t="s">
        <v>2359</v>
      </c>
    </row>
    <row r="875" spans="1:2">
      <c r="A875">
        <v>2408</v>
      </c>
      <c r="B875" t="s">
        <v>2360</v>
      </c>
    </row>
    <row r="876" spans="1:2">
      <c r="A876">
        <v>2409</v>
      </c>
      <c r="B876" t="s">
        <v>2361</v>
      </c>
    </row>
    <row r="877" spans="1:2">
      <c r="A877">
        <v>2410</v>
      </c>
      <c r="B877" t="s">
        <v>2362</v>
      </c>
    </row>
    <row r="878" spans="1:2">
      <c r="A878">
        <v>2411</v>
      </c>
      <c r="B878" t="s">
        <v>2363</v>
      </c>
    </row>
    <row r="879" spans="1:2">
      <c r="A879">
        <v>2412</v>
      </c>
      <c r="B879" t="s">
        <v>2364</v>
      </c>
    </row>
    <row r="880" spans="1:2">
      <c r="A880">
        <v>2413</v>
      </c>
      <c r="B880" t="s">
        <v>2366</v>
      </c>
    </row>
    <row r="881" spans="1:2">
      <c r="A881">
        <v>2414</v>
      </c>
      <c r="B881" t="s">
        <v>2367</v>
      </c>
    </row>
    <row r="882" spans="1:2">
      <c r="A882">
        <v>2415</v>
      </c>
      <c r="B882" t="s">
        <v>2368</v>
      </c>
    </row>
    <row r="883" spans="1:2">
      <c r="A883">
        <v>2416</v>
      </c>
      <c r="B883" t="s">
        <v>2369</v>
      </c>
    </row>
    <row r="884" spans="1:2">
      <c r="A884">
        <v>2417</v>
      </c>
      <c r="B884" t="s">
        <v>2371</v>
      </c>
    </row>
    <row r="885" spans="1:2">
      <c r="A885">
        <v>2418</v>
      </c>
      <c r="B885" t="s">
        <v>2372</v>
      </c>
    </row>
    <row r="886" spans="1:2">
      <c r="A886">
        <v>2419</v>
      </c>
      <c r="B886" t="s">
        <v>2373</v>
      </c>
    </row>
    <row r="887" spans="1:2">
      <c r="A887">
        <v>2420</v>
      </c>
      <c r="B887" t="s">
        <v>2374</v>
      </c>
    </row>
    <row r="888" spans="1:2">
      <c r="A888">
        <v>2421</v>
      </c>
      <c r="B888" t="s">
        <v>2375</v>
      </c>
    </row>
    <row r="889" spans="1:2">
      <c r="A889">
        <v>2422</v>
      </c>
      <c r="B889" t="s">
        <v>2376</v>
      </c>
    </row>
    <row r="890" spans="1:2">
      <c r="A890">
        <v>2423</v>
      </c>
      <c r="B890" t="s">
        <v>2377</v>
      </c>
    </row>
    <row r="891" spans="1:2">
      <c r="A891">
        <v>2424</v>
      </c>
      <c r="B891" t="s">
        <v>2378</v>
      </c>
    </row>
    <row r="892" spans="1:2">
      <c r="A892">
        <v>2425</v>
      </c>
      <c r="B892" t="s">
        <v>2379</v>
      </c>
    </row>
    <row r="893" spans="1:2">
      <c r="A893">
        <v>2426</v>
      </c>
      <c r="B893" t="s">
        <v>2380</v>
      </c>
    </row>
    <row r="894" spans="1:2">
      <c r="A894">
        <v>2427</v>
      </c>
      <c r="B894" t="s">
        <v>2381</v>
      </c>
    </row>
    <row r="895" spans="1:2">
      <c r="A895">
        <v>2428</v>
      </c>
      <c r="B895" t="s">
        <v>2382</v>
      </c>
    </row>
    <row r="896" spans="1:2">
      <c r="A896">
        <v>2429</v>
      </c>
      <c r="B896" t="s">
        <v>2383</v>
      </c>
    </row>
    <row r="897" spans="1:2">
      <c r="A897">
        <v>2430</v>
      </c>
      <c r="B897" t="s">
        <v>2384</v>
      </c>
    </row>
    <row r="898" spans="1:2">
      <c r="A898">
        <v>2431</v>
      </c>
      <c r="B898" t="s">
        <v>2385</v>
      </c>
    </row>
    <row r="899" spans="1:2">
      <c r="A899">
        <v>2432</v>
      </c>
      <c r="B899" t="s">
        <v>2386</v>
      </c>
    </row>
    <row r="900" spans="1:2">
      <c r="A900">
        <v>2433</v>
      </c>
      <c r="B900" t="s">
        <v>2387</v>
      </c>
    </row>
    <row r="901" spans="1:2">
      <c r="A901">
        <v>2434</v>
      </c>
      <c r="B901" t="s">
        <v>2388</v>
      </c>
    </row>
    <row r="902" spans="1:2">
      <c r="A902">
        <v>2435</v>
      </c>
      <c r="B902" t="s">
        <v>2389</v>
      </c>
    </row>
    <row r="903" spans="1:2">
      <c r="A903">
        <v>2436</v>
      </c>
      <c r="B903" t="s">
        <v>2390</v>
      </c>
    </row>
    <row r="904" spans="1:2">
      <c r="A904">
        <v>2437</v>
      </c>
      <c r="B904" t="s">
        <v>2391</v>
      </c>
    </row>
    <row r="905" spans="1:2">
      <c r="A905">
        <v>2438</v>
      </c>
      <c r="B905" t="s">
        <v>2392</v>
      </c>
    </row>
    <row r="906" spans="1:2">
      <c r="A906">
        <v>2439</v>
      </c>
      <c r="B906" t="s">
        <v>2393</v>
      </c>
    </row>
    <row r="907" spans="1:2">
      <c r="A907">
        <v>2440</v>
      </c>
      <c r="B907" t="s">
        <v>2394</v>
      </c>
    </row>
    <row r="908" spans="1:2">
      <c r="A908">
        <v>2441</v>
      </c>
      <c r="B908" t="s">
        <v>2395</v>
      </c>
    </row>
    <row r="909" spans="1:2">
      <c r="A909">
        <v>2442</v>
      </c>
      <c r="B909" t="s">
        <v>2396</v>
      </c>
    </row>
    <row r="910" spans="1:2">
      <c r="A910">
        <v>2443</v>
      </c>
      <c r="B910" t="s">
        <v>2397</v>
      </c>
    </row>
    <row r="911" spans="1:2">
      <c r="A911">
        <v>2444</v>
      </c>
      <c r="B911" t="s">
        <v>2398</v>
      </c>
    </row>
    <row r="912" spans="1:2">
      <c r="A912">
        <v>2445</v>
      </c>
      <c r="B912" t="s">
        <v>2399</v>
      </c>
    </row>
    <row r="913" spans="1:2">
      <c r="A913">
        <v>2446</v>
      </c>
      <c r="B913" t="s">
        <v>2400</v>
      </c>
    </row>
    <row r="914" spans="1:2">
      <c r="A914">
        <v>2447</v>
      </c>
      <c r="B914" t="s">
        <v>2402</v>
      </c>
    </row>
    <row r="915" spans="1:2">
      <c r="A915">
        <v>2448</v>
      </c>
      <c r="B915" t="s">
        <v>2403</v>
      </c>
    </row>
    <row r="916" spans="1:2">
      <c r="A916">
        <v>2449</v>
      </c>
      <c r="B916" t="s">
        <v>2404</v>
      </c>
    </row>
    <row r="917" spans="1:2">
      <c r="A917">
        <v>2450</v>
      </c>
      <c r="B917" t="s">
        <v>2405</v>
      </c>
    </row>
    <row r="918" spans="1:2">
      <c r="A918">
        <v>2451</v>
      </c>
      <c r="B918" t="s">
        <v>2406</v>
      </c>
    </row>
    <row r="919" spans="1:2">
      <c r="A919">
        <v>2452</v>
      </c>
      <c r="B919" t="s">
        <v>2407</v>
      </c>
    </row>
    <row r="920" spans="1:2">
      <c r="A920">
        <v>2453</v>
      </c>
      <c r="B920" t="s">
        <v>2408</v>
      </c>
    </row>
    <row r="921" spans="1:2">
      <c r="A921">
        <v>2454</v>
      </c>
      <c r="B921" t="s">
        <v>2409</v>
      </c>
    </row>
    <row r="922" spans="1:2">
      <c r="A922">
        <v>2455</v>
      </c>
      <c r="B922" t="s">
        <v>2410</v>
      </c>
    </row>
    <row r="923" spans="1:2">
      <c r="A923">
        <v>2456</v>
      </c>
      <c r="B923" t="s">
        <v>2411</v>
      </c>
    </row>
    <row r="924" spans="1:2">
      <c r="A924">
        <v>2457</v>
      </c>
      <c r="B924" t="s">
        <v>2412</v>
      </c>
    </row>
    <row r="925" spans="1:2">
      <c r="A925">
        <v>2458</v>
      </c>
      <c r="B925" t="s">
        <v>2413</v>
      </c>
    </row>
    <row r="926" spans="1:2">
      <c r="A926">
        <v>2459</v>
      </c>
      <c r="B926" t="s">
        <v>2415</v>
      </c>
    </row>
    <row r="927" spans="1:2">
      <c r="A927">
        <v>2460</v>
      </c>
      <c r="B927" t="s">
        <v>2416</v>
      </c>
    </row>
    <row r="928" spans="1:2">
      <c r="A928">
        <v>2461</v>
      </c>
      <c r="B928" t="s">
        <v>2417</v>
      </c>
    </row>
    <row r="929" spans="1:2">
      <c r="A929">
        <v>2462</v>
      </c>
      <c r="B929" t="s">
        <v>2418</v>
      </c>
    </row>
    <row r="930" spans="1:2">
      <c r="A930">
        <v>2463</v>
      </c>
      <c r="B930" t="s">
        <v>2419</v>
      </c>
    </row>
    <row r="931" spans="1:2">
      <c r="A931">
        <v>2464</v>
      </c>
      <c r="B931" t="s">
        <v>2420</v>
      </c>
    </row>
    <row r="932" spans="1:2">
      <c r="A932">
        <v>2465</v>
      </c>
      <c r="B932" t="s">
        <v>2421</v>
      </c>
    </row>
    <row r="933" spans="1:2">
      <c r="A933">
        <v>2466</v>
      </c>
      <c r="B933" t="s">
        <v>2422</v>
      </c>
    </row>
    <row r="934" spans="1:2">
      <c r="A934">
        <v>2467</v>
      </c>
      <c r="B934" t="s">
        <v>2423</v>
      </c>
    </row>
    <row r="935" spans="1:2">
      <c r="A935">
        <v>2468</v>
      </c>
      <c r="B935" t="s">
        <v>2424</v>
      </c>
    </row>
    <row r="936" spans="1:2">
      <c r="A936">
        <v>2469</v>
      </c>
      <c r="B936" t="s">
        <v>2425</v>
      </c>
    </row>
    <row r="937" spans="1:2">
      <c r="A937">
        <v>2470</v>
      </c>
      <c r="B937" t="s">
        <v>2426</v>
      </c>
    </row>
    <row r="938" spans="1:2">
      <c r="A938">
        <v>2471</v>
      </c>
      <c r="B938" t="s">
        <v>2428</v>
      </c>
    </row>
    <row r="939" spans="1:2">
      <c r="A939">
        <v>2472</v>
      </c>
      <c r="B939" t="s">
        <v>2429</v>
      </c>
    </row>
    <row r="940" spans="1:2">
      <c r="A940">
        <v>2473</v>
      </c>
      <c r="B940" t="s">
        <v>2430</v>
      </c>
    </row>
    <row r="941" spans="1:2">
      <c r="A941">
        <v>2474</v>
      </c>
      <c r="B941" t="s">
        <v>2431</v>
      </c>
    </row>
    <row r="942" spans="1:2">
      <c r="A942">
        <v>2475</v>
      </c>
      <c r="B942" t="s">
        <v>2432</v>
      </c>
    </row>
    <row r="943" spans="1:2">
      <c r="A943">
        <v>2476</v>
      </c>
      <c r="B943" t="s">
        <v>2433</v>
      </c>
    </row>
    <row r="944" spans="1:2">
      <c r="A944">
        <v>2477</v>
      </c>
      <c r="B944" t="s">
        <v>2434</v>
      </c>
    </row>
    <row r="945" spans="1:2">
      <c r="A945">
        <v>2478</v>
      </c>
      <c r="B945" t="s">
        <v>2435</v>
      </c>
    </row>
    <row r="946" spans="1:2">
      <c r="A946">
        <v>2479</v>
      </c>
      <c r="B946" t="s">
        <v>2436</v>
      </c>
    </row>
    <row r="947" spans="1:2">
      <c r="A947">
        <v>2480</v>
      </c>
      <c r="B947" t="s">
        <v>2437</v>
      </c>
    </row>
    <row r="948" spans="1:2">
      <c r="A948">
        <v>2481</v>
      </c>
      <c r="B948" t="s">
        <v>2438</v>
      </c>
    </row>
    <row r="949" spans="1:2">
      <c r="A949">
        <v>2482</v>
      </c>
      <c r="B949" t="s">
        <v>2439</v>
      </c>
    </row>
    <row r="950" spans="1:2">
      <c r="A950">
        <v>2483</v>
      </c>
      <c r="B950" t="s">
        <v>2440</v>
      </c>
    </row>
    <row r="951" spans="1:2">
      <c r="A951">
        <v>2484</v>
      </c>
      <c r="B951" t="s">
        <v>2441</v>
      </c>
    </row>
    <row r="952" spans="1:2">
      <c r="A952">
        <v>2485</v>
      </c>
      <c r="B952" t="s">
        <v>2442</v>
      </c>
    </row>
    <row r="953" spans="1:2">
      <c r="A953">
        <v>2486</v>
      </c>
      <c r="B953" t="s">
        <v>2443</v>
      </c>
    </row>
    <row r="954" spans="1:2">
      <c r="A954">
        <v>2487</v>
      </c>
      <c r="B954" t="s">
        <v>2444</v>
      </c>
    </row>
    <row r="955" spans="1:2">
      <c r="A955">
        <v>2488</v>
      </c>
      <c r="B955" t="s">
        <v>2445</v>
      </c>
    </row>
    <row r="956" spans="1:2">
      <c r="A956">
        <v>2489</v>
      </c>
      <c r="B956" t="s">
        <v>2446</v>
      </c>
    </row>
    <row r="957" spans="1:2">
      <c r="A957">
        <v>2490</v>
      </c>
      <c r="B957" t="s">
        <v>2447</v>
      </c>
    </row>
    <row r="958" spans="1:2">
      <c r="A958">
        <v>2491</v>
      </c>
      <c r="B958" t="s">
        <v>2449</v>
      </c>
    </row>
    <row r="959" spans="1:2">
      <c r="A959">
        <v>2492</v>
      </c>
      <c r="B959" t="s">
        <v>2450</v>
      </c>
    </row>
    <row r="960" spans="1:2">
      <c r="A960">
        <v>2493</v>
      </c>
      <c r="B960" t="s">
        <v>2451</v>
      </c>
    </row>
    <row r="961" spans="1:2">
      <c r="A961">
        <v>2494</v>
      </c>
      <c r="B961" t="s">
        <v>2452</v>
      </c>
    </row>
    <row r="962" spans="1:2">
      <c r="A962">
        <v>2495</v>
      </c>
      <c r="B962" t="s">
        <v>2453</v>
      </c>
    </row>
    <row r="963" spans="1:2">
      <c r="A963">
        <v>2496</v>
      </c>
      <c r="B963" t="s">
        <v>2454</v>
      </c>
    </row>
    <row r="964" spans="1:2">
      <c r="A964">
        <v>2497</v>
      </c>
      <c r="B964" t="s">
        <v>2455</v>
      </c>
    </row>
    <row r="965" spans="1:2">
      <c r="A965">
        <v>2498</v>
      </c>
      <c r="B965" t="s">
        <v>2456</v>
      </c>
    </row>
    <row r="966" spans="1:2">
      <c r="A966">
        <v>2499</v>
      </c>
      <c r="B966" t="s">
        <v>2457</v>
      </c>
    </row>
    <row r="967" spans="1:2">
      <c r="A967">
        <v>2500</v>
      </c>
      <c r="B967" t="s">
        <v>2458</v>
      </c>
    </row>
    <row r="968" spans="1:2">
      <c r="A968">
        <v>2501</v>
      </c>
      <c r="B968" t="s">
        <v>2459</v>
      </c>
    </row>
    <row r="969" spans="1:2">
      <c r="A969">
        <v>2502</v>
      </c>
      <c r="B969" t="s">
        <v>2460</v>
      </c>
    </row>
    <row r="970" spans="1:2">
      <c r="A970">
        <v>2503</v>
      </c>
      <c r="B970" t="s">
        <v>2461</v>
      </c>
    </row>
    <row r="971" spans="1:2">
      <c r="A971">
        <v>2504</v>
      </c>
      <c r="B971" t="s">
        <v>2463</v>
      </c>
    </row>
    <row r="972" spans="1:2">
      <c r="A972">
        <v>2505</v>
      </c>
      <c r="B972" t="s">
        <v>2464</v>
      </c>
    </row>
    <row r="973" spans="1:2">
      <c r="A973">
        <v>2506</v>
      </c>
      <c r="B973" t="s">
        <v>2466</v>
      </c>
    </row>
    <row r="974" spans="1:2">
      <c r="A974">
        <v>2507</v>
      </c>
      <c r="B974" t="s">
        <v>2467</v>
      </c>
    </row>
    <row r="975" spans="1:2">
      <c r="A975">
        <v>2508</v>
      </c>
      <c r="B975" t="s">
        <v>2468</v>
      </c>
    </row>
    <row r="976" spans="1:2">
      <c r="A976">
        <v>2509</v>
      </c>
      <c r="B976" t="s">
        <v>2469</v>
      </c>
    </row>
    <row r="977" spans="1:2">
      <c r="A977">
        <v>2510</v>
      </c>
      <c r="B977" t="s">
        <v>2470</v>
      </c>
    </row>
    <row r="978" spans="1:2">
      <c r="A978">
        <v>2511</v>
      </c>
      <c r="B978" t="s">
        <v>2471</v>
      </c>
    </row>
    <row r="979" spans="1:2">
      <c r="A979">
        <v>2512</v>
      </c>
      <c r="B979" t="s">
        <v>2472</v>
      </c>
    </row>
    <row r="980" spans="1:2">
      <c r="A980">
        <v>2513</v>
      </c>
      <c r="B980" t="s">
        <v>2473</v>
      </c>
    </row>
    <row r="981" spans="1:2">
      <c r="A981">
        <v>2514</v>
      </c>
      <c r="B981" t="s">
        <v>2474</v>
      </c>
    </row>
    <row r="982" spans="1:2">
      <c r="A982">
        <v>2515</v>
      </c>
      <c r="B982" t="s">
        <v>2475</v>
      </c>
    </row>
    <row r="983" spans="1:2">
      <c r="A983">
        <v>2516</v>
      </c>
      <c r="B983" t="s">
        <v>2477</v>
      </c>
    </row>
    <row r="984" spans="1:2">
      <c r="A984">
        <v>2517</v>
      </c>
      <c r="B984" t="s">
        <v>2478</v>
      </c>
    </row>
    <row r="985" spans="1:2">
      <c r="A985">
        <v>2518</v>
      </c>
      <c r="B985" t="s">
        <v>2479</v>
      </c>
    </row>
    <row r="986" spans="1:2">
      <c r="A986">
        <v>2519</v>
      </c>
      <c r="B986" t="s">
        <v>2480</v>
      </c>
    </row>
    <row r="987" spans="1:2">
      <c r="A987">
        <v>2520</v>
      </c>
      <c r="B987" t="s">
        <v>2481</v>
      </c>
    </row>
    <row r="988" spans="1:2">
      <c r="A988">
        <v>2521</v>
      </c>
      <c r="B988" t="s">
        <v>2482</v>
      </c>
    </row>
    <row r="989" spans="1:2">
      <c r="A989">
        <v>2522</v>
      </c>
      <c r="B989" t="s">
        <v>2483</v>
      </c>
    </row>
    <row r="990" spans="1:2">
      <c r="A990">
        <v>2523</v>
      </c>
      <c r="B990" t="s">
        <v>2484</v>
      </c>
    </row>
    <row r="991" spans="1:2">
      <c r="A991">
        <v>2524</v>
      </c>
      <c r="B991" t="s">
        <v>2485</v>
      </c>
    </row>
    <row r="992" spans="1:2">
      <c r="A992">
        <v>2526</v>
      </c>
      <c r="B992" t="s">
        <v>2486</v>
      </c>
    </row>
    <row r="993" spans="1:2">
      <c r="A993">
        <v>2527</v>
      </c>
      <c r="B993" t="s">
        <v>2487</v>
      </c>
    </row>
    <row r="994" spans="1:2">
      <c r="A994">
        <v>2528</v>
      </c>
      <c r="B994" t="s">
        <v>2488</v>
      </c>
    </row>
    <row r="995" spans="1:2">
      <c r="A995">
        <v>2529</v>
      </c>
      <c r="B995" t="s">
        <v>2489</v>
      </c>
    </row>
    <row r="996" spans="1:2">
      <c r="A996">
        <v>2530</v>
      </c>
      <c r="B996" t="s">
        <v>2490</v>
      </c>
    </row>
    <row r="997" spans="1:2">
      <c r="A997">
        <v>2531</v>
      </c>
      <c r="B997" t="s">
        <v>2491</v>
      </c>
    </row>
    <row r="998" spans="1:2">
      <c r="A998">
        <v>2532</v>
      </c>
      <c r="B998" t="s">
        <v>2492</v>
      </c>
    </row>
    <row r="999" spans="1:2">
      <c r="A999">
        <v>2533</v>
      </c>
      <c r="B999" t="s">
        <v>2493</v>
      </c>
    </row>
    <row r="1000" spans="1:2">
      <c r="A1000">
        <v>2534</v>
      </c>
      <c r="B1000" t="s">
        <v>2494</v>
      </c>
    </row>
    <row r="1001" spans="1:2">
      <c r="A1001">
        <v>2535</v>
      </c>
      <c r="B1001" t="s">
        <v>2495</v>
      </c>
    </row>
    <row r="1002" spans="1:2">
      <c r="A1002">
        <v>2536</v>
      </c>
      <c r="B1002" t="s">
        <v>2496</v>
      </c>
    </row>
    <row r="1003" spans="1:2">
      <c r="A1003">
        <v>2537</v>
      </c>
      <c r="B1003" t="s">
        <v>2497</v>
      </c>
    </row>
    <row r="1004" spans="1:2">
      <c r="A1004">
        <v>2538</v>
      </c>
      <c r="B1004" t="s">
        <v>2498</v>
      </c>
    </row>
    <row r="1005" spans="1:2">
      <c r="A1005">
        <v>2539</v>
      </c>
      <c r="B1005" t="s">
        <v>2499</v>
      </c>
    </row>
    <row r="1006" spans="1:2">
      <c r="A1006">
        <v>2540</v>
      </c>
      <c r="B1006" t="s">
        <v>2500</v>
      </c>
    </row>
    <row r="1007" spans="1:2">
      <c r="A1007">
        <v>2541</v>
      </c>
      <c r="B1007" t="s">
        <v>2501</v>
      </c>
    </row>
    <row r="1008" spans="1:2">
      <c r="A1008">
        <v>2542</v>
      </c>
      <c r="B1008" t="s">
        <v>2502</v>
      </c>
    </row>
    <row r="1009" spans="1:2">
      <c r="A1009">
        <v>2543</v>
      </c>
      <c r="B1009" t="s">
        <v>2503</v>
      </c>
    </row>
    <row r="1010" spans="1:2">
      <c r="A1010">
        <v>2544</v>
      </c>
      <c r="B1010" t="s">
        <v>2504</v>
      </c>
    </row>
    <row r="1011" spans="1:2">
      <c r="A1011">
        <v>2545</v>
      </c>
      <c r="B1011" t="s">
        <v>2505</v>
      </c>
    </row>
    <row r="1012" spans="1:2">
      <c r="A1012">
        <v>2546</v>
      </c>
      <c r="B1012" t="s">
        <v>2506</v>
      </c>
    </row>
    <row r="1013" spans="1:2">
      <c r="A1013">
        <v>2547</v>
      </c>
      <c r="B1013" t="s">
        <v>2507</v>
      </c>
    </row>
    <row r="1014" spans="1:2">
      <c r="A1014">
        <v>2548</v>
      </c>
      <c r="B1014" t="s">
        <v>2508</v>
      </c>
    </row>
    <row r="1015" spans="1:2">
      <c r="A1015">
        <v>2549</v>
      </c>
      <c r="B1015" t="s">
        <v>2509</v>
      </c>
    </row>
    <row r="1016" spans="1:2">
      <c r="A1016">
        <v>2550</v>
      </c>
      <c r="B1016" t="s">
        <v>2510</v>
      </c>
    </row>
    <row r="1017" spans="1:2">
      <c r="A1017">
        <v>2551</v>
      </c>
      <c r="B1017" t="s">
        <v>2511</v>
      </c>
    </row>
    <row r="1018" spans="1:2">
      <c r="A1018">
        <v>2552</v>
      </c>
      <c r="B1018" t="s">
        <v>2512</v>
      </c>
    </row>
    <row r="1019" spans="1:2">
      <c r="A1019">
        <v>2553</v>
      </c>
      <c r="B1019" t="s">
        <v>2513</v>
      </c>
    </row>
    <row r="1020" spans="1:2">
      <c r="A1020">
        <v>2554</v>
      </c>
      <c r="B1020" t="s">
        <v>2514</v>
      </c>
    </row>
    <row r="1021" spans="1:2">
      <c r="A1021">
        <v>2555</v>
      </c>
      <c r="B1021" t="s">
        <v>2516</v>
      </c>
    </row>
    <row r="1022" spans="1:2">
      <c r="A1022">
        <v>2556</v>
      </c>
      <c r="B1022" t="s">
        <v>2517</v>
      </c>
    </row>
    <row r="1023" spans="1:2">
      <c r="A1023">
        <v>2557</v>
      </c>
      <c r="B1023" t="s">
        <v>2518</v>
      </c>
    </row>
    <row r="1024" spans="1:2">
      <c r="A1024">
        <v>2558</v>
      </c>
      <c r="B1024" t="s">
        <v>2519</v>
      </c>
    </row>
    <row r="1025" spans="1:2">
      <c r="A1025">
        <v>2559</v>
      </c>
      <c r="B1025" t="s">
        <v>2520</v>
      </c>
    </row>
    <row r="1026" spans="1:2">
      <c r="A1026">
        <v>2560</v>
      </c>
      <c r="B1026" t="s">
        <v>2521</v>
      </c>
    </row>
    <row r="1027" spans="1:2">
      <c r="A1027">
        <v>2561</v>
      </c>
      <c r="B1027" t="s">
        <v>2522</v>
      </c>
    </row>
    <row r="1028" spans="1:2">
      <c r="A1028">
        <v>2562</v>
      </c>
      <c r="B1028" t="s">
        <v>2523</v>
      </c>
    </row>
    <row r="1029" spans="1:2">
      <c r="A1029">
        <v>2563</v>
      </c>
      <c r="B1029" t="s">
        <v>2524</v>
      </c>
    </row>
    <row r="1030" spans="1:2">
      <c r="A1030">
        <v>2564</v>
      </c>
      <c r="B1030" t="s">
        <v>2525</v>
      </c>
    </row>
    <row r="1031" spans="1:2">
      <c r="A1031">
        <v>2565</v>
      </c>
      <c r="B1031" t="s">
        <v>2526</v>
      </c>
    </row>
    <row r="1032" spans="1:2">
      <c r="A1032">
        <v>2566</v>
      </c>
      <c r="B1032" t="s">
        <v>2527</v>
      </c>
    </row>
    <row r="1033" spans="1:2">
      <c r="A1033">
        <v>2567</v>
      </c>
      <c r="B1033" t="s">
        <v>2528</v>
      </c>
    </row>
    <row r="1034" spans="1:2">
      <c r="A1034">
        <v>2568</v>
      </c>
      <c r="B1034" t="s">
        <v>2529</v>
      </c>
    </row>
    <row r="1035" spans="1:2">
      <c r="A1035">
        <v>2569</v>
      </c>
      <c r="B1035" t="s">
        <v>2530</v>
      </c>
    </row>
    <row r="1036" spans="1:2">
      <c r="A1036">
        <v>2570</v>
      </c>
      <c r="B1036" t="s">
        <v>2531</v>
      </c>
    </row>
    <row r="1037" spans="1:2">
      <c r="A1037">
        <v>2571</v>
      </c>
      <c r="B1037" t="s">
        <v>2532</v>
      </c>
    </row>
    <row r="1038" spans="1:2">
      <c r="A1038">
        <v>2572</v>
      </c>
      <c r="B1038" t="s">
        <v>2533</v>
      </c>
    </row>
    <row r="1039" spans="1:2">
      <c r="A1039">
        <v>2573</v>
      </c>
      <c r="B1039" t="s">
        <v>2535</v>
      </c>
    </row>
    <row r="1040" spans="1:2">
      <c r="A1040">
        <v>2574</v>
      </c>
      <c r="B1040" t="s">
        <v>2536</v>
      </c>
    </row>
    <row r="1041" spans="1:2">
      <c r="A1041">
        <v>2575</v>
      </c>
      <c r="B1041" t="s">
        <v>2537</v>
      </c>
    </row>
    <row r="1042" spans="1:2">
      <c r="A1042">
        <v>2576</v>
      </c>
      <c r="B1042" t="s">
        <v>2538</v>
      </c>
    </row>
    <row r="1043" spans="1:2">
      <c r="A1043">
        <v>2577</v>
      </c>
      <c r="B1043" t="s">
        <v>2539</v>
      </c>
    </row>
    <row r="1044" spans="1:2">
      <c r="A1044">
        <v>2578</v>
      </c>
      <c r="B1044" t="s">
        <v>2540</v>
      </c>
    </row>
    <row r="1045" spans="1:2">
      <c r="A1045">
        <v>2579</v>
      </c>
      <c r="B1045" t="s">
        <v>2541</v>
      </c>
    </row>
    <row r="1046" spans="1:2">
      <c r="A1046">
        <v>2580</v>
      </c>
      <c r="B1046" t="s">
        <v>2542</v>
      </c>
    </row>
    <row r="1047" spans="1:2">
      <c r="A1047">
        <v>2581</v>
      </c>
      <c r="B1047" t="s">
        <v>2544</v>
      </c>
    </row>
    <row r="1048" spans="1:2">
      <c r="A1048">
        <v>2582</v>
      </c>
      <c r="B1048" t="s">
        <v>2545</v>
      </c>
    </row>
    <row r="1049" spans="1:2">
      <c r="A1049">
        <v>2583</v>
      </c>
      <c r="B1049" t="s">
        <v>2546</v>
      </c>
    </row>
    <row r="1050" spans="1:2">
      <c r="A1050">
        <v>2584</v>
      </c>
      <c r="B1050" t="s">
        <v>2548</v>
      </c>
    </row>
    <row r="1051" spans="1:2">
      <c r="A1051">
        <v>2585</v>
      </c>
      <c r="B1051" t="s">
        <v>2549</v>
      </c>
    </row>
    <row r="1052" spans="1:2">
      <c r="A1052">
        <v>2586</v>
      </c>
      <c r="B1052" t="s">
        <v>2550</v>
      </c>
    </row>
    <row r="1053" spans="1:2">
      <c r="A1053">
        <v>2587</v>
      </c>
      <c r="B1053" t="s">
        <v>2551</v>
      </c>
    </row>
    <row r="1054" spans="1:2">
      <c r="A1054">
        <v>2588</v>
      </c>
      <c r="B1054" t="s">
        <v>2552</v>
      </c>
    </row>
    <row r="1055" spans="1:2">
      <c r="A1055">
        <v>2589</v>
      </c>
      <c r="B1055" t="s">
        <v>2553</v>
      </c>
    </row>
    <row r="1056" spans="1:2">
      <c r="A1056">
        <v>2590</v>
      </c>
      <c r="B1056" t="s">
        <v>2554</v>
      </c>
    </row>
    <row r="1057" spans="1:2">
      <c r="A1057">
        <v>2591</v>
      </c>
      <c r="B1057" t="s">
        <v>2555</v>
      </c>
    </row>
    <row r="1058" spans="1:2">
      <c r="A1058">
        <v>2592</v>
      </c>
      <c r="B1058" t="s">
        <v>2556</v>
      </c>
    </row>
    <row r="1059" spans="1:2">
      <c r="A1059">
        <v>2593</v>
      </c>
      <c r="B1059" t="s">
        <v>2557</v>
      </c>
    </row>
    <row r="1060" spans="1:2">
      <c r="A1060">
        <v>2594</v>
      </c>
      <c r="B1060" t="s">
        <v>2558</v>
      </c>
    </row>
    <row r="1061" spans="1:2">
      <c r="A1061">
        <v>2595</v>
      </c>
      <c r="B1061" t="s">
        <v>2559</v>
      </c>
    </row>
    <row r="1062" spans="1:2">
      <c r="A1062">
        <v>2596</v>
      </c>
      <c r="B1062" t="s">
        <v>2560</v>
      </c>
    </row>
    <row r="1063" spans="1:2">
      <c r="A1063">
        <v>2597</v>
      </c>
      <c r="B1063" t="s">
        <v>2561</v>
      </c>
    </row>
    <row r="1064" spans="1:2">
      <c r="A1064">
        <v>2598</v>
      </c>
      <c r="B1064" t="s">
        <v>2562</v>
      </c>
    </row>
    <row r="1065" spans="1:2">
      <c r="A1065">
        <v>2599</v>
      </c>
      <c r="B1065" t="s">
        <v>2563</v>
      </c>
    </row>
    <row r="1066" spans="1:2">
      <c r="A1066">
        <v>2600</v>
      </c>
      <c r="B1066" t="s">
        <v>2564</v>
      </c>
    </row>
    <row r="1067" spans="1:2">
      <c r="A1067">
        <v>2601</v>
      </c>
      <c r="B1067" t="s">
        <v>2565</v>
      </c>
    </row>
    <row r="1068" spans="1:2">
      <c r="A1068">
        <v>2602</v>
      </c>
      <c r="B1068" t="s">
        <v>2566</v>
      </c>
    </row>
    <row r="1069" spans="1:2">
      <c r="A1069">
        <v>2603</v>
      </c>
      <c r="B1069" t="s">
        <v>2567</v>
      </c>
    </row>
    <row r="1070" spans="1:2">
      <c r="A1070">
        <v>2604</v>
      </c>
      <c r="B1070" t="s">
        <v>2568</v>
      </c>
    </row>
    <row r="1071" spans="1:2">
      <c r="A1071">
        <v>2605</v>
      </c>
      <c r="B1071" t="s">
        <v>2569</v>
      </c>
    </row>
    <row r="1072" spans="1:2">
      <c r="A1072">
        <v>2606</v>
      </c>
      <c r="B1072" t="s">
        <v>2570</v>
      </c>
    </row>
    <row r="1073" spans="1:2">
      <c r="A1073">
        <v>2607</v>
      </c>
      <c r="B1073" t="s">
        <v>2571</v>
      </c>
    </row>
    <row r="1074" spans="1:2">
      <c r="A1074">
        <v>2608</v>
      </c>
      <c r="B1074" t="s">
        <v>2573</v>
      </c>
    </row>
    <row r="1075" spans="1:2">
      <c r="A1075">
        <v>2609</v>
      </c>
      <c r="B1075" t="s">
        <v>2574</v>
      </c>
    </row>
    <row r="1076" spans="1:2">
      <c r="A1076">
        <v>2610</v>
      </c>
      <c r="B1076" t="s">
        <v>2575</v>
      </c>
    </row>
    <row r="1077" spans="1:2">
      <c r="A1077">
        <v>2611</v>
      </c>
      <c r="B1077" t="s">
        <v>2576</v>
      </c>
    </row>
    <row r="1078" spans="1:2">
      <c r="A1078">
        <v>2612</v>
      </c>
      <c r="B1078" t="s">
        <v>2577</v>
      </c>
    </row>
    <row r="1079" spans="1:2">
      <c r="A1079">
        <v>2613</v>
      </c>
      <c r="B1079" t="s">
        <v>2578</v>
      </c>
    </row>
    <row r="1080" spans="1:2">
      <c r="A1080">
        <v>2614</v>
      </c>
      <c r="B1080" t="s">
        <v>2579</v>
      </c>
    </row>
    <row r="1081" spans="1:2">
      <c r="A1081">
        <v>2615</v>
      </c>
      <c r="B1081" t="s">
        <v>2580</v>
      </c>
    </row>
    <row r="1082" spans="1:2">
      <c r="A1082">
        <v>2616</v>
      </c>
      <c r="B1082" t="s">
        <v>2581</v>
      </c>
    </row>
    <row r="1083" spans="1:2">
      <c r="A1083">
        <v>2617</v>
      </c>
      <c r="B1083" t="s">
        <v>2582</v>
      </c>
    </row>
    <row r="1084" spans="1:2">
      <c r="A1084">
        <v>2618</v>
      </c>
      <c r="B1084" t="s">
        <v>2583</v>
      </c>
    </row>
    <row r="1085" spans="1:2">
      <c r="A1085">
        <v>2619</v>
      </c>
      <c r="B1085" t="s">
        <v>2584</v>
      </c>
    </row>
    <row r="1086" spans="1:2">
      <c r="A1086">
        <v>2620</v>
      </c>
      <c r="B1086" t="s">
        <v>2585</v>
      </c>
    </row>
    <row r="1087" spans="1:2">
      <c r="A1087">
        <v>2621</v>
      </c>
      <c r="B1087" t="s">
        <v>2587</v>
      </c>
    </row>
    <row r="1088" spans="1:2">
      <c r="A1088">
        <v>2622</v>
      </c>
      <c r="B1088" t="s">
        <v>2588</v>
      </c>
    </row>
    <row r="1089" spans="1:2">
      <c r="A1089">
        <v>2623</v>
      </c>
      <c r="B1089" t="s">
        <v>2589</v>
      </c>
    </row>
    <row r="1090" spans="1:2">
      <c r="A1090">
        <v>2624</v>
      </c>
      <c r="B1090" t="s">
        <v>2591</v>
      </c>
    </row>
    <row r="1091" spans="1:2">
      <c r="A1091">
        <v>2625</v>
      </c>
      <c r="B1091" t="s">
        <v>2592</v>
      </c>
    </row>
    <row r="1092" spans="1:2">
      <c r="A1092">
        <v>2626</v>
      </c>
      <c r="B1092" t="s">
        <v>2593</v>
      </c>
    </row>
    <row r="1093" spans="1:2">
      <c r="A1093">
        <v>2627</v>
      </c>
      <c r="B1093" t="s">
        <v>2594</v>
      </c>
    </row>
    <row r="1094" spans="1:2">
      <c r="A1094">
        <v>2628</v>
      </c>
      <c r="B1094" t="s">
        <v>2595</v>
      </c>
    </row>
    <row r="1095" spans="1:2">
      <c r="A1095">
        <v>2629</v>
      </c>
      <c r="B1095" t="s">
        <v>2596</v>
      </c>
    </row>
    <row r="1096" spans="1:2">
      <c r="A1096">
        <v>2630</v>
      </c>
      <c r="B1096" t="s">
        <v>2597</v>
      </c>
    </row>
    <row r="1097" spans="1:2">
      <c r="A1097">
        <v>2631</v>
      </c>
      <c r="B1097" t="s">
        <v>2599</v>
      </c>
    </row>
    <row r="1098" spans="1:2">
      <c r="A1098">
        <v>2632</v>
      </c>
      <c r="B1098" t="s">
        <v>2600</v>
      </c>
    </row>
    <row r="1099" spans="1:2">
      <c r="A1099">
        <v>2633</v>
      </c>
      <c r="B1099" t="s">
        <v>2602</v>
      </c>
    </row>
    <row r="1100" spans="1:2">
      <c r="A1100">
        <v>2634</v>
      </c>
      <c r="B1100" t="s">
        <v>2603</v>
      </c>
    </row>
    <row r="1101" spans="1:2">
      <c r="A1101">
        <v>2635</v>
      </c>
      <c r="B1101" t="s">
        <v>2604</v>
      </c>
    </row>
    <row r="1102" spans="1:2">
      <c r="A1102">
        <v>2636</v>
      </c>
      <c r="B1102" t="s">
        <v>2605</v>
      </c>
    </row>
    <row r="1103" spans="1:2">
      <c r="A1103">
        <v>2637</v>
      </c>
      <c r="B1103" t="s">
        <v>2606</v>
      </c>
    </row>
    <row r="1104" spans="1:2">
      <c r="A1104">
        <v>2638</v>
      </c>
      <c r="B1104" t="s">
        <v>2607</v>
      </c>
    </row>
    <row r="1105" spans="1:2">
      <c r="A1105">
        <v>2639</v>
      </c>
      <c r="B1105" t="s">
        <v>2608</v>
      </c>
    </row>
    <row r="1106" spans="1:2">
      <c r="A1106">
        <v>2640</v>
      </c>
      <c r="B1106" t="s">
        <v>2610</v>
      </c>
    </row>
    <row r="1107" spans="1:2">
      <c r="A1107">
        <v>2641</v>
      </c>
      <c r="B1107" t="s">
        <v>2611</v>
      </c>
    </row>
    <row r="1108" spans="1:2">
      <c r="A1108">
        <v>2642</v>
      </c>
      <c r="B1108" t="s">
        <v>2612</v>
      </c>
    </row>
    <row r="1109" spans="1:2">
      <c r="A1109">
        <v>2643</v>
      </c>
      <c r="B1109" t="s">
        <v>2614</v>
      </c>
    </row>
    <row r="1110" spans="1:2">
      <c r="A1110">
        <v>2644</v>
      </c>
      <c r="B1110" t="s">
        <v>2615</v>
      </c>
    </row>
    <row r="1111" spans="1:2">
      <c r="A1111">
        <v>2645</v>
      </c>
      <c r="B1111" t="s">
        <v>2616</v>
      </c>
    </row>
    <row r="1112" spans="1:2">
      <c r="A1112">
        <v>2646</v>
      </c>
      <c r="B1112" t="s">
        <v>2617</v>
      </c>
    </row>
    <row r="1113" spans="1:2">
      <c r="A1113">
        <v>2647</v>
      </c>
      <c r="B1113" t="s">
        <v>2618</v>
      </c>
    </row>
    <row r="1114" spans="1:2">
      <c r="A1114">
        <v>2648</v>
      </c>
      <c r="B1114" t="s">
        <v>2619</v>
      </c>
    </row>
    <row r="1115" spans="1:2">
      <c r="A1115">
        <v>2649</v>
      </c>
      <c r="B1115" t="s">
        <v>2620</v>
      </c>
    </row>
    <row r="1116" spans="1:2">
      <c r="A1116">
        <v>2650</v>
      </c>
      <c r="B1116" t="s">
        <v>2621</v>
      </c>
    </row>
    <row r="1117" spans="1:2">
      <c r="A1117">
        <v>2651</v>
      </c>
      <c r="B1117" t="s">
        <v>2622</v>
      </c>
    </row>
    <row r="1118" spans="1:2">
      <c r="A1118">
        <v>2652</v>
      </c>
      <c r="B1118" t="s">
        <v>2623</v>
      </c>
    </row>
    <row r="1119" spans="1:2">
      <c r="A1119">
        <v>2653</v>
      </c>
      <c r="B1119" t="s">
        <v>2624</v>
      </c>
    </row>
    <row r="1120" spans="1:2">
      <c r="A1120">
        <v>2654</v>
      </c>
      <c r="B1120" t="s">
        <v>2625</v>
      </c>
    </row>
    <row r="1121" spans="1:2">
      <c r="A1121">
        <v>2655</v>
      </c>
      <c r="B1121" t="s">
        <v>2626</v>
      </c>
    </row>
    <row r="1122" spans="1:2">
      <c r="A1122">
        <v>2656</v>
      </c>
      <c r="B1122" t="s">
        <v>2627</v>
      </c>
    </row>
    <row r="1123" spans="1:2">
      <c r="A1123">
        <v>2657</v>
      </c>
      <c r="B1123" t="s">
        <v>2628</v>
      </c>
    </row>
    <row r="1124" spans="1:2">
      <c r="A1124">
        <v>2658</v>
      </c>
      <c r="B1124" t="s">
        <v>2629</v>
      </c>
    </row>
    <row r="1125" spans="1:2">
      <c r="A1125">
        <v>2659</v>
      </c>
      <c r="B1125" t="s">
        <v>2630</v>
      </c>
    </row>
    <row r="1126" spans="1:2">
      <c r="A1126">
        <v>2660</v>
      </c>
      <c r="B1126" t="s">
        <v>2631</v>
      </c>
    </row>
    <row r="1127" spans="1:2">
      <c r="A1127">
        <v>2661</v>
      </c>
      <c r="B1127" t="s">
        <v>2632</v>
      </c>
    </row>
    <row r="1128" spans="1:2">
      <c r="A1128">
        <v>2662</v>
      </c>
      <c r="B1128" t="s">
        <v>2633</v>
      </c>
    </row>
    <row r="1129" spans="1:2">
      <c r="A1129">
        <v>2663</v>
      </c>
      <c r="B1129" t="s">
        <v>2634</v>
      </c>
    </row>
    <row r="1130" spans="1:2">
      <c r="A1130">
        <v>2664</v>
      </c>
      <c r="B1130" t="s">
        <v>2635</v>
      </c>
    </row>
    <row r="1131" spans="1:2">
      <c r="A1131">
        <v>2665</v>
      </c>
      <c r="B1131" t="s">
        <v>2636</v>
      </c>
    </row>
    <row r="1132" spans="1:2">
      <c r="A1132">
        <v>2666</v>
      </c>
      <c r="B1132" t="s">
        <v>2637</v>
      </c>
    </row>
    <row r="1133" spans="1:2">
      <c r="A1133">
        <v>2667</v>
      </c>
      <c r="B1133" t="s">
        <v>2638</v>
      </c>
    </row>
    <row r="1134" spans="1:2">
      <c r="A1134">
        <v>2668</v>
      </c>
      <c r="B1134" t="s">
        <v>2639</v>
      </c>
    </row>
    <row r="1135" spans="1:2">
      <c r="A1135">
        <v>2669</v>
      </c>
      <c r="B1135" t="s">
        <v>2640</v>
      </c>
    </row>
    <row r="1136" spans="1:2">
      <c r="A1136">
        <v>2670</v>
      </c>
      <c r="B1136" t="s">
        <v>2641</v>
      </c>
    </row>
    <row r="1137" spans="1:2">
      <c r="A1137">
        <v>2671</v>
      </c>
      <c r="B1137" t="s">
        <v>2642</v>
      </c>
    </row>
    <row r="1138" spans="1:2">
      <c r="A1138">
        <v>2672</v>
      </c>
      <c r="B1138" t="s">
        <v>2643</v>
      </c>
    </row>
    <row r="1139" spans="1:2">
      <c r="A1139">
        <v>2673</v>
      </c>
      <c r="B1139" t="s">
        <v>2644</v>
      </c>
    </row>
    <row r="1140" spans="1:2">
      <c r="A1140">
        <v>2674</v>
      </c>
      <c r="B1140" t="s">
        <v>2645</v>
      </c>
    </row>
    <row r="1141" spans="1:2">
      <c r="A1141">
        <v>2675</v>
      </c>
      <c r="B1141" t="s">
        <v>2646</v>
      </c>
    </row>
    <row r="1142" spans="1:2">
      <c r="A1142">
        <v>2676</v>
      </c>
      <c r="B1142" t="s">
        <v>2647</v>
      </c>
    </row>
    <row r="1143" spans="1:2">
      <c r="A1143">
        <v>2677</v>
      </c>
      <c r="B1143" t="s">
        <v>2648</v>
      </c>
    </row>
    <row r="1144" spans="1:2">
      <c r="A1144">
        <v>2678</v>
      </c>
      <c r="B1144" t="s">
        <v>2649</v>
      </c>
    </row>
    <row r="1145" spans="1:2">
      <c r="A1145">
        <v>2679</v>
      </c>
      <c r="B1145" t="s">
        <v>2650</v>
      </c>
    </row>
    <row r="1146" spans="1:2">
      <c r="A1146">
        <v>2680</v>
      </c>
      <c r="B1146" t="s">
        <v>2651</v>
      </c>
    </row>
    <row r="1147" spans="1:2">
      <c r="A1147">
        <v>2681</v>
      </c>
      <c r="B1147" t="s">
        <v>2652</v>
      </c>
    </row>
    <row r="1148" spans="1:2">
      <c r="A1148">
        <v>2682</v>
      </c>
      <c r="B1148" t="s">
        <v>2653</v>
      </c>
    </row>
    <row r="1149" spans="1:2">
      <c r="A1149">
        <v>2683</v>
      </c>
      <c r="B1149" t="s">
        <v>2654</v>
      </c>
    </row>
    <row r="1150" spans="1:2">
      <c r="A1150">
        <v>2684</v>
      </c>
      <c r="B1150" t="s">
        <v>2655</v>
      </c>
    </row>
    <row r="1151" spans="1:2">
      <c r="A1151">
        <v>2685</v>
      </c>
      <c r="B1151" t="s">
        <v>2656</v>
      </c>
    </row>
    <row r="1152" spans="1:2">
      <c r="A1152">
        <v>2686</v>
      </c>
      <c r="B1152" t="s">
        <v>2657</v>
      </c>
    </row>
    <row r="1153" spans="1:2">
      <c r="A1153">
        <v>2687</v>
      </c>
      <c r="B1153" t="s">
        <v>2658</v>
      </c>
    </row>
    <row r="1154" spans="1:2">
      <c r="A1154">
        <v>2688</v>
      </c>
      <c r="B1154" t="s">
        <v>2659</v>
      </c>
    </row>
    <row r="1155" spans="1:2">
      <c r="A1155">
        <v>2689</v>
      </c>
      <c r="B1155" t="s">
        <v>2661</v>
      </c>
    </row>
    <row r="1156" spans="1:2">
      <c r="A1156">
        <v>2690</v>
      </c>
      <c r="B1156" t="s">
        <v>2662</v>
      </c>
    </row>
    <row r="1157" spans="1:2">
      <c r="A1157">
        <v>2691</v>
      </c>
      <c r="B1157" t="s">
        <v>2664</v>
      </c>
    </row>
    <row r="1158" spans="1:2">
      <c r="A1158">
        <v>2692</v>
      </c>
      <c r="B1158" t="s">
        <v>2665</v>
      </c>
    </row>
    <row r="1159" spans="1:2">
      <c r="A1159">
        <v>2693</v>
      </c>
      <c r="B1159" t="s">
        <v>2666</v>
      </c>
    </row>
    <row r="1160" spans="1:2">
      <c r="A1160">
        <v>2694</v>
      </c>
      <c r="B1160" t="s">
        <v>2667</v>
      </c>
    </row>
    <row r="1161" spans="1:2">
      <c r="A1161">
        <v>2695</v>
      </c>
      <c r="B1161" t="s">
        <v>2668</v>
      </c>
    </row>
    <row r="1162" spans="1:2">
      <c r="A1162">
        <v>2696</v>
      </c>
      <c r="B1162" t="s">
        <v>2669</v>
      </c>
    </row>
    <row r="1163" spans="1:2">
      <c r="A1163">
        <v>2697</v>
      </c>
      <c r="B1163" t="s">
        <v>2670</v>
      </c>
    </row>
    <row r="1164" spans="1:2">
      <c r="A1164">
        <v>2698</v>
      </c>
      <c r="B1164" t="s">
        <v>2671</v>
      </c>
    </row>
    <row r="1165" spans="1:2">
      <c r="A1165">
        <v>2699</v>
      </c>
      <c r="B1165" t="s">
        <v>2672</v>
      </c>
    </row>
    <row r="1166" spans="1:2">
      <c r="A1166">
        <v>2700</v>
      </c>
      <c r="B1166" t="s">
        <v>2673</v>
      </c>
    </row>
    <row r="1167" spans="1:2">
      <c r="A1167">
        <v>2701</v>
      </c>
      <c r="B1167" t="s">
        <v>2674</v>
      </c>
    </row>
    <row r="1168" spans="1:2">
      <c r="A1168">
        <v>2702</v>
      </c>
      <c r="B1168" t="s">
        <v>2675</v>
      </c>
    </row>
    <row r="1169" spans="1:2">
      <c r="A1169">
        <v>2703</v>
      </c>
      <c r="B1169" t="s">
        <v>2676</v>
      </c>
    </row>
    <row r="1170" spans="1:2">
      <c r="A1170">
        <v>2705</v>
      </c>
      <c r="B1170" t="s">
        <v>2677</v>
      </c>
    </row>
    <row r="1171" spans="1:2">
      <c r="A1171">
        <v>2706</v>
      </c>
      <c r="B1171" t="s">
        <v>2678</v>
      </c>
    </row>
    <row r="1172" spans="1:2">
      <c r="A1172">
        <v>2707</v>
      </c>
      <c r="B1172" t="s">
        <v>2679</v>
      </c>
    </row>
    <row r="1173" spans="1:2">
      <c r="A1173">
        <v>2708</v>
      </c>
      <c r="B1173" t="s">
        <v>2680</v>
      </c>
    </row>
    <row r="1174" spans="1:2">
      <c r="A1174">
        <v>2709</v>
      </c>
      <c r="B1174" t="s">
        <v>2681</v>
      </c>
    </row>
    <row r="1175" spans="1:2">
      <c r="A1175">
        <v>2711</v>
      </c>
      <c r="B1175" t="s">
        <v>2683</v>
      </c>
    </row>
    <row r="1176" spans="1:2">
      <c r="A1176">
        <v>2712</v>
      </c>
      <c r="B1176" t="s">
        <v>2684</v>
      </c>
    </row>
    <row r="1177" spans="1:2">
      <c r="A1177">
        <v>2713</v>
      </c>
      <c r="B1177" t="s">
        <v>2685</v>
      </c>
    </row>
    <row r="1178" spans="1:2">
      <c r="A1178">
        <v>2714</v>
      </c>
      <c r="B1178" t="s">
        <v>2686</v>
      </c>
    </row>
    <row r="1179" spans="1:2">
      <c r="A1179">
        <v>2715</v>
      </c>
      <c r="B1179" t="s">
        <v>2687</v>
      </c>
    </row>
    <row r="1180" spans="1:2">
      <c r="A1180">
        <v>2716</v>
      </c>
      <c r="B1180" t="s">
        <v>2688</v>
      </c>
    </row>
    <row r="1181" spans="1:2">
      <c r="A1181">
        <v>2717</v>
      </c>
      <c r="B1181" t="s">
        <v>2689</v>
      </c>
    </row>
    <row r="1182" spans="1:2">
      <c r="A1182">
        <v>2718</v>
      </c>
      <c r="B1182" t="s">
        <v>2690</v>
      </c>
    </row>
    <row r="1183" spans="1:2">
      <c r="A1183">
        <v>2719</v>
      </c>
      <c r="B1183" t="s">
        <v>2691</v>
      </c>
    </row>
    <row r="1184" spans="1:2">
      <c r="A1184">
        <v>2721</v>
      </c>
      <c r="B1184" t="s">
        <v>2692</v>
      </c>
    </row>
    <row r="1185" spans="1:2">
      <c r="A1185">
        <v>2722</v>
      </c>
      <c r="B1185" t="s">
        <v>2693</v>
      </c>
    </row>
    <row r="1186" spans="1:2">
      <c r="A1186">
        <v>2723</v>
      </c>
      <c r="B1186" t="s">
        <v>2694</v>
      </c>
    </row>
    <row r="1187" spans="1:2">
      <c r="A1187">
        <v>2724</v>
      </c>
      <c r="B1187" t="s">
        <v>2695</v>
      </c>
    </row>
    <row r="1188" spans="1:2">
      <c r="A1188">
        <v>2725</v>
      </c>
      <c r="B1188" t="s">
        <v>2696</v>
      </c>
    </row>
    <row r="1189" spans="1:2">
      <c r="A1189">
        <v>2726</v>
      </c>
      <c r="B1189" t="s">
        <v>2697</v>
      </c>
    </row>
    <row r="1190" spans="1:2">
      <c r="A1190">
        <v>2727</v>
      </c>
      <c r="B1190" t="s">
        <v>2698</v>
      </c>
    </row>
    <row r="1191" spans="1:2">
      <c r="A1191">
        <v>2728</v>
      </c>
      <c r="B1191" t="s">
        <v>2699</v>
      </c>
    </row>
    <row r="1192" spans="1:2">
      <c r="A1192">
        <v>2729</v>
      </c>
      <c r="B1192" t="s">
        <v>2700</v>
      </c>
    </row>
    <row r="1193" spans="1:2">
      <c r="A1193">
        <v>2730</v>
      </c>
      <c r="B1193" t="s">
        <v>2701</v>
      </c>
    </row>
    <row r="1194" spans="1:2">
      <c r="A1194">
        <v>2731</v>
      </c>
      <c r="B1194" t="s">
        <v>2702</v>
      </c>
    </row>
    <row r="1195" spans="1:2">
      <c r="A1195">
        <v>2732</v>
      </c>
      <c r="B1195" t="s">
        <v>2703</v>
      </c>
    </row>
    <row r="1196" spans="1:2">
      <c r="A1196">
        <v>2733</v>
      </c>
      <c r="B1196" t="s">
        <v>2704</v>
      </c>
    </row>
    <row r="1197" spans="1:2">
      <c r="A1197">
        <v>2734</v>
      </c>
      <c r="B1197" t="s">
        <v>2705</v>
      </c>
    </row>
    <row r="1198" spans="1:2">
      <c r="A1198">
        <v>2735</v>
      </c>
      <c r="B1198" t="s">
        <v>2706</v>
      </c>
    </row>
    <row r="1199" spans="1:2">
      <c r="A1199">
        <v>2736</v>
      </c>
      <c r="B1199" t="s">
        <v>2707</v>
      </c>
    </row>
    <row r="1200" spans="1:2">
      <c r="A1200">
        <v>2737</v>
      </c>
      <c r="B1200" t="s">
        <v>2708</v>
      </c>
    </row>
    <row r="1201" spans="1:2">
      <c r="A1201">
        <v>2738</v>
      </c>
      <c r="B1201" t="s">
        <v>2709</v>
      </c>
    </row>
    <row r="1202" spans="1:2">
      <c r="A1202">
        <v>2739</v>
      </c>
      <c r="B1202" t="s">
        <v>2710</v>
      </c>
    </row>
    <row r="1203" spans="1:2">
      <c r="A1203">
        <v>2740</v>
      </c>
      <c r="B1203" t="s">
        <v>2711</v>
      </c>
    </row>
    <row r="1204" spans="1:2">
      <c r="A1204">
        <v>2741</v>
      </c>
      <c r="B1204" t="s">
        <v>2712</v>
      </c>
    </row>
    <row r="1205" spans="1:2">
      <c r="A1205">
        <v>2742</v>
      </c>
      <c r="B1205" t="s">
        <v>2713</v>
      </c>
    </row>
    <row r="1206" spans="1:2">
      <c r="A1206">
        <v>2743</v>
      </c>
      <c r="B1206" t="s">
        <v>2714</v>
      </c>
    </row>
    <row r="1207" spans="1:2">
      <c r="A1207">
        <v>2745</v>
      </c>
      <c r="B1207" t="s">
        <v>2715</v>
      </c>
    </row>
    <row r="1208" spans="1:2">
      <c r="A1208">
        <v>2746</v>
      </c>
      <c r="B1208" t="s">
        <v>2716</v>
      </c>
    </row>
    <row r="1209" spans="1:2">
      <c r="A1209">
        <v>2747</v>
      </c>
      <c r="B1209" t="s">
        <v>2717</v>
      </c>
    </row>
    <row r="1210" spans="1:2">
      <c r="A1210">
        <v>2748</v>
      </c>
      <c r="B1210" t="s">
        <v>2718</v>
      </c>
    </row>
    <row r="1211" spans="1:2">
      <c r="A1211">
        <v>2749</v>
      </c>
      <c r="B1211" t="s">
        <v>2719</v>
      </c>
    </row>
    <row r="1212" spans="1:2">
      <c r="A1212">
        <v>2750</v>
      </c>
      <c r="B1212" t="s">
        <v>2720</v>
      </c>
    </row>
    <row r="1213" spans="1:2">
      <c r="A1213">
        <v>2751</v>
      </c>
      <c r="B1213" t="s">
        <v>2721</v>
      </c>
    </row>
    <row r="1214" spans="1:2">
      <c r="A1214">
        <v>2752</v>
      </c>
      <c r="B1214" t="s">
        <v>2722</v>
      </c>
    </row>
    <row r="1215" spans="1:2">
      <c r="A1215">
        <v>2753</v>
      </c>
      <c r="B1215" t="s">
        <v>2723</v>
      </c>
    </row>
    <row r="1216" spans="1:2">
      <c r="A1216">
        <v>2755</v>
      </c>
      <c r="B1216" t="s">
        <v>2724</v>
      </c>
    </row>
    <row r="1217" spans="1:2">
      <c r="A1217">
        <v>2756</v>
      </c>
      <c r="B1217" t="s">
        <v>2725</v>
      </c>
    </row>
    <row r="1218" spans="1:2">
      <c r="A1218">
        <v>2757</v>
      </c>
      <c r="B1218" t="s">
        <v>2726</v>
      </c>
    </row>
    <row r="1219" spans="1:2">
      <c r="A1219">
        <v>2758</v>
      </c>
      <c r="B1219" t="s">
        <v>2727</v>
      </c>
    </row>
    <row r="1220" spans="1:2">
      <c r="A1220">
        <v>2759</v>
      </c>
      <c r="B1220" t="s">
        <v>2729</v>
      </c>
    </row>
    <row r="1221" spans="1:2">
      <c r="A1221">
        <v>2760</v>
      </c>
      <c r="B1221" t="s">
        <v>2730</v>
      </c>
    </row>
    <row r="1222" spans="1:2">
      <c r="A1222">
        <v>2761</v>
      </c>
      <c r="B1222" t="s">
        <v>2731</v>
      </c>
    </row>
    <row r="1223" spans="1:2">
      <c r="A1223">
        <v>2762</v>
      </c>
      <c r="B1223" t="s">
        <v>2732</v>
      </c>
    </row>
    <row r="1224" spans="1:2">
      <c r="A1224">
        <v>2763</v>
      </c>
      <c r="B1224" t="s">
        <v>2733</v>
      </c>
    </row>
    <row r="1225" spans="1:2">
      <c r="A1225">
        <v>2765</v>
      </c>
      <c r="B1225" t="s">
        <v>2734</v>
      </c>
    </row>
    <row r="1226" spans="1:2">
      <c r="A1226">
        <v>2766</v>
      </c>
      <c r="B1226" t="s">
        <v>2735</v>
      </c>
    </row>
    <row r="1227" spans="1:2">
      <c r="A1227">
        <v>2767</v>
      </c>
      <c r="B1227" t="s">
        <v>2736</v>
      </c>
    </row>
    <row r="1228" spans="1:2">
      <c r="A1228">
        <v>2768</v>
      </c>
      <c r="B1228" t="s">
        <v>2737</v>
      </c>
    </row>
    <row r="1229" spans="1:2">
      <c r="A1229">
        <v>2769</v>
      </c>
      <c r="B1229" t="s">
        <v>2739</v>
      </c>
    </row>
    <row r="1230" spans="1:2">
      <c r="A1230">
        <v>2770</v>
      </c>
      <c r="B1230" t="s">
        <v>2740</v>
      </c>
    </row>
    <row r="1231" spans="1:2">
      <c r="A1231">
        <v>2771</v>
      </c>
      <c r="B1231" t="s">
        <v>2741</v>
      </c>
    </row>
    <row r="1232" spans="1:2">
      <c r="A1232">
        <v>2772</v>
      </c>
      <c r="B1232" t="s">
        <v>2742</v>
      </c>
    </row>
    <row r="1233" spans="1:2">
      <c r="A1233">
        <v>2773</v>
      </c>
      <c r="B1233" t="s">
        <v>2743</v>
      </c>
    </row>
    <row r="1234" spans="1:2">
      <c r="A1234">
        <v>2775</v>
      </c>
      <c r="B1234" t="s">
        <v>2744</v>
      </c>
    </row>
    <row r="1235" spans="1:2">
      <c r="A1235">
        <v>2776</v>
      </c>
      <c r="B1235" t="s">
        <v>2746</v>
      </c>
    </row>
    <row r="1236" spans="1:2">
      <c r="A1236">
        <v>2777</v>
      </c>
      <c r="B1236" t="s">
        <v>2748</v>
      </c>
    </row>
    <row r="1237" spans="1:2">
      <c r="A1237">
        <v>2778</v>
      </c>
      <c r="B1237" t="s">
        <v>2750</v>
      </c>
    </row>
    <row r="1238" spans="1:2">
      <c r="A1238">
        <v>2779</v>
      </c>
      <c r="B1238" t="s">
        <v>2749</v>
      </c>
    </row>
    <row r="1239" spans="1:2">
      <c r="A1239">
        <v>2780</v>
      </c>
      <c r="B1239" t="s">
        <v>2751</v>
      </c>
    </row>
    <row r="1240" spans="1:2">
      <c r="A1240">
        <v>2781</v>
      </c>
      <c r="B1240" t="s">
        <v>2752</v>
      </c>
    </row>
    <row r="1241" spans="1:2">
      <c r="A1241">
        <v>2782</v>
      </c>
      <c r="B1241" t="s">
        <v>2753</v>
      </c>
    </row>
    <row r="1242" spans="1:2">
      <c r="A1242">
        <v>2783</v>
      </c>
      <c r="B1242" t="s">
        <v>2754</v>
      </c>
    </row>
    <row r="1243" spans="1:2">
      <c r="A1243">
        <v>2785</v>
      </c>
      <c r="B1243" t="s">
        <v>2755</v>
      </c>
    </row>
    <row r="1244" spans="1:2">
      <c r="A1244">
        <v>2786</v>
      </c>
      <c r="B1244" t="s">
        <v>2756</v>
      </c>
    </row>
    <row r="1245" spans="1:2">
      <c r="A1245">
        <v>2787</v>
      </c>
      <c r="B1245" t="s">
        <v>2759</v>
      </c>
    </row>
    <row r="1246" spans="1:2">
      <c r="A1246">
        <v>300001</v>
      </c>
      <c r="B1246" t="s">
        <v>2758</v>
      </c>
    </row>
    <row r="1247" spans="1:2">
      <c r="A1247">
        <v>300002</v>
      </c>
      <c r="B1247" t="s">
        <v>2760</v>
      </c>
    </row>
    <row r="1248" spans="1:2">
      <c r="A1248">
        <v>300003</v>
      </c>
      <c r="B1248" t="s">
        <v>2761</v>
      </c>
    </row>
    <row r="1249" spans="1:2">
      <c r="A1249">
        <v>300004</v>
      </c>
      <c r="B1249" t="s">
        <v>2762</v>
      </c>
    </row>
    <row r="1250" spans="1:2">
      <c r="A1250">
        <v>300005</v>
      </c>
      <c r="B1250" t="s">
        <v>2763</v>
      </c>
    </row>
    <row r="1251" spans="1:2">
      <c r="A1251">
        <v>300006</v>
      </c>
      <c r="B1251" t="s">
        <v>2764</v>
      </c>
    </row>
    <row r="1252" spans="1:2">
      <c r="A1252">
        <v>300007</v>
      </c>
      <c r="B1252" t="s">
        <v>2765</v>
      </c>
    </row>
    <row r="1253" spans="1:2">
      <c r="A1253">
        <v>300008</v>
      </c>
      <c r="B1253" t="s">
        <v>2766</v>
      </c>
    </row>
    <row r="1254" spans="1:2">
      <c r="A1254">
        <v>300009</v>
      </c>
      <c r="B1254" t="s">
        <v>2767</v>
      </c>
    </row>
    <row r="1255" spans="1:2">
      <c r="A1255">
        <v>300010</v>
      </c>
      <c r="B1255" t="s">
        <v>2768</v>
      </c>
    </row>
    <row r="1256" spans="1:2">
      <c r="A1256">
        <v>300011</v>
      </c>
      <c r="B1256" t="s">
        <v>2769</v>
      </c>
    </row>
    <row r="1257" spans="1:2">
      <c r="A1257">
        <v>300012</v>
      </c>
      <c r="B1257" t="s">
        <v>2770</v>
      </c>
    </row>
    <row r="1258" spans="1:2">
      <c r="A1258">
        <v>300013</v>
      </c>
      <c r="B1258" t="s">
        <v>2771</v>
      </c>
    </row>
    <row r="1259" spans="1:2">
      <c r="A1259">
        <v>300014</v>
      </c>
      <c r="B1259" t="s">
        <v>2772</v>
      </c>
    </row>
    <row r="1260" spans="1:2">
      <c r="A1260">
        <v>300015</v>
      </c>
      <c r="B1260" t="s">
        <v>2773</v>
      </c>
    </row>
    <row r="1261" spans="1:2">
      <c r="A1261">
        <v>300016</v>
      </c>
      <c r="B1261" t="s">
        <v>2774</v>
      </c>
    </row>
    <row r="1262" spans="1:2">
      <c r="A1262">
        <v>300017</v>
      </c>
      <c r="B1262" t="s">
        <v>2775</v>
      </c>
    </row>
    <row r="1263" spans="1:2">
      <c r="A1263">
        <v>300018</v>
      </c>
      <c r="B1263" t="s">
        <v>2776</v>
      </c>
    </row>
    <row r="1264" spans="1:2">
      <c r="A1264">
        <v>300019</v>
      </c>
      <c r="B1264" t="s">
        <v>2777</v>
      </c>
    </row>
    <row r="1265" spans="1:2">
      <c r="A1265">
        <v>300020</v>
      </c>
      <c r="B1265" t="s">
        <v>2778</v>
      </c>
    </row>
    <row r="1266" spans="1:2">
      <c r="A1266">
        <v>300021</v>
      </c>
      <c r="B1266" t="s">
        <v>2779</v>
      </c>
    </row>
    <row r="1267" spans="1:2">
      <c r="A1267">
        <v>300022</v>
      </c>
      <c r="B1267" t="s">
        <v>2780</v>
      </c>
    </row>
    <row r="1268" spans="1:2">
      <c r="A1268">
        <v>300023</v>
      </c>
      <c r="B1268" t="s">
        <v>2781</v>
      </c>
    </row>
    <row r="1269" spans="1:2">
      <c r="A1269">
        <v>300024</v>
      </c>
      <c r="B1269" t="s">
        <v>2782</v>
      </c>
    </row>
    <row r="1270" spans="1:2">
      <c r="A1270">
        <v>300025</v>
      </c>
      <c r="B1270" t="s">
        <v>2783</v>
      </c>
    </row>
    <row r="1271" spans="1:2">
      <c r="A1271">
        <v>300026</v>
      </c>
      <c r="B1271" t="s">
        <v>2784</v>
      </c>
    </row>
    <row r="1272" spans="1:2">
      <c r="A1272">
        <v>300027</v>
      </c>
      <c r="B1272" t="s">
        <v>2785</v>
      </c>
    </row>
    <row r="1273" spans="1:2">
      <c r="A1273">
        <v>300028</v>
      </c>
      <c r="B1273" t="s">
        <v>2786</v>
      </c>
    </row>
    <row r="1274" spans="1:2">
      <c r="A1274">
        <v>300029</v>
      </c>
      <c r="B1274" t="s">
        <v>2787</v>
      </c>
    </row>
    <row r="1275" spans="1:2">
      <c r="A1275">
        <v>300030</v>
      </c>
      <c r="B1275" t="s">
        <v>2788</v>
      </c>
    </row>
    <row r="1276" spans="1:2">
      <c r="A1276">
        <v>300031</v>
      </c>
      <c r="B1276" t="s">
        <v>2791</v>
      </c>
    </row>
    <row r="1277" spans="1:2">
      <c r="A1277">
        <v>300032</v>
      </c>
      <c r="B1277" t="s">
        <v>2790</v>
      </c>
    </row>
    <row r="1278" spans="1:2">
      <c r="A1278">
        <v>300033</v>
      </c>
      <c r="B1278" t="s">
        <v>2792</v>
      </c>
    </row>
    <row r="1279" spans="1:2">
      <c r="A1279">
        <v>300034</v>
      </c>
      <c r="B1279" t="s">
        <v>2793</v>
      </c>
    </row>
    <row r="1280" spans="1:2">
      <c r="A1280">
        <v>300035</v>
      </c>
      <c r="B1280" t="s">
        <v>2794</v>
      </c>
    </row>
    <row r="1281" spans="1:2">
      <c r="A1281">
        <v>300036</v>
      </c>
      <c r="B1281" t="s">
        <v>2795</v>
      </c>
    </row>
    <row r="1282" spans="1:2">
      <c r="A1282">
        <v>300037</v>
      </c>
      <c r="B1282" t="s">
        <v>2796</v>
      </c>
    </row>
    <row r="1283" spans="1:2">
      <c r="A1283">
        <v>300038</v>
      </c>
      <c r="B1283" t="s">
        <v>2797</v>
      </c>
    </row>
    <row r="1284" spans="1:2">
      <c r="A1284">
        <v>300039</v>
      </c>
      <c r="B1284" t="s">
        <v>2798</v>
      </c>
    </row>
    <row r="1285" spans="1:2">
      <c r="A1285">
        <v>300040</v>
      </c>
      <c r="B1285" t="s">
        <v>2799</v>
      </c>
    </row>
    <row r="1286" spans="1:2">
      <c r="A1286">
        <v>300041</v>
      </c>
      <c r="B1286" t="s">
        <v>2800</v>
      </c>
    </row>
    <row r="1287" spans="1:2">
      <c r="A1287">
        <v>300042</v>
      </c>
      <c r="B1287" t="s">
        <v>2801</v>
      </c>
    </row>
    <row r="1288" spans="1:2">
      <c r="A1288">
        <v>300043</v>
      </c>
      <c r="B1288" t="s">
        <v>2802</v>
      </c>
    </row>
    <row r="1289" spans="1:2">
      <c r="A1289">
        <v>300044</v>
      </c>
      <c r="B1289" t="s">
        <v>2803</v>
      </c>
    </row>
    <row r="1290" spans="1:2">
      <c r="A1290">
        <v>300045</v>
      </c>
      <c r="B1290" t="s">
        <v>2804</v>
      </c>
    </row>
    <row r="1291" spans="1:2">
      <c r="A1291">
        <v>300046</v>
      </c>
      <c r="B1291" t="s">
        <v>2805</v>
      </c>
    </row>
    <row r="1292" spans="1:2">
      <c r="A1292">
        <v>300047</v>
      </c>
      <c r="B1292" t="s">
        <v>2806</v>
      </c>
    </row>
    <row r="1293" spans="1:2">
      <c r="A1293">
        <v>300048</v>
      </c>
      <c r="B1293" t="s">
        <v>2807</v>
      </c>
    </row>
    <row r="1294" spans="1:2">
      <c r="A1294">
        <v>300049</v>
      </c>
      <c r="B1294" t="s">
        <v>2808</v>
      </c>
    </row>
    <row r="1295" spans="1:2">
      <c r="A1295">
        <v>300050</v>
      </c>
      <c r="B1295" t="s">
        <v>2809</v>
      </c>
    </row>
    <row r="1296" spans="1:2">
      <c r="A1296">
        <v>300051</v>
      </c>
      <c r="B1296" t="s">
        <v>2810</v>
      </c>
    </row>
    <row r="1297" spans="1:2">
      <c r="A1297">
        <v>300052</v>
      </c>
      <c r="B1297" t="s">
        <v>2811</v>
      </c>
    </row>
    <row r="1298" spans="1:2">
      <c r="A1298">
        <v>300053</v>
      </c>
      <c r="B1298" t="s">
        <v>2812</v>
      </c>
    </row>
    <row r="1299" spans="1:2">
      <c r="A1299">
        <v>300054</v>
      </c>
      <c r="B1299" t="s">
        <v>2813</v>
      </c>
    </row>
    <row r="1300" spans="1:2">
      <c r="A1300">
        <v>300055</v>
      </c>
      <c r="B1300" t="s">
        <v>2814</v>
      </c>
    </row>
    <row r="1301" spans="1:2">
      <c r="A1301">
        <v>300056</v>
      </c>
      <c r="B1301" t="s">
        <v>2815</v>
      </c>
    </row>
    <row r="1302" spans="1:2">
      <c r="A1302">
        <v>300057</v>
      </c>
      <c r="B1302" t="s">
        <v>2816</v>
      </c>
    </row>
    <row r="1303" spans="1:2">
      <c r="A1303">
        <v>300058</v>
      </c>
      <c r="B1303" t="s">
        <v>2817</v>
      </c>
    </row>
    <row r="1304" spans="1:2">
      <c r="A1304">
        <v>300059</v>
      </c>
      <c r="B1304" t="s">
        <v>2818</v>
      </c>
    </row>
    <row r="1305" spans="1:2">
      <c r="A1305">
        <v>300061</v>
      </c>
      <c r="B1305" t="s">
        <v>2819</v>
      </c>
    </row>
    <row r="1306" spans="1:2">
      <c r="A1306">
        <v>300062</v>
      </c>
      <c r="B1306" t="s">
        <v>2820</v>
      </c>
    </row>
    <row r="1307" spans="1:2">
      <c r="A1307">
        <v>300063</v>
      </c>
      <c r="B1307" t="s">
        <v>2821</v>
      </c>
    </row>
    <row r="1308" spans="1:2">
      <c r="A1308">
        <v>300064</v>
      </c>
      <c r="B1308" t="s">
        <v>2822</v>
      </c>
    </row>
    <row r="1309" spans="1:2">
      <c r="A1309">
        <v>300065</v>
      </c>
      <c r="B1309" t="s">
        <v>2823</v>
      </c>
    </row>
    <row r="1310" spans="1:2">
      <c r="A1310">
        <v>300066</v>
      </c>
      <c r="B1310" t="s">
        <v>2824</v>
      </c>
    </row>
    <row r="1311" spans="1:2">
      <c r="A1311">
        <v>300067</v>
      </c>
      <c r="B1311" t="s">
        <v>2825</v>
      </c>
    </row>
    <row r="1312" spans="1:2">
      <c r="A1312">
        <v>300068</v>
      </c>
      <c r="B1312" t="s">
        <v>2826</v>
      </c>
    </row>
    <row r="1313" spans="1:2">
      <c r="A1313">
        <v>300069</v>
      </c>
      <c r="B1313" t="s">
        <v>2827</v>
      </c>
    </row>
    <row r="1314" spans="1:2">
      <c r="A1314">
        <v>300070</v>
      </c>
      <c r="B1314" t="s">
        <v>2828</v>
      </c>
    </row>
    <row r="1315" spans="1:2">
      <c r="A1315">
        <v>300071</v>
      </c>
      <c r="B1315" t="s">
        <v>2829</v>
      </c>
    </row>
    <row r="1316" spans="1:2">
      <c r="A1316">
        <v>300072</v>
      </c>
      <c r="B1316" t="s">
        <v>2830</v>
      </c>
    </row>
    <row r="1317" spans="1:2">
      <c r="A1317">
        <v>300073</v>
      </c>
      <c r="B1317" t="s">
        <v>2831</v>
      </c>
    </row>
    <row r="1318" spans="1:2">
      <c r="A1318">
        <v>300074</v>
      </c>
      <c r="B1318" t="s">
        <v>2832</v>
      </c>
    </row>
    <row r="1319" spans="1:2">
      <c r="A1319">
        <v>300075</v>
      </c>
      <c r="B1319" t="s">
        <v>2833</v>
      </c>
    </row>
    <row r="1320" spans="1:2">
      <c r="A1320">
        <v>300076</v>
      </c>
      <c r="B1320" t="s">
        <v>2834</v>
      </c>
    </row>
    <row r="1321" spans="1:2">
      <c r="A1321">
        <v>300077</v>
      </c>
      <c r="B1321" t="s">
        <v>2835</v>
      </c>
    </row>
    <row r="1322" spans="1:2">
      <c r="A1322">
        <v>300078</v>
      </c>
      <c r="B1322" t="s">
        <v>2838</v>
      </c>
    </row>
    <row r="1323" spans="1:2">
      <c r="A1323">
        <v>300079</v>
      </c>
      <c r="B1323" t="s">
        <v>2837</v>
      </c>
    </row>
    <row r="1324" spans="1:2">
      <c r="A1324">
        <v>300080</v>
      </c>
      <c r="B1324" t="s">
        <v>2841</v>
      </c>
    </row>
    <row r="1325" spans="1:2">
      <c r="A1325">
        <v>300081</v>
      </c>
      <c r="B1325" t="s">
        <v>2840</v>
      </c>
    </row>
    <row r="1326" spans="1:2">
      <c r="A1326">
        <v>300082</v>
      </c>
      <c r="B1326" t="s">
        <v>2842</v>
      </c>
    </row>
    <row r="1327" spans="1:2">
      <c r="A1327">
        <v>300083</v>
      </c>
      <c r="B1327" t="s">
        <v>2843</v>
      </c>
    </row>
    <row r="1328" spans="1:2">
      <c r="A1328">
        <v>300084</v>
      </c>
      <c r="B1328" t="s">
        <v>2844</v>
      </c>
    </row>
    <row r="1329" spans="1:2">
      <c r="A1329">
        <v>300085</v>
      </c>
      <c r="B1329" t="s">
        <v>2845</v>
      </c>
    </row>
    <row r="1330" spans="1:2">
      <c r="A1330">
        <v>300086</v>
      </c>
      <c r="B1330" t="s">
        <v>2846</v>
      </c>
    </row>
    <row r="1331" spans="1:2">
      <c r="A1331">
        <v>300087</v>
      </c>
      <c r="B1331" t="s">
        <v>2847</v>
      </c>
    </row>
    <row r="1332" spans="1:2">
      <c r="A1332">
        <v>300088</v>
      </c>
      <c r="B1332" t="s">
        <v>2848</v>
      </c>
    </row>
    <row r="1333" spans="1:2">
      <c r="A1333">
        <v>300089</v>
      </c>
      <c r="B1333" t="s">
        <v>2851</v>
      </c>
    </row>
    <row r="1334" spans="1:2">
      <c r="A1334">
        <v>300090</v>
      </c>
      <c r="B1334" t="s">
        <v>2853</v>
      </c>
    </row>
    <row r="1335" spans="1:2">
      <c r="A1335">
        <v>300091</v>
      </c>
      <c r="B1335" t="s">
        <v>2852</v>
      </c>
    </row>
    <row r="1336" spans="1:2">
      <c r="A1336">
        <v>300092</v>
      </c>
      <c r="B1336" t="s">
        <v>2854</v>
      </c>
    </row>
    <row r="1337" spans="1:2">
      <c r="A1337">
        <v>300093</v>
      </c>
      <c r="B1337" t="s">
        <v>2855</v>
      </c>
    </row>
    <row r="1338" spans="1:2">
      <c r="A1338">
        <v>300094</v>
      </c>
      <c r="B1338" t="s">
        <v>2856</v>
      </c>
    </row>
    <row r="1339" spans="1:2">
      <c r="A1339">
        <v>300095</v>
      </c>
      <c r="B1339" t="s">
        <v>2857</v>
      </c>
    </row>
    <row r="1340" spans="1:2">
      <c r="A1340">
        <v>300096</v>
      </c>
      <c r="B1340" t="s">
        <v>2858</v>
      </c>
    </row>
    <row r="1341" spans="1:2">
      <c r="A1341">
        <v>300097</v>
      </c>
      <c r="B1341" t="s">
        <v>2859</v>
      </c>
    </row>
    <row r="1342" spans="1:2">
      <c r="A1342">
        <v>300098</v>
      </c>
      <c r="B1342" t="s">
        <v>2860</v>
      </c>
    </row>
    <row r="1343" spans="1:2">
      <c r="A1343">
        <v>300099</v>
      </c>
      <c r="B1343" t="s">
        <v>2861</v>
      </c>
    </row>
    <row r="1344" spans="1:2">
      <c r="A1344">
        <v>300100</v>
      </c>
      <c r="B1344" t="s">
        <v>2862</v>
      </c>
    </row>
    <row r="1345" spans="1:2">
      <c r="A1345">
        <v>300101</v>
      </c>
      <c r="B1345" t="s">
        <v>2863</v>
      </c>
    </row>
    <row r="1346" spans="1:2">
      <c r="A1346">
        <v>300102</v>
      </c>
      <c r="B1346" t="s">
        <v>2864</v>
      </c>
    </row>
    <row r="1347" spans="1:2">
      <c r="A1347">
        <v>300103</v>
      </c>
      <c r="B1347" t="s">
        <v>2865</v>
      </c>
    </row>
    <row r="1348" spans="1:2">
      <c r="A1348">
        <v>300104</v>
      </c>
      <c r="B1348" t="s">
        <v>2866</v>
      </c>
    </row>
    <row r="1349" spans="1:2">
      <c r="A1349">
        <v>300105</v>
      </c>
      <c r="B1349" t="s">
        <v>2867</v>
      </c>
    </row>
    <row r="1350" spans="1:2">
      <c r="A1350">
        <v>300106</v>
      </c>
      <c r="B1350" t="s">
        <v>2868</v>
      </c>
    </row>
    <row r="1351" spans="1:2">
      <c r="A1351">
        <v>300107</v>
      </c>
      <c r="B1351" t="s">
        <v>2869</v>
      </c>
    </row>
    <row r="1352" spans="1:2">
      <c r="A1352">
        <v>300108</v>
      </c>
      <c r="B1352" t="s">
        <v>2870</v>
      </c>
    </row>
    <row r="1353" spans="1:2">
      <c r="A1353">
        <v>300109</v>
      </c>
      <c r="B1353" t="s">
        <v>2871</v>
      </c>
    </row>
    <row r="1354" spans="1:2">
      <c r="A1354">
        <v>300110</v>
      </c>
      <c r="B1354" t="s">
        <v>2872</v>
      </c>
    </row>
    <row r="1355" spans="1:2">
      <c r="A1355">
        <v>300111</v>
      </c>
      <c r="B1355" t="s">
        <v>2873</v>
      </c>
    </row>
    <row r="1356" spans="1:2">
      <c r="A1356">
        <v>300112</v>
      </c>
      <c r="B1356" t="s">
        <v>2874</v>
      </c>
    </row>
    <row r="1357" spans="1:2">
      <c r="A1357">
        <v>300113</v>
      </c>
      <c r="B1357" t="s">
        <v>2875</v>
      </c>
    </row>
    <row r="1358" spans="1:2">
      <c r="A1358">
        <v>300114</v>
      </c>
      <c r="B1358" t="s">
        <v>2876</v>
      </c>
    </row>
    <row r="1359" spans="1:2">
      <c r="A1359">
        <v>300115</v>
      </c>
      <c r="B1359" t="s">
        <v>2877</v>
      </c>
    </row>
    <row r="1360" spans="1:2">
      <c r="A1360">
        <v>300116</v>
      </c>
      <c r="B1360" t="s">
        <v>2878</v>
      </c>
    </row>
    <row r="1361" spans="1:2">
      <c r="A1361">
        <v>300117</v>
      </c>
      <c r="B1361" t="s">
        <v>2879</v>
      </c>
    </row>
    <row r="1362" spans="1:2">
      <c r="A1362">
        <v>300118</v>
      </c>
      <c r="B1362" t="s">
        <v>2880</v>
      </c>
    </row>
    <row r="1363" spans="1:2">
      <c r="A1363">
        <v>300119</v>
      </c>
      <c r="B1363" t="s">
        <v>2881</v>
      </c>
    </row>
    <row r="1364" spans="1:2">
      <c r="A1364">
        <v>300120</v>
      </c>
      <c r="B1364" t="s">
        <v>2882</v>
      </c>
    </row>
    <row r="1365" spans="1:2">
      <c r="A1365">
        <v>300121</v>
      </c>
      <c r="B1365" t="s">
        <v>2883</v>
      </c>
    </row>
    <row r="1366" spans="1:2">
      <c r="A1366">
        <v>300122</v>
      </c>
      <c r="B1366" t="s">
        <v>2884</v>
      </c>
    </row>
    <row r="1367" spans="1:2">
      <c r="A1367">
        <v>300123</v>
      </c>
      <c r="B1367" t="s">
        <v>2885</v>
      </c>
    </row>
    <row r="1368" spans="1:2">
      <c r="A1368">
        <v>300124</v>
      </c>
      <c r="B1368" t="s">
        <v>2886</v>
      </c>
    </row>
    <row r="1369" spans="1:2">
      <c r="A1369">
        <v>300125</v>
      </c>
      <c r="B1369" t="s">
        <v>2887</v>
      </c>
    </row>
    <row r="1370" spans="1:2">
      <c r="A1370">
        <v>300126</v>
      </c>
      <c r="B1370" t="s">
        <v>2888</v>
      </c>
    </row>
    <row r="1371" spans="1:2">
      <c r="A1371">
        <v>300127</v>
      </c>
      <c r="B1371" t="s">
        <v>2889</v>
      </c>
    </row>
    <row r="1372" spans="1:2">
      <c r="A1372">
        <v>300128</v>
      </c>
      <c r="B1372" t="s">
        <v>2890</v>
      </c>
    </row>
    <row r="1373" spans="1:2">
      <c r="A1373">
        <v>300129</v>
      </c>
      <c r="B1373" t="s">
        <v>2891</v>
      </c>
    </row>
    <row r="1374" spans="1:2">
      <c r="A1374">
        <v>300130</v>
      </c>
      <c r="B1374" t="s">
        <v>2892</v>
      </c>
    </row>
    <row r="1375" spans="1:2">
      <c r="A1375">
        <v>300131</v>
      </c>
      <c r="B1375" t="s">
        <v>2893</v>
      </c>
    </row>
    <row r="1376" spans="1:2">
      <c r="A1376">
        <v>300132</v>
      </c>
      <c r="B1376" t="s">
        <v>2894</v>
      </c>
    </row>
    <row r="1377" spans="1:2">
      <c r="A1377">
        <v>300133</v>
      </c>
      <c r="B1377" t="s">
        <v>2895</v>
      </c>
    </row>
    <row r="1378" spans="1:2">
      <c r="A1378">
        <v>300134</v>
      </c>
      <c r="B1378" t="s">
        <v>2896</v>
      </c>
    </row>
    <row r="1379" spans="1:2">
      <c r="A1379">
        <v>300135</v>
      </c>
      <c r="B1379" t="s">
        <v>2899</v>
      </c>
    </row>
    <row r="1380" spans="1:2">
      <c r="A1380">
        <v>300136</v>
      </c>
      <c r="B1380" t="s">
        <v>2898</v>
      </c>
    </row>
    <row r="1381" spans="1:2">
      <c r="A1381">
        <v>300137</v>
      </c>
      <c r="B1381" t="s">
        <v>2900</v>
      </c>
    </row>
    <row r="1382" spans="1:2">
      <c r="A1382">
        <v>300138</v>
      </c>
      <c r="B1382" t="s">
        <v>2901</v>
      </c>
    </row>
    <row r="1383" spans="1:2">
      <c r="A1383">
        <v>300139</v>
      </c>
      <c r="B1383" t="s">
        <v>2904</v>
      </c>
    </row>
    <row r="1384" spans="1:2">
      <c r="A1384">
        <v>300140</v>
      </c>
      <c r="B1384" t="s">
        <v>2903</v>
      </c>
    </row>
    <row r="1385" spans="1:2">
      <c r="A1385">
        <v>300141</v>
      </c>
      <c r="B1385" t="s">
        <v>2905</v>
      </c>
    </row>
    <row r="1386" spans="1:2">
      <c r="A1386">
        <v>300142</v>
      </c>
      <c r="B1386" t="s">
        <v>2906</v>
      </c>
    </row>
    <row r="1387" spans="1:2">
      <c r="A1387">
        <v>300143</v>
      </c>
      <c r="B1387" t="s">
        <v>2907</v>
      </c>
    </row>
    <row r="1388" spans="1:2">
      <c r="A1388">
        <v>300144</v>
      </c>
      <c r="B1388" t="s">
        <v>2908</v>
      </c>
    </row>
    <row r="1389" spans="1:2">
      <c r="A1389">
        <v>300145</v>
      </c>
      <c r="B1389" t="s">
        <v>2909</v>
      </c>
    </row>
    <row r="1390" spans="1:2">
      <c r="A1390">
        <v>300146</v>
      </c>
      <c r="B1390" t="s">
        <v>2910</v>
      </c>
    </row>
    <row r="1391" spans="1:2">
      <c r="A1391">
        <v>300147</v>
      </c>
      <c r="B1391" t="s">
        <v>2911</v>
      </c>
    </row>
    <row r="1392" spans="1:2">
      <c r="A1392">
        <v>300148</v>
      </c>
      <c r="B1392" t="s">
        <v>2912</v>
      </c>
    </row>
    <row r="1393" spans="1:2">
      <c r="A1393">
        <v>300149</v>
      </c>
      <c r="B1393" t="s">
        <v>2913</v>
      </c>
    </row>
    <row r="1394" spans="1:2">
      <c r="A1394">
        <v>300150</v>
      </c>
      <c r="B1394" t="s">
        <v>2914</v>
      </c>
    </row>
    <row r="1395" spans="1:2">
      <c r="A1395">
        <v>300151</v>
      </c>
      <c r="B1395" t="s">
        <v>2915</v>
      </c>
    </row>
    <row r="1396" spans="1:2">
      <c r="A1396">
        <v>300152</v>
      </c>
      <c r="B1396" t="s">
        <v>2918</v>
      </c>
    </row>
    <row r="1397" spans="1:2">
      <c r="A1397">
        <v>300153</v>
      </c>
      <c r="B1397" t="s">
        <v>2917</v>
      </c>
    </row>
    <row r="1398" spans="1:2">
      <c r="A1398">
        <v>300154</v>
      </c>
      <c r="B1398" t="s">
        <v>2919</v>
      </c>
    </row>
    <row r="1399" spans="1:2">
      <c r="A1399">
        <v>300155</v>
      </c>
      <c r="B1399" t="s">
        <v>2920</v>
      </c>
    </row>
    <row r="1400" spans="1:2">
      <c r="A1400">
        <v>300156</v>
      </c>
      <c r="B1400" t="s">
        <v>2921</v>
      </c>
    </row>
    <row r="1401" spans="1:2">
      <c r="A1401">
        <v>300157</v>
      </c>
      <c r="B1401" t="s">
        <v>2922</v>
      </c>
    </row>
    <row r="1402" spans="1:2">
      <c r="A1402">
        <v>300158</v>
      </c>
      <c r="B1402" t="s">
        <v>2923</v>
      </c>
    </row>
    <row r="1403" spans="1:2">
      <c r="A1403">
        <v>300159</v>
      </c>
      <c r="B1403" t="s">
        <v>2924</v>
      </c>
    </row>
    <row r="1404" spans="1:2">
      <c r="A1404">
        <v>300160</v>
      </c>
      <c r="B1404" t="s">
        <v>2925</v>
      </c>
    </row>
    <row r="1405" spans="1:2">
      <c r="A1405">
        <v>300161</v>
      </c>
      <c r="B1405" t="s">
        <v>2926</v>
      </c>
    </row>
    <row r="1406" spans="1:2">
      <c r="A1406">
        <v>300162</v>
      </c>
      <c r="B1406" t="s">
        <v>2929</v>
      </c>
    </row>
    <row r="1407" spans="1:2">
      <c r="A1407">
        <v>300163</v>
      </c>
      <c r="B1407" t="s">
        <v>2928</v>
      </c>
    </row>
    <row r="1408" spans="1:2">
      <c r="A1408">
        <v>300164</v>
      </c>
      <c r="B1408" t="s">
        <v>2930</v>
      </c>
    </row>
    <row r="1409" spans="1:2">
      <c r="A1409">
        <v>300165</v>
      </c>
      <c r="B1409" t="s">
        <v>2931</v>
      </c>
    </row>
    <row r="1410" spans="1:2">
      <c r="A1410">
        <v>300166</v>
      </c>
      <c r="B1410" t="s">
        <v>2932</v>
      </c>
    </row>
    <row r="1411" spans="1:2">
      <c r="A1411">
        <v>300167</v>
      </c>
      <c r="B1411" t="s">
        <v>2933</v>
      </c>
    </row>
    <row r="1412" spans="1:2">
      <c r="A1412">
        <v>300168</v>
      </c>
      <c r="B1412" t="s">
        <v>2934</v>
      </c>
    </row>
    <row r="1413" spans="1:2">
      <c r="A1413">
        <v>300169</v>
      </c>
      <c r="B1413" t="s">
        <v>2935</v>
      </c>
    </row>
    <row r="1414" spans="1:2">
      <c r="A1414">
        <v>300170</v>
      </c>
      <c r="B1414" t="s">
        <v>2936</v>
      </c>
    </row>
    <row r="1415" spans="1:2">
      <c r="A1415">
        <v>300171</v>
      </c>
      <c r="B1415" t="s">
        <v>2937</v>
      </c>
    </row>
    <row r="1416" spans="1:2">
      <c r="A1416">
        <v>300172</v>
      </c>
      <c r="B1416" t="s">
        <v>2938</v>
      </c>
    </row>
    <row r="1417" spans="1:2">
      <c r="A1417">
        <v>300173</v>
      </c>
      <c r="B1417" t="s">
        <v>2941</v>
      </c>
    </row>
    <row r="1418" spans="1:2">
      <c r="A1418">
        <v>300174</v>
      </c>
      <c r="B1418" t="s">
        <v>2940</v>
      </c>
    </row>
    <row r="1419" spans="1:2">
      <c r="A1419">
        <v>300175</v>
      </c>
      <c r="B1419" t="s">
        <v>2942</v>
      </c>
    </row>
    <row r="1420" spans="1:2">
      <c r="A1420">
        <v>300176</v>
      </c>
      <c r="B1420" t="s">
        <v>2943</v>
      </c>
    </row>
    <row r="1421" spans="1:2">
      <c r="A1421">
        <v>300177</v>
      </c>
      <c r="B1421" t="s">
        <v>2944</v>
      </c>
    </row>
    <row r="1422" spans="1:2">
      <c r="A1422">
        <v>300178</v>
      </c>
      <c r="B1422" t="s">
        <v>2945</v>
      </c>
    </row>
    <row r="1423" spans="1:2">
      <c r="A1423">
        <v>300179</v>
      </c>
      <c r="B1423" t="s">
        <v>2946</v>
      </c>
    </row>
    <row r="1424" spans="1:2">
      <c r="A1424">
        <v>300180</v>
      </c>
      <c r="B1424" t="s">
        <v>2947</v>
      </c>
    </row>
    <row r="1425" spans="1:2">
      <c r="A1425">
        <v>300181</v>
      </c>
      <c r="B1425" t="s">
        <v>2948</v>
      </c>
    </row>
    <row r="1426" spans="1:2">
      <c r="A1426">
        <v>300182</v>
      </c>
      <c r="B1426" t="s">
        <v>2949</v>
      </c>
    </row>
    <row r="1427" spans="1:2">
      <c r="A1427">
        <v>300183</v>
      </c>
      <c r="B1427" t="s">
        <v>2950</v>
      </c>
    </row>
    <row r="1428" spans="1:2">
      <c r="A1428">
        <v>300184</v>
      </c>
      <c r="B1428" t="s">
        <v>2951</v>
      </c>
    </row>
    <row r="1429" spans="1:2">
      <c r="A1429">
        <v>300185</v>
      </c>
      <c r="B1429" t="s">
        <v>2952</v>
      </c>
    </row>
    <row r="1430" spans="1:2">
      <c r="A1430">
        <v>300186</v>
      </c>
      <c r="B1430" t="s">
        <v>2955</v>
      </c>
    </row>
    <row r="1431" spans="1:2">
      <c r="A1431">
        <v>300187</v>
      </c>
      <c r="B1431" t="s">
        <v>2953</v>
      </c>
    </row>
    <row r="1432" spans="1:2">
      <c r="A1432">
        <v>300188</v>
      </c>
      <c r="B1432" t="s">
        <v>2954</v>
      </c>
    </row>
    <row r="1433" spans="1:2">
      <c r="A1433">
        <v>300189</v>
      </c>
      <c r="B1433" t="s">
        <v>2959</v>
      </c>
    </row>
    <row r="1434" spans="1:2">
      <c r="A1434">
        <v>300190</v>
      </c>
      <c r="B1434" t="s">
        <v>2957</v>
      </c>
    </row>
    <row r="1435" spans="1:2">
      <c r="A1435">
        <v>300191</v>
      </c>
      <c r="B1435" t="s">
        <v>2958</v>
      </c>
    </row>
    <row r="1436" spans="1:2">
      <c r="A1436">
        <v>300192</v>
      </c>
      <c r="B1436" t="s">
        <v>2960</v>
      </c>
    </row>
    <row r="1437" spans="1:2">
      <c r="A1437">
        <v>300193</v>
      </c>
      <c r="B1437" t="s">
        <v>2961</v>
      </c>
    </row>
    <row r="1438" spans="1:2">
      <c r="A1438">
        <v>300194</v>
      </c>
      <c r="B1438" t="s">
        <v>2962</v>
      </c>
    </row>
    <row r="1439" spans="1:2">
      <c r="A1439">
        <v>300195</v>
      </c>
      <c r="B1439" t="s">
        <v>2963</v>
      </c>
    </row>
    <row r="1440" spans="1:2">
      <c r="A1440">
        <v>300196</v>
      </c>
      <c r="B1440" t="s">
        <v>2964</v>
      </c>
    </row>
    <row r="1441" spans="1:2">
      <c r="A1441">
        <v>300197</v>
      </c>
      <c r="B1441" t="s">
        <v>2965</v>
      </c>
    </row>
    <row r="1442" spans="1:2">
      <c r="A1442">
        <v>300198</v>
      </c>
      <c r="B1442" t="s">
        <v>2966</v>
      </c>
    </row>
    <row r="1443" spans="1:2">
      <c r="A1443">
        <v>300199</v>
      </c>
      <c r="B1443" t="s">
        <v>2967</v>
      </c>
    </row>
    <row r="1444" spans="1:2">
      <c r="A1444">
        <v>300200</v>
      </c>
      <c r="B1444" t="s">
        <v>2968</v>
      </c>
    </row>
    <row r="1445" spans="1:2">
      <c r="A1445">
        <v>300201</v>
      </c>
      <c r="B1445" t="s">
        <v>2969</v>
      </c>
    </row>
    <row r="1446" spans="1:2">
      <c r="A1446">
        <v>300202</v>
      </c>
      <c r="B1446" t="s">
        <v>2970</v>
      </c>
    </row>
    <row r="1447" spans="1:2">
      <c r="A1447">
        <v>300203</v>
      </c>
      <c r="B1447" t="s">
        <v>2971</v>
      </c>
    </row>
    <row r="1448" spans="1:2">
      <c r="A1448">
        <v>300204</v>
      </c>
      <c r="B1448" t="s">
        <v>2972</v>
      </c>
    </row>
    <row r="1449" spans="1:2">
      <c r="A1449">
        <v>300205</v>
      </c>
      <c r="B1449" t="s">
        <v>2973</v>
      </c>
    </row>
    <row r="1450" spans="1:2">
      <c r="A1450">
        <v>300206</v>
      </c>
      <c r="B1450" t="s">
        <v>2974</v>
      </c>
    </row>
    <row r="1451" spans="1:2">
      <c r="A1451">
        <v>300207</v>
      </c>
      <c r="B1451" t="s">
        <v>2975</v>
      </c>
    </row>
    <row r="1452" spans="1:2">
      <c r="A1452">
        <v>300208</v>
      </c>
      <c r="B1452" t="s">
        <v>2979</v>
      </c>
    </row>
    <row r="1453" spans="1:2">
      <c r="A1453">
        <v>300209</v>
      </c>
      <c r="B1453" t="s">
        <v>2977</v>
      </c>
    </row>
    <row r="1454" spans="1:2">
      <c r="A1454">
        <v>300210</v>
      </c>
      <c r="B1454" t="s">
        <v>2978</v>
      </c>
    </row>
    <row r="1455" spans="1:2">
      <c r="A1455">
        <v>300211</v>
      </c>
      <c r="B1455" t="s">
        <v>2980</v>
      </c>
    </row>
    <row r="1456" spans="1:2">
      <c r="A1456">
        <v>300212</v>
      </c>
      <c r="B1456" t="s">
        <v>2981</v>
      </c>
    </row>
    <row r="1457" spans="1:2">
      <c r="A1457">
        <v>300213</v>
      </c>
      <c r="B1457" t="s">
        <v>2982</v>
      </c>
    </row>
    <row r="1458" spans="1:2">
      <c r="A1458">
        <v>300214</v>
      </c>
      <c r="B1458" t="s">
        <v>2983</v>
      </c>
    </row>
    <row r="1459" spans="1:2">
      <c r="A1459">
        <v>300215</v>
      </c>
      <c r="B1459" t="s">
        <v>2984</v>
      </c>
    </row>
    <row r="1460" spans="1:2">
      <c r="A1460">
        <v>300216</v>
      </c>
      <c r="B1460" t="s">
        <v>2985</v>
      </c>
    </row>
    <row r="1461" spans="1:2">
      <c r="A1461">
        <v>300217</v>
      </c>
      <c r="B1461" t="s">
        <v>2986</v>
      </c>
    </row>
    <row r="1462" spans="1:2">
      <c r="A1462">
        <v>300218</v>
      </c>
      <c r="B1462" t="s">
        <v>2987</v>
      </c>
    </row>
    <row r="1463" spans="1:2">
      <c r="A1463">
        <v>300219</v>
      </c>
      <c r="B1463" t="s">
        <v>2988</v>
      </c>
    </row>
    <row r="1464" spans="1:2">
      <c r="A1464">
        <v>300220</v>
      </c>
      <c r="B1464" t="s">
        <v>2989</v>
      </c>
    </row>
    <row r="1465" spans="1:2">
      <c r="A1465">
        <v>300221</v>
      </c>
      <c r="B1465" t="s">
        <v>2990</v>
      </c>
    </row>
    <row r="1466" spans="1:2">
      <c r="A1466">
        <v>300222</v>
      </c>
      <c r="B1466" t="s">
        <v>2991</v>
      </c>
    </row>
    <row r="1467" spans="1:2">
      <c r="A1467">
        <v>300223</v>
      </c>
      <c r="B1467" t="s">
        <v>2992</v>
      </c>
    </row>
    <row r="1468" spans="1:2">
      <c r="A1468">
        <v>300224</v>
      </c>
      <c r="B1468" t="s">
        <v>2993</v>
      </c>
    </row>
    <row r="1469" spans="1:2">
      <c r="A1469">
        <v>300225</v>
      </c>
      <c r="B1469" t="s">
        <v>2994</v>
      </c>
    </row>
    <row r="1470" spans="1:2">
      <c r="A1470">
        <v>300226</v>
      </c>
      <c r="B1470" t="s">
        <v>2995</v>
      </c>
    </row>
    <row r="1471" spans="1:2">
      <c r="A1471">
        <v>300227</v>
      </c>
      <c r="B1471" t="s">
        <v>2996</v>
      </c>
    </row>
    <row r="1472" spans="1:2">
      <c r="A1472">
        <v>300228</v>
      </c>
      <c r="B1472" t="s">
        <v>2997</v>
      </c>
    </row>
    <row r="1473" spans="1:2">
      <c r="A1473">
        <v>300229</v>
      </c>
      <c r="B1473" t="s">
        <v>2998</v>
      </c>
    </row>
    <row r="1474" spans="1:2">
      <c r="A1474">
        <v>300230</v>
      </c>
      <c r="B1474" t="s">
        <v>3002</v>
      </c>
    </row>
    <row r="1475" spans="1:2">
      <c r="A1475">
        <v>300231</v>
      </c>
      <c r="B1475" t="s">
        <v>3000</v>
      </c>
    </row>
    <row r="1476" spans="1:2">
      <c r="A1476">
        <v>300232</v>
      </c>
      <c r="B1476" t="s">
        <v>3001</v>
      </c>
    </row>
    <row r="1477" spans="1:2">
      <c r="A1477">
        <v>300233</v>
      </c>
      <c r="B1477" t="s">
        <v>3003</v>
      </c>
    </row>
    <row r="1478" spans="1:2">
      <c r="A1478">
        <v>300234</v>
      </c>
      <c r="B1478" t="s">
        <v>3004</v>
      </c>
    </row>
    <row r="1479" spans="1:2">
      <c r="A1479">
        <v>300235</v>
      </c>
      <c r="B1479" t="s">
        <v>3005</v>
      </c>
    </row>
    <row r="1480" spans="1:2">
      <c r="A1480">
        <v>300236</v>
      </c>
      <c r="B1480" t="s">
        <v>3006</v>
      </c>
    </row>
    <row r="1481" spans="1:2">
      <c r="A1481">
        <v>300237</v>
      </c>
      <c r="B1481" t="s">
        <v>3007</v>
      </c>
    </row>
    <row r="1482" spans="1:2">
      <c r="A1482">
        <v>300238</v>
      </c>
      <c r="B1482" t="s">
        <v>3008</v>
      </c>
    </row>
    <row r="1483" spans="1:2">
      <c r="A1483">
        <v>300239</v>
      </c>
      <c r="B1483" t="s">
        <v>3009</v>
      </c>
    </row>
    <row r="1484" spans="1:2">
      <c r="A1484">
        <v>300240</v>
      </c>
      <c r="B1484" t="s">
        <v>3010</v>
      </c>
    </row>
    <row r="1485" spans="1:2">
      <c r="A1485">
        <v>300241</v>
      </c>
      <c r="B1485" t="s">
        <v>3011</v>
      </c>
    </row>
    <row r="1486" spans="1:2">
      <c r="A1486">
        <v>300242</v>
      </c>
      <c r="B1486" t="s">
        <v>3012</v>
      </c>
    </row>
    <row r="1487" spans="1:2">
      <c r="A1487">
        <v>300243</v>
      </c>
      <c r="B1487" t="s">
        <v>3013</v>
      </c>
    </row>
    <row r="1488" spans="1:2">
      <c r="A1488">
        <v>300244</v>
      </c>
      <c r="B1488" t="s">
        <v>3014</v>
      </c>
    </row>
    <row r="1489" spans="1:2">
      <c r="A1489">
        <v>300245</v>
      </c>
      <c r="B1489" t="s">
        <v>3015</v>
      </c>
    </row>
    <row r="1490" spans="1:2">
      <c r="A1490">
        <v>300246</v>
      </c>
      <c r="B1490" t="s">
        <v>3016</v>
      </c>
    </row>
    <row r="1491" spans="1:2">
      <c r="A1491">
        <v>300247</v>
      </c>
      <c r="B1491" t="s">
        <v>3020</v>
      </c>
    </row>
    <row r="1492" spans="1:2">
      <c r="A1492">
        <v>300248</v>
      </c>
      <c r="B1492" t="s">
        <v>3018</v>
      </c>
    </row>
    <row r="1493" spans="1:2">
      <c r="A1493">
        <v>300249</v>
      </c>
      <c r="B1493" t="s">
        <v>3019</v>
      </c>
    </row>
    <row r="1494" spans="1:2">
      <c r="A1494">
        <v>300250</v>
      </c>
      <c r="B1494" t="s">
        <v>3021</v>
      </c>
    </row>
    <row r="1495" spans="1:2">
      <c r="A1495">
        <v>300251</v>
      </c>
      <c r="B1495" t="s">
        <v>3022</v>
      </c>
    </row>
    <row r="1496" spans="1:2">
      <c r="A1496">
        <v>300252</v>
      </c>
      <c r="B1496" t="s">
        <v>3023</v>
      </c>
    </row>
    <row r="1497" spans="1:2">
      <c r="A1497">
        <v>300253</v>
      </c>
      <c r="B1497" t="s">
        <v>3024</v>
      </c>
    </row>
    <row r="1498" spans="1:2">
      <c r="A1498">
        <v>300254</v>
      </c>
      <c r="B1498" t="s">
        <v>3025</v>
      </c>
    </row>
    <row r="1499" spans="1:2">
      <c r="A1499">
        <v>300255</v>
      </c>
      <c r="B1499" t="s">
        <v>3026</v>
      </c>
    </row>
    <row r="1500" spans="1:2">
      <c r="A1500">
        <v>300256</v>
      </c>
      <c r="B1500" t="s">
        <v>3027</v>
      </c>
    </row>
    <row r="1501" spans="1:2">
      <c r="A1501">
        <v>300257</v>
      </c>
      <c r="B1501" t="s">
        <v>3028</v>
      </c>
    </row>
    <row r="1502" spans="1:2">
      <c r="A1502">
        <v>300258</v>
      </c>
      <c r="B1502" t="s">
        <v>3029</v>
      </c>
    </row>
    <row r="1503" spans="1:2">
      <c r="A1503">
        <v>300259</v>
      </c>
      <c r="B1503" t="s">
        <v>3030</v>
      </c>
    </row>
    <row r="1504" spans="1:2">
      <c r="A1504">
        <v>300260</v>
      </c>
      <c r="B1504" t="s">
        <v>3031</v>
      </c>
    </row>
    <row r="1505" spans="1:2">
      <c r="A1505">
        <v>300261</v>
      </c>
      <c r="B1505" t="s">
        <v>3032</v>
      </c>
    </row>
    <row r="1506" spans="1:2">
      <c r="A1506">
        <v>300262</v>
      </c>
      <c r="B1506" t="s">
        <v>3033</v>
      </c>
    </row>
    <row r="1507" spans="1:2">
      <c r="A1507">
        <v>300263</v>
      </c>
      <c r="B1507" t="s">
        <v>3034</v>
      </c>
    </row>
    <row r="1508" spans="1:2">
      <c r="A1508">
        <v>300264</v>
      </c>
      <c r="B1508" t="s">
        <v>3035</v>
      </c>
    </row>
    <row r="1509" spans="1:2">
      <c r="A1509">
        <v>300265</v>
      </c>
      <c r="B1509" t="s">
        <v>3036</v>
      </c>
    </row>
    <row r="1510" spans="1:2">
      <c r="A1510">
        <v>300266</v>
      </c>
      <c r="B1510" t="s">
        <v>3040</v>
      </c>
    </row>
    <row r="1511" spans="1:2">
      <c r="A1511">
        <v>300267</v>
      </c>
      <c r="B1511" t="s">
        <v>3038</v>
      </c>
    </row>
    <row r="1512" spans="1:2">
      <c r="A1512">
        <v>300268</v>
      </c>
      <c r="B1512" t="s">
        <v>3039</v>
      </c>
    </row>
    <row r="1513" spans="1:2">
      <c r="A1513">
        <v>300269</v>
      </c>
      <c r="B1513" t="s">
        <v>3041</v>
      </c>
    </row>
    <row r="1514" spans="1:2">
      <c r="A1514">
        <v>300270</v>
      </c>
      <c r="B1514" t="s">
        <v>3042</v>
      </c>
    </row>
    <row r="1515" spans="1:2">
      <c r="A1515">
        <v>300271</v>
      </c>
      <c r="B1515" t="s">
        <v>3043</v>
      </c>
    </row>
    <row r="1516" spans="1:2">
      <c r="A1516">
        <v>300272</v>
      </c>
      <c r="B1516" t="s">
        <v>3044</v>
      </c>
    </row>
    <row r="1517" spans="1:2">
      <c r="A1517">
        <v>300273</v>
      </c>
      <c r="B1517" t="s">
        <v>3045</v>
      </c>
    </row>
    <row r="1518" spans="1:2">
      <c r="A1518">
        <v>300274</v>
      </c>
      <c r="B1518" t="s">
        <v>3046</v>
      </c>
    </row>
    <row r="1519" spans="1:2">
      <c r="A1519">
        <v>300275</v>
      </c>
      <c r="B1519" t="s">
        <v>3047</v>
      </c>
    </row>
    <row r="1520" spans="1:2">
      <c r="A1520">
        <v>300276</v>
      </c>
      <c r="B1520" t="s">
        <v>3048</v>
      </c>
    </row>
    <row r="1521" spans="1:2">
      <c r="A1521">
        <v>300277</v>
      </c>
      <c r="B1521" t="s">
        <v>3049</v>
      </c>
    </row>
    <row r="1522" spans="1:2">
      <c r="A1522">
        <v>300278</v>
      </c>
      <c r="B1522" t="s">
        <v>3050</v>
      </c>
    </row>
    <row r="1523" spans="1:2">
      <c r="A1523">
        <v>300279</v>
      </c>
      <c r="B1523" t="s">
        <v>3051</v>
      </c>
    </row>
    <row r="1524" spans="1:2">
      <c r="A1524">
        <v>300280</v>
      </c>
      <c r="B1524" t="s">
        <v>3052</v>
      </c>
    </row>
    <row r="1525" spans="1:2">
      <c r="A1525">
        <v>300281</v>
      </c>
      <c r="B1525" t="s">
        <v>3053</v>
      </c>
    </row>
    <row r="1526" spans="1:2">
      <c r="A1526">
        <v>300282</v>
      </c>
      <c r="B1526" t="s">
        <v>3054</v>
      </c>
    </row>
    <row r="1527" spans="1:2">
      <c r="A1527">
        <v>300283</v>
      </c>
      <c r="B1527" t="s">
        <v>3055</v>
      </c>
    </row>
    <row r="1528" spans="1:2">
      <c r="A1528">
        <v>300284</v>
      </c>
      <c r="B1528" t="s">
        <v>3056</v>
      </c>
    </row>
    <row r="1529" spans="1:2">
      <c r="A1529">
        <v>300285</v>
      </c>
      <c r="B1529" t="s">
        <v>3057</v>
      </c>
    </row>
    <row r="1530" spans="1:2">
      <c r="A1530">
        <v>300286</v>
      </c>
      <c r="B1530" t="s">
        <v>3058</v>
      </c>
    </row>
    <row r="1531" spans="1:2">
      <c r="A1531">
        <v>300287</v>
      </c>
      <c r="B1531" t="s">
        <v>3059</v>
      </c>
    </row>
    <row r="1532" spans="1:2">
      <c r="A1532">
        <v>300288</v>
      </c>
      <c r="B1532" t="s">
        <v>3060</v>
      </c>
    </row>
    <row r="1533" spans="1:2">
      <c r="A1533">
        <v>300289</v>
      </c>
      <c r="B1533" t="s">
        <v>3061</v>
      </c>
    </row>
    <row r="1534" spans="1:2">
      <c r="A1534">
        <v>300290</v>
      </c>
      <c r="B1534" t="s">
        <v>3062</v>
      </c>
    </row>
    <row r="1535" spans="1:2">
      <c r="A1535">
        <v>300291</v>
      </c>
      <c r="B1535" t="s">
        <v>3063</v>
      </c>
    </row>
    <row r="1536" spans="1:2">
      <c r="A1536">
        <v>300292</v>
      </c>
      <c r="B1536" t="s">
        <v>3067</v>
      </c>
    </row>
    <row r="1537" spans="1:2">
      <c r="A1537">
        <v>300293</v>
      </c>
      <c r="B1537" t="s">
        <v>3065</v>
      </c>
    </row>
    <row r="1538" spans="1:2">
      <c r="A1538">
        <v>300294</v>
      </c>
      <c r="B1538" t="s">
        <v>3066</v>
      </c>
    </row>
    <row r="1539" spans="1:2">
      <c r="A1539">
        <v>300295</v>
      </c>
      <c r="B1539" t="s">
        <v>3068</v>
      </c>
    </row>
    <row r="1540" spans="1:2">
      <c r="A1540">
        <v>300296</v>
      </c>
      <c r="B1540" t="s">
        <v>3069</v>
      </c>
    </row>
    <row r="1541" spans="1:2">
      <c r="A1541">
        <v>300297</v>
      </c>
      <c r="B1541" t="s">
        <v>3070</v>
      </c>
    </row>
    <row r="1542" spans="1:2">
      <c r="A1542">
        <v>300298</v>
      </c>
      <c r="B1542" t="s">
        <v>3071</v>
      </c>
    </row>
    <row r="1543" spans="1:2">
      <c r="A1543">
        <v>300299</v>
      </c>
      <c r="B1543" t="s">
        <v>3072</v>
      </c>
    </row>
    <row r="1544" spans="1:2">
      <c r="A1544">
        <v>300300</v>
      </c>
      <c r="B1544" t="s">
        <v>3073</v>
      </c>
    </row>
    <row r="1545" spans="1:2">
      <c r="A1545">
        <v>300301</v>
      </c>
      <c r="B1545" t="s">
        <v>3074</v>
      </c>
    </row>
    <row r="1546" spans="1:2">
      <c r="A1546">
        <v>300302</v>
      </c>
      <c r="B1546" t="s">
        <v>3075</v>
      </c>
    </row>
    <row r="1547" spans="1:2">
      <c r="A1547">
        <v>300303</v>
      </c>
      <c r="B1547" t="s">
        <v>3076</v>
      </c>
    </row>
    <row r="1548" spans="1:2">
      <c r="A1548">
        <v>300304</v>
      </c>
      <c r="B1548" t="s">
        <v>3077</v>
      </c>
    </row>
    <row r="1549" spans="1:2">
      <c r="A1549">
        <v>300305</v>
      </c>
      <c r="B1549" t="s">
        <v>3078</v>
      </c>
    </row>
    <row r="1550" spans="1:2">
      <c r="A1550">
        <v>300306</v>
      </c>
      <c r="B1550" t="s">
        <v>3079</v>
      </c>
    </row>
    <row r="1551" spans="1:2">
      <c r="A1551">
        <v>300307</v>
      </c>
      <c r="B1551" t="s">
        <v>3080</v>
      </c>
    </row>
    <row r="1552" spans="1:2">
      <c r="A1552">
        <v>300308</v>
      </c>
      <c r="B1552" t="s">
        <v>3081</v>
      </c>
    </row>
    <row r="1553" spans="1:2">
      <c r="A1553">
        <v>300309</v>
      </c>
      <c r="B1553" t="s">
        <v>3082</v>
      </c>
    </row>
    <row r="1554" spans="1:2">
      <c r="A1554">
        <v>300310</v>
      </c>
      <c r="B1554" t="s">
        <v>3083</v>
      </c>
    </row>
    <row r="1555" spans="1:2">
      <c r="A1555">
        <v>300311</v>
      </c>
      <c r="B1555" t="s">
        <v>3084</v>
      </c>
    </row>
    <row r="1556" spans="1:2">
      <c r="A1556">
        <v>300312</v>
      </c>
      <c r="B1556" t="s">
        <v>3085</v>
      </c>
    </row>
    <row r="1557" spans="1:2">
      <c r="A1557">
        <v>300313</v>
      </c>
      <c r="B1557" t="s">
        <v>3086</v>
      </c>
    </row>
    <row r="1558" spans="1:2">
      <c r="A1558">
        <v>300314</v>
      </c>
      <c r="B1558" t="s">
        <v>3087</v>
      </c>
    </row>
    <row r="1559" spans="1:2">
      <c r="A1559">
        <v>300315</v>
      </c>
      <c r="B1559" t="s">
        <v>3088</v>
      </c>
    </row>
    <row r="1560" spans="1:2">
      <c r="A1560">
        <v>300316</v>
      </c>
      <c r="B1560" t="s">
        <v>3089</v>
      </c>
    </row>
    <row r="1561" spans="1:2">
      <c r="A1561">
        <v>300317</v>
      </c>
      <c r="B1561" t="s">
        <v>3090</v>
      </c>
    </row>
    <row r="1562" spans="1:2">
      <c r="A1562">
        <v>300318</v>
      </c>
      <c r="B1562" t="s">
        <v>3091</v>
      </c>
    </row>
    <row r="1563" spans="1:2">
      <c r="A1563">
        <v>300319</v>
      </c>
      <c r="B1563" t="s">
        <v>3092</v>
      </c>
    </row>
    <row r="1564" spans="1:2">
      <c r="A1564">
        <v>300320</v>
      </c>
      <c r="B1564" t="s">
        <v>3093</v>
      </c>
    </row>
    <row r="1565" spans="1:2">
      <c r="A1565">
        <v>300321</v>
      </c>
      <c r="B1565" t="s">
        <v>3094</v>
      </c>
    </row>
    <row r="1566" spans="1:2">
      <c r="A1566">
        <v>300322</v>
      </c>
      <c r="B1566" t="s">
        <v>3095</v>
      </c>
    </row>
    <row r="1567" spans="1:2">
      <c r="A1567">
        <v>300323</v>
      </c>
      <c r="B1567" t="s">
        <v>3096</v>
      </c>
    </row>
    <row r="1568" spans="1:2">
      <c r="A1568">
        <v>300324</v>
      </c>
      <c r="B1568" t="s">
        <v>3097</v>
      </c>
    </row>
    <row r="1569" spans="1:2">
      <c r="A1569">
        <v>300325</v>
      </c>
      <c r="B1569" t="s">
        <v>3098</v>
      </c>
    </row>
    <row r="1570" spans="1:2">
      <c r="A1570">
        <v>300326</v>
      </c>
      <c r="B1570" t="s">
        <v>3099</v>
      </c>
    </row>
    <row r="1571" spans="1:2">
      <c r="A1571">
        <v>300327</v>
      </c>
      <c r="B1571" t="s">
        <v>3100</v>
      </c>
    </row>
    <row r="1572" spans="1:2">
      <c r="A1572">
        <v>300328</v>
      </c>
      <c r="B1572" t="s">
        <v>3101</v>
      </c>
    </row>
    <row r="1573" spans="1:2">
      <c r="A1573">
        <v>300329</v>
      </c>
      <c r="B1573" t="s">
        <v>3102</v>
      </c>
    </row>
    <row r="1574" spans="1:2">
      <c r="A1574">
        <v>300330</v>
      </c>
      <c r="B1574" t="s">
        <v>3103</v>
      </c>
    </row>
    <row r="1575" spans="1:2">
      <c r="A1575">
        <v>300331</v>
      </c>
      <c r="B1575" t="s">
        <v>3104</v>
      </c>
    </row>
    <row r="1576" spans="1:2">
      <c r="A1576">
        <v>300332</v>
      </c>
      <c r="B1576" t="s">
        <v>3108</v>
      </c>
    </row>
    <row r="1577" spans="1:2">
      <c r="A1577">
        <v>300333</v>
      </c>
      <c r="B1577" t="s">
        <v>3106</v>
      </c>
    </row>
    <row r="1578" spans="1:2">
      <c r="A1578">
        <v>300334</v>
      </c>
      <c r="B1578" t="s">
        <v>3107</v>
      </c>
    </row>
    <row r="1579" spans="1:2">
      <c r="A1579">
        <v>300335</v>
      </c>
      <c r="B1579" t="s">
        <v>3109</v>
      </c>
    </row>
    <row r="1580" spans="1:2">
      <c r="A1580">
        <v>300336</v>
      </c>
      <c r="B1580" t="s">
        <v>3110</v>
      </c>
    </row>
    <row r="1581" spans="1:2">
      <c r="A1581">
        <v>300337</v>
      </c>
      <c r="B1581" t="s">
        <v>3111</v>
      </c>
    </row>
    <row r="1582" spans="1:2">
      <c r="A1582">
        <v>300338</v>
      </c>
      <c r="B1582" t="s">
        <v>3112</v>
      </c>
    </row>
    <row r="1583" spans="1:2">
      <c r="A1583">
        <v>300339</v>
      </c>
      <c r="B1583" t="s">
        <v>3113</v>
      </c>
    </row>
    <row r="1584" spans="1:2">
      <c r="A1584">
        <v>300340</v>
      </c>
      <c r="B1584" t="s">
        <v>3114</v>
      </c>
    </row>
    <row r="1585" spans="1:2">
      <c r="A1585">
        <v>300341</v>
      </c>
      <c r="B1585" t="s">
        <v>3115</v>
      </c>
    </row>
    <row r="1586" spans="1:2">
      <c r="A1586">
        <v>300342</v>
      </c>
      <c r="B1586" t="s">
        <v>3116</v>
      </c>
    </row>
    <row r="1587" spans="1:2">
      <c r="A1587">
        <v>300343</v>
      </c>
      <c r="B1587" t="s">
        <v>3120</v>
      </c>
    </row>
    <row r="1588" spans="1:2">
      <c r="A1588">
        <v>300344</v>
      </c>
      <c r="B1588" t="s">
        <v>3118</v>
      </c>
    </row>
    <row r="1589" spans="1:2">
      <c r="A1589">
        <v>300345</v>
      </c>
      <c r="B1589" t="s">
        <v>3119</v>
      </c>
    </row>
    <row r="1590" spans="1:2">
      <c r="A1590">
        <v>300346</v>
      </c>
      <c r="B1590" t="s">
        <v>3121</v>
      </c>
    </row>
    <row r="1591" spans="1:2">
      <c r="A1591">
        <v>300347</v>
      </c>
      <c r="B1591" t="s">
        <v>3122</v>
      </c>
    </row>
    <row r="1592" spans="1:2">
      <c r="A1592">
        <v>300348</v>
      </c>
      <c r="B1592" t="s">
        <v>3123</v>
      </c>
    </row>
    <row r="1593" spans="1:2">
      <c r="A1593">
        <v>300349</v>
      </c>
      <c r="B1593" t="s">
        <v>3124</v>
      </c>
    </row>
    <row r="1594" spans="1:2">
      <c r="A1594">
        <v>300350</v>
      </c>
      <c r="B1594" t="s">
        <v>3125</v>
      </c>
    </row>
    <row r="1595" spans="1:2">
      <c r="A1595">
        <v>300351</v>
      </c>
      <c r="B1595" t="s">
        <v>3126</v>
      </c>
    </row>
    <row r="1596" spans="1:2">
      <c r="A1596">
        <v>300352</v>
      </c>
      <c r="B1596" t="s">
        <v>3127</v>
      </c>
    </row>
    <row r="1597" spans="1:2">
      <c r="A1597">
        <v>300353</v>
      </c>
      <c r="B1597" t="s">
        <v>3128</v>
      </c>
    </row>
    <row r="1598" spans="1:2">
      <c r="A1598">
        <v>300354</v>
      </c>
      <c r="B1598" t="s">
        <v>3129</v>
      </c>
    </row>
    <row r="1599" spans="1:2">
      <c r="A1599">
        <v>300355</v>
      </c>
      <c r="B1599" t="s">
        <v>3130</v>
      </c>
    </row>
    <row r="1600" spans="1:2">
      <c r="A1600">
        <v>300356</v>
      </c>
      <c r="B1600" t="s">
        <v>3131</v>
      </c>
    </row>
    <row r="1601" spans="1:2">
      <c r="A1601">
        <v>300357</v>
      </c>
      <c r="B1601" t="s">
        <v>3132</v>
      </c>
    </row>
    <row r="1602" spans="1:2">
      <c r="A1602">
        <v>300358</v>
      </c>
      <c r="B1602" t="s">
        <v>3133</v>
      </c>
    </row>
    <row r="1603" spans="1:2">
      <c r="A1603">
        <v>300359</v>
      </c>
      <c r="B1603" t="s">
        <v>3134</v>
      </c>
    </row>
    <row r="1604" spans="1:2">
      <c r="A1604">
        <v>300360</v>
      </c>
      <c r="B1604" t="s">
        <v>3135</v>
      </c>
    </row>
    <row r="1605" spans="1:2">
      <c r="A1605">
        <v>300362</v>
      </c>
      <c r="B1605" t="s">
        <v>3136</v>
      </c>
    </row>
    <row r="1606" spans="1:2">
      <c r="A1606">
        <v>300363</v>
      </c>
      <c r="B1606" t="s">
        <v>3137</v>
      </c>
    </row>
    <row r="1607" spans="1:2">
      <c r="A1607">
        <v>300364</v>
      </c>
      <c r="B1607" t="s">
        <v>3138</v>
      </c>
    </row>
    <row r="1608" spans="1:2">
      <c r="A1608">
        <v>300365</v>
      </c>
      <c r="B1608" t="s">
        <v>3139</v>
      </c>
    </row>
    <row r="1609" spans="1:2">
      <c r="A1609">
        <v>300366</v>
      </c>
      <c r="B1609" t="s">
        <v>3140</v>
      </c>
    </row>
    <row r="1610" spans="1:2">
      <c r="A1610">
        <v>300367</v>
      </c>
      <c r="B1610" t="s">
        <v>3141</v>
      </c>
    </row>
    <row r="1611" spans="1:2">
      <c r="A1611">
        <v>300368</v>
      </c>
      <c r="B1611" t="s">
        <v>3142</v>
      </c>
    </row>
    <row r="1612" spans="1:2">
      <c r="A1612">
        <v>300369</v>
      </c>
      <c r="B1612" t="s">
        <v>3143</v>
      </c>
    </row>
    <row r="1613" spans="1:2">
      <c r="A1613">
        <v>300370</v>
      </c>
      <c r="B1613" t="s">
        <v>3144</v>
      </c>
    </row>
    <row r="1614" spans="1:2">
      <c r="A1614">
        <v>300371</v>
      </c>
      <c r="B1614" t="s">
        <v>3145</v>
      </c>
    </row>
    <row r="1615" spans="1:2">
      <c r="A1615">
        <v>300372</v>
      </c>
      <c r="B1615" t="s">
        <v>3146</v>
      </c>
    </row>
    <row r="1616" spans="1:2">
      <c r="A1616">
        <v>300373</v>
      </c>
      <c r="B1616" t="s">
        <v>3147</v>
      </c>
    </row>
    <row r="1617" spans="1:2">
      <c r="A1617">
        <v>300374</v>
      </c>
      <c r="B1617" t="s">
        <v>3148</v>
      </c>
    </row>
    <row r="1618" spans="1:2">
      <c r="A1618">
        <v>300375</v>
      </c>
      <c r="B1618" t="s">
        <v>3149</v>
      </c>
    </row>
    <row r="1619" spans="1:2">
      <c r="A1619">
        <v>300376</v>
      </c>
      <c r="B1619" t="s">
        <v>3150</v>
      </c>
    </row>
    <row r="1620" spans="1:2">
      <c r="A1620">
        <v>300377</v>
      </c>
      <c r="B1620" t="s">
        <v>3151</v>
      </c>
    </row>
    <row r="1621" spans="1:2">
      <c r="A1621">
        <v>300378</v>
      </c>
      <c r="B1621" t="s">
        <v>3152</v>
      </c>
    </row>
    <row r="1622" spans="1:2">
      <c r="A1622">
        <v>300379</v>
      </c>
      <c r="B1622" t="s">
        <v>3153</v>
      </c>
    </row>
    <row r="1623" spans="1:2">
      <c r="A1623">
        <v>300380</v>
      </c>
      <c r="B1623" t="s">
        <v>3154</v>
      </c>
    </row>
    <row r="1624" spans="1:2">
      <c r="A1624">
        <v>300381</v>
      </c>
      <c r="B1624" t="s">
        <v>3155</v>
      </c>
    </row>
    <row r="1625" spans="1:2">
      <c r="A1625">
        <v>300382</v>
      </c>
      <c r="B1625" t="s">
        <v>3156</v>
      </c>
    </row>
    <row r="1626" spans="1:2">
      <c r="A1626">
        <v>300383</v>
      </c>
      <c r="B1626" t="s">
        <v>3157</v>
      </c>
    </row>
    <row r="1627" spans="1:2">
      <c r="A1627">
        <v>300384</v>
      </c>
      <c r="B1627" t="s">
        <v>3158</v>
      </c>
    </row>
    <row r="1628" spans="1:2">
      <c r="A1628">
        <v>300385</v>
      </c>
      <c r="B1628" t="s">
        <v>3159</v>
      </c>
    </row>
    <row r="1629" spans="1:2">
      <c r="A1629">
        <v>300386</v>
      </c>
      <c r="B1629" t="s">
        <v>3160</v>
      </c>
    </row>
    <row r="1630" spans="1:2">
      <c r="A1630">
        <v>300387</v>
      </c>
      <c r="B1630" t="s">
        <v>3161</v>
      </c>
    </row>
    <row r="1631" spans="1:2">
      <c r="A1631">
        <v>300388</v>
      </c>
      <c r="B1631" t="s">
        <v>3162</v>
      </c>
    </row>
    <row r="1632" spans="1:2">
      <c r="A1632">
        <v>300389</v>
      </c>
      <c r="B1632" t="s">
        <v>3163</v>
      </c>
    </row>
    <row r="1633" spans="1:2">
      <c r="A1633">
        <v>300390</v>
      </c>
      <c r="B1633" t="s">
        <v>3164</v>
      </c>
    </row>
    <row r="1634" spans="1:2">
      <c r="A1634">
        <v>300391</v>
      </c>
      <c r="B1634" t="s">
        <v>3165</v>
      </c>
    </row>
    <row r="1635" spans="1:2">
      <c r="A1635">
        <v>300392</v>
      </c>
      <c r="B1635" t="s">
        <v>3166</v>
      </c>
    </row>
    <row r="1636" spans="1:2">
      <c r="A1636">
        <v>300393</v>
      </c>
      <c r="B1636" t="s">
        <v>3167</v>
      </c>
    </row>
    <row r="1637" spans="1:2">
      <c r="A1637">
        <v>300394</v>
      </c>
      <c r="B1637" t="s">
        <v>3168</v>
      </c>
    </row>
    <row r="1638" spans="1:2">
      <c r="A1638">
        <v>300395</v>
      </c>
      <c r="B1638" t="s">
        <v>3169</v>
      </c>
    </row>
    <row r="1639" spans="1:2">
      <c r="A1639">
        <v>300396</v>
      </c>
      <c r="B1639" t="s">
        <v>3170</v>
      </c>
    </row>
    <row r="1640" spans="1:2">
      <c r="A1640">
        <v>300397</v>
      </c>
      <c r="B1640" t="s">
        <v>3171</v>
      </c>
    </row>
    <row r="1641" spans="1:2">
      <c r="A1641">
        <v>300398</v>
      </c>
      <c r="B1641" t="s">
        <v>3172</v>
      </c>
    </row>
    <row r="1642" spans="1:2">
      <c r="A1642">
        <v>300399</v>
      </c>
      <c r="B1642" t="s">
        <v>3173</v>
      </c>
    </row>
    <row r="1643" spans="1:2">
      <c r="A1643">
        <v>300400</v>
      </c>
      <c r="B1643" t="s">
        <v>3174</v>
      </c>
    </row>
    <row r="1644" spans="1:2">
      <c r="A1644">
        <v>300401</v>
      </c>
      <c r="B1644" t="s">
        <v>3175</v>
      </c>
    </row>
    <row r="1645" spans="1:2">
      <c r="A1645">
        <v>300402</v>
      </c>
      <c r="B1645" t="s">
        <v>3176</v>
      </c>
    </row>
    <row r="1646" spans="1:2">
      <c r="A1646">
        <v>300403</v>
      </c>
      <c r="B1646" t="s">
        <v>3177</v>
      </c>
    </row>
    <row r="1647" spans="1:2">
      <c r="A1647">
        <v>300404</v>
      </c>
      <c r="B1647" t="s">
        <v>3178</v>
      </c>
    </row>
    <row r="1648" spans="1:2">
      <c r="A1648">
        <v>300405</v>
      </c>
      <c r="B1648" t="s">
        <v>3179</v>
      </c>
    </row>
    <row r="1649" spans="1:2">
      <c r="A1649">
        <v>300406</v>
      </c>
      <c r="B1649" t="s">
        <v>3180</v>
      </c>
    </row>
    <row r="1650" spans="1:2">
      <c r="A1650">
        <v>300407</v>
      </c>
      <c r="B1650" t="s">
        <v>3181</v>
      </c>
    </row>
    <row r="1651" spans="1:2">
      <c r="A1651">
        <v>300408</v>
      </c>
      <c r="B1651" t="s">
        <v>3182</v>
      </c>
    </row>
    <row r="1652" spans="1:2">
      <c r="A1652">
        <v>300409</v>
      </c>
      <c r="B1652" t="s">
        <v>3183</v>
      </c>
    </row>
    <row r="1653" spans="1:2">
      <c r="A1653">
        <v>300410</v>
      </c>
      <c r="B1653" t="s">
        <v>3184</v>
      </c>
    </row>
    <row r="1654" spans="1:2">
      <c r="A1654">
        <v>300411</v>
      </c>
      <c r="B1654" t="s">
        <v>3185</v>
      </c>
    </row>
    <row r="1655" spans="1:2">
      <c r="A1655">
        <v>300412</v>
      </c>
      <c r="B1655" t="s">
        <v>3186</v>
      </c>
    </row>
    <row r="1656" spans="1:2">
      <c r="A1656">
        <v>300413</v>
      </c>
      <c r="B1656" t="s">
        <v>3187</v>
      </c>
    </row>
    <row r="1657" spans="1:2">
      <c r="A1657">
        <v>300414</v>
      </c>
      <c r="B1657" t="s">
        <v>3188</v>
      </c>
    </row>
    <row r="1658" spans="1:2">
      <c r="A1658">
        <v>300415</v>
      </c>
      <c r="B1658" t="s">
        <v>3189</v>
      </c>
    </row>
    <row r="1659" spans="1:2">
      <c r="A1659">
        <v>300416</v>
      </c>
      <c r="B1659" t="s">
        <v>3190</v>
      </c>
    </row>
    <row r="1660" spans="1:2">
      <c r="A1660">
        <v>300417</v>
      </c>
      <c r="B1660" t="s">
        <v>3191</v>
      </c>
    </row>
    <row r="1661" spans="1:2">
      <c r="A1661">
        <v>300418</v>
      </c>
      <c r="B1661" t="s">
        <v>3192</v>
      </c>
    </row>
    <row r="1662" spans="1:2">
      <c r="A1662">
        <v>300419</v>
      </c>
      <c r="B1662" t="s">
        <v>3193</v>
      </c>
    </row>
    <row r="1663" spans="1:2">
      <c r="A1663">
        <v>300420</v>
      </c>
      <c r="B1663" t="s">
        <v>3194</v>
      </c>
    </row>
    <row r="1664" spans="1:2">
      <c r="A1664">
        <v>300421</v>
      </c>
      <c r="B1664" t="s">
        <v>3195</v>
      </c>
    </row>
    <row r="1665" spans="1:2">
      <c r="A1665">
        <v>300422</v>
      </c>
      <c r="B1665" t="s">
        <v>3196</v>
      </c>
    </row>
    <row r="1666" spans="1:2">
      <c r="A1666">
        <v>300423</v>
      </c>
      <c r="B1666" t="s">
        <v>3197</v>
      </c>
    </row>
    <row r="1667" spans="1:2">
      <c r="A1667">
        <v>300424</v>
      </c>
      <c r="B1667" t="s">
        <v>3198</v>
      </c>
    </row>
    <row r="1668" spans="1:2">
      <c r="A1668">
        <v>300425</v>
      </c>
      <c r="B1668" t="s">
        <v>3199</v>
      </c>
    </row>
    <row r="1669" spans="1:2">
      <c r="A1669">
        <v>300426</v>
      </c>
      <c r="B1669" t="s">
        <v>3200</v>
      </c>
    </row>
    <row r="1670" spans="1:2">
      <c r="A1670">
        <v>300427</v>
      </c>
      <c r="B1670" t="s">
        <v>3201</v>
      </c>
    </row>
    <row r="1671" spans="1:2">
      <c r="A1671">
        <v>300428</v>
      </c>
      <c r="B1671" t="s">
        <v>3202</v>
      </c>
    </row>
    <row r="1672" spans="1:2">
      <c r="A1672">
        <v>300429</v>
      </c>
      <c r="B1672" t="s">
        <v>3206</v>
      </c>
    </row>
    <row r="1673" spans="1:2">
      <c r="A1673">
        <v>300430</v>
      </c>
      <c r="B1673" t="s">
        <v>3204</v>
      </c>
    </row>
    <row r="1674" spans="1:2">
      <c r="A1674">
        <v>300431</v>
      </c>
      <c r="B1674" t="s">
        <v>3205</v>
      </c>
    </row>
    <row r="1675" spans="1:2">
      <c r="A1675">
        <v>300432</v>
      </c>
      <c r="B1675" t="s">
        <v>3210</v>
      </c>
    </row>
    <row r="1676" spans="1:2">
      <c r="A1676">
        <v>300433</v>
      </c>
      <c r="B1676" t="s">
        <v>3208</v>
      </c>
    </row>
    <row r="1677" spans="1:2">
      <c r="A1677">
        <v>300434</v>
      </c>
      <c r="B1677" t="s">
        <v>3209</v>
      </c>
    </row>
    <row r="1678" spans="1:2">
      <c r="A1678">
        <v>300435</v>
      </c>
      <c r="B1678" t="s">
        <v>3211</v>
      </c>
    </row>
    <row r="1679" spans="1:2">
      <c r="A1679">
        <v>300436</v>
      </c>
      <c r="B1679" t="s">
        <v>3212</v>
      </c>
    </row>
    <row r="1680" spans="1:2">
      <c r="A1680">
        <v>300437</v>
      </c>
      <c r="B1680" t="s">
        <v>3213</v>
      </c>
    </row>
    <row r="1681" spans="1:2">
      <c r="A1681">
        <v>300438</v>
      </c>
      <c r="B1681" t="s">
        <v>3214</v>
      </c>
    </row>
    <row r="1682" spans="1:2">
      <c r="A1682">
        <v>300439</v>
      </c>
      <c r="B1682" t="s">
        <v>3215</v>
      </c>
    </row>
    <row r="1683" spans="1:2">
      <c r="A1683">
        <v>300440</v>
      </c>
      <c r="B1683" t="s">
        <v>3216</v>
      </c>
    </row>
    <row r="1684" spans="1:2">
      <c r="A1684">
        <v>300441</v>
      </c>
      <c r="B1684" t="s">
        <v>3217</v>
      </c>
    </row>
    <row r="1685" spans="1:2">
      <c r="A1685">
        <v>300442</v>
      </c>
      <c r="B1685" t="s">
        <v>3218</v>
      </c>
    </row>
    <row r="1686" spans="1:2">
      <c r="A1686">
        <v>300443</v>
      </c>
      <c r="B1686" t="s">
        <v>3219</v>
      </c>
    </row>
    <row r="1687" spans="1:2">
      <c r="A1687">
        <v>300444</v>
      </c>
      <c r="B1687" t="s">
        <v>3220</v>
      </c>
    </row>
    <row r="1688" spans="1:2">
      <c r="A1688">
        <v>300445</v>
      </c>
      <c r="B1688" t="s">
        <v>3221</v>
      </c>
    </row>
    <row r="1689" spans="1:2">
      <c r="A1689">
        <v>300446</v>
      </c>
      <c r="B1689" t="s">
        <v>3225</v>
      </c>
    </row>
    <row r="1690" spans="1:2">
      <c r="A1690">
        <v>300447</v>
      </c>
      <c r="B1690" t="s">
        <v>3223</v>
      </c>
    </row>
    <row r="1691" spans="1:2">
      <c r="A1691">
        <v>300448</v>
      </c>
      <c r="B1691" t="s">
        <v>3224</v>
      </c>
    </row>
    <row r="1692" spans="1:2">
      <c r="A1692">
        <v>300449</v>
      </c>
      <c r="B1692" t="s">
        <v>3226</v>
      </c>
    </row>
    <row r="1693" spans="1:2">
      <c r="A1693">
        <v>300450</v>
      </c>
      <c r="B1693" t="s">
        <v>3230</v>
      </c>
    </row>
    <row r="1694" spans="1:2">
      <c r="A1694">
        <v>300451</v>
      </c>
      <c r="B1694" t="s">
        <v>3228</v>
      </c>
    </row>
    <row r="1695" spans="1:2">
      <c r="A1695">
        <v>300452</v>
      </c>
      <c r="B1695" t="s">
        <v>3229</v>
      </c>
    </row>
    <row r="1696" spans="1:2">
      <c r="A1696">
        <v>300453</v>
      </c>
      <c r="B1696" t="s">
        <v>3231</v>
      </c>
    </row>
    <row r="1697" spans="1:2">
      <c r="A1697">
        <v>300455</v>
      </c>
      <c r="B1697" t="s">
        <v>3232</v>
      </c>
    </row>
    <row r="1698" spans="1:2">
      <c r="A1698">
        <v>300456</v>
      </c>
      <c r="B1698" t="s">
        <v>3233</v>
      </c>
    </row>
    <row r="1699" spans="1:2">
      <c r="A1699">
        <v>300457</v>
      </c>
      <c r="B1699" t="s">
        <v>3234</v>
      </c>
    </row>
    <row r="1700" spans="1:2">
      <c r="A1700">
        <v>300458</v>
      </c>
      <c r="B1700" t="s">
        <v>3235</v>
      </c>
    </row>
    <row r="1701" spans="1:2">
      <c r="A1701">
        <v>300459</v>
      </c>
      <c r="B1701" t="s">
        <v>3236</v>
      </c>
    </row>
    <row r="1702" spans="1:2">
      <c r="A1702">
        <v>300460</v>
      </c>
      <c r="B1702" t="s">
        <v>3237</v>
      </c>
    </row>
    <row r="1703" spans="1:2">
      <c r="A1703">
        <v>300461</v>
      </c>
      <c r="B1703" t="s">
        <v>3238</v>
      </c>
    </row>
    <row r="1704" spans="1:2">
      <c r="A1704">
        <v>300462</v>
      </c>
      <c r="B1704" t="s">
        <v>3239</v>
      </c>
    </row>
    <row r="1705" spans="1:2">
      <c r="A1705">
        <v>300463</v>
      </c>
      <c r="B1705" t="s">
        <v>3240</v>
      </c>
    </row>
    <row r="1706" spans="1:2">
      <c r="A1706">
        <v>300464</v>
      </c>
      <c r="B1706" t="s">
        <v>3241</v>
      </c>
    </row>
    <row r="1707" spans="1:2">
      <c r="A1707">
        <v>300465</v>
      </c>
      <c r="B1707" t="s">
        <v>3242</v>
      </c>
    </row>
    <row r="1708" spans="1:2">
      <c r="A1708">
        <v>300466</v>
      </c>
      <c r="B1708" t="s">
        <v>3243</v>
      </c>
    </row>
    <row r="1709" spans="1:2">
      <c r="A1709">
        <v>300467</v>
      </c>
      <c r="B1709" t="s">
        <v>3244</v>
      </c>
    </row>
    <row r="1710" spans="1:2">
      <c r="A1710">
        <v>300468</v>
      </c>
      <c r="B1710" t="s">
        <v>3248</v>
      </c>
    </row>
    <row r="1711" spans="1:2">
      <c r="A1711">
        <v>300469</v>
      </c>
      <c r="B1711" t="s">
        <v>3246</v>
      </c>
    </row>
    <row r="1712" spans="1:2">
      <c r="A1712">
        <v>300470</v>
      </c>
      <c r="B1712" t="s">
        <v>3247</v>
      </c>
    </row>
    <row r="1713" spans="1:2">
      <c r="A1713">
        <v>300471</v>
      </c>
      <c r="B1713" t="s">
        <v>3249</v>
      </c>
    </row>
    <row r="1714" spans="1:2">
      <c r="A1714">
        <v>300472</v>
      </c>
      <c r="B1714" t="s">
        <v>3253</v>
      </c>
    </row>
    <row r="1715" spans="1:2">
      <c r="A1715">
        <v>300473</v>
      </c>
      <c r="B1715" t="s">
        <v>3251</v>
      </c>
    </row>
    <row r="1716" spans="1:2">
      <c r="A1716">
        <v>300475</v>
      </c>
      <c r="B1716" t="s">
        <v>3252</v>
      </c>
    </row>
    <row r="1717" spans="1:2">
      <c r="A1717">
        <v>300476</v>
      </c>
      <c r="B1717" t="s">
        <v>3254</v>
      </c>
    </row>
    <row r="1718" spans="1:2">
      <c r="A1718">
        <v>300477</v>
      </c>
      <c r="B1718" t="s">
        <v>3255</v>
      </c>
    </row>
    <row r="1719" spans="1:2">
      <c r="A1719">
        <v>300478</v>
      </c>
      <c r="B1719" t="s">
        <v>3256</v>
      </c>
    </row>
    <row r="1720" spans="1:2">
      <c r="A1720">
        <v>300479</v>
      </c>
      <c r="B1720" t="s">
        <v>3257</v>
      </c>
    </row>
    <row r="1721" spans="1:2">
      <c r="A1721">
        <v>300480</v>
      </c>
      <c r="B1721" t="s">
        <v>3258</v>
      </c>
    </row>
    <row r="1722" spans="1:2">
      <c r="A1722">
        <v>300481</v>
      </c>
      <c r="B1722" t="s">
        <v>3259</v>
      </c>
    </row>
    <row r="1723" spans="1:2">
      <c r="A1723">
        <v>300482</v>
      </c>
      <c r="B1723" t="s">
        <v>3263</v>
      </c>
    </row>
    <row r="1724" spans="1:2">
      <c r="A1724">
        <v>300483</v>
      </c>
      <c r="B1724" t="s">
        <v>3261</v>
      </c>
    </row>
    <row r="1725" spans="1:2">
      <c r="A1725">
        <v>300485</v>
      </c>
      <c r="B1725" t="s">
        <v>3262</v>
      </c>
    </row>
    <row r="1726" spans="1:2">
      <c r="A1726">
        <v>300486</v>
      </c>
      <c r="B1726" t="s">
        <v>3264</v>
      </c>
    </row>
    <row r="1727" spans="1:2">
      <c r="A1727">
        <v>300487</v>
      </c>
      <c r="B1727" t="s">
        <v>3265</v>
      </c>
    </row>
    <row r="1728" spans="1:2">
      <c r="A1728">
        <v>300488</v>
      </c>
      <c r="B1728" t="s">
        <v>3266</v>
      </c>
    </row>
    <row r="1729" spans="1:2">
      <c r="A1729">
        <v>300489</v>
      </c>
      <c r="B1729" t="s">
        <v>3267</v>
      </c>
    </row>
    <row r="1730" spans="1:2">
      <c r="A1730">
        <v>300490</v>
      </c>
      <c r="B1730" t="s">
        <v>3271</v>
      </c>
    </row>
    <row r="1731" spans="1:2">
      <c r="A1731">
        <v>300491</v>
      </c>
      <c r="B1731" t="s">
        <v>3273</v>
      </c>
    </row>
    <row r="1732" spans="1:2">
      <c r="A1732">
        <v>300492</v>
      </c>
      <c r="B1732" t="s">
        <v>3270</v>
      </c>
    </row>
    <row r="1733" spans="1:2">
      <c r="A1733">
        <v>300493</v>
      </c>
      <c r="B1733" t="s">
        <v>3272</v>
      </c>
    </row>
    <row r="1734" spans="1:2">
      <c r="A1734">
        <v>300494</v>
      </c>
      <c r="B1734" t="s">
        <v>3277</v>
      </c>
    </row>
    <row r="1735" spans="1:2">
      <c r="A1735">
        <v>300495</v>
      </c>
      <c r="B1735" t="s">
        <v>3275</v>
      </c>
    </row>
    <row r="1736" spans="1:2">
      <c r="A1736">
        <v>300496</v>
      </c>
      <c r="B1736" t="s">
        <v>3276</v>
      </c>
    </row>
    <row r="1737" spans="1:2">
      <c r="A1737">
        <v>300497</v>
      </c>
      <c r="B1737" t="s">
        <v>3278</v>
      </c>
    </row>
    <row r="1738" spans="1:2">
      <c r="A1738">
        <v>300498</v>
      </c>
      <c r="B1738" t="s">
        <v>3279</v>
      </c>
    </row>
    <row r="1739" spans="1:2">
      <c r="A1739">
        <v>600000</v>
      </c>
      <c r="B1739" t="s">
        <v>3280</v>
      </c>
    </row>
    <row r="1740" spans="1:2">
      <c r="A1740">
        <v>600004</v>
      </c>
      <c r="B1740" t="s">
        <v>3281</v>
      </c>
    </row>
    <row r="1741" spans="1:2">
      <c r="A1741">
        <v>600005</v>
      </c>
      <c r="B1741" t="s">
        <v>3282</v>
      </c>
    </row>
    <row r="1742" spans="1:2">
      <c r="A1742">
        <v>600006</v>
      </c>
      <c r="B1742" t="s">
        <v>3283</v>
      </c>
    </row>
    <row r="1743" spans="1:2">
      <c r="A1743">
        <v>600007</v>
      </c>
      <c r="B1743" t="s">
        <v>3284</v>
      </c>
    </row>
    <row r="1744" spans="1:2">
      <c r="A1744">
        <v>600008</v>
      </c>
      <c r="B1744" t="s">
        <v>3285</v>
      </c>
    </row>
    <row r="1745" spans="1:2">
      <c r="A1745">
        <v>600009</v>
      </c>
      <c r="B1745" t="s">
        <v>3286</v>
      </c>
    </row>
    <row r="1746" spans="1:2">
      <c r="A1746">
        <v>600010</v>
      </c>
      <c r="B1746" t="s">
        <v>3287</v>
      </c>
    </row>
    <row r="1747" spans="1:2">
      <c r="A1747">
        <v>600011</v>
      </c>
      <c r="B1747" t="s">
        <v>3288</v>
      </c>
    </row>
    <row r="1748" spans="1:2">
      <c r="A1748">
        <v>600012</v>
      </c>
      <c r="B1748" t="s">
        <v>3289</v>
      </c>
    </row>
    <row r="1749" spans="1:2">
      <c r="A1749">
        <v>600015</v>
      </c>
      <c r="B1749" t="s">
        <v>3290</v>
      </c>
    </row>
    <row r="1750" spans="1:2">
      <c r="A1750">
        <v>600016</v>
      </c>
      <c r="B1750" t="s">
        <v>1236</v>
      </c>
    </row>
    <row r="1751" spans="1:2">
      <c r="A1751">
        <v>600017</v>
      </c>
      <c r="B1751" t="s">
        <v>3291</v>
      </c>
    </row>
    <row r="1752" spans="1:2">
      <c r="A1752">
        <v>600018</v>
      </c>
      <c r="B1752" t="s">
        <v>3292</v>
      </c>
    </row>
    <row r="1753" spans="1:2">
      <c r="A1753">
        <v>600019</v>
      </c>
      <c r="B1753" t="s">
        <v>3293</v>
      </c>
    </row>
    <row r="1754" spans="1:2">
      <c r="A1754">
        <v>600020</v>
      </c>
      <c r="B1754" t="s">
        <v>3294</v>
      </c>
    </row>
    <row r="1755" spans="1:2">
      <c r="A1755">
        <v>600021</v>
      </c>
      <c r="B1755" t="s">
        <v>3295</v>
      </c>
    </row>
    <row r="1756" spans="1:2">
      <c r="A1756">
        <v>600022</v>
      </c>
      <c r="B1756" t="s">
        <v>3296</v>
      </c>
    </row>
    <row r="1757" spans="1:2">
      <c r="A1757">
        <v>600023</v>
      </c>
      <c r="B1757" t="s">
        <v>3297</v>
      </c>
    </row>
    <row r="1758" spans="1:2">
      <c r="A1758">
        <v>600026</v>
      </c>
      <c r="B1758" t="s">
        <v>3298</v>
      </c>
    </row>
    <row r="1759" spans="1:2">
      <c r="A1759">
        <v>600027</v>
      </c>
      <c r="B1759" t="s">
        <v>3299</v>
      </c>
    </row>
    <row r="1760" spans="1:2">
      <c r="A1760">
        <v>600028</v>
      </c>
      <c r="B1760" t="s">
        <v>3300</v>
      </c>
    </row>
    <row r="1761" spans="1:2">
      <c r="A1761">
        <v>600029</v>
      </c>
      <c r="B1761" t="s">
        <v>3301</v>
      </c>
    </row>
    <row r="1762" spans="1:2">
      <c r="A1762">
        <v>600030</v>
      </c>
      <c r="B1762" t="s">
        <v>1309</v>
      </c>
    </row>
    <row r="1763" spans="1:2">
      <c r="A1763">
        <v>600031</v>
      </c>
      <c r="B1763" t="s">
        <v>3302</v>
      </c>
    </row>
    <row r="1764" spans="1:2">
      <c r="A1764">
        <v>600033</v>
      </c>
      <c r="B1764" t="s">
        <v>3303</v>
      </c>
    </row>
    <row r="1765" spans="1:2">
      <c r="A1765">
        <v>600035</v>
      </c>
      <c r="B1765" t="s">
        <v>3304</v>
      </c>
    </row>
    <row r="1766" spans="1:2">
      <c r="A1766">
        <v>600036</v>
      </c>
      <c r="B1766" t="s">
        <v>1304</v>
      </c>
    </row>
    <row r="1767" spans="1:2">
      <c r="A1767">
        <v>600037</v>
      </c>
      <c r="B1767" t="s">
        <v>3305</v>
      </c>
    </row>
    <row r="1768" spans="1:2">
      <c r="A1768">
        <v>600038</v>
      </c>
      <c r="B1768" t="s">
        <v>3307</v>
      </c>
    </row>
    <row r="1769" spans="1:2">
      <c r="A1769">
        <v>600039</v>
      </c>
      <c r="B1769" t="s">
        <v>3308</v>
      </c>
    </row>
    <row r="1770" spans="1:2">
      <c r="A1770">
        <v>600048</v>
      </c>
      <c r="B1770" t="s">
        <v>3309</v>
      </c>
    </row>
    <row r="1771" spans="1:2">
      <c r="A1771">
        <v>600050</v>
      </c>
      <c r="B1771" t="s">
        <v>1124</v>
      </c>
    </row>
    <row r="1772" spans="1:2">
      <c r="A1772">
        <v>600051</v>
      </c>
      <c r="B1772" t="s">
        <v>3310</v>
      </c>
    </row>
    <row r="1773" spans="1:2">
      <c r="A1773">
        <v>600052</v>
      </c>
      <c r="B1773" t="s">
        <v>3311</v>
      </c>
    </row>
    <row r="1774" spans="1:2">
      <c r="A1774">
        <v>600053</v>
      </c>
      <c r="B1774" t="s">
        <v>3313</v>
      </c>
    </row>
    <row r="1775" spans="1:2">
      <c r="A1775">
        <v>600054</v>
      </c>
      <c r="B1775" t="s">
        <v>3314</v>
      </c>
    </row>
    <row r="1776" spans="1:2">
      <c r="A1776">
        <v>600055</v>
      </c>
      <c r="B1776" t="s">
        <v>3315</v>
      </c>
    </row>
    <row r="1777" spans="1:2">
      <c r="A1777">
        <v>600056</v>
      </c>
      <c r="B1777" t="s">
        <v>3316</v>
      </c>
    </row>
    <row r="1778" spans="1:2">
      <c r="A1778">
        <v>600057</v>
      </c>
      <c r="B1778" t="s">
        <v>3317</v>
      </c>
    </row>
    <row r="1779" spans="1:2">
      <c r="A1779">
        <v>600058</v>
      </c>
      <c r="B1779" t="s">
        <v>3318</v>
      </c>
    </row>
    <row r="1780" spans="1:2">
      <c r="A1780">
        <v>600059</v>
      </c>
      <c r="B1780" t="s">
        <v>3319</v>
      </c>
    </row>
    <row r="1781" spans="1:2">
      <c r="A1781">
        <v>600060</v>
      </c>
      <c r="B1781" t="s">
        <v>3320</v>
      </c>
    </row>
    <row r="1782" spans="1:2">
      <c r="A1782">
        <v>600061</v>
      </c>
      <c r="B1782" t="s">
        <v>3322</v>
      </c>
    </row>
    <row r="1783" spans="1:2">
      <c r="A1783">
        <v>600062</v>
      </c>
      <c r="B1783" t="s">
        <v>3323</v>
      </c>
    </row>
    <row r="1784" spans="1:2">
      <c r="A1784">
        <v>600063</v>
      </c>
      <c r="B1784" t="s">
        <v>3324</v>
      </c>
    </row>
    <row r="1785" spans="1:2">
      <c r="A1785">
        <v>600064</v>
      </c>
      <c r="B1785" t="s">
        <v>3325</v>
      </c>
    </row>
    <row r="1786" spans="1:2">
      <c r="A1786">
        <v>600066</v>
      </c>
      <c r="B1786" t="s">
        <v>3326</v>
      </c>
    </row>
    <row r="1787" spans="1:2">
      <c r="A1787">
        <v>600067</v>
      </c>
      <c r="B1787" t="s">
        <v>3327</v>
      </c>
    </row>
    <row r="1788" spans="1:2">
      <c r="A1788">
        <v>600068</v>
      </c>
      <c r="B1788" t="s">
        <v>3328</v>
      </c>
    </row>
    <row r="1789" spans="1:2">
      <c r="A1789">
        <v>600069</v>
      </c>
      <c r="B1789" t="s">
        <v>3330</v>
      </c>
    </row>
    <row r="1790" spans="1:2">
      <c r="A1790">
        <v>600070</v>
      </c>
      <c r="B1790" t="s">
        <v>3331</v>
      </c>
    </row>
    <row r="1791" spans="1:2">
      <c r="A1791">
        <v>600071</v>
      </c>
      <c r="B1791" t="s">
        <v>3333</v>
      </c>
    </row>
    <row r="1792" spans="1:2">
      <c r="A1792">
        <v>600072</v>
      </c>
      <c r="B1792" t="s">
        <v>3335</v>
      </c>
    </row>
    <row r="1793" spans="1:2">
      <c r="A1793">
        <v>600073</v>
      </c>
      <c r="B1793" t="s">
        <v>3336</v>
      </c>
    </row>
    <row r="1794" spans="1:2">
      <c r="A1794">
        <v>600074</v>
      </c>
      <c r="B1794" t="s">
        <v>3338</v>
      </c>
    </row>
    <row r="1795" spans="1:2">
      <c r="A1795">
        <v>600075</v>
      </c>
      <c r="B1795" t="s">
        <v>3340</v>
      </c>
    </row>
    <row r="1796" spans="1:2">
      <c r="A1796">
        <v>600076</v>
      </c>
      <c r="B1796" t="s">
        <v>3341</v>
      </c>
    </row>
    <row r="1797" spans="1:2">
      <c r="A1797">
        <v>600077</v>
      </c>
      <c r="B1797" t="s">
        <v>3342</v>
      </c>
    </row>
    <row r="1798" spans="1:2">
      <c r="A1798">
        <v>600078</v>
      </c>
      <c r="B1798" t="s">
        <v>3343</v>
      </c>
    </row>
    <row r="1799" spans="1:2">
      <c r="A1799">
        <v>600079</v>
      </c>
      <c r="B1799" t="s">
        <v>3344</v>
      </c>
    </row>
    <row r="1800" spans="1:2">
      <c r="A1800">
        <v>600080</v>
      </c>
      <c r="B1800" t="s">
        <v>3345</v>
      </c>
    </row>
    <row r="1801" spans="1:2">
      <c r="A1801">
        <v>600081</v>
      </c>
      <c r="B1801" t="s">
        <v>3346</v>
      </c>
    </row>
    <row r="1802" spans="1:2">
      <c r="A1802">
        <v>600082</v>
      </c>
      <c r="B1802" t="s">
        <v>3347</v>
      </c>
    </row>
    <row r="1803" spans="1:2">
      <c r="A1803">
        <v>600083</v>
      </c>
      <c r="B1803" t="s">
        <v>3348</v>
      </c>
    </row>
    <row r="1804" spans="1:2">
      <c r="A1804">
        <v>600084</v>
      </c>
      <c r="B1804" t="s">
        <v>3349</v>
      </c>
    </row>
    <row r="1805" spans="1:2">
      <c r="A1805">
        <v>600085</v>
      </c>
      <c r="B1805" t="s">
        <v>3350</v>
      </c>
    </row>
    <row r="1806" spans="1:2">
      <c r="A1806">
        <v>600086</v>
      </c>
      <c r="B1806" t="s">
        <v>3351</v>
      </c>
    </row>
    <row r="1807" spans="1:2">
      <c r="A1807">
        <v>600088</v>
      </c>
      <c r="B1807" t="s">
        <v>3352</v>
      </c>
    </row>
    <row r="1808" spans="1:2">
      <c r="A1808">
        <v>600089</v>
      </c>
      <c r="B1808" t="s">
        <v>3353</v>
      </c>
    </row>
    <row r="1809" spans="1:2">
      <c r="A1809">
        <v>600090</v>
      </c>
      <c r="B1809" t="s">
        <v>3354</v>
      </c>
    </row>
    <row r="1810" spans="1:2">
      <c r="A1810">
        <v>600091</v>
      </c>
      <c r="B1810" t="s">
        <v>3356</v>
      </c>
    </row>
    <row r="1811" spans="1:2">
      <c r="A1811">
        <v>600093</v>
      </c>
      <c r="B1811" t="s">
        <v>3357</v>
      </c>
    </row>
    <row r="1812" spans="1:2">
      <c r="A1812">
        <v>600094</v>
      </c>
      <c r="B1812" t="s">
        <v>3358</v>
      </c>
    </row>
    <row r="1813" spans="1:2">
      <c r="A1813">
        <v>600095</v>
      </c>
      <c r="B1813" t="s">
        <v>3359</v>
      </c>
    </row>
    <row r="1814" spans="1:2">
      <c r="A1814">
        <v>600096</v>
      </c>
      <c r="B1814" t="s">
        <v>3360</v>
      </c>
    </row>
    <row r="1815" spans="1:2">
      <c r="A1815">
        <v>600097</v>
      </c>
      <c r="B1815" t="s">
        <v>3361</v>
      </c>
    </row>
    <row r="1816" spans="1:2">
      <c r="A1816">
        <v>600098</v>
      </c>
      <c r="B1816" t="s">
        <v>3362</v>
      </c>
    </row>
    <row r="1817" spans="1:2">
      <c r="A1817">
        <v>600099</v>
      </c>
      <c r="B1817" t="s">
        <v>3363</v>
      </c>
    </row>
    <row r="1818" spans="1:2">
      <c r="A1818">
        <v>600100</v>
      </c>
      <c r="B1818" t="s">
        <v>3364</v>
      </c>
    </row>
    <row r="1819" spans="1:2">
      <c r="A1819">
        <v>600101</v>
      </c>
      <c r="B1819" t="s">
        <v>3365</v>
      </c>
    </row>
    <row r="1820" spans="1:2">
      <c r="A1820">
        <v>600103</v>
      </c>
      <c r="B1820" t="s">
        <v>3366</v>
      </c>
    </row>
    <row r="1821" spans="1:2">
      <c r="A1821">
        <v>600104</v>
      </c>
      <c r="B1821" t="s">
        <v>3367</v>
      </c>
    </row>
    <row r="1822" spans="1:2">
      <c r="A1822">
        <v>600105</v>
      </c>
      <c r="B1822" t="s">
        <v>3368</v>
      </c>
    </row>
    <row r="1823" spans="1:2">
      <c r="A1823">
        <v>600106</v>
      </c>
      <c r="B1823" t="s">
        <v>3369</v>
      </c>
    </row>
    <row r="1824" spans="1:2">
      <c r="A1824">
        <v>600107</v>
      </c>
      <c r="B1824" t="s">
        <v>3370</v>
      </c>
    </row>
    <row r="1825" spans="1:2">
      <c r="A1825">
        <v>600108</v>
      </c>
      <c r="B1825" t="s">
        <v>3371</v>
      </c>
    </row>
    <row r="1826" spans="1:2">
      <c r="A1826">
        <v>600109</v>
      </c>
      <c r="B1826" t="s">
        <v>3372</v>
      </c>
    </row>
    <row r="1827" spans="1:2">
      <c r="A1827">
        <v>600110</v>
      </c>
      <c r="B1827" t="s">
        <v>3373</v>
      </c>
    </row>
    <row r="1828" spans="1:2">
      <c r="A1828">
        <v>600111</v>
      </c>
      <c r="B1828" t="s">
        <v>3375</v>
      </c>
    </row>
    <row r="1829" spans="1:2">
      <c r="A1829">
        <v>600112</v>
      </c>
      <c r="B1829" t="s">
        <v>3376</v>
      </c>
    </row>
    <row r="1830" spans="1:2">
      <c r="A1830">
        <v>600113</v>
      </c>
      <c r="B1830" t="s">
        <v>3377</v>
      </c>
    </row>
    <row r="1831" spans="1:2">
      <c r="A1831">
        <v>600114</v>
      </c>
      <c r="B1831" t="s">
        <v>3378</v>
      </c>
    </row>
    <row r="1832" spans="1:2">
      <c r="A1832">
        <v>600115</v>
      </c>
      <c r="B1832" t="s">
        <v>3379</v>
      </c>
    </row>
    <row r="1833" spans="1:2">
      <c r="A1833">
        <v>600116</v>
      </c>
      <c r="B1833" t="s">
        <v>3380</v>
      </c>
    </row>
    <row r="1834" spans="1:2">
      <c r="A1834">
        <v>600117</v>
      </c>
      <c r="B1834" t="s">
        <v>3381</v>
      </c>
    </row>
    <row r="1835" spans="1:2">
      <c r="A1835">
        <v>600118</v>
      </c>
      <c r="B1835" t="s">
        <v>3382</v>
      </c>
    </row>
    <row r="1836" spans="1:2">
      <c r="A1836">
        <v>600119</v>
      </c>
      <c r="B1836" t="s">
        <v>3383</v>
      </c>
    </row>
    <row r="1837" spans="1:2">
      <c r="A1837">
        <v>600120</v>
      </c>
      <c r="B1837" t="s">
        <v>3384</v>
      </c>
    </row>
    <row r="1838" spans="1:2">
      <c r="A1838">
        <v>600121</v>
      </c>
      <c r="B1838" t="s">
        <v>3385</v>
      </c>
    </row>
    <row r="1839" spans="1:2">
      <c r="A1839">
        <v>600122</v>
      </c>
      <c r="B1839" t="s">
        <v>3386</v>
      </c>
    </row>
    <row r="1840" spans="1:2">
      <c r="A1840">
        <v>600123</v>
      </c>
      <c r="B1840" t="s">
        <v>3387</v>
      </c>
    </row>
    <row r="1841" spans="1:2">
      <c r="A1841">
        <v>600125</v>
      </c>
      <c r="B1841" t="s">
        <v>3388</v>
      </c>
    </row>
    <row r="1842" spans="1:2">
      <c r="A1842">
        <v>600126</v>
      </c>
      <c r="B1842" t="s">
        <v>3389</v>
      </c>
    </row>
    <row r="1843" spans="1:2">
      <c r="A1843">
        <v>600127</v>
      </c>
      <c r="B1843" t="s">
        <v>3390</v>
      </c>
    </row>
    <row r="1844" spans="1:2">
      <c r="A1844">
        <v>600128</v>
      </c>
      <c r="B1844" t="s">
        <v>3391</v>
      </c>
    </row>
    <row r="1845" spans="1:2">
      <c r="A1845">
        <v>600129</v>
      </c>
      <c r="B1845" t="s">
        <v>3392</v>
      </c>
    </row>
    <row r="1846" spans="1:2">
      <c r="A1846">
        <v>600130</v>
      </c>
      <c r="B1846" t="s">
        <v>3393</v>
      </c>
    </row>
    <row r="1847" spans="1:2">
      <c r="A1847">
        <v>600131</v>
      </c>
      <c r="B1847" t="s">
        <v>3394</v>
      </c>
    </row>
    <row r="1848" spans="1:2">
      <c r="A1848">
        <v>600132</v>
      </c>
      <c r="B1848" t="s">
        <v>3395</v>
      </c>
    </row>
    <row r="1849" spans="1:2">
      <c r="A1849">
        <v>600133</v>
      </c>
      <c r="B1849" t="s">
        <v>3396</v>
      </c>
    </row>
    <row r="1850" spans="1:2">
      <c r="A1850">
        <v>600135</v>
      </c>
      <c r="B1850" t="s">
        <v>3397</v>
      </c>
    </row>
    <row r="1851" spans="1:2">
      <c r="A1851">
        <v>600136</v>
      </c>
      <c r="B1851" t="s">
        <v>3398</v>
      </c>
    </row>
    <row r="1852" spans="1:2">
      <c r="A1852">
        <v>600137</v>
      </c>
      <c r="B1852" t="s">
        <v>3399</v>
      </c>
    </row>
    <row r="1853" spans="1:2">
      <c r="A1853">
        <v>600138</v>
      </c>
      <c r="B1853" t="s">
        <v>3400</v>
      </c>
    </row>
    <row r="1854" spans="1:2">
      <c r="A1854">
        <v>600139</v>
      </c>
      <c r="B1854" t="s">
        <v>3401</v>
      </c>
    </row>
    <row r="1855" spans="1:2">
      <c r="A1855">
        <v>600141</v>
      </c>
      <c r="B1855" t="s">
        <v>3402</v>
      </c>
    </row>
    <row r="1856" spans="1:2">
      <c r="A1856">
        <v>600143</v>
      </c>
      <c r="B1856" t="s">
        <v>3403</v>
      </c>
    </row>
    <row r="1857" spans="1:2">
      <c r="A1857">
        <v>600145</v>
      </c>
      <c r="B1857" t="s">
        <v>3405</v>
      </c>
    </row>
    <row r="1858" spans="1:2">
      <c r="A1858">
        <v>600146</v>
      </c>
      <c r="B1858" t="s">
        <v>3407</v>
      </c>
    </row>
    <row r="1859" spans="1:2">
      <c r="A1859">
        <v>600148</v>
      </c>
      <c r="B1859" t="s">
        <v>3408</v>
      </c>
    </row>
    <row r="1860" spans="1:2">
      <c r="A1860">
        <v>600149</v>
      </c>
      <c r="B1860" t="s">
        <v>3409</v>
      </c>
    </row>
    <row r="1861" spans="1:2">
      <c r="A1861">
        <v>600150</v>
      </c>
      <c r="B1861" t="s">
        <v>3410</v>
      </c>
    </row>
    <row r="1862" spans="1:2">
      <c r="A1862">
        <v>600151</v>
      </c>
      <c r="B1862" t="s">
        <v>3411</v>
      </c>
    </row>
    <row r="1863" spans="1:2">
      <c r="A1863">
        <v>600152</v>
      </c>
      <c r="B1863" t="s">
        <v>3412</v>
      </c>
    </row>
    <row r="1864" spans="1:2">
      <c r="A1864">
        <v>600153</v>
      </c>
      <c r="B1864" t="s">
        <v>3413</v>
      </c>
    </row>
    <row r="1865" spans="1:2">
      <c r="A1865">
        <v>600155</v>
      </c>
      <c r="B1865" t="s">
        <v>3414</v>
      </c>
    </row>
    <row r="1866" spans="1:2">
      <c r="A1866">
        <v>600156</v>
      </c>
      <c r="B1866" t="s">
        <v>3415</v>
      </c>
    </row>
    <row r="1867" spans="1:2">
      <c r="A1867">
        <v>600157</v>
      </c>
      <c r="B1867" t="s">
        <v>3416</v>
      </c>
    </row>
    <row r="1868" spans="1:2">
      <c r="A1868">
        <v>600158</v>
      </c>
      <c r="B1868" t="s">
        <v>3417</v>
      </c>
    </row>
    <row r="1869" spans="1:2">
      <c r="A1869">
        <v>600159</v>
      </c>
      <c r="B1869" t="s">
        <v>3418</v>
      </c>
    </row>
    <row r="1870" spans="1:2">
      <c r="A1870">
        <v>600160</v>
      </c>
      <c r="B1870" t="s">
        <v>3419</v>
      </c>
    </row>
    <row r="1871" spans="1:2">
      <c r="A1871">
        <v>600161</v>
      </c>
      <c r="B1871" t="s">
        <v>3420</v>
      </c>
    </row>
    <row r="1872" spans="1:2">
      <c r="A1872">
        <v>600162</v>
      </c>
      <c r="B1872" t="s">
        <v>3421</v>
      </c>
    </row>
    <row r="1873" spans="1:2">
      <c r="A1873">
        <v>600163</v>
      </c>
      <c r="B1873" t="s">
        <v>3423</v>
      </c>
    </row>
    <row r="1874" spans="1:2">
      <c r="A1874">
        <v>600165</v>
      </c>
      <c r="B1874" t="s">
        <v>3424</v>
      </c>
    </row>
    <row r="1875" spans="1:2">
      <c r="A1875">
        <v>600166</v>
      </c>
      <c r="B1875" t="s">
        <v>3425</v>
      </c>
    </row>
    <row r="1876" spans="1:2">
      <c r="A1876">
        <v>600167</v>
      </c>
      <c r="B1876" t="s">
        <v>3426</v>
      </c>
    </row>
    <row r="1877" spans="1:2">
      <c r="A1877">
        <v>600168</v>
      </c>
      <c r="B1877" t="s">
        <v>3427</v>
      </c>
    </row>
    <row r="1878" spans="1:2">
      <c r="A1878">
        <v>600169</v>
      </c>
      <c r="B1878" t="s">
        <v>3428</v>
      </c>
    </row>
    <row r="1879" spans="1:2">
      <c r="A1879">
        <v>600170</v>
      </c>
      <c r="B1879" t="s">
        <v>3429</v>
      </c>
    </row>
    <row r="1880" spans="1:2">
      <c r="A1880">
        <v>600171</v>
      </c>
      <c r="B1880" t="s">
        <v>3430</v>
      </c>
    </row>
    <row r="1881" spans="1:2">
      <c r="A1881">
        <v>600172</v>
      </c>
      <c r="B1881" t="s">
        <v>3431</v>
      </c>
    </row>
    <row r="1882" spans="1:2">
      <c r="A1882">
        <v>600173</v>
      </c>
      <c r="B1882" t="s">
        <v>3432</v>
      </c>
    </row>
    <row r="1883" spans="1:2">
      <c r="A1883">
        <v>600175</v>
      </c>
      <c r="B1883" t="s">
        <v>3433</v>
      </c>
    </row>
    <row r="1884" spans="1:2">
      <c r="A1884">
        <v>600176</v>
      </c>
      <c r="B1884" t="s">
        <v>3435</v>
      </c>
    </row>
    <row r="1885" spans="1:2">
      <c r="A1885">
        <v>600177</v>
      </c>
      <c r="B1885" t="s">
        <v>3436</v>
      </c>
    </row>
    <row r="1886" spans="1:2">
      <c r="A1886">
        <v>600178</v>
      </c>
      <c r="B1886" t="s">
        <v>3438</v>
      </c>
    </row>
    <row r="1887" spans="1:2">
      <c r="A1887">
        <v>600179</v>
      </c>
      <c r="B1887" t="s">
        <v>3439</v>
      </c>
    </row>
    <row r="1888" spans="1:2">
      <c r="A1888">
        <v>600180</v>
      </c>
      <c r="B1888" t="s">
        <v>3440</v>
      </c>
    </row>
    <row r="1889" spans="1:2">
      <c r="A1889">
        <v>600182</v>
      </c>
      <c r="B1889" t="s">
        <v>3441</v>
      </c>
    </row>
    <row r="1890" spans="1:2">
      <c r="A1890">
        <v>600183</v>
      </c>
      <c r="B1890" t="s">
        <v>3442</v>
      </c>
    </row>
    <row r="1891" spans="1:2">
      <c r="A1891">
        <v>600184</v>
      </c>
      <c r="B1891" t="s">
        <v>3443</v>
      </c>
    </row>
    <row r="1892" spans="1:2">
      <c r="A1892">
        <v>600185</v>
      </c>
      <c r="B1892" t="s">
        <v>3444</v>
      </c>
    </row>
    <row r="1893" spans="1:2">
      <c r="A1893">
        <v>600186</v>
      </c>
      <c r="B1893" t="s">
        <v>3445</v>
      </c>
    </row>
    <row r="1894" spans="1:2">
      <c r="A1894">
        <v>600187</v>
      </c>
      <c r="B1894" t="s">
        <v>3446</v>
      </c>
    </row>
    <row r="1895" spans="1:2">
      <c r="A1895">
        <v>600188</v>
      </c>
      <c r="B1895" t="s">
        <v>3447</v>
      </c>
    </row>
    <row r="1896" spans="1:2">
      <c r="A1896">
        <v>600189</v>
      </c>
      <c r="B1896" t="s">
        <v>3448</v>
      </c>
    </row>
    <row r="1897" spans="1:2">
      <c r="A1897">
        <v>600190</v>
      </c>
      <c r="B1897" t="s">
        <v>3449</v>
      </c>
    </row>
    <row r="1898" spans="1:2">
      <c r="A1898">
        <v>600191</v>
      </c>
      <c r="B1898" t="s">
        <v>3450</v>
      </c>
    </row>
    <row r="1899" spans="1:2">
      <c r="A1899">
        <v>600192</v>
      </c>
      <c r="B1899" t="s">
        <v>3451</v>
      </c>
    </row>
    <row r="1900" spans="1:2">
      <c r="A1900">
        <v>600193</v>
      </c>
      <c r="B1900" t="s">
        <v>3452</v>
      </c>
    </row>
    <row r="1901" spans="1:2">
      <c r="A1901">
        <v>600195</v>
      </c>
      <c r="B1901" t="s">
        <v>3453</v>
      </c>
    </row>
    <row r="1902" spans="1:2">
      <c r="A1902">
        <v>600196</v>
      </c>
      <c r="B1902" t="s">
        <v>1247</v>
      </c>
    </row>
    <row r="1903" spans="1:2">
      <c r="A1903">
        <v>600197</v>
      </c>
      <c r="B1903" t="s">
        <v>3454</v>
      </c>
    </row>
    <row r="1904" spans="1:2">
      <c r="A1904">
        <v>600198</v>
      </c>
      <c r="B1904" t="s">
        <v>3455</v>
      </c>
    </row>
    <row r="1905" spans="1:2">
      <c r="A1905">
        <v>600199</v>
      </c>
      <c r="B1905" t="s">
        <v>3456</v>
      </c>
    </row>
    <row r="1906" spans="1:2">
      <c r="A1906">
        <v>600200</v>
      </c>
      <c r="B1906" t="s">
        <v>3457</v>
      </c>
    </row>
    <row r="1907" spans="1:2">
      <c r="A1907">
        <v>600201</v>
      </c>
      <c r="B1907" t="s">
        <v>3459</v>
      </c>
    </row>
    <row r="1908" spans="1:2">
      <c r="A1908">
        <v>600202</v>
      </c>
      <c r="B1908" t="s">
        <v>3460</v>
      </c>
    </row>
    <row r="1909" spans="1:2">
      <c r="A1909">
        <v>600203</v>
      </c>
      <c r="B1909" t="s">
        <v>3461</v>
      </c>
    </row>
    <row r="1910" spans="1:2">
      <c r="A1910">
        <v>600206</v>
      </c>
      <c r="B1910" t="s">
        <v>3462</v>
      </c>
    </row>
    <row r="1911" spans="1:2">
      <c r="A1911">
        <v>600207</v>
      </c>
      <c r="B1911" t="s">
        <v>3463</v>
      </c>
    </row>
    <row r="1912" spans="1:2">
      <c r="A1912">
        <v>600208</v>
      </c>
      <c r="B1912" t="s">
        <v>3464</v>
      </c>
    </row>
    <row r="1913" spans="1:2">
      <c r="A1913">
        <v>600209</v>
      </c>
      <c r="B1913" t="s">
        <v>3465</v>
      </c>
    </row>
    <row r="1914" spans="1:2">
      <c r="A1914">
        <v>600210</v>
      </c>
      <c r="B1914" t="s">
        <v>3466</v>
      </c>
    </row>
    <row r="1915" spans="1:2">
      <c r="A1915">
        <v>600211</v>
      </c>
      <c r="B1915" t="s">
        <v>3467</v>
      </c>
    </row>
    <row r="1916" spans="1:2">
      <c r="A1916">
        <v>600212</v>
      </c>
      <c r="B1916" t="s">
        <v>3468</v>
      </c>
    </row>
    <row r="1917" spans="1:2">
      <c r="A1917">
        <v>600213</v>
      </c>
      <c r="B1917" t="s">
        <v>3469</v>
      </c>
    </row>
    <row r="1918" spans="1:2">
      <c r="A1918">
        <v>600215</v>
      </c>
      <c r="B1918" t="s">
        <v>3470</v>
      </c>
    </row>
    <row r="1919" spans="1:2">
      <c r="A1919">
        <v>600216</v>
      </c>
      <c r="B1919" t="s">
        <v>3471</v>
      </c>
    </row>
    <row r="1920" spans="1:2">
      <c r="A1920">
        <v>600217</v>
      </c>
      <c r="B1920" t="s">
        <v>3473</v>
      </c>
    </row>
    <row r="1921" spans="1:2">
      <c r="A1921">
        <v>600218</v>
      </c>
      <c r="B1921" t="s">
        <v>3474</v>
      </c>
    </row>
    <row r="1922" spans="1:2">
      <c r="A1922">
        <v>600219</v>
      </c>
      <c r="B1922" t="s">
        <v>3475</v>
      </c>
    </row>
    <row r="1923" spans="1:2">
      <c r="A1923">
        <v>600220</v>
      </c>
      <c r="B1923" t="s">
        <v>3476</v>
      </c>
    </row>
    <row r="1924" spans="1:2">
      <c r="A1924">
        <v>600221</v>
      </c>
      <c r="B1924" t="s">
        <v>3477</v>
      </c>
    </row>
    <row r="1925" spans="1:2">
      <c r="A1925">
        <v>600222</v>
      </c>
      <c r="B1925" t="s">
        <v>3478</v>
      </c>
    </row>
    <row r="1926" spans="1:2">
      <c r="A1926">
        <v>600223</v>
      </c>
      <c r="B1926" t="s">
        <v>3479</v>
      </c>
    </row>
    <row r="1927" spans="1:2">
      <c r="A1927">
        <v>600225</v>
      </c>
      <c r="B1927" t="s">
        <v>3480</v>
      </c>
    </row>
    <row r="1928" spans="1:2">
      <c r="A1928">
        <v>600226</v>
      </c>
      <c r="B1928" t="s">
        <v>3481</v>
      </c>
    </row>
    <row r="1929" spans="1:2">
      <c r="A1929">
        <v>600227</v>
      </c>
      <c r="B1929" t="s">
        <v>3482</v>
      </c>
    </row>
    <row r="1930" spans="1:2">
      <c r="A1930">
        <v>600228</v>
      </c>
      <c r="B1930" t="s">
        <v>3484</v>
      </c>
    </row>
    <row r="1931" spans="1:2">
      <c r="A1931">
        <v>600229</v>
      </c>
      <c r="B1931" t="s">
        <v>3486</v>
      </c>
    </row>
    <row r="1932" spans="1:2">
      <c r="A1932">
        <v>600230</v>
      </c>
      <c r="B1932" t="s">
        <v>3487</v>
      </c>
    </row>
    <row r="1933" spans="1:2">
      <c r="A1933">
        <v>600231</v>
      </c>
      <c r="B1933" t="s">
        <v>3488</v>
      </c>
    </row>
    <row r="1934" spans="1:2">
      <c r="A1934">
        <v>600232</v>
      </c>
      <c r="B1934" t="s">
        <v>3489</v>
      </c>
    </row>
    <row r="1935" spans="1:2">
      <c r="A1935">
        <v>600233</v>
      </c>
      <c r="B1935" t="s">
        <v>3490</v>
      </c>
    </row>
    <row r="1936" spans="1:2">
      <c r="A1936">
        <v>600234</v>
      </c>
      <c r="B1936" t="s">
        <v>3491</v>
      </c>
    </row>
    <row r="1937" spans="1:2">
      <c r="A1937">
        <v>600235</v>
      </c>
      <c r="B1937" t="s">
        <v>3492</v>
      </c>
    </row>
    <row r="1938" spans="1:2">
      <c r="A1938">
        <v>600236</v>
      </c>
      <c r="B1938" t="s">
        <v>3493</v>
      </c>
    </row>
    <row r="1939" spans="1:2">
      <c r="A1939">
        <v>600237</v>
      </c>
      <c r="B1939" t="s">
        <v>3494</v>
      </c>
    </row>
    <row r="1940" spans="1:2">
      <c r="A1940">
        <v>600238</v>
      </c>
      <c r="B1940" t="s">
        <v>3495</v>
      </c>
    </row>
    <row r="1941" spans="1:2">
      <c r="A1941">
        <v>600239</v>
      </c>
      <c r="B1941" t="s">
        <v>3496</v>
      </c>
    </row>
    <row r="1942" spans="1:2">
      <c r="A1942">
        <v>600240</v>
      </c>
      <c r="B1942" t="s">
        <v>3498</v>
      </c>
    </row>
    <row r="1943" spans="1:2">
      <c r="A1943">
        <v>600241</v>
      </c>
      <c r="B1943" t="s">
        <v>3499</v>
      </c>
    </row>
    <row r="1944" spans="1:2">
      <c r="A1944">
        <v>600242</v>
      </c>
      <c r="B1944" t="s">
        <v>3501</v>
      </c>
    </row>
    <row r="1945" spans="1:2">
      <c r="A1945">
        <v>600243</v>
      </c>
      <c r="B1945" t="s">
        <v>3502</v>
      </c>
    </row>
    <row r="1946" spans="1:2">
      <c r="A1946">
        <v>600246</v>
      </c>
      <c r="B1946" t="s">
        <v>3503</v>
      </c>
    </row>
    <row r="1947" spans="1:2">
      <c r="A1947">
        <v>600247</v>
      </c>
      <c r="B1947" t="s">
        <v>3504</v>
      </c>
    </row>
    <row r="1948" spans="1:2">
      <c r="A1948">
        <v>600248</v>
      </c>
      <c r="B1948" t="s">
        <v>3505</v>
      </c>
    </row>
    <row r="1949" spans="1:2">
      <c r="A1949">
        <v>600249</v>
      </c>
      <c r="B1949" t="s">
        <v>3506</v>
      </c>
    </row>
    <row r="1950" spans="1:2">
      <c r="A1950">
        <v>600250</v>
      </c>
      <c r="B1950" t="s">
        <v>3507</v>
      </c>
    </row>
    <row r="1951" spans="1:2">
      <c r="A1951">
        <v>600251</v>
      </c>
      <c r="B1951" t="s">
        <v>3508</v>
      </c>
    </row>
    <row r="1952" spans="1:2">
      <c r="A1952">
        <v>600252</v>
      </c>
      <c r="B1952" t="s">
        <v>3509</v>
      </c>
    </row>
    <row r="1953" spans="1:2">
      <c r="A1953">
        <v>600255</v>
      </c>
      <c r="B1953" t="s">
        <v>3510</v>
      </c>
    </row>
    <row r="1954" spans="1:2">
      <c r="A1954">
        <v>600256</v>
      </c>
      <c r="B1954" t="s">
        <v>3511</v>
      </c>
    </row>
    <row r="1955" spans="1:2">
      <c r="A1955">
        <v>600257</v>
      </c>
      <c r="B1955" t="s">
        <v>3512</v>
      </c>
    </row>
    <row r="1956" spans="1:2">
      <c r="A1956">
        <v>600258</v>
      </c>
      <c r="B1956" t="s">
        <v>3513</v>
      </c>
    </row>
    <row r="1957" spans="1:2">
      <c r="A1957">
        <v>600259</v>
      </c>
      <c r="B1957" t="s">
        <v>3514</v>
      </c>
    </row>
    <row r="1958" spans="1:2">
      <c r="A1958">
        <v>600260</v>
      </c>
      <c r="B1958" t="s">
        <v>3515</v>
      </c>
    </row>
    <row r="1959" spans="1:2">
      <c r="A1959">
        <v>600261</v>
      </c>
      <c r="B1959" t="s">
        <v>3516</v>
      </c>
    </row>
    <row r="1960" spans="1:2">
      <c r="A1960">
        <v>600262</v>
      </c>
      <c r="B1960" t="s">
        <v>3517</v>
      </c>
    </row>
    <row r="1961" spans="1:2">
      <c r="A1961">
        <v>600265</v>
      </c>
      <c r="B1961" t="s">
        <v>3518</v>
      </c>
    </row>
    <row r="1962" spans="1:2">
      <c r="A1962">
        <v>600266</v>
      </c>
      <c r="B1962" t="s">
        <v>3519</v>
      </c>
    </row>
    <row r="1963" spans="1:2">
      <c r="A1963">
        <v>600267</v>
      </c>
      <c r="B1963" t="s">
        <v>3520</v>
      </c>
    </row>
    <row r="1964" spans="1:2">
      <c r="A1964">
        <v>600268</v>
      </c>
      <c r="B1964" t="s">
        <v>3521</v>
      </c>
    </row>
    <row r="1965" spans="1:2">
      <c r="A1965">
        <v>600269</v>
      </c>
      <c r="B1965" t="s">
        <v>3522</v>
      </c>
    </row>
    <row r="1966" spans="1:2">
      <c r="A1966">
        <v>600270</v>
      </c>
      <c r="B1966" t="s">
        <v>3523</v>
      </c>
    </row>
    <row r="1967" spans="1:2">
      <c r="A1967">
        <v>600271</v>
      </c>
      <c r="B1967" t="s">
        <v>3524</v>
      </c>
    </row>
    <row r="1968" spans="1:2">
      <c r="A1968">
        <v>600272</v>
      </c>
      <c r="B1968" t="s">
        <v>3525</v>
      </c>
    </row>
    <row r="1969" spans="1:2">
      <c r="A1969">
        <v>600273</v>
      </c>
      <c r="B1969" t="s">
        <v>3526</v>
      </c>
    </row>
    <row r="1970" spans="1:2">
      <c r="A1970">
        <v>600275</v>
      </c>
      <c r="B1970" t="s">
        <v>3527</v>
      </c>
    </row>
    <row r="1971" spans="1:2">
      <c r="A1971">
        <v>600276</v>
      </c>
      <c r="B1971" t="s">
        <v>3528</v>
      </c>
    </row>
    <row r="1972" spans="1:2">
      <c r="A1972">
        <v>600277</v>
      </c>
      <c r="B1972" t="s">
        <v>3530</v>
      </c>
    </row>
    <row r="1973" spans="1:2">
      <c r="A1973">
        <v>600278</v>
      </c>
      <c r="B1973" t="s">
        <v>3531</v>
      </c>
    </row>
    <row r="1974" spans="1:2">
      <c r="A1974">
        <v>600279</v>
      </c>
      <c r="B1974" t="s">
        <v>3532</v>
      </c>
    </row>
    <row r="1975" spans="1:2">
      <c r="A1975">
        <v>600280</v>
      </c>
      <c r="B1975" t="s">
        <v>3533</v>
      </c>
    </row>
    <row r="1976" spans="1:2">
      <c r="A1976">
        <v>600281</v>
      </c>
      <c r="B1976" t="s">
        <v>3534</v>
      </c>
    </row>
    <row r="1977" spans="1:2">
      <c r="A1977">
        <v>600282</v>
      </c>
      <c r="B1977" t="s">
        <v>3536</v>
      </c>
    </row>
    <row r="1978" spans="1:2">
      <c r="A1978">
        <v>600283</v>
      </c>
      <c r="B1978" t="s">
        <v>3537</v>
      </c>
    </row>
    <row r="1979" spans="1:2">
      <c r="A1979">
        <v>600284</v>
      </c>
      <c r="B1979" t="s">
        <v>3538</v>
      </c>
    </row>
    <row r="1980" spans="1:2">
      <c r="A1980">
        <v>600285</v>
      </c>
      <c r="B1980" t="s">
        <v>3539</v>
      </c>
    </row>
    <row r="1981" spans="1:2">
      <c r="A1981">
        <v>600287</v>
      </c>
      <c r="B1981" t="s">
        <v>3540</v>
      </c>
    </row>
    <row r="1982" spans="1:2">
      <c r="A1982">
        <v>600288</v>
      </c>
      <c r="B1982" t="s">
        <v>3541</v>
      </c>
    </row>
    <row r="1983" spans="1:2">
      <c r="A1983">
        <v>600289</v>
      </c>
      <c r="B1983" t="s">
        <v>3542</v>
      </c>
    </row>
    <row r="1984" spans="1:2">
      <c r="A1984">
        <v>600290</v>
      </c>
      <c r="B1984" t="s">
        <v>3543</v>
      </c>
    </row>
    <row r="1985" spans="1:2">
      <c r="A1985">
        <v>600291</v>
      </c>
      <c r="B1985" t="s">
        <v>3544</v>
      </c>
    </row>
    <row r="1986" spans="1:2">
      <c r="A1986">
        <v>600292</v>
      </c>
      <c r="B1986" t="s">
        <v>3545</v>
      </c>
    </row>
    <row r="1987" spans="1:2">
      <c r="A1987">
        <v>600293</v>
      </c>
      <c r="B1987" t="s">
        <v>3546</v>
      </c>
    </row>
    <row r="1988" spans="1:2">
      <c r="A1988">
        <v>600295</v>
      </c>
      <c r="B1988" t="s">
        <v>3547</v>
      </c>
    </row>
    <row r="1989" spans="1:2">
      <c r="A1989">
        <v>600297</v>
      </c>
      <c r="B1989" t="s">
        <v>3549</v>
      </c>
    </row>
    <row r="1990" spans="1:2">
      <c r="A1990">
        <v>600298</v>
      </c>
      <c r="B1990" t="s">
        <v>3550</v>
      </c>
    </row>
    <row r="1991" spans="1:2">
      <c r="A1991">
        <v>600299</v>
      </c>
      <c r="B1991" t="s">
        <v>3552</v>
      </c>
    </row>
    <row r="1992" spans="1:2">
      <c r="A1992">
        <v>600300</v>
      </c>
      <c r="B1992" t="s">
        <v>3553</v>
      </c>
    </row>
    <row r="1993" spans="1:2">
      <c r="A1993">
        <v>600301</v>
      </c>
      <c r="B1993" t="s">
        <v>3555</v>
      </c>
    </row>
    <row r="1994" spans="1:2">
      <c r="A1994">
        <v>600302</v>
      </c>
      <c r="B1994" t="s">
        <v>3556</v>
      </c>
    </row>
    <row r="1995" spans="1:2">
      <c r="A1995">
        <v>600303</v>
      </c>
      <c r="B1995" t="s">
        <v>3557</v>
      </c>
    </row>
    <row r="1996" spans="1:2">
      <c r="A1996">
        <v>600305</v>
      </c>
      <c r="B1996" t="s">
        <v>3558</v>
      </c>
    </row>
    <row r="1997" spans="1:2">
      <c r="A1997">
        <v>600306</v>
      </c>
      <c r="B1997" t="s">
        <v>3559</v>
      </c>
    </row>
    <row r="1998" spans="1:2">
      <c r="A1998">
        <v>600307</v>
      </c>
      <c r="B1998" t="s">
        <v>3560</v>
      </c>
    </row>
    <row r="1999" spans="1:2">
      <c r="A1999">
        <v>600308</v>
      </c>
      <c r="B1999" t="s">
        <v>3561</v>
      </c>
    </row>
    <row r="2000" spans="1:2">
      <c r="A2000">
        <v>600309</v>
      </c>
      <c r="B2000" t="s">
        <v>3562</v>
      </c>
    </row>
    <row r="2001" spans="1:2">
      <c r="A2001">
        <v>600310</v>
      </c>
      <c r="B2001" t="s">
        <v>3563</v>
      </c>
    </row>
    <row r="2002" spans="1:2">
      <c r="A2002">
        <v>600311</v>
      </c>
      <c r="B2002" t="s">
        <v>3565</v>
      </c>
    </row>
    <row r="2003" spans="1:2">
      <c r="A2003">
        <v>600312</v>
      </c>
      <c r="B2003" t="s">
        <v>3566</v>
      </c>
    </row>
    <row r="2004" spans="1:2">
      <c r="A2004">
        <v>600313</v>
      </c>
      <c r="B2004" t="s">
        <v>3567</v>
      </c>
    </row>
    <row r="2005" spans="1:2">
      <c r="A2005">
        <v>600315</v>
      </c>
      <c r="B2005" t="s">
        <v>3568</v>
      </c>
    </row>
    <row r="2006" spans="1:2">
      <c r="A2006">
        <v>600316</v>
      </c>
      <c r="B2006" t="s">
        <v>3569</v>
      </c>
    </row>
    <row r="2007" spans="1:2">
      <c r="A2007">
        <v>600317</v>
      </c>
      <c r="B2007" t="s">
        <v>3570</v>
      </c>
    </row>
    <row r="2008" spans="1:2">
      <c r="A2008">
        <v>600318</v>
      </c>
      <c r="B2008" t="s">
        <v>3571</v>
      </c>
    </row>
    <row r="2009" spans="1:2">
      <c r="A2009">
        <v>600319</v>
      </c>
      <c r="B2009" t="s">
        <v>3572</v>
      </c>
    </row>
    <row r="2010" spans="1:2">
      <c r="A2010">
        <v>600320</v>
      </c>
      <c r="B2010" t="s">
        <v>3573</v>
      </c>
    </row>
    <row r="2011" spans="1:2">
      <c r="A2011">
        <v>600321</v>
      </c>
      <c r="B2011" t="s">
        <v>3574</v>
      </c>
    </row>
    <row r="2012" spans="1:2">
      <c r="A2012">
        <v>600322</v>
      </c>
      <c r="B2012" t="s">
        <v>3575</v>
      </c>
    </row>
    <row r="2013" spans="1:2">
      <c r="A2013">
        <v>600323</v>
      </c>
      <c r="B2013" t="s">
        <v>3576</v>
      </c>
    </row>
    <row r="2014" spans="1:2">
      <c r="A2014">
        <v>600325</v>
      </c>
      <c r="B2014" t="s">
        <v>3577</v>
      </c>
    </row>
    <row r="2015" spans="1:2">
      <c r="A2015">
        <v>600326</v>
      </c>
      <c r="B2015" t="s">
        <v>3578</v>
      </c>
    </row>
    <row r="2016" spans="1:2">
      <c r="A2016">
        <v>600327</v>
      </c>
      <c r="B2016" t="s">
        <v>3579</v>
      </c>
    </row>
    <row r="2017" spans="1:2">
      <c r="A2017">
        <v>600328</v>
      </c>
      <c r="B2017" t="s">
        <v>3580</v>
      </c>
    </row>
    <row r="2018" spans="1:2">
      <c r="A2018">
        <v>600329</v>
      </c>
      <c r="B2018" t="s">
        <v>3581</v>
      </c>
    </row>
    <row r="2019" spans="1:2">
      <c r="A2019">
        <v>600330</v>
      </c>
      <c r="B2019" t="s">
        <v>3582</v>
      </c>
    </row>
    <row r="2020" spans="1:2">
      <c r="A2020">
        <v>600331</v>
      </c>
      <c r="B2020" t="s">
        <v>3583</v>
      </c>
    </row>
    <row r="2021" spans="1:2">
      <c r="A2021">
        <v>600332</v>
      </c>
      <c r="B2021" t="s">
        <v>1136</v>
      </c>
    </row>
    <row r="2022" spans="1:2">
      <c r="A2022">
        <v>600333</v>
      </c>
      <c r="B2022" t="s">
        <v>3584</v>
      </c>
    </row>
    <row r="2023" spans="1:2">
      <c r="A2023">
        <v>600335</v>
      </c>
      <c r="B2023" t="s">
        <v>3585</v>
      </c>
    </row>
    <row r="2024" spans="1:2">
      <c r="A2024">
        <v>600336</v>
      </c>
      <c r="B2024" t="s">
        <v>3586</v>
      </c>
    </row>
    <row r="2025" spans="1:2">
      <c r="A2025">
        <v>600337</v>
      </c>
      <c r="B2025" t="s">
        <v>3587</v>
      </c>
    </row>
    <row r="2026" spans="1:2">
      <c r="A2026">
        <v>600338</v>
      </c>
      <c r="B2026" t="s">
        <v>3588</v>
      </c>
    </row>
    <row r="2027" spans="1:2">
      <c r="A2027">
        <v>600339</v>
      </c>
      <c r="B2027" t="s">
        <v>3589</v>
      </c>
    </row>
    <row r="2028" spans="1:2">
      <c r="A2028">
        <v>600340</v>
      </c>
      <c r="B2028" t="s">
        <v>3590</v>
      </c>
    </row>
    <row r="2029" spans="1:2">
      <c r="A2029">
        <v>600343</v>
      </c>
      <c r="B2029" t="s">
        <v>3591</v>
      </c>
    </row>
    <row r="2030" spans="1:2">
      <c r="A2030">
        <v>600345</v>
      </c>
      <c r="B2030" t="s">
        <v>3592</v>
      </c>
    </row>
    <row r="2031" spans="1:2">
      <c r="A2031">
        <v>600346</v>
      </c>
      <c r="B2031" t="s">
        <v>3593</v>
      </c>
    </row>
    <row r="2032" spans="1:2">
      <c r="A2032">
        <v>600348</v>
      </c>
      <c r="B2032" t="s">
        <v>3594</v>
      </c>
    </row>
    <row r="2033" spans="1:2">
      <c r="A2033">
        <v>600350</v>
      </c>
      <c r="B2033" t="s">
        <v>3595</v>
      </c>
    </row>
    <row r="2034" spans="1:2">
      <c r="A2034">
        <v>600351</v>
      </c>
      <c r="B2034" t="s">
        <v>3596</v>
      </c>
    </row>
    <row r="2035" spans="1:2">
      <c r="A2035">
        <v>600352</v>
      </c>
      <c r="B2035" t="s">
        <v>3597</v>
      </c>
    </row>
    <row r="2036" spans="1:2">
      <c r="A2036">
        <v>600353</v>
      </c>
      <c r="B2036" t="s">
        <v>3598</v>
      </c>
    </row>
    <row r="2037" spans="1:2">
      <c r="A2037">
        <v>600354</v>
      </c>
      <c r="B2037" t="s">
        <v>3599</v>
      </c>
    </row>
    <row r="2038" spans="1:2">
      <c r="A2038">
        <v>600355</v>
      </c>
      <c r="B2038" t="s">
        <v>3600</v>
      </c>
    </row>
    <row r="2039" spans="1:2">
      <c r="A2039">
        <v>600356</v>
      </c>
      <c r="B2039" t="s">
        <v>3601</v>
      </c>
    </row>
    <row r="2040" spans="1:2">
      <c r="A2040">
        <v>600358</v>
      </c>
      <c r="B2040" t="s">
        <v>3602</v>
      </c>
    </row>
    <row r="2041" spans="1:2">
      <c r="A2041">
        <v>600359</v>
      </c>
      <c r="B2041" t="s">
        <v>3603</v>
      </c>
    </row>
    <row r="2042" spans="1:2">
      <c r="A2042">
        <v>600360</v>
      </c>
      <c r="B2042" t="s">
        <v>3604</v>
      </c>
    </row>
    <row r="2043" spans="1:2">
      <c r="A2043">
        <v>600361</v>
      </c>
      <c r="B2043" t="s">
        <v>3605</v>
      </c>
    </row>
    <row r="2044" spans="1:2">
      <c r="A2044">
        <v>600362</v>
      </c>
      <c r="B2044" t="s">
        <v>3606</v>
      </c>
    </row>
    <row r="2045" spans="1:2">
      <c r="A2045">
        <v>600363</v>
      </c>
      <c r="B2045" t="s">
        <v>3607</v>
      </c>
    </row>
    <row r="2046" spans="1:2">
      <c r="A2046">
        <v>600365</v>
      </c>
      <c r="B2046" t="s">
        <v>3608</v>
      </c>
    </row>
    <row r="2047" spans="1:2">
      <c r="A2047">
        <v>600366</v>
      </c>
      <c r="B2047" t="s">
        <v>3609</v>
      </c>
    </row>
    <row r="2048" spans="1:2">
      <c r="A2048">
        <v>600367</v>
      </c>
      <c r="B2048" t="s">
        <v>3610</v>
      </c>
    </row>
    <row r="2049" spans="1:2">
      <c r="A2049">
        <v>600368</v>
      </c>
      <c r="B2049" t="s">
        <v>3611</v>
      </c>
    </row>
    <row r="2050" spans="1:2">
      <c r="A2050">
        <v>600369</v>
      </c>
      <c r="B2050" t="s">
        <v>3612</v>
      </c>
    </row>
    <row r="2051" spans="1:2">
      <c r="A2051">
        <v>600370</v>
      </c>
      <c r="B2051" t="s">
        <v>3613</v>
      </c>
    </row>
    <row r="2052" spans="1:2">
      <c r="A2052">
        <v>600371</v>
      </c>
      <c r="B2052" t="s">
        <v>3614</v>
      </c>
    </row>
    <row r="2053" spans="1:2">
      <c r="A2053">
        <v>600372</v>
      </c>
      <c r="B2053" t="s">
        <v>3615</v>
      </c>
    </row>
    <row r="2054" spans="1:2">
      <c r="A2054">
        <v>600373</v>
      </c>
      <c r="B2054" t="s">
        <v>3616</v>
      </c>
    </row>
    <row r="2055" spans="1:2">
      <c r="A2055">
        <v>600375</v>
      </c>
      <c r="B2055" t="s">
        <v>3617</v>
      </c>
    </row>
    <row r="2056" spans="1:2">
      <c r="A2056">
        <v>600376</v>
      </c>
      <c r="B2056" t="s">
        <v>3618</v>
      </c>
    </row>
    <row r="2057" spans="1:2">
      <c r="A2057">
        <v>600377</v>
      </c>
      <c r="B2057" t="s">
        <v>3619</v>
      </c>
    </row>
    <row r="2058" spans="1:2">
      <c r="A2058">
        <v>600378</v>
      </c>
      <c r="B2058" t="s">
        <v>3620</v>
      </c>
    </row>
    <row r="2059" spans="1:2">
      <c r="A2059">
        <v>600379</v>
      </c>
      <c r="B2059" t="s">
        <v>3621</v>
      </c>
    </row>
    <row r="2060" spans="1:2">
      <c r="A2060">
        <v>600380</v>
      </c>
      <c r="B2060" t="s">
        <v>3622</v>
      </c>
    </row>
    <row r="2061" spans="1:2">
      <c r="A2061">
        <v>600381</v>
      </c>
      <c r="B2061" t="s">
        <v>3624</v>
      </c>
    </row>
    <row r="2062" spans="1:2">
      <c r="A2062">
        <v>600382</v>
      </c>
      <c r="B2062" t="s">
        <v>3625</v>
      </c>
    </row>
    <row r="2063" spans="1:2">
      <c r="A2063">
        <v>600383</v>
      </c>
      <c r="B2063" t="s">
        <v>3626</v>
      </c>
    </row>
    <row r="2064" spans="1:2">
      <c r="A2064">
        <v>600385</v>
      </c>
      <c r="B2064" t="s">
        <v>3628</v>
      </c>
    </row>
    <row r="2065" spans="1:2">
      <c r="A2065">
        <v>600386</v>
      </c>
      <c r="B2065" t="s">
        <v>3629</v>
      </c>
    </row>
    <row r="2066" spans="1:2">
      <c r="A2066">
        <v>600387</v>
      </c>
      <c r="B2066" t="s">
        <v>3630</v>
      </c>
    </row>
    <row r="2067" spans="1:2">
      <c r="A2067">
        <v>600388</v>
      </c>
      <c r="B2067" t="s">
        <v>3631</v>
      </c>
    </row>
    <row r="2068" spans="1:2">
      <c r="A2068">
        <v>600389</v>
      </c>
      <c r="B2068" t="s">
        <v>3632</v>
      </c>
    </row>
    <row r="2069" spans="1:2">
      <c r="A2069">
        <v>600390</v>
      </c>
      <c r="B2069" t="s">
        <v>3633</v>
      </c>
    </row>
    <row r="2070" spans="1:2">
      <c r="A2070">
        <v>600391</v>
      </c>
      <c r="B2070" t="s">
        <v>3634</v>
      </c>
    </row>
    <row r="2071" spans="1:2">
      <c r="A2071">
        <v>600392</v>
      </c>
      <c r="B2071" t="s">
        <v>3635</v>
      </c>
    </row>
    <row r="2072" spans="1:2">
      <c r="A2072">
        <v>600393</v>
      </c>
      <c r="B2072" t="s">
        <v>3636</v>
      </c>
    </row>
    <row r="2073" spans="1:2">
      <c r="A2073">
        <v>600395</v>
      </c>
      <c r="B2073" t="s">
        <v>3637</v>
      </c>
    </row>
    <row r="2074" spans="1:2">
      <c r="A2074">
        <v>600396</v>
      </c>
      <c r="B2074" t="s">
        <v>3638</v>
      </c>
    </row>
    <row r="2075" spans="1:2">
      <c r="A2075">
        <v>600397</v>
      </c>
      <c r="B2075" t="s">
        <v>3639</v>
      </c>
    </row>
    <row r="2076" spans="1:2">
      <c r="A2076">
        <v>600398</v>
      </c>
      <c r="B2076" t="s">
        <v>3640</v>
      </c>
    </row>
    <row r="2077" spans="1:2">
      <c r="A2077">
        <v>600399</v>
      </c>
      <c r="B2077" t="s">
        <v>3641</v>
      </c>
    </row>
    <row r="2078" spans="1:2">
      <c r="A2078">
        <v>600400</v>
      </c>
      <c r="B2078" t="s">
        <v>3642</v>
      </c>
    </row>
    <row r="2079" spans="1:2">
      <c r="A2079">
        <v>600401</v>
      </c>
      <c r="B2079" t="s">
        <v>3644</v>
      </c>
    </row>
    <row r="2080" spans="1:2">
      <c r="A2080">
        <v>600403</v>
      </c>
      <c r="B2080" t="s">
        <v>3645</v>
      </c>
    </row>
    <row r="2081" spans="1:2">
      <c r="A2081">
        <v>600405</v>
      </c>
      <c r="B2081" t="s">
        <v>3646</v>
      </c>
    </row>
    <row r="2082" spans="1:2">
      <c r="A2082">
        <v>600406</v>
      </c>
      <c r="B2082" t="s">
        <v>3647</v>
      </c>
    </row>
    <row r="2083" spans="1:2">
      <c r="A2083">
        <v>600408</v>
      </c>
      <c r="B2083" t="s">
        <v>3649</v>
      </c>
    </row>
    <row r="2084" spans="1:2">
      <c r="A2084">
        <v>600409</v>
      </c>
      <c r="B2084" t="s">
        <v>3650</v>
      </c>
    </row>
    <row r="2085" spans="1:2">
      <c r="A2085">
        <v>600410</v>
      </c>
      <c r="B2085" t="s">
        <v>3651</v>
      </c>
    </row>
    <row r="2086" spans="1:2">
      <c r="A2086">
        <v>600415</v>
      </c>
      <c r="B2086" t="s">
        <v>3652</v>
      </c>
    </row>
    <row r="2087" spans="1:2">
      <c r="A2087">
        <v>600416</v>
      </c>
      <c r="B2087" t="s">
        <v>3653</v>
      </c>
    </row>
    <row r="2088" spans="1:2">
      <c r="A2088">
        <v>600418</v>
      </c>
      <c r="B2088" t="s">
        <v>3654</v>
      </c>
    </row>
    <row r="2089" spans="1:2">
      <c r="A2089">
        <v>600419</v>
      </c>
      <c r="B2089" t="s">
        <v>3655</v>
      </c>
    </row>
    <row r="2090" spans="1:2">
      <c r="A2090">
        <v>600420</v>
      </c>
      <c r="B2090" t="s">
        <v>3656</v>
      </c>
    </row>
    <row r="2091" spans="1:2">
      <c r="A2091">
        <v>600421</v>
      </c>
      <c r="B2091" t="s">
        <v>3657</v>
      </c>
    </row>
    <row r="2092" spans="1:2">
      <c r="A2092">
        <v>600422</v>
      </c>
      <c r="B2092" t="s">
        <v>3659</v>
      </c>
    </row>
    <row r="2093" spans="1:2">
      <c r="A2093">
        <v>600423</v>
      </c>
      <c r="B2093" t="s">
        <v>3660</v>
      </c>
    </row>
    <row r="2094" spans="1:2">
      <c r="A2094">
        <v>600425</v>
      </c>
      <c r="B2094" t="s">
        <v>3661</v>
      </c>
    </row>
    <row r="2095" spans="1:2">
      <c r="A2095">
        <v>600426</v>
      </c>
      <c r="B2095" t="s">
        <v>3662</v>
      </c>
    </row>
    <row r="2096" spans="1:2">
      <c r="A2096">
        <v>600428</v>
      </c>
      <c r="B2096" t="s">
        <v>3663</v>
      </c>
    </row>
    <row r="2097" spans="1:2">
      <c r="A2097">
        <v>600429</v>
      </c>
      <c r="B2097" t="s">
        <v>3664</v>
      </c>
    </row>
    <row r="2098" spans="1:2">
      <c r="A2098">
        <v>600432</v>
      </c>
      <c r="B2098" t="s">
        <v>3665</v>
      </c>
    </row>
    <row r="2099" spans="1:2">
      <c r="A2099">
        <v>600433</v>
      </c>
      <c r="B2099" t="s">
        <v>3666</v>
      </c>
    </row>
    <row r="2100" spans="1:2">
      <c r="A2100">
        <v>600435</v>
      </c>
      <c r="B2100" t="s">
        <v>3667</v>
      </c>
    </row>
    <row r="2101" spans="1:2">
      <c r="A2101">
        <v>600436</v>
      </c>
      <c r="B2101" t="s">
        <v>3668</v>
      </c>
    </row>
    <row r="2102" spans="1:2">
      <c r="A2102">
        <v>600438</v>
      </c>
      <c r="B2102" t="s">
        <v>3669</v>
      </c>
    </row>
    <row r="2103" spans="1:2">
      <c r="A2103">
        <v>600439</v>
      </c>
      <c r="B2103" t="s">
        <v>3670</v>
      </c>
    </row>
    <row r="2104" spans="1:2">
      <c r="A2104">
        <v>600444</v>
      </c>
      <c r="B2104" t="s">
        <v>3672</v>
      </c>
    </row>
    <row r="2105" spans="1:2">
      <c r="A2105">
        <v>600446</v>
      </c>
      <c r="B2105" t="s">
        <v>3673</v>
      </c>
    </row>
    <row r="2106" spans="1:2">
      <c r="A2106">
        <v>600448</v>
      </c>
      <c r="B2106" t="s">
        <v>3674</v>
      </c>
    </row>
    <row r="2107" spans="1:2">
      <c r="A2107">
        <v>600449</v>
      </c>
      <c r="B2107" t="s">
        <v>3675</v>
      </c>
    </row>
    <row r="2108" spans="1:2">
      <c r="A2108">
        <v>600452</v>
      </c>
      <c r="B2108" t="s">
        <v>3676</v>
      </c>
    </row>
    <row r="2109" spans="1:2">
      <c r="A2109">
        <v>600455</v>
      </c>
      <c r="B2109" t="s">
        <v>3677</v>
      </c>
    </row>
    <row r="2110" spans="1:2">
      <c r="A2110">
        <v>600456</v>
      </c>
      <c r="B2110" t="s">
        <v>3678</v>
      </c>
    </row>
    <row r="2111" spans="1:2">
      <c r="A2111">
        <v>600458</v>
      </c>
      <c r="B2111" t="s">
        <v>3679</v>
      </c>
    </row>
    <row r="2112" spans="1:2">
      <c r="A2112">
        <v>600459</v>
      </c>
      <c r="B2112" t="s">
        <v>3680</v>
      </c>
    </row>
    <row r="2113" spans="1:2">
      <c r="A2113">
        <v>600460</v>
      </c>
      <c r="B2113" t="s">
        <v>3681</v>
      </c>
    </row>
    <row r="2114" spans="1:2">
      <c r="A2114">
        <v>600461</v>
      </c>
      <c r="B2114" t="s">
        <v>3682</v>
      </c>
    </row>
    <row r="2115" spans="1:2">
      <c r="A2115">
        <v>600462</v>
      </c>
      <c r="B2115" t="s">
        <v>3683</v>
      </c>
    </row>
    <row r="2116" spans="1:2">
      <c r="A2116">
        <v>600463</v>
      </c>
      <c r="B2116" t="s">
        <v>3684</v>
      </c>
    </row>
    <row r="2117" spans="1:2">
      <c r="A2117">
        <v>600466</v>
      </c>
      <c r="B2117" t="s">
        <v>3686</v>
      </c>
    </row>
    <row r="2118" spans="1:2">
      <c r="A2118">
        <v>600467</v>
      </c>
      <c r="B2118" t="s">
        <v>3687</v>
      </c>
    </row>
    <row r="2119" spans="1:2">
      <c r="A2119">
        <v>600468</v>
      </c>
      <c r="B2119" t="s">
        <v>3688</v>
      </c>
    </row>
    <row r="2120" spans="1:2">
      <c r="A2120">
        <v>600469</v>
      </c>
      <c r="B2120" t="s">
        <v>3689</v>
      </c>
    </row>
    <row r="2121" spans="1:2">
      <c r="A2121">
        <v>600470</v>
      </c>
      <c r="B2121" t="s">
        <v>3690</v>
      </c>
    </row>
    <row r="2122" spans="1:2">
      <c r="A2122">
        <v>600475</v>
      </c>
      <c r="B2122" t="s">
        <v>3691</v>
      </c>
    </row>
    <row r="2123" spans="1:2">
      <c r="A2123">
        <v>600476</v>
      </c>
      <c r="B2123" t="s">
        <v>3692</v>
      </c>
    </row>
    <row r="2124" spans="1:2">
      <c r="A2124">
        <v>600477</v>
      </c>
      <c r="B2124" t="s">
        <v>3693</v>
      </c>
    </row>
    <row r="2125" spans="1:2">
      <c r="A2125">
        <v>600478</v>
      </c>
      <c r="B2125" t="s">
        <v>3694</v>
      </c>
    </row>
    <row r="2126" spans="1:2">
      <c r="A2126">
        <v>600479</v>
      </c>
      <c r="B2126" t="s">
        <v>3695</v>
      </c>
    </row>
    <row r="2127" spans="1:2">
      <c r="A2127">
        <v>600480</v>
      </c>
      <c r="B2127" t="s">
        <v>3696</v>
      </c>
    </row>
    <row r="2128" spans="1:2">
      <c r="A2128">
        <v>600481</v>
      </c>
      <c r="B2128" t="s">
        <v>3697</v>
      </c>
    </row>
    <row r="2129" spans="1:2">
      <c r="A2129">
        <v>600482</v>
      </c>
      <c r="B2129" t="s">
        <v>3698</v>
      </c>
    </row>
    <row r="2130" spans="1:2">
      <c r="A2130">
        <v>600483</v>
      </c>
      <c r="B2130" t="s">
        <v>3699</v>
      </c>
    </row>
    <row r="2131" spans="1:2">
      <c r="A2131">
        <v>600485</v>
      </c>
      <c r="B2131" t="s">
        <v>3700</v>
      </c>
    </row>
    <row r="2132" spans="1:2">
      <c r="A2132">
        <v>600486</v>
      </c>
      <c r="B2132" t="s">
        <v>3701</v>
      </c>
    </row>
    <row r="2133" spans="1:2">
      <c r="A2133">
        <v>600487</v>
      </c>
      <c r="B2133" t="s">
        <v>3702</v>
      </c>
    </row>
    <row r="2134" spans="1:2">
      <c r="A2134">
        <v>600488</v>
      </c>
      <c r="B2134" t="s">
        <v>3703</v>
      </c>
    </row>
    <row r="2135" spans="1:2">
      <c r="A2135">
        <v>600489</v>
      </c>
      <c r="B2135" t="s">
        <v>3704</v>
      </c>
    </row>
    <row r="2136" spans="1:2">
      <c r="A2136">
        <v>600490</v>
      </c>
      <c r="B2136" t="s">
        <v>3705</v>
      </c>
    </row>
    <row r="2137" spans="1:2">
      <c r="A2137">
        <v>600491</v>
      </c>
      <c r="B2137" t="s">
        <v>3706</v>
      </c>
    </row>
    <row r="2138" spans="1:2">
      <c r="A2138">
        <v>600493</v>
      </c>
      <c r="B2138" t="s">
        <v>3707</v>
      </c>
    </row>
    <row r="2139" spans="1:2">
      <c r="A2139">
        <v>600495</v>
      </c>
      <c r="B2139" t="s">
        <v>3708</v>
      </c>
    </row>
    <row r="2140" spans="1:2">
      <c r="A2140">
        <v>600496</v>
      </c>
      <c r="B2140" t="s">
        <v>3709</v>
      </c>
    </row>
    <row r="2141" spans="1:2">
      <c r="A2141">
        <v>600497</v>
      </c>
      <c r="B2141" t="s">
        <v>3710</v>
      </c>
    </row>
    <row r="2142" spans="1:2">
      <c r="A2142">
        <v>600498</v>
      </c>
      <c r="B2142" t="s">
        <v>3711</v>
      </c>
    </row>
    <row r="2143" spans="1:2">
      <c r="A2143">
        <v>600499</v>
      </c>
      <c r="B2143" t="s">
        <v>3712</v>
      </c>
    </row>
    <row r="2144" spans="1:2">
      <c r="A2144">
        <v>600500</v>
      </c>
      <c r="B2144" t="s">
        <v>3713</v>
      </c>
    </row>
    <row r="2145" spans="1:2">
      <c r="A2145">
        <v>600501</v>
      </c>
      <c r="B2145" t="s">
        <v>3714</v>
      </c>
    </row>
    <row r="2146" spans="1:2">
      <c r="A2146">
        <v>600502</v>
      </c>
      <c r="B2146" t="s">
        <v>3715</v>
      </c>
    </row>
    <row r="2147" spans="1:2">
      <c r="A2147">
        <v>600503</v>
      </c>
      <c r="B2147" t="s">
        <v>3716</v>
      </c>
    </row>
    <row r="2148" spans="1:2">
      <c r="A2148">
        <v>600505</v>
      </c>
      <c r="B2148" t="s">
        <v>3717</v>
      </c>
    </row>
    <row r="2149" spans="1:2">
      <c r="A2149">
        <v>600506</v>
      </c>
      <c r="B2149" t="s">
        <v>3718</v>
      </c>
    </row>
    <row r="2150" spans="1:2">
      <c r="A2150">
        <v>600507</v>
      </c>
      <c r="B2150" t="s">
        <v>3719</v>
      </c>
    </row>
    <row r="2151" spans="1:2">
      <c r="A2151">
        <v>600508</v>
      </c>
      <c r="B2151" t="s">
        <v>3720</v>
      </c>
    </row>
    <row r="2152" spans="1:2">
      <c r="A2152">
        <v>600509</v>
      </c>
      <c r="B2152" t="s">
        <v>3721</v>
      </c>
    </row>
    <row r="2153" spans="1:2">
      <c r="A2153">
        <v>600510</v>
      </c>
      <c r="B2153" t="s">
        <v>3722</v>
      </c>
    </row>
    <row r="2154" spans="1:2">
      <c r="A2154">
        <v>600511</v>
      </c>
      <c r="B2154" t="s">
        <v>3723</v>
      </c>
    </row>
    <row r="2155" spans="1:2">
      <c r="A2155">
        <v>600512</v>
      </c>
      <c r="B2155" t="s">
        <v>3724</v>
      </c>
    </row>
    <row r="2156" spans="1:2">
      <c r="A2156">
        <v>600513</v>
      </c>
      <c r="B2156" t="s">
        <v>3725</v>
      </c>
    </row>
    <row r="2157" spans="1:2">
      <c r="A2157">
        <v>600515</v>
      </c>
      <c r="B2157" t="s">
        <v>3726</v>
      </c>
    </row>
    <row r="2158" spans="1:2">
      <c r="A2158">
        <v>600516</v>
      </c>
      <c r="B2158" t="s">
        <v>3727</v>
      </c>
    </row>
    <row r="2159" spans="1:2">
      <c r="A2159">
        <v>600517</v>
      </c>
      <c r="B2159" t="s">
        <v>3728</v>
      </c>
    </row>
    <row r="2160" spans="1:2">
      <c r="A2160">
        <v>600518</v>
      </c>
      <c r="B2160" t="s">
        <v>3729</v>
      </c>
    </row>
    <row r="2161" spans="1:2">
      <c r="A2161">
        <v>600519</v>
      </c>
      <c r="B2161" t="s">
        <v>3730</v>
      </c>
    </row>
    <row r="2162" spans="1:2">
      <c r="A2162">
        <v>600520</v>
      </c>
      <c r="B2162" t="s">
        <v>3731</v>
      </c>
    </row>
    <row r="2163" spans="1:2">
      <c r="A2163">
        <v>600521</v>
      </c>
      <c r="B2163" t="s">
        <v>3732</v>
      </c>
    </row>
    <row r="2164" spans="1:2">
      <c r="A2164">
        <v>600522</v>
      </c>
      <c r="B2164" t="s">
        <v>3733</v>
      </c>
    </row>
    <row r="2165" spans="1:2">
      <c r="A2165">
        <v>600523</v>
      </c>
      <c r="B2165" t="s">
        <v>3734</v>
      </c>
    </row>
    <row r="2166" spans="1:2">
      <c r="A2166">
        <v>600525</v>
      </c>
      <c r="B2166" t="s">
        <v>3735</v>
      </c>
    </row>
    <row r="2167" spans="1:2">
      <c r="A2167">
        <v>600526</v>
      </c>
      <c r="B2167" t="s">
        <v>3736</v>
      </c>
    </row>
    <row r="2168" spans="1:2">
      <c r="A2168">
        <v>600527</v>
      </c>
      <c r="B2168" t="s">
        <v>3737</v>
      </c>
    </row>
    <row r="2169" spans="1:2">
      <c r="A2169">
        <v>600528</v>
      </c>
      <c r="B2169" t="s">
        <v>3738</v>
      </c>
    </row>
    <row r="2170" spans="1:2">
      <c r="A2170">
        <v>600529</v>
      </c>
      <c r="B2170" t="s">
        <v>3739</v>
      </c>
    </row>
    <row r="2171" spans="1:2">
      <c r="A2171">
        <v>600530</v>
      </c>
      <c r="B2171" t="s">
        <v>3740</v>
      </c>
    </row>
    <row r="2172" spans="1:2">
      <c r="A2172">
        <v>600531</v>
      </c>
      <c r="B2172" t="s">
        <v>3741</v>
      </c>
    </row>
    <row r="2173" spans="1:2">
      <c r="A2173">
        <v>600532</v>
      </c>
      <c r="B2173" t="s">
        <v>3742</v>
      </c>
    </row>
    <row r="2174" spans="1:2">
      <c r="A2174">
        <v>600533</v>
      </c>
      <c r="B2174" t="s">
        <v>3743</v>
      </c>
    </row>
    <row r="2175" spans="1:2">
      <c r="A2175">
        <v>600535</v>
      </c>
      <c r="B2175" t="s">
        <v>3744</v>
      </c>
    </row>
    <row r="2176" spans="1:2">
      <c r="A2176">
        <v>600536</v>
      </c>
      <c r="B2176" t="s">
        <v>3745</v>
      </c>
    </row>
    <row r="2177" spans="1:2">
      <c r="A2177">
        <v>600537</v>
      </c>
      <c r="B2177" t="s">
        <v>3746</v>
      </c>
    </row>
    <row r="2178" spans="1:2">
      <c r="A2178">
        <v>600538</v>
      </c>
      <c r="B2178" t="s">
        <v>3747</v>
      </c>
    </row>
    <row r="2179" spans="1:2">
      <c r="A2179">
        <v>600539</v>
      </c>
      <c r="B2179" t="s">
        <v>3749</v>
      </c>
    </row>
    <row r="2180" spans="1:2">
      <c r="A2180">
        <v>600540</v>
      </c>
      <c r="B2180" t="s">
        <v>3750</v>
      </c>
    </row>
    <row r="2181" spans="1:2">
      <c r="A2181">
        <v>600543</v>
      </c>
      <c r="B2181" t="s">
        <v>3751</v>
      </c>
    </row>
    <row r="2182" spans="1:2">
      <c r="A2182">
        <v>600545</v>
      </c>
      <c r="B2182" t="s">
        <v>3752</v>
      </c>
    </row>
    <row r="2183" spans="1:2">
      <c r="A2183">
        <v>600546</v>
      </c>
      <c r="B2183" t="s">
        <v>3753</v>
      </c>
    </row>
    <row r="2184" spans="1:2">
      <c r="A2184">
        <v>600547</v>
      </c>
      <c r="B2184" t="s">
        <v>3754</v>
      </c>
    </row>
    <row r="2185" spans="1:2">
      <c r="A2185">
        <v>600548</v>
      </c>
      <c r="B2185" t="s">
        <v>3755</v>
      </c>
    </row>
    <row r="2186" spans="1:2">
      <c r="A2186">
        <v>600549</v>
      </c>
      <c r="B2186" t="s">
        <v>3756</v>
      </c>
    </row>
    <row r="2187" spans="1:2">
      <c r="A2187">
        <v>600550</v>
      </c>
      <c r="B2187" t="s">
        <v>3758</v>
      </c>
    </row>
    <row r="2188" spans="1:2">
      <c r="A2188">
        <v>600551</v>
      </c>
      <c r="B2188" t="s">
        <v>3759</v>
      </c>
    </row>
    <row r="2189" spans="1:2">
      <c r="A2189">
        <v>600552</v>
      </c>
      <c r="B2189" t="s">
        <v>3760</v>
      </c>
    </row>
    <row r="2190" spans="1:2">
      <c r="A2190">
        <v>600555</v>
      </c>
      <c r="B2190" t="s">
        <v>3761</v>
      </c>
    </row>
    <row r="2191" spans="1:2">
      <c r="A2191">
        <v>600556</v>
      </c>
      <c r="B2191" t="s">
        <v>3763</v>
      </c>
    </row>
    <row r="2192" spans="1:2">
      <c r="A2192">
        <v>600557</v>
      </c>
      <c r="B2192" t="s">
        <v>3764</v>
      </c>
    </row>
    <row r="2193" spans="1:2">
      <c r="A2193">
        <v>600558</v>
      </c>
      <c r="B2193" t="s">
        <v>3765</v>
      </c>
    </row>
    <row r="2194" spans="1:2">
      <c r="A2194">
        <v>600559</v>
      </c>
      <c r="B2194" t="s">
        <v>3766</v>
      </c>
    </row>
    <row r="2195" spans="1:2">
      <c r="A2195">
        <v>600560</v>
      </c>
      <c r="B2195" t="s">
        <v>3767</v>
      </c>
    </row>
    <row r="2196" spans="1:2">
      <c r="A2196">
        <v>600561</v>
      </c>
      <c r="B2196" t="s">
        <v>3768</v>
      </c>
    </row>
    <row r="2197" spans="1:2">
      <c r="A2197">
        <v>600562</v>
      </c>
      <c r="B2197" t="s">
        <v>3769</v>
      </c>
    </row>
    <row r="2198" spans="1:2">
      <c r="A2198">
        <v>600563</v>
      </c>
      <c r="B2198" t="s">
        <v>3770</v>
      </c>
    </row>
    <row r="2199" spans="1:2">
      <c r="A2199">
        <v>600565</v>
      </c>
      <c r="B2199" t="s">
        <v>3771</v>
      </c>
    </row>
    <row r="2200" spans="1:2">
      <c r="A2200">
        <v>600566</v>
      </c>
      <c r="B2200" t="s">
        <v>3773</v>
      </c>
    </row>
    <row r="2201" spans="1:2">
      <c r="A2201">
        <v>600567</v>
      </c>
      <c r="B2201" t="s">
        <v>3774</v>
      </c>
    </row>
    <row r="2202" spans="1:2">
      <c r="A2202">
        <v>600568</v>
      </c>
      <c r="B2202" t="s">
        <v>3775</v>
      </c>
    </row>
    <row r="2203" spans="1:2">
      <c r="A2203">
        <v>600569</v>
      </c>
      <c r="B2203" t="s">
        <v>3776</v>
      </c>
    </row>
    <row r="2204" spans="1:2">
      <c r="A2204">
        <v>600570</v>
      </c>
      <c r="B2204" t="s">
        <v>3777</v>
      </c>
    </row>
    <row r="2205" spans="1:2">
      <c r="A2205">
        <v>600571</v>
      </c>
      <c r="B2205" t="s">
        <v>3778</v>
      </c>
    </row>
    <row r="2206" spans="1:2">
      <c r="A2206">
        <v>600572</v>
      </c>
      <c r="B2206" t="s">
        <v>3779</v>
      </c>
    </row>
    <row r="2207" spans="1:2">
      <c r="A2207">
        <v>600573</v>
      </c>
      <c r="B2207" t="s">
        <v>3780</v>
      </c>
    </row>
    <row r="2208" spans="1:2">
      <c r="A2208">
        <v>600575</v>
      </c>
      <c r="B2208" t="s">
        <v>3781</v>
      </c>
    </row>
    <row r="2209" spans="1:2">
      <c r="A2209">
        <v>600576</v>
      </c>
      <c r="B2209" t="s">
        <v>3783</v>
      </c>
    </row>
    <row r="2210" spans="1:2">
      <c r="A2210">
        <v>600577</v>
      </c>
      <c r="B2210" t="s">
        <v>3784</v>
      </c>
    </row>
    <row r="2211" spans="1:2">
      <c r="A2211">
        <v>600578</v>
      </c>
      <c r="B2211" t="s">
        <v>3785</v>
      </c>
    </row>
    <row r="2212" spans="1:2">
      <c r="A2212">
        <v>600579</v>
      </c>
      <c r="B2212" t="s">
        <v>3786</v>
      </c>
    </row>
    <row r="2213" spans="1:2">
      <c r="A2213">
        <v>600580</v>
      </c>
      <c r="B2213" t="s">
        <v>3787</v>
      </c>
    </row>
    <row r="2214" spans="1:2">
      <c r="A2214">
        <v>600581</v>
      </c>
      <c r="B2214" t="s">
        <v>3788</v>
      </c>
    </row>
    <row r="2215" spans="1:2">
      <c r="A2215">
        <v>600582</v>
      </c>
      <c r="B2215" t="s">
        <v>3789</v>
      </c>
    </row>
    <row r="2216" spans="1:2">
      <c r="A2216">
        <v>600583</v>
      </c>
      <c r="B2216" t="s">
        <v>3790</v>
      </c>
    </row>
    <row r="2217" spans="1:2">
      <c r="A2217">
        <v>600584</v>
      </c>
      <c r="B2217" t="s">
        <v>3791</v>
      </c>
    </row>
    <row r="2218" spans="1:2">
      <c r="A2218">
        <v>600585</v>
      </c>
      <c r="B2218" t="s">
        <v>3792</v>
      </c>
    </row>
    <row r="2219" spans="1:2">
      <c r="A2219">
        <v>600586</v>
      </c>
      <c r="B2219" t="s">
        <v>3793</v>
      </c>
    </row>
    <row r="2220" spans="1:2">
      <c r="A2220">
        <v>600587</v>
      </c>
      <c r="B2220" t="s">
        <v>3794</v>
      </c>
    </row>
    <row r="2221" spans="1:2">
      <c r="A2221">
        <v>600588</v>
      </c>
      <c r="B2221" t="s">
        <v>3796</v>
      </c>
    </row>
    <row r="2222" spans="1:2">
      <c r="A2222">
        <v>600589</v>
      </c>
      <c r="B2222" t="s">
        <v>3797</v>
      </c>
    </row>
    <row r="2223" spans="1:2">
      <c r="A2223">
        <v>600590</v>
      </c>
      <c r="B2223" t="s">
        <v>3798</v>
      </c>
    </row>
    <row r="2224" spans="1:2">
      <c r="A2224">
        <v>600592</v>
      </c>
      <c r="B2224" t="s">
        <v>3799</v>
      </c>
    </row>
    <row r="2225" spans="1:2">
      <c r="A2225">
        <v>600593</v>
      </c>
      <c r="B2225" t="s">
        <v>3800</v>
      </c>
    </row>
    <row r="2226" spans="1:2">
      <c r="A2226">
        <v>600594</v>
      </c>
      <c r="B2226" t="s">
        <v>3801</v>
      </c>
    </row>
    <row r="2227" spans="1:2">
      <c r="A2227">
        <v>600595</v>
      </c>
      <c r="B2227" t="s">
        <v>3802</v>
      </c>
    </row>
    <row r="2228" spans="1:2">
      <c r="A2228">
        <v>600596</v>
      </c>
      <c r="B2228" t="s">
        <v>3803</v>
      </c>
    </row>
    <row r="2229" spans="1:2">
      <c r="A2229">
        <v>600597</v>
      </c>
      <c r="B2229" t="s">
        <v>3804</v>
      </c>
    </row>
    <row r="2230" spans="1:2">
      <c r="A2230">
        <v>600598</v>
      </c>
      <c r="B2230" t="s">
        <v>3806</v>
      </c>
    </row>
    <row r="2231" spans="1:2">
      <c r="A2231">
        <v>600599</v>
      </c>
      <c r="B2231" t="s">
        <v>3808</v>
      </c>
    </row>
    <row r="2232" spans="1:2">
      <c r="A2232">
        <v>600600</v>
      </c>
      <c r="B2232" t="s">
        <v>3809</v>
      </c>
    </row>
    <row r="2233" spans="1:2">
      <c r="A2233">
        <v>600601</v>
      </c>
      <c r="B2233" t="s">
        <v>3810</v>
      </c>
    </row>
    <row r="2234" spans="1:2">
      <c r="A2234">
        <v>600602</v>
      </c>
      <c r="B2234" t="s">
        <v>3811</v>
      </c>
    </row>
    <row r="2235" spans="1:2">
      <c r="A2235">
        <v>600603</v>
      </c>
      <c r="B2235" t="s">
        <v>3812</v>
      </c>
    </row>
    <row r="2236" spans="1:2">
      <c r="A2236">
        <v>600604</v>
      </c>
      <c r="B2236" t="s">
        <v>3813</v>
      </c>
    </row>
    <row r="2237" spans="1:2">
      <c r="A2237">
        <v>600605</v>
      </c>
      <c r="B2237" t="s">
        <v>3814</v>
      </c>
    </row>
    <row r="2238" spans="1:2">
      <c r="A2238">
        <v>600606</v>
      </c>
      <c r="B2238" t="s">
        <v>3816</v>
      </c>
    </row>
    <row r="2239" spans="1:2">
      <c r="A2239">
        <v>600608</v>
      </c>
      <c r="B2239" t="s">
        <v>3818</v>
      </c>
    </row>
    <row r="2240" spans="1:2">
      <c r="A2240">
        <v>600609</v>
      </c>
      <c r="B2240" t="s">
        <v>3819</v>
      </c>
    </row>
    <row r="2241" spans="1:2">
      <c r="A2241">
        <v>600610</v>
      </c>
      <c r="B2241" t="s">
        <v>3821</v>
      </c>
    </row>
    <row r="2242" spans="1:2">
      <c r="A2242">
        <v>600611</v>
      </c>
      <c r="B2242" t="s">
        <v>3822</v>
      </c>
    </row>
    <row r="2243" spans="1:2">
      <c r="A2243">
        <v>600612</v>
      </c>
      <c r="B2243" t="s">
        <v>3823</v>
      </c>
    </row>
    <row r="2244" spans="1:2">
      <c r="A2244">
        <v>600613</v>
      </c>
      <c r="B2244" t="s">
        <v>3824</v>
      </c>
    </row>
    <row r="2245" spans="1:2">
      <c r="A2245">
        <v>600614</v>
      </c>
      <c r="B2245" t="s">
        <v>3825</v>
      </c>
    </row>
    <row r="2246" spans="1:2">
      <c r="A2246">
        <v>600615</v>
      </c>
      <c r="B2246" t="s">
        <v>3826</v>
      </c>
    </row>
    <row r="2247" spans="1:2">
      <c r="A2247">
        <v>600616</v>
      </c>
      <c r="B2247" t="s">
        <v>3827</v>
      </c>
    </row>
    <row r="2248" spans="1:2">
      <c r="A2248">
        <v>600617</v>
      </c>
      <c r="B2248" t="s">
        <v>3828</v>
      </c>
    </row>
    <row r="2249" spans="1:2">
      <c r="A2249">
        <v>600618</v>
      </c>
      <c r="B2249" t="s">
        <v>3829</v>
      </c>
    </row>
    <row r="2250" spans="1:2">
      <c r="A2250">
        <v>600619</v>
      </c>
      <c r="B2250" t="s">
        <v>3830</v>
      </c>
    </row>
    <row r="2251" spans="1:2">
      <c r="A2251">
        <v>600620</v>
      </c>
      <c r="B2251" t="s">
        <v>3831</v>
      </c>
    </row>
    <row r="2252" spans="1:2">
      <c r="A2252">
        <v>600621</v>
      </c>
      <c r="B2252" t="s">
        <v>3832</v>
      </c>
    </row>
    <row r="2253" spans="1:2">
      <c r="A2253">
        <v>600622</v>
      </c>
      <c r="B2253" t="s">
        <v>3833</v>
      </c>
    </row>
    <row r="2254" spans="1:2">
      <c r="A2254">
        <v>600623</v>
      </c>
      <c r="B2254" t="s">
        <v>3834</v>
      </c>
    </row>
    <row r="2255" spans="1:2">
      <c r="A2255">
        <v>600624</v>
      </c>
      <c r="B2255" t="s">
        <v>3835</v>
      </c>
    </row>
    <row r="2256" spans="1:2">
      <c r="A2256">
        <v>600626</v>
      </c>
      <c r="B2256" t="s">
        <v>3836</v>
      </c>
    </row>
    <row r="2257" spans="1:2">
      <c r="A2257">
        <v>600628</v>
      </c>
      <c r="B2257" t="s">
        <v>3837</v>
      </c>
    </row>
    <row r="2258" spans="1:2">
      <c r="A2258">
        <v>600629</v>
      </c>
      <c r="B2258" t="s">
        <v>3839</v>
      </c>
    </row>
    <row r="2259" spans="1:2">
      <c r="A2259">
        <v>600630</v>
      </c>
      <c r="B2259" t="s">
        <v>3840</v>
      </c>
    </row>
    <row r="2260" spans="1:2">
      <c r="A2260">
        <v>600633</v>
      </c>
      <c r="B2260" t="s">
        <v>3841</v>
      </c>
    </row>
    <row r="2261" spans="1:2">
      <c r="A2261">
        <v>600634</v>
      </c>
      <c r="B2261" t="s">
        <v>3842</v>
      </c>
    </row>
    <row r="2262" spans="1:2">
      <c r="A2262">
        <v>600635</v>
      </c>
      <c r="B2262" t="s">
        <v>3843</v>
      </c>
    </row>
    <row r="2263" spans="1:2">
      <c r="A2263">
        <v>600636</v>
      </c>
      <c r="B2263" t="s">
        <v>3844</v>
      </c>
    </row>
    <row r="2264" spans="1:2">
      <c r="A2264">
        <v>600637</v>
      </c>
      <c r="B2264" t="s">
        <v>3845</v>
      </c>
    </row>
    <row r="2265" spans="1:2">
      <c r="A2265">
        <v>600638</v>
      </c>
      <c r="B2265" t="s">
        <v>3846</v>
      </c>
    </row>
    <row r="2266" spans="1:2">
      <c r="A2266">
        <v>600639</v>
      </c>
      <c r="B2266" t="s">
        <v>3847</v>
      </c>
    </row>
    <row r="2267" spans="1:2">
      <c r="A2267">
        <v>600640</v>
      </c>
      <c r="B2267" t="s">
        <v>3848</v>
      </c>
    </row>
    <row r="2268" spans="1:2">
      <c r="A2268">
        <v>600641</v>
      </c>
      <c r="B2268" t="s">
        <v>3849</v>
      </c>
    </row>
    <row r="2269" spans="1:2">
      <c r="A2269">
        <v>600642</v>
      </c>
      <c r="B2269" t="s">
        <v>3850</v>
      </c>
    </row>
    <row r="2270" spans="1:2">
      <c r="A2270">
        <v>600643</v>
      </c>
      <c r="B2270" t="s">
        <v>3852</v>
      </c>
    </row>
    <row r="2271" spans="1:2">
      <c r="A2271">
        <v>600644</v>
      </c>
      <c r="B2271" t="s">
        <v>3854</v>
      </c>
    </row>
    <row r="2272" spans="1:2">
      <c r="A2272">
        <v>600645</v>
      </c>
      <c r="B2272" t="s">
        <v>3855</v>
      </c>
    </row>
    <row r="2273" spans="1:2">
      <c r="A2273">
        <v>600647</v>
      </c>
      <c r="B2273" t="s">
        <v>3856</v>
      </c>
    </row>
    <row r="2274" spans="1:2">
      <c r="A2274">
        <v>600648</v>
      </c>
      <c r="B2274" t="s">
        <v>3857</v>
      </c>
    </row>
    <row r="2275" spans="1:2">
      <c r="A2275">
        <v>600649</v>
      </c>
      <c r="B2275" t="s">
        <v>3858</v>
      </c>
    </row>
    <row r="2276" spans="1:2">
      <c r="A2276">
        <v>600650</v>
      </c>
      <c r="B2276" t="s">
        <v>3859</v>
      </c>
    </row>
    <row r="2277" spans="1:2">
      <c r="A2277">
        <v>600651</v>
      </c>
      <c r="B2277" t="s">
        <v>3860</v>
      </c>
    </row>
    <row r="2278" spans="1:2">
      <c r="A2278">
        <v>600652</v>
      </c>
      <c r="B2278" t="s">
        <v>3862</v>
      </c>
    </row>
    <row r="2279" spans="1:2">
      <c r="A2279">
        <v>600653</v>
      </c>
      <c r="B2279" t="s">
        <v>3863</v>
      </c>
    </row>
    <row r="2280" spans="1:2">
      <c r="A2280">
        <v>600654</v>
      </c>
      <c r="B2280" t="s">
        <v>3865</v>
      </c>
    </row>
    <row r="2281" spans="1:2">
      <c r="A2281">
        <v>600655</v>
      </c>
      <c r="B2281" t="s">
        <v>3866</v>
      </c>
    </row>
    <row r="2282" spans="1:2">
      <c r="A2282">
        <v>600656</v>
      </c>
      <c r="B2282" t="s">
        <v>1353</v>
      </c>
    </row>
    <row r="2283" spans="1:2">
      <c r="A2283">
        <v>600657</v>
      </c>
      <c r="B2283" t="s">
        <v>3867</v>
      </c>
    </row>
    <row r="2284" spans="1:2">
      <c r="A2284">
        <v>600658</v>
      </c>
      <c r="B2284" t="s">
        <v>3868</v>
      </c>
    </row>
    <row r="2285" spans="1:2">
      <c r="A2285">
        <v>600660</v>
      </c>
      <c r="B2285" t="s">
        <v>1295</v>
      </c>
    </row>
    <row r="2286" spans="1:2">
      <c r="A2286">
        <v>600661</v>
      </c>
      <c r="B2286" t="s">
        <v>3869</v>
      </c>
    </row>
    <row r="2287" spans="1:2">
      <c r="A2287">
        <v>600662</v>
      </c>
      <c r="B2287" t="s">
        <v>3870</v>
      </c>
    </row>
    <row r="2288" spans="1:2">
      <c r="A2288">
        <v>600663</v>
      </c>
      <c r="B2288" t="s">
        <v>3871</v>
      </c>
    </row>
    <row r="2289" spans="1:2">
      <c r="A2289">
        <v>600664</v>
      </c>
      <c r="B2289" t="s">
        <v>3872</v>
      </c>
    </row>
    <row r="2290" spans="1:2">
      <c r="A2290">
        <v>600665</v>
      </c>
      <c r="B2290" t="s">
        <v>3873</v>
      </c>
    </row>
    <row r="2291" spans="1:2">
      <c r="A2291">
        <v>600666</v>
      </c>
      <c r="B2291" t="s">
        <v>3875</v>
      </c>
    </row>
    <row r="2292" spans="1:2">
      <c r="A2292">
        <v>600667</v>
      </c>
      <c r="B2292" t="s">
        <v>3876</v>
      </c>
    </row>
    <row r="2293" spans="1:2">
      <c r="A2293">
        <v>600668</v>
      </c>
      <c r="B2293" t="s">
        <v>3877</v>
      </c>
    </row>
    <row r="2294" spans="1:2">
      <c r="A2294">
        <v>600671</v>
      </c>
      <c r="B2294" t="s">
        <v>3878</v>
      </c>
    </row>
    <row r="2295" spans="1:2">
      <c r="A2295">
        <v>600673</v>
      </c>
      <c r="B2295" t="s">
        <v>3879</v>
      </c>
    </row>
    <row r="2296" spans="1:2">
      <c r="A2296">
        <v>600674</v>
      </c>
      <c r="B2296" t="s">
        <v>3880</v>
      </c>
    </row>
    <row r="2297" spans="1:2">
      <c r="A2297">
        <v>600675</v>
      </c>
      <c r="B2297" t="s">
        <v>3881</v>
      </c>
    </row>
    <row r="2298" spans="1:2">
      <c r="A2298">
        <v>600676</v>
      </c>
      <c r="B2298" t="s">
        <v>3882</v>
      </c>
    </row>
    <row r="2299" spans="1:2">
      <c r="A2299">
        <v>600677</v>
      </c>
      <c r="B2299" t="s">
        <v>3883</v>
      </c>
    </row>
    <row r="2300" spans="1:2">
      <c r="A2300">
        <v>600678</v>
      </c>
      <c r="B2300" t="s">
        <v>3884</v>
      </c>
    </row>
    <row r="2301" spans="1:2">
      <c r="A2301">
        <v>600679</v>
      </c>
      <c r="B2301" t="s">
        <v>3885</v>
      </c>
    </row>
    <row r="2302" spans="1:2">
      <c r="A2302">
        <v>600680</v>
      </c>
      <c r="B2302" t="s">
        <v>3886</v>
      </c>
    </row>
    <row r="2303" spans="1:2">
      <c r="A2303">
        <v>600681</v>
      </c>
      <c r="B2303" t="s">
        <v>3887</v>
      </c>
    </row>
    <row r="2304" spans="1:2">
      <c r="A2304">
        <v>600682</v>
      </c>
      <c r="B2304" t="s">
        <v>3888</v>
      </c>
    </row>
    <row r="2305" spans="1:2">
      <c r="A2305">
        <v>600683</v>
      </c>
      <c r="B2305" t="s">
        <v>3889</v>
      </c>
    </row>
    <row r="2306" spans="1:2">
      <c r="A2306">
        <v>600684</v>
      </c>
      <c r="B2306" t="s">
        <v>3890</v>
      </c>
    </row>
    <row r="2307" spans="1:2">
      <c r="A2307">
        <v>600685</v>
      </c>
      <c r="B2307" t="s">
        <v>3891</v>
      </c>
    </row>
    <row r="2308" spans="1:2">
      <c r="A2308">
        <v>600686</v>
      </c>
      <c r="B2308" t="s">
        <v>3892</v>
      </c>
    </row>
    <row r="2309" spans="1:2">
      <c r="A2309">
        <v>600687</v>
      </c>
      <c r="B2309" t="s">
        <v>3893</v>
      </c>
    </row>
    <row r="2310" spans="1:2">
      <c r="A2310">
        <v>600688</v>
      </c>
      <c r="B2310" t="s">
        <v>3894</v>
      </c>
    </row>
    <row r="2311" spans="1:2">
      <c r="A2311">
        <v>600689</v>
      </c>
      <c r="B2311" t="s">
        <v>3895</v>
      </c>
    </row>
    <row r="2312" spans="1:2">
      <c r="A2312">
        <v>600690</v>
      </c>
      <c r="B2312" t="s">
        <v>3896</v>
      </c>
    </row>
    <row r="2313" spans="1:2">
      <c r="A2313">
        <v>600691</v>
      </c>
      <c r="B2313" t="s">
        <v>3898</v>
      </c>
    </row>
    <row r="2314" spans="1:2">
      <c r="A2314">
        <v>600692</v>
      </c>
      <c r="B2314" t="s">
        <v>3899</v>
      </c>
    </row>
    <row r="2315" spans="1:2">
      <c r="A2315">
        <v>600693</v>
      </c>
      <c r="B2315" t="s">
        <v>3900</v>
      </c>
    </row>
    <row r="2316" spans="1:2">
      <c r="A2316">
        <v>600694</v>
      </c>
      <c r="B2316" t="s">
        <v>3901</v>
      </c>
    </row>
    <row r="2317" spans="1:2">
      <c r="A2317">
        <v>600695</v>
      </c>
      <c r="B2317" t="s">
        <v>3902</v>
      </c>
    </row>
    <row r="2318" spans="1:2">
      <c r="A2318">
        <v>600696</v>
      </c>
      <c r="B2318" t="s">
        <v>3904</v>
      </c>
    </row>
    <row r="2319" spans="1:2">
      <c r="A2319">
        <v>600697</v>
      </c>
      <c r="B2319" t="s">
        <v>3905</v>
      </c>
    </row>
    <row r="2320" spans="1:2">
      <c r="A2320">
        <v>600698</v>
      </c>
      <c r="B2320" t="s">
        <v>3906</v>
      </c>
    </row>
    <row r="2321" spans="1:2">
      <c r="A2321">
        <v>600699</v>
      </c>
      <c r="B2321" t="s">
        <v>3907</v>
      </c>
    </row>
    <row r="2322" spans="1:2">
      <c r="A2322">
        <v>600701</v>
      </c>
      <c r="B2322" t="s">
        <v>3908</v>
      </c>
    </row>
    <row r="2323" spans="1:2">
      <c r="A2323">
        <v>600702</v>
      </c>
      <c r="B2323" t="s">
        <v>3909</v>
      </c>
    </row>
    <row r="2324" spans="1:2">
      <c r="A2324">
        <v>600703</v>
      </c>
      <c r="B2324" t="s">
        <v>3910</v>
      </c>
    </row>
    <row r="2325" spans="1:2">
      <c r="A2325">
        <v>600704</v>
      </c>
      <c r="B2325" t="s">
        <v>3911</v>
      </c>
    </row>
    <row r="2326" spans="1:2">
      <c r="A2326">
        <v>600705</v>
      </c>
      <c r="B2326" t="s">
        <v>3912</v>
      </c>
    </row>
    <row r="2327" spans="1:2">
      <c r="A2327">
        <v>600706</v>
      </c>
      <c r="B2327" t="s">
        <v>3913</v>
      </c>
    </row>
    <row r="2328" spans="1:2">
      <c r="A2328">
        <v>600707</v>
      </c>
      <c r="B2328" t="s">
        <v>3914</v>
      </c>
    </row>
    <row r="2329" spans="1:2">
      <c r="A2329">
        <v>600708</v>
      </c>
      <c r="B2329" t="s">
        <v>3916</v>
      </c>
    </row>
    <row r="2330" spans="1:2">
      <c r="A2330">
        <v>600710</v>
      </c>
      <c r="B2330" t="s">
        <v>3918</v>
      </c>
    </row>
    <row r="2331" spans="1:2">
      <c r="A2331">
        <v>600711</v>
      </c>
      <c r="B2331" t="s">
        <v>3919</v>
      </c>
    </row>
    <row r="2332" spans="1:2">
      <c r="A2332">
        <v>600712</v>
      </c>
      <c r="B2332" t="s">
        <v>3920</v>
      </c>
    </row>
    <row r="2333" spans="1:2">
      <c r="A2333">
        <v>600713</v>
      </c>
      <c r="B2333" t="s">
        <v>3921</v>
      </c>
    </row>
    <row r="2334" spans="1:2">
      <c r="A2334">
        <v>600714</v>
      </c>
      <c r="B2334" t="s">
        <v>3922</v>
      </c>
    </row>
    <row r="2335" spans="1:2">
      <c r="A2335">
        <v>600715</v>
      </c>
      <c r="B2335" t="s">
        <v>3924</v>
      </c>
    </row>
    <row r="2336" spans="1:2">
      <c r="A2336">
        <v>600716</v>
      </c>
      <c r="B2336" t="s">
        <v>3925</v>
      </c>
    </row>
    <row r="2337" spans="1:2">
      <c r="A2337">
        <v>600717</v>
      </c>
      <c r="B2337" t="s">
        <v>3926</v>
      </c>
    </row>
    <row r="2338" spans="1:2">
      <c r="A2338">
        <v>600718</v>
      </c>
      <c r="B2338" t="s">
        <v>3927</v>
      </c>
    </row>
    <row r="2339" spans="1:2">
      <c r="A2339">
        <v>600719</v>
      </c>
      <c r="B2339" t="s">
        <v>3928</v>
      </c>
    </row>
    <row r="2340" spans="1:2">
      <c r="A2340">
        <v>600720</v>
      </c>
      <c r="B2340" t="s">
        <v>3929</v>
      </c>
    </row>
    <row r="2341" spans="1:2">
      <c r="A2341">
        <v>600721</v>
      </c>
      <c r="B2341" t="s">
        <v>3930</v>
      </c>
    </row>
    <row r="2342" spans="1:2">
      <c r="A2342">
        <v>600722</v>
      </c>
      <c r="B2342" t="s">
        <v>3932</v>
      </c>
    </row>
    <row r="2343" spans="1:2">
      <c r="A2343">
        <v>600723</v>
      </c>
      <c r="B2343" t="s">
        <v>3933</v>
      </c>
    </row>
    <row r="2344" spans="1:2">
      <c r="A2344">
        <v>600724</v>
      </c>
      <c r="B2344" t="s">
        <v>3934</v>
      </c>
    </row>
    <row r="2345" spans="1:2">
      <c r="A2345">
        <v>600725</v>
      </c>
      <c r="B2345" t="s">
        <v>3935</v>
      </c>
    </row>
    <row r="2346" spans="1:2">
      <c r="A2346">
        <v>600726</v>
      </c>
      <c r="B2346" t="s">
        <v>3936</v>
      </c>
    </row>
    <row r="2347" spans="1:2">
      <c r="A2347">
        <v>600727</v>
      </c>
      <c r="B2347" t="s">
        <v>3937</v>
      </c>
    </row>
    <row r="2348" spans="1:2">
      <c r="A2348">
        <v>600728</v>
      </c>
      <c r="B2348" t="s">
        <v>3938</v>
      </c>
    </row>
    <row r="2349" spans="1:2">
      <c r="A2349">
        <v>600729</v>
      </c>
      <c r="B2349" t="s">
        <v>3939</v>
      </c>
    </row>
    <row r="2350" spans="1:2">
      <c r="A2350">
        <v>600730</v>
      </c>
      <c r="B2350" t="s">
        <v>3940</v>
      </c>
    </row>
    <row r="2351" spans="1:2">
      <c r="A2351">
        <v>600731</v>
      </c>
      <c r="B2351" t="s">
        <v>3941</v>
      </c>
    </row>
    <row r="2352" spans="1:2">
      <c r="A2352">
        <v>600732</v>
      </c>
      <c r="B2352" t="s">
        <v>3943</v>
      </c>
    </row>
    <row r="2353" spans="1:2">
      <c r="A2353">
        <v>600733</v>
      </c>
      <c r="B2353" t="s">
        <v>3944</v>
      </c>
    </row>
    <row r="2354" spans="1:2">
      <c r="A2354">
        <v>600734</v>
      </c>
      <c r="B2354" t="s">
        <v>3945</v>
      </c>
    </row>
    <row r="2355" spans="1:2">
      <c r="A2355">
        <v>600735</v>
      </c>
      <c r="B2355" t="s">
        <v>3946</v>
      </c>
    </row>
    <row r="2356" spans="1:2">
      <c r="A2356">
        <v>600736</v>
      </c>
      <c r="B2356" t="s">
        <v>3947</v>
      </c>
    </row>
    <row r="2357" spans="1:2">
      <c r="A2357">
        <v>600737</v>
      </c>
      <c r="B2357" t="s">
        <v>3948</v>
      </c>
    </row>
    <row r="2358" spans="1:2">
      <c r="A2358">
        <v>600738</v>
      </c>
      <c r="B2358" t="s">
        <v>3949</v>
      </c>
    </row>
    <row r="2359" spans="1:2">
      <c r="A2359">
        <v>600739</v>
      </c>
      <c r="B2359" t="s">
        <v>3950</v>
      </c>
    </row>
    <row r="2360" spans="1:2">
      <c r="A2360">
        <v>600740</v>
      </c>
      <c r="B2360" t="s">
        <v>3951</v>
      </c>
    </row>
    <row r="2361" spans="1:2">
      <c r="A2361">
        <v>600741</v>
      </c>
      <c r="B2361" t="s">
        <v>3952</v>
      </c>
    </row>
    <row r="2362" spans="1:2">
      <c r="A2362">
        <v>600742</v>
      </c>
      <c r="B2362" t="s">
        <v>3953</v>
      </c>
    </row>
    <row r="2363" spans="1:2">
      <c r="A2363">
        <v>600743</v>
      </c>
      <c r="B2363" t="s">
        <v>3954</v>
      </c>
    </row>
    <row r="2364" spans="1:2">
      <c r="A2364">
        <v>600744</v>
      </c>
      <c r="B2364" t="s">
        <v>3955</v>
      </c>
    </row>
    <row r="2365" spans="1:2">
      <c r="A2365">
        <v>600745</v>
      </c>
      <c r="B2365" t="s">
        <v>3956</v>
      </c>
    </row>
    <row r="2366" spans="1:2">
      <c r="A2366">
        <v>600746</v>
      </c>
      <c r="B2366" t="s">
        <v>3957</v>
      </c>
    </row>
    <row r="2367" spans="1:2">
      <c r="A2367">
        <v>600747</v>
      </c>
      <c r="B2367" t="s">
        <v>3958</v>
      </c>
    </row>
    <row r="2368" spans="1:2">
      <c r="A2368">
        <v>600748</v>
      </c>
      <c r="B2368" t="s">
        <v>3959</v>
      </c>
    </row>
    <row r="2369" spans="1:2">
      <c r="A2369">
        <v>600749</v>
      </c>
      <c r="B2369" t="s">
        <v>3960</v>
      </c>
    </row>
    <row r="2370" spans="1:2">
      <c r="A2370">
        <v>600750</v>
      </c>
      <c r="B2370" t="s">
        <v>3961</v>
      </c>
    </row>
    <row r="2371" spans="1:2">
      <c r="A2371">
        <v>600751</v>
      </c>
      <c r="B2371" t="s">
        <v>3963</v>
      </c>
    </row>
    <row r="2372" spans="1:2">
      <c r="A2372">
        <v>600753</v>
      </c>
      <c r="B2372" t="s">
        <v>3964</v>
      </c>
    </row>
    <row r="2373" spans="1:2">
      <c r="A2373">
        <v>600754</v>
      </c>
      <c r="B2373" t="s">
        <v>3965</v>
      </c>
    </row>
    <row r="2374" spans="1:2">
      <c r="A2374">
        <v>600755</v>
      </c>
      <c r="B2374" t="s">
        <v>3966</v>
      </c>
    </row>
    <row r="2375" spans="1:2">
      <c r="A2375">
        <v>600756</v>
      </c>
      <c r="B2375" t="s">
        <v>3967</v>
      </c>
    </row>
    <row r="2376" spans="1:2">
      <c r="A2376">
        <v>600757</v>
      </c>
      <c r="B2376" t="s">
        <v>3968</v>
      </c>
    </row>
    <row r="2377" spans="1:2">
      <c r="A2377">
        <v>600758</v>
      </c>
      <c r="B2377" t="s">
        <v>3969</v>
      </c>
    </row>
    <row r="2378" spans="1:2">
      <c r="A2378">
        <v>600759</v>
      </c>
      <c r="B2378" t="s">
        <v>3970</v>
      </c>
    </row>
    <row r="2379" spans="1:2">
      <c r="A2379">
        <v>600760</v>
      </c>
      <c r="B2379" t="s">
        <v>3971</v>
      </c>
    </row>
    <row r="2380" spans="1:2">
      <c r="A2380">
        <v>600761</v>
      </c>
      <c r="B2380" t="s">
        <v>3972</v>
      </c>
    </row>
    <row r="2381" spans="1:2">
      <c r="A2381">
        <v>600763</v>
      </c>
      <c r="B2381" t="s">
        <v>3973</v>
      </c>
    </row>
    <row r="2382" spans="1:2">
      <c r="A2382">
        <v>600764</v>
      </c>
      <c r="B2382" t="s">
        <v>3974</v>
      </c>
    </row>
    <row r="2383" spans="1:2">
      <c r="A2383">
        <v>600765</v>
      </c>
      <c r="B2383" t="s">
        <v>3975</v>
      </c>
    </row>
    <row r="2384" spans="1:2">
      <c r="A2384">
        <v>600766</v>
      </c>
      <c r="B2384" t="s">
        <v>3976</v>
      </c>
    </row>
    <row r="2385" spans="1:2">
      <c r="A2385">
        <v>600767</v>
      </c>
      <c r="B2385" t="s">
        <v>3978</v>
      </c>
    </row>
    <row r="2386" spans="1:2">
      <c r="A2386">
        <v>600768</v>
      </c>
      <c r="B2386" t="s">
        <v>3979</v>
      </c>
    </row>
    <row r="2387" spans="1:2">
      <c r="A2387">
        <v>600769</v>
      </c>
      <c r="B2387" t="s">
        <v>3980</v>
      </c>
    </row>
    <row r="2388" spans="1:2">
      <c r="A2388">
        <v>600770</v>
      </c>
      <c r="B2388" t="s">
        <v>3981</v>
      </c>
    </row>
    <row r="2389" spans="1:2">
      <c r="A2389">
        <v>600771</v>
      </c>
      <c r="B2389" t="s">
        <v>3982</v>
      </c>
    </row>
    <row r="2390" spans="1:2">
      <c r="A2390">
        <v>600773</v>
      </c>
      <c r="B2390" t="s">
        <v>3983</v>
      </c>
    </row>
    <row r="2391" spans="1:2">
      <c r="A2391">
        <v>600774</v>
      </c>
      <c r="B2391" t="s">
        <v>3984</v>
      </c>
    </row>
    <row r="2392" spans="1:2">
      <c r="A2392">
        <v>600775</v>
      </c>
      <c r="B2392" t="s">
        <v>3985</v>
      </c>
    </row>
    <row r="2393" spans="1:2">
      <c r="A2393">
        <v>600776</v>
      </c>
      <c r="B2393" t="s">
        <v>3986</v>
      </c>
    </row>
    <row r="2394" spans="1:2">
      <c r="A2394">
        <v>600777</v>
      </c>
      <c r="B2394" t="s">
        <v>3987</v>
      </c>
    </row>
    <row r="2395" spans="1:2">
      <c r="A2395">
        <v>600778</v>
      </c>
      <c r="B2395" t="s">
        <v>3988</v>
      </c>
    </row>
    <row r="2396" spans="1:2">
      <c r="A2396">
        <v>600779</v>
      </c>
      <c r="B2396" t="s">
        <v>3990</v>
      </c>
    </row>
    <row r="2397" spans="1:2">
      <c r="A2397">
        <v>600780</v>
      </c>
      <c r="B2397" t="s">
        <v>3991</v>
      </c>
    </row>
    <row r="2398" spans="1:2">
      <c r="A2398">
        <v>600781</v>
      </c>
      <c r="B2398" t="s">
        <v>3992</v>
      </c>
    </row>
    <row r="2399" spans="1:2">
      <c r="A2399">
        <v>600782</v>
      </c>
      <c r="B2399" t="s">
        <v>3993</v>
      </c>
    </row>
    <row r="2400" spans="1:2">
      <c r="A2400">
        <v>600783</v>
      </c>
      <c r="B2400" t="s">
        <v>3994</v>
      </c>
    </row>
    <row r="2401" spans="1:2">
      <c r="A2401">
        <v>600784</v>
      </c>
      <c r="B2401" t="s">
        <v>3995</v>
      </c>
    </row>
    <row r="2402" spans="1:2">
      <c r="A2402">
        <v>600785</v>
      </c>
      <c r="B2402" t="s">
        <v>3996</v>
      </c>
    </row>
    <row r="2403" spans="1:2">
      <c r="A2403">
        <v>600787</v>
      </c>
      <c r="B2403" t="s">
        <v>3997</v>
      </c>
    </row>
    <row r="2404" spans="1:2">
      <c r="A2404">
        <v>600789</v>
      </c>
      <c r="B2404" t="s">
        <v>3998</v>
      </c>
    </row>
    <row r="2405" spans="1:2">
      <c r="A2405">
        <v>600790</v>
      </c>
      <c r="B2405" t="s">
        <v>3999</v>
      </c>
    </row>
    <row r="2406" spans="1:2">
      <c r="A2406">
        <v>600791</v>
      </c>
      <c r="B2406" t="s">
        <v>4000</v>
      </c>
    </row>
    <row r="2407" spans="1:2">
      <c r="A2407">
        <v>600792</v>
      </c>
      <c r="B2407" t="s">
        <v>4001</v>
      </c>
    </row>
    <row r="2408" spans="1:2">
      <c r="A2408">
        <v>600793</v>
      </c>
      <c r="B2408" t="s">
        <v>4002</v>
      </c>
    </row>
    <row r="2409" spans="1:2">
      <c r="A2409">
        <v>600794</v>
      </c>
      <c r="B2409" t="s">
        <v>4003</v>
      </c>
    </row>
    <row r="2410" spans="1:2">
      <c r="A2410">
        <v>600795</v>
      </c>
      <c r="B2410" t="s">
        <v>4004</v>
      </c>
    </row>
    <row r="2411" spans="1:2">
      <c r="A2411">
        <v>600796</v>
      </c>
      <c r="B2411" t="s">
        <v>4005</v>
      </c>
    </row>
    <row r="2412" spans="1:2">
      <c r="A2412">
        <v>600797</v>
      </c>
      <c r="B2412" t="s">
        <v>4006</v>
      </c>
    </row>
    <row r="2413" spans="1:2">
      <c r="A2413">
        <v>600798</v>
      </c>
      <c r="B2413" t="s">
        <v>4007</v>
      </c>
    </row>
    <row r="2414" spans="1:2">
      <c r="A2414">
        <v>600800</v>
      </c>
      <c r="B2414" t="s">
        <v>4008</v>
      </c>
    </row>
    <row r="2415" spans="1:2">
      <c r="A2415">
        <v>600801</v>
      </c>
      <c r="B2415" t="s">
        <v>4009</v>
      </c>
    </row>
    <row r="2416" spans="1:2">
      <c r="A2416">
        <v>600802</v>
      </c>
      <c r="B2416" t="s">
        <v>4010</v>
      </c>
    </row>
    <row r="2417" spans="1:2">
      <c r="A2417">
        <v>600803</v>
      </c>
      <c r="B2417" t="s">
        <v>4012</v>
      </c>
    </row>
    <row r="2418" spans="1:2">
      <c r="A2418">
        <v>600804</v>
      </c>
      <c r="B2418" t="s">
        <v>4013</v>
      </c>
    </row>
    <row r="2419" spans="1:2">
      <c r="A2419">
        <v>600805</v>
      </c>
      <c r="B2419" t="s">
        <v>4014</v>
      </c>
    </row>
    <row r="2420" spans="1:2">
      <c r="A2420">
        <v>600806</v>
      </c>
      <c r="B2420" t="s">
        <v>1059</v>
      </c>
    </row>
    <row r="2421" spans="1:2">
      <c r="A2421">
        <v>600807</v>
      </c>
      <c r="B2421" t="s">
        <v>4015</v>
      </c>
    </row>
    <row r="2422" spans="1:2">
      <c r="A2422">
        <v>600808</v>
      </c>
      <c r="B2422" t="s">
        <v>4016</v>
      </c>
    </row>
    <row r="2423" spans="1:2">
      <c r="A2423">
        <v>600809</v>
      </c>
      <c r="B2423" t="s">
        <v>4017</v>
      </c>
    </row>
    <row r="2424" spans="1:2">
      <c r="A2424">
        <v>600810</v>
      </c>
      <c r="B2424" t="s">
        <v>4018</v>
      </c>
    </row>
    <row r="2425" spans="1:2">
      <c r="A2425">
        <v>600811</v>
      </c>
      <c r="B2425" t="s">
        <v>4019</v>
      </c>
    </row>
    <row r="2426" spans="1:2">
      <c r="A2426">
        <v>600812</v>
      </c>
      <c r="B2426" t="s">
        <v>4020</v>
      </c>
    </row>
    <row r="2427" spans="1:2">
      <c r="A2427">
        <v>600814</v>
      </c>
      <c r="B2427" t="s">
        <v>4021</v>
      </c>
    </row>
    <row r="2428" spans="1:2">
      <c r="A2428">
        <v>600815</v>
      </c>
      <c r="B2428" t="s">
        <v>4022</v>
      </c>
    </row>
    <row r="2429" spans="1:2">
      <c r="A2429">
        <v>600816</v>
      </c>
      <c r="B2429" t="s">
        <v>4023</v>
      </c>
    </row>
    <row r="2430" spans="1:2">
      <c r="A2430">
        <v>600817</v>
      </c>
      <c r="B2430" t="s">
        <v>4024</v>
      </c>
    </row>
    <row r="2431" spans="1:2">
      <c r="A2431">
        <v>600818</v>
      </c>
      <c r="B2431" t="s">
        <v>4025</v>
      </c>
    </row>
    <row r="2432" spans="1:2">
      <c r="A2432">
        <v>600819</v>
      </c>
      <c r="B2432" t="s">
        <v>4026</v>
      </c>
    </row>
    <row r="2433" spans="1:2">
      <c r="A2433">
        <v>600820</v>
      </c>
      <c r="B2433" t="s">
        <v>4027</v>
      </c>
    </row>
    <row r="2434" spans="1:2">
      <c r="A2434">
        <v>600821</v>
      </c>
      <c r="B2434" t="s">
        <v>4028</v>
      </c>
    </row>
    <row r="2435" spans="1:2">
      <c r="A2435">
        <v>600822</v>
      </c>
      <c r="B2435" t="s">
        <v>4029</v>
      </c>
    </row>
    <row r="2436" spans="1:2">
      <c r="A2436">
        <v>600823</v>
      </c>
      <c r="B2436" t="s">
        <v>4030</v>
      </c>
    </row>
    <row r="2437" spans="1:2">
      <c r="A2437">
        <v>600824</v>
      </c>
      <c r="B2437" t="s">
        <v>4031</v>
      </c>
    </row>
    <row r="2438" spans="1:2">
      <c r="A2438">
        <v>600825</v>
      </c>
      <c r="B2438" t="s">
        <v>4032</v>
      </c>
    </row>
    <row r="2439" spans="1:2">
      <c r="A2439">
        <v>600826</v>
      </c>
      <c r="B2439" t="s">
        <v>4033</v>
      </c>
    </row>
    <row r="2440" spans="1:2">
      <c r="A2440">
        <v>600827</v>
      </c>
      <c r="B2440" t="s">
        <v>4034</v>
      </c>
    </row>
    <row r="2441" spans="1:2">
      <c r="A2441">
        <v>600828</v>
      </c>
      <c r="B2441" t="s">
        <v>4035</v>
      </c>
    </row>
    <row r="2442" spans="1:2">
      <c r="A2442">
        <v>600829</v>
      </c>
      <c r="B2442" t="s">
        <v>4037</v>
      </c>
    </row>
    <row r="2443" spans="1:2">
      <c r="A2443">
        <v>600830</v>
      </c>
      <c r="B2443" t="s">
        <v>4038</v>
      </c>
    </row>
    <row r="2444" spans="1:2">
      <c r="A2444">
        <v>600831</v>
      </c>
      <c r="B2444" t="s">
        <v>4039</v>
      </c>
    </row>
    <row r="2445" spans="1:2">
      <c r="A2445">
        <v>600832</v>
      </c>
      <c r="B2445" t="s">
        <v>1356</v>
      </c>
    </row>
    <row r="2446" spans="1:2">
      <c r="A2446">
        <v>600833</v>
      </c>
      <c r="B2446" t="s">
        <v>4040</v>
      </c>
    </row>
    <row r="2447" spans="1:2">
      <c r="A2447">
        <v>600834</v>
      </c>
      <c r="B2447" t="s">
        <v>4041</v>
      </c>
    </row>
    <row r="2448" spans="1:2">
      <c r="A2448">
        <v>600835</v>
      </c>
      <c r="B2448" t="s">
        <v>4042</v>
      </c>
    </row>
    <row r="2449" spans="1:2">
      <c r="A2449">
        <v>600836</v>
      </c>
      <c r="B2449" t="s">
        <v>4043</v>
      </c>
    </row>
    <row r="2450" spans="1:2">
      <c r="A2450">
        <v>600837</v>
      </c>
      <c r="B2450" t="s">
        <v>1313</v>
      </c>
    </row>
    <row r="2451" spans="1:2">
      <c r="A2451">
        <v>600838</v>
      </c>
      <c r="B2451" t="s">
        <v>4044</v>
      </c>
    </row>
    <row r="2452" spans="1:2">
      <c r="A2452">
        <v>600839</v>
      </c>
      <c r="B2452" t="s">
        <v>4045</v>
      </c>
    </row>
    <row r="2453" spans="1:2">
      <c r="A2453">
        <v>600841</v>
      </c>
      <c r="B2453" t="s">
        <v>4046</v>
      </c>
    </row>
    <row r="2454" spans="1:2">
      <c r="A2454">
        <v>600843</v>
      </c>
      <c r="B2454" t="s">
        <v>4047</v>
      </c>
    </row>
    <row r="2455" spans="1:2">
      <c r="A2455">
        <v>600844</v>
      </c>
      <c r="B2455" t="s">
        <v>4048</v>
      </c>
    </row>
    <row r="2456" spans="1:2">
      <c r="A2456">
        <v>600845</v>
      </c>
      <c r="B2456" t="s">
        <v>4049</v>
      </c>
    </row>
    <row r="2457" spans="1:2">
      <c r="A2457">
        <v>600846</v>
      </c>
      <c r="B2457" t="s">
        <v>4050</v>
      </c>
    </row>
    <row r="2458" spans="1:2">
      <c r="A2458">
        <v>600847</v>
      </c>
      <c r="B2458" t="s">
        <v>4051</v>
      </c>
    </row>
    <row r="2459" spans="1:2">
      <c r="A2459">
        <v>600848</v>
      </c>
      <c r="B2459" t="s">
        <v>4053</v>
      </c>
    </row>
    <row r="2460" spans="1:2">
      <c r="A2460">
        <v>600850</v>
      </c>
      <c r="B2460" t="s">
        <v>4054</v>
      </c>
    </row>
    <row r="2461" spans="1:2">
      <c r="A2461">
        <v>600851</v>
      </c>
      <c r="B2461" t="s">
        <v>4055</v>
      </c>
    </row>
    <row r="2462" spans="1:2">
      <c r="A2462">
        <v>600853</v>
      </c>
      <c r="B2462" t="s">
        <v>4056</v>
      </c>
    </row>
    <row r="2463" spans="1:2">
      <c r="A2463">
        <v>600854</v>
      </c>
      <c r="B2463" t="s">
        <v>4057</v>
      </c>
    </row>
    <row r="2464" spans="1:2">
      <c r="A2464">
        <v>600855</v>
      </c>
      <c r="B2464" t="s">
        <v>4058</v>
      </c>
    </row>
    <row r="2465" spans="1:2">
      <c r="A2465">
        <v>600856</v>
      </c>
      <c r="B2465" t="s">
        <v>4060</v>
      </c>
    </row>
    <row r="2466" spans="1:2">
      <c r="A2466">
        <v>600857</v>
      </c>
      <c r="B2466" t="s">
        <v>4062</v>
      </c>
    </row>
    <row r="2467" spans="1:2">
      <c r="A2467">
        <v>600858</v>
      </c>
      <c r="B2467" t="s">
        <v>4063</v>
      </c>
    </row>
    <row r="2468" spans="1:2">
      <c r="A2468">
        <v>600859</v>
      </c>
      <c r="B2468" t="s">
        <v>4064</v>
      </c>
    </row>
    <row r="2469" spans="1:2">
      <c r="A2469">
        <v>600860</v>
      </c>
      <c r="B2469" t="s">
        <v>4066</v>
      </c>
    </row>
    <row r="2470" spans="1:2">
      <c r="A2470">
        <v>600861</v>
      </c>
      <c r="B2470" t="s">
        <v>4067</v>
      </c>
    </row>
    <row r="2471" spans="1:2">
      <c r="A2471">
        <v>600862</v>
      </c>
      <c r="B2471" t="s">
        <v>4068</v>
      </c>
    </row>
    <row r="2472" spans="1:2">
      <c r="A2472">
        <v>600863</v>
      </c>
      <c r="B2472" t="s">
        <v>4069</v>
      </c>
    </row>
    <row r="2473" spans="1:2">
      <c r="A2473">
        <v>600864</v>
      </c>
      <c r="B2473" t="s">
        <v>4070</v>
      </c>
    </row>
    <row r="2474" spans="1:2">
      <c r="A2474">
        <v>600865</v>
      </c>
      <c r="B2474" t="s">
        <v>4071</v>
      </c>
    </row>
    <row r="2475" spans="1:2">
      <c r="A2475">
        <v>600866</v>
      </c>
      <c r="B2475" t="s">
        <v>4072</v>
      </c>
    </row>
    <row r="2476" spans="1:2">
      <c r="A2476">
        <v>600867</v>
      </c>
      <c r="B2476" t="s">
        <v>4073</v>
      </c>
    </row>
    <row r="2477" spans="1:2">
      <c r="A2477">
        <v>600868</v>
      </c>
      <c r="B2477" t="s">
        <v>4074</v>
      </c>
    </row>
    <row r="2478" spans="1:2">
      <c r="A2478">
        <v>600869</v>
      </c>
      <c r="B2478" t="s">
        <v>4075</v>
      </c>
    </row>
    <row r="2479" spans="1:2">
      <c r="A2479">
        <v>600870</v>
      </c>
      <c r="B2479" t="s">
        <v>4077</v>
      </c>
    </row>
    <row r="2480" spans="1:2">
      <c r="A2480">
        <v>600871</v>
      </c>
      <c r="B2480" t="s">
        <v>4079</v>
      </c>
    </row>
    <row r="2481" spans="1:2">
      <c r="A2481">
        <v>600872</v>
      </c>
      <c r="B2481" t="s">
        <v>4080</v>
      </c>
    </row>
    <row r="2482" spans="1:2">
      <c r="A2482">
        <v>600873</v>
      </c>
      <c r="B2482" t="s">
        <v>4081</v>
      </c>
    </row>
    <row r="2483" spans="1:2">
      <c r="A2483">
        <v>600874</v>
      </c>
      <c r="B2483" t="s">
        <v>4082</v>
      </c>
    </row>
    <row r="2484" spans="1:2">
      <c r="A2484">
        <v>600875</v>
      </c>
      <c r="B2484" t="s">
        <v>1169</v>
      </c>
    </row>
    <row r="2485" spans="1:2">
      <c r="A2485">
        <v>600876</v>
      </c>
      <c r="B2485" t="s">
        <v>4083</v>
      </c>
    </row>
    <row r="2486" spans="1:2">
      <c r="A2486">
        <v>600877</v>
      </c>
      <c r="B2486" t="s">
        <v>4084</v>
      </c>
    </row>
    <row r="2487" spans="1:2">
      <c r="A2487">
        <v>600879</v>
      </c>
      <c r="B2487" t="s">
        <v>4085</v>
      </c>
    </row>
    <row r="2488" spans="1:2">
      <c r="A2488">
        <v>600880</v>
      </c>
      <c r="B2488" t="s">
        <v>4086</v>
      </c>
    </row>
    <row r="2489" spans="1:2">
      <c r="A2489">
        <v>600881</v>
      </c>
      <c r="B2489" t="s">
        <v>4087</v>
      </c>
    </row>
    <row r="2490" spans="1:2">
      <c r="A2490">
        <v>600882</v>
      </c>
      <c r="B2490" t="s">
        <v>4088</v>
      </c>
    </row>
    <row r="2491" spans="1:2">
      <c r="A2491">
        <v>600883</v>
      </c>
      <c r="B2491" t="s">
        <v>4089</v>
      </c>
    </row>
    <row r="2492" spans="1:2">
      <c r="A2492">
        <v>600884</v>
      </c>
      <c r="B2492" t="s">
        <v>4090</v>
      </c>
    </row>
    <row r="2493" spans="1:2">
      <c r="A2493">
        <v>600885</v>
      </c>
      <c r="B2493" t="s">
        <v>4091</v>
      </c>
    </row>
    <row r="2494" spans="1:2">
      <c r="A2494">
        <v>600886</v>
      </c>
      <c r="B2494" t="s">
        <v>4092</v>
      </c>
    </row>
    <row r="2495" spans="1:2">
      <c r="A2495">
        <v>600887</v>
      </c>
      <c r="B2495" t="s">
        <v>4093</v>
      </c>
    </row>
    <row r="2496" spans="1:2">
      <c r="A2496">
        <v>600888</v>
      </c>
      <c r="B2496" t="s">
        <v>4094</v>
      </c>
    </row>
    <row r="2497" spans="1:2">
      <c r="A2497">
        <v>600889</v>
      </c>
      <c r="B2497" t="s">
        <v>4095</v>
      </c>
    </row>
    <row r="2498" spans="1:2">
      <c r="A2498">
        <v>600890</v>
      </c>
      <c r="B2498" t="s">
        <v>4096</v>
      </c>
    </row>
    <row r="2499" spans="1:2">
      <c r="A2499">
        <v>600891</v>
      </c>
      <c r="B2499" t="s">
        <v>4097</v>
      </c>
    </row>
    <row r="2500" spans="1:2">
      <c r="A2500">
        <v>600892</v>
      </c>
      <c r="B2500" t="s">
        <v>4098</v>
      </c>
    </row>
    <row r="2501" spans="1:2">
      <c r="A2501">
        <v>600893</v>
      </c>
      <c r="B2501" t="s">
        <v>4100</v>
      </c>
    </row>
    <row r="2502" spans="1:2">
      <c r="A2502">
        <v>600894</v>
      </c>
      <c r="B2502" t="s">
        <v>4101</v>
      </c>
    </row>
    <row r="2503" spans="1:2">
      <c r="A2503">
        <v>600895</v>
      </c>
      <c r="B2503" t="s">
        <v>4102</v>
      </c>
    </row>
    <row r="2504" spans="1:2">
      <c r="A2504">
        <v>600896</v>
      </c>
      <c r="B2504" t="s">
        <v>4103</v>
      </c>
    </row>
    <row r="2505" spans="1:2">
      <c r="A2505">
        <v>600897</v>
      </c>
      <c r="B2505" t="s">
        <v>4104</v>
      </c>
    </row>
    <row r="2506" spans="1:2">
      <c r="A2506">
        <v>600898</v>
      </c>
      <c r="B2506" t="s">
        <v>4105</v>
      </c>
    </row>
    <row r="2507" spans="1:2">
      <c r="A2507">
        <v>600900</v>
      </c>
      <c r="B2507" t="s">
        <v>4106</v>
      </c>
    </row>
    <row r="2508" spans="1:2">
      <c r="A2508">
        <v>600917</v>
      </c>
      <c r="B2508" t="s">
        <v>4107</v>
      </c>
    </row>
    <row r="2509" spans="1:2">
      <c r="A2509">
        <v>600958</v>
      </c>
      <c r="B2509" t="s">
        <v>4108</v>
      </c>
    </row>
    <row r="2510" spans="1:2">
      <c r="A2510">
        <v>600959</v>
      </c>
      <c r="B2510" t="s">
        <v>4109</v>
      </c>
    </row>
    <row r="2511" spans="1:2">
      <c r="A2511">
        <v>600960</v>
      </c>
      <c r="B2511" t="s">
        <v>4110</v>
      </c>
    </row>
    <row r="2512" spans="1:2">
      <c r="A2512">
        <v>600961</v>
      </c>
      <c r="B2512" t="s">
        <v>4111</v>
      </c>
    </row>
    <row r="2513" spans="1:2">
      <c r="A2513">
        <v>600962</v>
      </c>
      <c r="B2513" t="s">
        <v>4113</v>
      </c>
    </row>
    <row r="2514" spans="1:2">
      <c r="A2514">
        <v>600963</v>
      </c>
      <c r="B2514" t="s">
        <v>4114</v>
      </c>
    </row>
    <row r="2515" spans="1:2">
      <c r="A2515">
        <v>600965</v>
      </c>
      <c r="B2515" t="s">
        <v>4115</v>
      </c>
    </row>
    <row r="2516" spans="1:2">
      <c r="A2516">
        <v>600966</v>
      </c>
      <c r="B2516" t="s">
        <v>4116</v>
      </c>
    </row>
    <row r="2517" spans="1:2">
      <c r="A2517">
        <v>600967</v>
      </c>
      <c r="B2517" t="s">
        <v>4117</v>
      </c>
    </row>
    <row r="2518" spans="1:2">
      <c r="A2518">
        <v>600969</v>
      </c>
      <c r="B2518" t="s">
        <v>4118</v>
      </c>
    </row>
    <row r="2519" spans="1:2">
      <c r="A2519">
        <v>600970</v>
      </c>
      <c r="B2519" t="s">
        <v>4119</v>
      </c>
    </row>
    <row r="2520" spans="1:2">
      <c r="A2520">
        <v>600971</v>
      </c>
      <c r="B2520" t="s">
        <v>4120</v>
      </c>
    </row>
    <row r="2521" spans="1:2">
      <c r="A2521">
        <v>600973</v>
      </c>
      <c r="B2521" t="s">
        <v>4121</v>
      </c>
    </row>
    <row r="2522" spans="1:2">
      <c r="A2522">
        <v>600975</v>
      </c>
      <c r="B2522" t="s">
        <v>4122</v>
      </c>
    </row>
    <row r="2523" spans="1:2">
      <c r="A2523">
        <v>600976</v>
      </c>
      <c r="B2523" t="s">
        <v>4123</v>
      </c>
    </row>
    <row r="2524" spans="1:2">
      <c r="A2524">
        <v>600978</v>
      </c>
      <c r="B2524" t="s">
        <v>4124</v>
      </c>
    </row>
    <row r="2525" spans="1:2">
      <c r="A2525">
        <v>600979</v>
      </c>
      <c r="B2525" t="s">
        <v>4125</v>
      </c>
    </row>
    <row r="2526" spans="1:2">
      <c r="A2526">
        <v>600980</v>
      </c>
      <c r="B2526" t="s">
        <v>4126</v>
      </c>
    </row>
    <row r="2527" spans="1:2">
      <c r="A2527">
        <v>600981</v>
      </c>
      <c r="B2527" t="s">
        <v>4128</v>
      </c>
    </row>
    <row r="2528" spans="1:2">
      <c r="A2528">
        <v>600982</v>
      </c>
      <c r="B2528" t="s">
        <v>4129</v>
      </c>
    </row>
    <row r="2529" spans="1:2">
      <c r="A2529">
        <v>600983</v>
      </c>
      <c r="B2529" t="s">
        <v>4130</v>
      </c>
    </row>
    <row r="2530" spans="1:2">
      <c r="A2530">
        <v>600984</v>
      </c>
      <c r="B2530" t="s">
        <v>4131</v>
      </c>
    </row>
    <row r="2531" spans="1:2">
      <c r="A2531">
        <v>600985</v>
      </c>
      <c r="B2531" t="s">
        <v>4132</v>
      </c>
    </row>
    <row r="2532" spans="1:2">
      <c r="A2532">
        <v>600986</v>
      </c>
      <c r="B2532" t="s">
        <v>4133</v>
      </c>
    </row>
    <row r="2533" spans="1:2">
      <c r="A2533">
        <v>600987</v>
      </c>
      <c r="B2533" t="s">
        <v>4134</v>
      </c>
    </row>
    <row r="2534" spans="1:2">
      <c r="A2534">
        <v>600988</v>
      </c>
      <c r="B2534" t="s">
        <v>4135</v>
      </c>
    </row>
    <row r="2535" spans="1:2">
      <c r="A2535">
        <v>600990</v>
      </c>
      <c r="B2535" t="s">
        <v>4136</v>
      </c>
    </row>
    <row r="2536" spans="1:2">
      <c r="A2536">
        <v>600992</v>
      </c>
      <c r="B2536" t="s">
        <v>4137</v>
      </c>
    </row>
    <row r="2537" spans="1:2">
      <c r="A2537">
        <v>600993</v>
      </c>
      <c r="B2537" t="s">
        <v>4138</v>
      </c>
    </row>
    <row r="2538" spans="1:2">
      <c r="A2538">
        <v>600995</v>
      </c>
      <c r="B2538" t="s">
        <v>4139</v>
      </c>
    </row>
    <row r="2539" spans="1:2">
      <c r="A2539">
        <v>600997</v>
      </c>
      <c r="B2539" t="s">
        <v>4140</v>
      </c>
    </row>
    <row r="2540" spans="1:2">
      <c r="A2540">
        <v>600998</v>
      </c>
      <c r="B2540" t="s">
        <v>4141</v>
      </c>
    </row>
    <row r="2541" spans="1:2">
      <c r="A2541">
        <v>600999</v>
      </c>
      <c r="B2541" t="s">
        <v>4142</v>
      </c>
    </row>
    <row r="2542" spans="1:2">
      <c r="A2542">
        <v>601000</v>
      </c>
      <c r="B2542" t="s">
        <v>4143</v>
      </c>
    </row>
    <row r="2543" spans="1:2">
      <c r="A2543">
        <v>601001</v>
      </c>
      <c r="B2543" t="s">
        <v>4144</v>
      </c>
    </row>
    <row r="2544" spans="1:2">
      <c r="A2544">
        <v>601002</v>
      </c>
      <c r="B2544" t="s">
        <v>4145</v>
      </c>
    </row>
    <row r="2545" spans="1:2">
      <c r="A2545">
        <v>601003</v>
      </c>
      <c r="B2545" t="s">
        <v>4146</v>
      </c>
    </row>
    <row r="2546" spans="1:2">
      <c r="A2546">
        <v>601005</v>
      </c>
      <c r="B2546" t="s">
        <v>4147</v>
      </c>
    </row>
    <row r="2547" spans="1:2">
      <c r="A2547">
        <v>601006</v>
      </c>
      <c r="B2547" t="s">
        <v>4148</v>
      </c>
    </row>
    <row r="2548" spans="1:2">
      <c r="A2548">
        <v>601007</v>
      </c>
      <c r="B2548" t="s">
        <v>4149</v>
      </c>
    </row>
    <row r="2549" spans="1:2">
      <c r="A2549">
        <v>601008</v>
      </c>
      <c r="B2549" t="s">
        <v>4150</v>
      </c>
    </row>
    <row r="2550" spans="1:2">
      <c r="A2550">
        <v>601009</v>
      </c>
      <c r="B2550" t="s">
        <v>4151</v>
      </c>
    </row>
    <row r="2551" spans="1:2">
      <c r="A2551">
        <v>601010</v>
      </c>
      <c r="B2551" t="s">
        <v>4152</v>
      </c>
    </row>
    <row r="2552" spans="1:2">
      <c r="A2552">
        <v>601011</v>
      </c>
      <c r="B2552" t="s">
        <v>4153</v>
      </c>
    </row>
    <row r="2553" spans="1:2">
      <c r="A2553">
        <v>601012</v>
      </c>
      <c r="B2553" t="s">
        <v>4154</v>
      </c>
    </row>
    <row r="2554" spans="1:2">
      <c r="A2554">
        <v>601015</v>
      </c>
      <c r="B2554" t="s">
        <v>4155</v>
      </c>
    </row>
    <row r="2555" spans="1:2">
      <c r="A2555">
        <v>601016</v>
      </c>
      <c r="B2555" t="s">
        <v>4156</v>
      </c>
    </row>
    <row r="2556" spans="1:2">
      <c r="A2556">
        <v>601018</v>
      </c>
      <c r="B2556" t="s">
        <v>4157</v>
      </c>
    </row>
    <row r="2557" spans="1:2">
      <c r="A2557">
        <v>601021</v>
      </c>
      <c r="B2557" t="s">
        <v>4158</v>
      </c>
    </row>
    <row r="2558" spans="1:2">
      <c r="A2558">
        <v>601028</v>
      </c>
      <c r="B2558" t="s">
        <v>4159</v>
      </c>
    </row>
    <row r="2559" spans="1:2">
      <c r="A2559">
        <v>601038</v>
      </c>
      <c r="B2559" t="s">
        <v>4160</v>
      </c>
    </row>
    <row r="2560" spans="1:2">
      <c r="A2560">
        <v>601058</v>
      </c>
      <c r="B2560" t="s">
        <v>4162</v>
      </c>
    </row>
    <row r="2561" spans="1:2">
      <c r="A2561">
        <v>601069</v>
      </c>
      <c r="B2561" t="s">
        <v>4163</v>
      </c>
    </row>
    <row r="2562" spans="1:2">
      <c r="A2562">
        <v>601088</v>
      </c>
      <c r="B2562" t="s">
        <v>1172</v>
      </c>
    </row>
    <row r="2563" spans="1:2">
      <c r="A2563">
        <v>601098</v>
      </c>
      <c r="B2563" t="s">
        <v>4164</v>
      </c>
    </row>
    <row r="2564" spans="1:2">
      <c r="A2564">
        <v>601099</v>
      </c>
      <c r="B2564" t="s">
        <v>4165</v>
      </c>
    </row>
    <row r="2565" spans="1:2">
      <c r="A2565">
        <v>601100</v>
      </c>
      <c r="B2565" t="s">
        <v>4166</v>
      </c>
    </row>
    <row r="2566" spans="1:2">
      <c r="A2566">
        <v>601101</v>
      </c>
      <c r="B2566" t="s">
        <v>4167</v>
      </c>
    </row>
    <row r="2567" spans="1:2">
      <c r="A2567">
        <v>601106</v>
      </c>
      <c r="B2567" t="s">
        <v>4168</v>
      </c>
    </row>
    <row r="2568" spans="1:2">
      <c r="A2568">
        <v>601107</v>
      </c>
      <c r="B2568" t="s">
        <v>4169</v>
      </c>
    </row>
    <row r="2569" spans="1:2">
      <c r="A2569">
        <v>601111</v>
      </c>
      <c r="B2569" t="s">
        <v>1122</v>
      </c>
    </row>
    <row r="2570" spans="1:2">
      <c r="A2570">
        <v>601113</v>
      </c>
      <c r="B2570" t="s">
        <v>4170</v>
      </c>
    </row>
    <row r="2571" spans="1:2">
      <c r="A2571">
        <v>601116</v>
      </c>
      <c r="B2571" t="s">
        <v>4171</v>
      </c>
    </row>
    <row r="2572" spans="1:2">
      <c r="A2572">
        <v>601117</v>
      </c>
      <c r="B2572" t="s">
        <v>4172</v>
      </c>
    </row>
    <row r="2573" spans="1:2">
      <c r="A2573">
        <v>601118</v>
      </c>
      <c r="B2573" t="s">
        <v>4173</v>
      </c>
    </row>
    <row r="2574" spans="1:2">
      <c r="A2574">
        <v>601126</v>
      </c>
      <c r="B2574" t="s">
        <v>4174</v>
      </c>
    </row>
    <row r="2575" spans="1:2">
      <c r="A2575">
        <v>601137</v>
      </c>
      <c r="B2575" t="s">
        <v>4175</v>
      </c>
    </row>
    <row r="2576" spans="1:2">
      <c r="A2576">
        <v>601139</v>
      </c>
      <c r="B2576" t="s">
        <v>4176</v>
      </c>
    </row>
    <row r="2577" spans="1:2">
      <c r="A2577">
        <v>601155</v>
      </c>
      <c r="B2577" t="s">
        <v>4177</v>
      </c>
    </row>
    <row r="2578" spans="1:2">
      <c r="A2578">
        <v>601158</v>
      </c>
      <c r="B2578" t="s">
        <v>4178</v>
      </c>
    </row>
    <row r="2579" spans="1:2">
      <c r="A2579">
        <v>601166</v>
      </c>
      <c r="B2579" t="s">
        <v>4179</v>
      </c>
    </row>
    <row r="2580" spans="1:2">
      <c r="A2580">
        <v>601168</v>
      </c>
      <c r="B2580" t="s">
        <v>4180</v>
      </c>
    </row>
    <row r="2581" spans="1:2">
      <c r="A2581">
        <v>601169</v>
      </c>
      <c r="B2581" t="s">
        <v>4181</v>
      </c>
    </row>
    <row r="2582" spans="1:2">
      <c r="A2582">
        <v>601177</v>
      </c>
      <c r="B2582" t="s">
        <v>4182</v>
      </c>
    </row>
    <row r="2583" spans="1:2">
      <c r="A2583">
        <v>601179</v>
      </c>
      <c r="B2583" t="s">
        <v>4183</v>
      </c>
    </row>
    <row r="2584" spans="1:2">
      <c r="A2584">
        <v>601186</v>
      </c>
      <c r="B2584" t="s">
        <v>1189</v>
      </c>
    </row>
    <row r="2585" spans="1:2">
      <c r="A2585">
        <v>601188</v>
      </c>
      <c r="B2585" t="s">
        <v>4184</v>
      </c>
    </row>
    <row r="2586" spans="1:2">
      <c r="A2586">
        <v>601198</v>
      </c>
      <c r="B2586" t="s">
        <v>4185</v>
      </c>
    </row>
    <row r="2587" spans="1:2">
      <c r="A2587">
        <v>601199</v>
      </c>
      <c r="B2587" t="s">
        <v>4186</v>
      </c>
    </row>
    <row r="2588" spans="1:2">
      <c r="A2588">
        <v>601208</v>
      </c>
      <c r="B2588" t="s">
        <v>4187</v>
      </c>
    </row>
    <row r="2589" spans="1:2">
      <c r="A2589">
        <v>601211</v>
      </c>
      <c r="B2589" t="s">
        <v>4189</v>
      </c>
    </row>
    <row r="2590" spans="1:2">
      <c r="A2590">
        <v>601216</v>
      </c>
      <c r="B2590" t="s">
        <v>4191</v>
      </c>
    </row>
    <row r="2591" spans="1:2">
      <c r="A2591">
        <v>601218</v>
      </c>
      <c r="B2591" t="s">
        <v>4192</v>
      </c>
    </row>
    <row r="2592" spans="1:2">
      <c r="A2592">
        <v>601222</v>
      </c>
      <c r="B2592" t="s">
        <v>4194</v>
      </c>
    </row>
    <row r="2593" spans="1:2">
      <c r="A2593">
        <v>601225</v>
      </c>
      <c r="B2593" t="s">
        <v>4195</v>
      </c>
    </row>
    <row r="2594" spans="1:2">
      <c r="A2594">
        <v>601226</v>
      </c>
      <c r="B2594" t="s">
        <v>4196</v>
      </c>
    </row>
    <row r="2595" spans="1:2">
      <c r="A2595">
        <v>601231</v>
      </c>
      <c r="B2595" t="s">
        <v>4197</v>
      </c>
    </row>
    <row r="2596" spans="1:2">
      <c r="A2596">
        <v>601233</v>
      </c>
      <c r="B2596" t="s">
        <v>4198</v>
      </c>
    </row>
    <row r="2597" spans="1:2">
      <c r="A2597">
        <v>601238</v>
      </c>
      <c r="B2597" t="s">
        <v>1248</v>
      </c>
    </row>
    <row r="2598" spans="1:2">
      <c r="A2598">
        <v>601258</v>
      </c>
      <c r="B2598" t="s">
        <v>4199</v>
      </c>
    </row>
    <row r="2599" spans="1:2">
      <c r="A2599">
        <v>601288</v>
      </c>
      <c r="B2599" t="s">
        <v>1196</v>
      </c>
    </row>
    <row r="2600" spans="1:2">
      <c r="A2600">
        <v>601311</v>
      </c>
      <c r="B2600" t="s">
        <v>4200</v>
      </c>
    </row>
    <row r="2601" spans="1:2">
      <c r="A2601">
        <v>601313</v>
      </c>
      <c r="B2601" t="s">
        <v>4201</v>
      </c>
    </row>
    <row r="2602" spans="1:2">
      <c r="A2602">
        <v>601318</v>
      </c>
      <c r="B2602" t="s">
        <v>1252</v>
      </c>
    </row>
    <row r="2603" spans="1:2">
      <c r="A2603">
        <v>601328</v>
      </c>
      <c r="B2603" t="s">
        <v>1285</v>
      </c>
    </row>
    <row r="2604" spans="1:2">
      <c r="A2604">
        <v>601333</v>
      </c>
      <c r="B2604" t="s">
        <v>4202</v>
      </c>
    </row>
    <row r="2605" spans="1:2">
      <c r="A2605">
        <v>601336</v>
      </c>
      <c r="B2605" t="s">
        <v>1202</v>
      </c>
    </row>
    <row r="2606" spans="1:2">
      <c r="A2606">
        <v>601339</v>
      </c>
      <c r="B2606" t="s">
        <v>4203</v>
      </c>
    </row>
    <row r="2607" spans="1:2">
      <c r="A2607">
        <v>601368</v>
      </c>
      <c r="B2607" t="s">
        <v>4204</v>
      </c>
    </row>
    <row r="2608" spans="1:2">
      <c r="A2608">
        <v>601369</v>
      </c>
      <c r="B2608" t="s">
        <v>4205</v>
      </c>
    </row>
    <row r="2609" spans="1:2">
      <c r="A2609">
        <v>601377</v>
      </c>
      <c r="B2609" t="s">
        <v>4206</v>
      </c>
    </row>
    <row r="2610" spans="1:2">
      <c r="A2610">
        <v>601388</v>
      </c>
      <c r="B2610" t="s">
        <v>4207</v>
      </c>
    </row>
    <row r="2611" spans="1:2">
      <c r="A2611">
        <v>601390</v>
      </c>
      <c r="B2611" t="s">
        <v>1077</v>
      </c>
    </row>
    <row r="2612" spans="1:2">
      <c r="A2612">
        <v>601398</v>
      </c>
      <c r="B2612" t="s">
        <v>1209</v>
      </c>
    </row>
    <row r="2613" spans="1:2">
      <c r="A2613">
        <v>601515</v>
      </c>
      <c r="B2613" t="s">
        <v>4208</v>
      </c>
    </row>
    <row r="2614" spans="1:2">
      <c r="A2614">
        <v>601518</v>
      </c>
      <c r="B2614" t="s">
        <v>4209</v>
      </c>
    </row>
    <row r="2615" spans="1:2">
      <c r="A2615">
        <v>601519</v>
      </c>
      <c r="B2615" t="s">
        <v>4210</v>
      </c>
    </row>
    <row r="2616" spans="1:2">
      <c r="A2616">
        <v>601555</v>
      </c>
      <c r="B2616" t="s">
        <v>4211</v>
      </c>
    </row>
    <row r="2617" spans="1:2">
      <c r="A2617">
        <v>601558</v>
      </c>
      <c r="B2617" t="s">
        <v>4213</v>
      </c>
    </row>
    <row r="2618" spans="1:2">
      <c r="A2618">
        <v>601566</v>
      </c>
      <c r="B2618" t="s">
        <v>4214</v>
      </c>
    </row>
    <row r="2619" spans="1:2">
      <c r="A2619">
        <v>601567</v>
      </c>
      <c r="B2619" t="s">
        <v>4216</v>
      </c>
    </row>
    <row r="2620" spans="1:2">
      <c r="A2620">
        <v>601579</v>
      </c>
      <c r="B2620" t="s">
        <v>4217</v>
      </c>
    </row>
    <row r="2621" spans="1:2">
      <c r="A2621">
        <v>601588</v>
      </c>
      <c r="B2621" t="s">
        <v>4218</v>
      </c>
    </row>
    <row r="2622" spans="1:2">
      <c r="A2622">
        <v>601599</v>
      </c>
      <c r="B2622" t="s">
        <v>4219</v>
      </c>
    </row>
    <row r="2623" spans="1:2">
      <c r="A2623">
        <v>601600</v>
      </c>
      <c r="B2623" t="s">
        <v>1263</v>
      </c>
    </row>
    <row r="2624" spans="1:2">
      <c r="A2624">
        <v>601601</v>
      </c>
      <c r="B2624" t="s">
        <v>1264</v>
      </c>
    </row>
    <row r="2625" spans="1:2">
      <c r="A2625">
        <v>601607</v>
      </c>
      <c r="B2625" t="s">
        <v>1265</v>
      </c>
    </row>
    <row r="2626" spans="1:2">
      <c r="A2626">
        <v>601608</v>
      </c>
      <c r="B2626" t="s">
        <v>4220</v>
      </c>
    </row>
    <row r="2627" spans="1:2">
      <c r="A2627">
        <v>601616</v>
      </c>
      <c r="B2627" t="s">
        <v>4221</v>
      </c>
    </row>
    <row r="2628" spans="1:2">
      <c r="A2628">
        <v>601618</v>
      </c>
      <c r="B2628" t="s">
        <v>1213</v>
      </c>
    </row>
    <row r="2629" spans="1:2">
      <c r="A2629">
        <v>601628</v>
      </c>
      <c r="B2629" t="s">
        <v>1266</v>
      </c>
    </row>
    <row r="2630" spans="1:2">
      <c r="A2630">
        <v>601633</v>
      </c>
      <c r="B2630" t="s">
        <v>1256</v>
      </c>
    </row>
    <row r="2631" spans="1:2">
      <c r="A2631">
        <v>601636</v>
      </c>
      <c r="B2631" t="s">
        <v>4222</v>
      </c>
    </row>
    <row r="2632" spans="1:2">
      <c r="A2632">
        <v>601666</v>
      </c>
      <c r="B2632" t="s">
        <v>4223</v>
      </c>
    </row>
    <row r="2633" spans="1:2">
      <c r="A2633">
        <v>601668</v>
      </c>
      <c r="B2633" t="s">
        <v>4224</v>
      </c>
    </row>
    <row r="2634" spans="1:2">
      <c r="A2634">
        <v>601669</v>
      </c>
      <c r="B2634" t="s">
        <v>4225</v>
      </c>
    </row>
    <row r="2635" spans="1:2">
      <c r="A2635">
        <v>601677</v>
      </c>
      <c r="B2635" t="s">
        <v>4226</v>
      </c>
    </row>
    <row r="2636" spans="1:2">
      <c r="A2636">
        <v>601678</v>
      </c>
      <c r="B2636" t="s">
        <v>4227</v>
      </c>
    </row>
    <row r="2637" spans="1:2">
      <c r="A2637">
        <v>601688</v>
      </c>
      <c r="B2637" t="s">
        <v>4228</v>
      </c>
    </row>
    <row r="2638" spans="1:2">
      <c r="A2638">
        <v>601689</v>
      </c>
      <c r="B2638" t="s">
        <v>4229</v>
      </c>
    </row>
    <row r="2639" spans="1:2">
      <c r="A2639">
        <v>601699</v>
      </c>
      <c r="B2639" t="s">
        <v>4230</v>
      </c>
    </row>
    <row r="2640" spans="1:2">
      <c r="A2640">
        <v>601700</v>
      </c>
      <c r="B2640" t="s">
        <v>4231</v>
      </c>
    </row>
    <row r="2641" spans="1:2">
      <c r="A2641">
        <v>601717</v>
      </c>
      <c r="B2641" t="s">
        <v>1096</v>
      </c>
    </row>
    <row r="2642" spans="1:2">
      <c r="A2642">
        <v>601718</v>
      </c>
      <c r="B2642" t="s">
        <v>4232</v>
      </c>
    </row>
    <row r="2643" spans="1:2">
      <c r="A2643">
        <v>601727</v>
      </c>
      <c r="B2643" t="s">
        <v>1270</v>
      </c>
    </row>
    <row r="2644" spans="1:2">
      <c r="A2644">
        <v>601766</v>
      </c>
      <c r="B2644" t="s">
        <v>4233</v>
      </c>
    </row>
    <row r="2645" spans="1:2">
      <c r="A2645">
        <v>601777</v>
      </c>
      <c r="B2645" t="s">
        <v>4234</v>
      </c>
    </row>
    <row r="2646" spans="1:2">
      <c r="A2646">
        <v>601788</v>
      </c>
      <c r="B2646" t="s">
        <v>4235</v>
      </c>
    </row>
    <row r="2647" spans="1:2">
      <c r="A2647">
        <v>601789</v>
      </c>
      <c r="B2647" t="s">
        <v>4236</v>
      </c>
    </row>
    <row r="2648" spans="1:2">
      <c r="A2648">
        <v>601798</v>
      </c>
      <c r="B2648" t="s">
        <v>4237</v>
      </c>
    </row>
    <row r="2649" spans="1:2">
      <c r="A2649">
        <v>601799</v>
      </c>
      <c r="B2649" t="s">
        <v>4238</v>
      </c>
    </row>
    <row r="2650" spans="1:2">
      <c r="A2650">
        <v>601800</v>
      </c>
      <c r="B2650" t="s">
        <v>4239</v>
      </c>
    </row>
    <row r="2651" spans="1:2">
      <c r="A2651">
        <v>601801</v>
      </c>
      <c r="B2651" t="s">
        <v>4240</v>
      </c>
    </row>
    <row r="2652" spans="1:2">
      <c r="A2652">
        <v>601808</v>
      </c>
      <c r="B2652" t="s">
        <v>4241</v>
      </c>
    </row>
    <row r="2653" spans="1:2">
      <c r="A2653">
        <v>601818</v>
      </c>
      <c r="B2653" t="s">
        <v>4242</v>
      </c>
    </row>
    <row r="2654" spans="1:2">
      <c r="A2654">
        <v>601857</v>
      </c>
      <c r="B2654" t="s">
        <v>4243</v>
      </c>
    </row>
    <row r="2655" spans="1:2">
      <c r="A2655">
        <v>601866</v>
      </c>
      <c r="B2655" t="s">
        <v>1272</v>
      </c>
    </row>
    <row r="2656" spans="1:2">
      <c r="A2656">
        <v>601872</v>
      </c>
      <c r="B2656" t="s">
        <v>4244</v>
      </c>
    </row>
    <row r="2657" spans="1:2">
      <c r="A2657">
        <v>601877</v>
      </c>
      <c r="B2657" t="s">
        <v>4245</v>
      </c>
    </row>
    <row r="2658" spans="1:2">
      <c r="A2658">
        <v>601880</v>
      </c>
      <c r="B2658" t="s">
        <v>1274</v>
      </c>
    </row>
    <row r="2659" spans="1:2">
      <c r="A2659">
        <v>601886</v>
      </c>
      <c r="B2659" t="s">
        <v>4246</v>
      </c>
    </row>
    <row r="2660" spans="1:2">
      <c r="A2660">
        <v>601888</v>
      </c>
      <c r="B2660" t="s">
        <v>4247</v>
      </c>
    </row>
    <row r="2661" spans="1:2">
      <c r="A2661">
        <v>601890</v>
      </c>
      <c r="B2661" t="s">
        <v>4248</v>
      </c>
    </row>
    <row r="2662" spans="1:2">
      <c r="A2662">
        <v>601898</v>
      </c>
      <c r="B2662" t="s">
        <v>1229</v>
      </c>
    </row>
    <row r="2663" spans="1:2">
      <c r="A2663">
        <v>601899</v>
      </c>
      <c r="B2663" t="s">
        <v>1276</v>
      </c>
    </row>
    <row r="2664" spans="1:2">
      <c r="A2664">
        <v>601901</v>
      </c>
      <c r="B2664" t="s">
        <v>4249</v>
      </c>
    </row>
    <row r="2665" spans="1:2">
      <c r="A2665">
        <v>601908</v>
      </c>
      <c r="B2665" t="s">
        <v>4250</v>
      </c>
    </row>
    <row r="2666" spans="1:2">
      <c r="A2666">
        <v>601918</v>
      </c>
      <c r="B2666" t="s">
        <v>4251</v>
      </c>
    </row>
    <row r="2667" spans="1:2">
      <c r="A2667">
        <v>601919</v>
      </c>
      <c r="B2667" t="s">
        <v>1231</v>
      </c>
    </row>
    <row r="2668" spans="1:2">
      <c r="A2668">
        <v>601928</v>
      </c>
      <c r="B2668" t="s">
        <v>4252</v>
      </c>
    </row>
    <row r="2669" spans="1:2">
      <c r="A2669">
        <v>601929</v>
      </c>
      <c r="B2669" t="s">
        <v>4253</v>
      </c>
    </row>
    <row r="2670" spans="1:2">
      <c r="A2670">
        <v>601933</v>
      </c>
      <c r="B2670" t="s">
        <v>4254</v>
      </c>
    </row>
    <row r="2671" spans="1:2">
      <c r="A2671">
        <v>601939</v>
      </c>
      <c r="B2671" t="s">
        <v>1147</v>
      </c>
    </row>
    <row r="2672" spans="1:2">
      <c r="A2672">
        <v>601958</v>
      </c>
      <c r="B2672" t="s">
        <v>4255</v>
      </c>
    </row>
    <row r="2673" spans="1:2">
      <c r="A2673">
        <v>601965</v>
      </c>
      <c r="B2673" t="s">
        <v>4256</v>
      </c>
    </row>
    <row r="2674" spans="1:2">
      <c r="A2674">
        <v>601968</v>
      </c>
      <c r="B2674" t="s">
        <v>4258</v>
      </c>
    </row>
    <row r="2675" spans="1:2">
      <c r="A2675">
        <v>601969</v>
      </c>
      <c r="B2675" t="s">
        <v>4259</v>
      </c>
    </row>
    <row r="2676" spans="1:2">
      <c r="A2676">
        <v>601985</v>
      </c>
      <c r="B2676" t="s">
        <v>4260</v>
      </c>
    </row>
    <row r="2677" spans="1:2">
      <c r="A2677">
        <v>601988</v>
      </c>
      <c r="B2677" t="s">
        <v>1306</v>
      </c>
    </row>
    <row r="2678" spans="1:2">
      <c r="A2678">
        <v>601989</v>
      </c>
      <c r="B2678" t="s">
        <v>4261</v>
      </c>
    </row>
    <row r="2679" spans="1:2">
      <c r="A2679">
        <v>601991</v>
      </c>
      <c r="B2679" t="s">
        <v>1154</v>
      </c>
    </row>
    <row r="2680" spans="1:2">
      <c r="A2680">
        <v>601992</v>
      </c>
      <c r="B2680" t="s">
        <v>1240</v>
      </c>
    </row>
    <row r="2681" spans="1:2">
      <c r="A2681">
        <v>601996</v>
      </c>
      <c r="B2681" t="s">
        <v>4262</v>
      </c>
    </row>
    <row r="2682" spans="1:2">
      <c r="A2682">
        <v>601998</v>
      </c>
      <c r="B2682" t="s">
        <v>1158</v>
      </c>
    </row>
    <row r="2683" spans="1:2">
      <c r="A2683">
        <v>601999</v>
      </c>
      <c r="B2683" t="s">
        <v>4263</v>
      </c>
    </row>
    <row r="2684" spans="1:2">
      <c r="A2684">
        <v>603000</v>
      </c>
      <c r="B2684" t="s">
        <v>4264</v>
      </c>
    </row>
    <row r="2685" spans="1:2">
      <c r="A2685">
        <v>603001</v>
      </c>
      <c r="B2685" t="s">
        <v>4265</v>
      </c>
    </row>
    <row r="2686" spans="1:2">
      <c r="A2686">
        <v>603002</v>
      </c>
      <c r="B2686" t="s">
        <v>4266</v>
      </c>
    </row>
    <row r="2687" spans="1:2">
      <c r="A2687">
        <v>603003</v>
      </c>
      <c r="B2687" t="s">
        <v>4267</v>
      </c>
    </row>
    <row r="2688" spans="1:2">
      <c r="A2688">
        <v>603005</v>
      </c>
      <c r="B2688" t="s">
        <v>4268</v>
      </c>
    </row>
    <row r="2689" spans="1:2">
      <c r="A2689">
        <v>603006</v>
      </c>
      <c r="B2689" t="s">
        <v>4269</v>
      </c>
    </row>
    <row r="2690" spans="1:2">
      <c r="A2690">
        <v>603008</v>
      </c>
      <c r="B2690" t="s">
        <v>4270</v>
      </c>
    </row>
    <row r="2691" spans="1:2">
      <c r="A2691">
        <v>603009</v>
      </c>
      <c r="B2691" t="s">
        <v>4271</v>
      </c>
    </row>
    <row r="2692" spans="1:2">
      <c r="A2692">
        <v>603010</v>
      </c>
      <c r="B2692" t="s">
        <v>4272</v>
      </c>
    </row>
    <row r="2693" spans="1:2">
      <c r="A2693">
        <v>603011</v>
      </c>
      <c r="B2693" t="s">
        <v>4273</v>
      </c>
    </row>
    <row r="2694" spans="1:2">
      <c r="A2694">
        <v>603012</v>
      </c>
      <c r="B2694" t="s">
        <v>4274</v>
      </c>
    </row>
    <row r="2695" spans="1:2">
      <c r="A2695">
        <v>603015</v>
      </c>
      <c r="B2695" t="s">
        <v>4275</v>
      </c>
    </row>
    <row r="2696" spans="1:2">
      <c r="A2696">
        <v>603017</v>
      </c>
      <c r="B2696" t="s">
        <v>4277</v>
      </c>
    </row>
    <row r="2697" spans="1:2">
      <c r="A2697">
        <v>603018</v>
      </c>
      <c r="B2697" t="s">
        <v>4278</v>
      </c>
    </row>
    <row r="2698" spans="1:2">
      <c r="A2698">
        <v>603019</v>
      </c>
      <c r="B2698" t="s">
        <v>4279</v>
      </c>
    </row>
    <row r="2699" spans="1:2">
      <c r="A2699">
        <v>603020</v>
      </c>
      <c r="B2699" t="s">
        <v>4280</v>
      </c>
    </row>
    <row r="2700" spans="1:2">
      <c r="A2700">
        <v>603021</v>
      </c>
      <c r="B2700" t="s">
        <v>4281</v>
      </c>
    </row>
    <row r="2701" spans="1:2">
      <c r="A2701">
        <v>603022</v>
      </c>
      <c r="B2701" t="s">
        <v>4282</v>
      </c>
    </row>
    <row r="2702" spans="1:2">
      <c r="A2702">
        <v>603023</v>
      </c>
      <c r="B2702" t="s">
        <v>4283</v>
      </c>
    </row>
    <row r="2703" spans="1:2">
      <c r="A2703">
        <v>603025</v>
      </c>
      <c r="B2703" t="s">
        <v>4285</v>
      </c>
    </row>
    <row r="2704" spans="1:2">
      <c r="A2704">
        <v>603026</v>
      </c>
      <c r="B2704" t="s">
        <v>4286</v>
      </c>
    </row>
    <row r="2705" spans="1:2">
      <c r="A2705">
        <v>603030</v>
      </c>
      <c r="B2705" t="s">
        <v>4287</v>
      </c>
    </row>
    <row r="2706" spans="1:2">
      <c r="A2706">
        <v>603066</v>
      </c>
      <c r="B2706" t="s">
        <v>4288</v>
      </c>
    </row>
    <row r="2707" spans="1:2">
      <c r="A2707">
        <v>603077</v>
      </c>
      <c r="B2707" t="s">
        <v>4290</v>
      </c>
    </row>
    <row r="2708" spans="1:2">
      <c r="A2708">
        <v>603085</v>
      </c>
      <c r="B2708" t="s">
        <v>4291</v>
      </c>
    </row>
    <row r="2709" spans="1:2">
      <c r="A2709">
        <v>603088</v>
      </c>
      <c r="B2709" t="s">
        <v>4292</v>
      </c>
    </row>
    <row r="2710" spans="1:2">
      <c r="A2710">
        <v>603099</v>
      </c>
      <c r="B2710" t="s">
        <v>4293</v>
      </c>
    </row>
    <row r="2711" spans="1:2">
      <c r="A2711">
        <v>603100</v>
      </c>
      <c r="B2711" t="s">
        <v>4294</v>
      </c>
    </row>
    <row r="2712" spans="1:2">
      <c r="A2712">
        <v>603108</v>
      </c>
      <c r="B2712" t="s">
        <v>4295</v>
      </c>
    </row>
    <row r="2713" spans="1:2">
      <c r="A2713">
        <v>603111</v>
      </c>
      <c r="B2713" t="s">
        <v>4296</v>
      </c>
    </row>
    <row r="2714" spans="1:2">
      <c r="A2714">
        <v>603116</v>
      </c>
      <c r="B2714" t="s">
        <v>4297</v>
      </c>
    </row>
    <row r="2715" spans="1:2">
      <c r="A2715">
        <v>603117</v>
      </c>
      <c r="B2715" t="s">
        <v>4298</v>
      </c>
    </row>
    <row r="2716" spans="1:2">
      <c r="A2716">
        <v>603118</v>
      </c>
      <c r="B2716" t="s">
        <v>4299</v>
      </c>
    </row>
    <row r="2717" spans="1:2">
      <c r="A2717">
        <v>603123</v>
      </c>
      <c r="B2717" t="s">
        <v>4300</v>
      </c>
    </row>
    <row r="2718" spans="1:2">
      <c r="A2718">
        <v>603126</v>
      </c>
      <c r="B2718" t="s">
        <v>4301</v>
      </c>
    </row>
    <row r="2719" spans="1:2">
      <c r="A2719">
        <v>603128</v>
      </c>
      <c r="B2719" t="s">
        <v>4302</v>
      </c>
    </row>
    <row r="2720" spans="1:2">
      <c r="A2720">
        <v>603158</v>
      </c>
      <c r="B2720" t="s">
        <v>4303</v>
      </c>
    </row>
    <row r="2721" spans="1:2">
      <c r="A2721">
        <v>603166</v>
      </c>
      <c r="B2721" t="s">
        <v>4304</v>
      </c>
    </row>
    <row r="2722" spans="1:2">
      <c r="A2722">
        <v>603167</v>
      </c>
      <c r="B2722" t="s">
        <v>4305</v>
      </c>
    </row>
    <row r="2723" spans="1:2">
      <c r="A2723">
        <v>603168</v>
      </c>
      <c r="B2723" t="s">
        <v>4306</v>
      </c>
    </row>
    <row r="2724" spans="1:2">
      <c r="A2724">
        <v>603169</v>
      </c>
      <c r="B2724" t="s">
        <v>4307</v>
      </c>
    </row>
    <row r="2725" spans="1:2">
      <c r="A2725">
        <v>603188</v>
      </c>
      <c r="B2725" t="s">
        <v>4308</v>
      </c>
    </row>
    <row r="2726" spans="1:2">
      <c r="A2726">
        <v>603198</v>
      </c>
      <c r="B2726" t="s">
        <v>4309</v>
      </c>
    </row>
    <row r="2727" spans="1:2">
      <c r="A2727">
        <v>603199</v>
      </c>
      <c r="B2727" t="s">
        <v>4310</v>
      </c>
    </row>
    <row r="2728" spans="1:2">
      <c r="A2728">
        <v>603222</v>
      </c>
      <c r="B2728" t="s">
        <v>4311</v>
      </c>
    </row>
    <row r="2729" spans="1:2">
      <c r="A2729">
        <v>603223</v>
      </c>
      <c r="B2729" t="s">
        <v>4312</v>
      </c>
    </row>
    <row r="2730" spans="1:2">
      <c r="A2730">
        <v>603227</v>
      </c>
      <c r="B2730" t="s">
        <v>4313</v>
      </c>
    </row>
    <row r="2731" spans="1:2">
      <c r="A2731">
        <v>603268</v>
      </c>
      <c r="B2731" t="s">
        <v>4314</v>
      </c>
    </row>
    <row r="2732" spans="1:2">
      <c r="A2732">
        <v>603288</v>
      </c>
      <c r="B2732" t="s">
        <v>4315</v>
      </c>
    </row>
    <row r="2733" spans="1:2">
      <c r="A2733">
        <v>603299</v>
      </c>
      <c r="B2733" t="s">
        <v>4317</v>
      </c>
    </row>
    <row r="2734" spans="1:2">
      <c r="A2734">
        <v>603300</v>
      </c>
      <c r="B2734" t="s">
        <v>4318</v>
      </c>
    </row>
    <row r="2735" spans="1:2">
      <c r="A2735">
        <v>603306</v>
      </c>
      <c r="B2735" t="s">
        <v>4319</v>
      </c>
    </row>
    <row r="2736" spans="1:2">
      <c r="A2736">
        <v>603308</v>
      </c>
      <c r="B2736" t="s">
        <v>4320</v>
      </c>
    </row>
    <row r="2737" spans="1:2">
      <c r="A2737">
        <v>603309</v>
      </c>
      <c r="B2737" t="s">
        <v>4321</v>
      </c>
    </row>
    <row r="2738" spans="1:2">
      <c r="A2738">
        <v>603311</v>
      </c>
      <c r="B2738" t="s">
        <v>4322</v>
      </c>
    </row>
    <row r="2739" spans="1:2">
      <c r="A2739">
        <v>603315</v>
      </c>
      <c r="B2739" t="s">
        <v>4323</v>
      </c>
    </row>
    <row r="2740" spans="1:2">
      <c r="A2740">
        <v>603318</v>
      </c>
      <c r="B2740" t="s">
        <v>4324</v>
      </c>
    </row>
    <row r="2741" spans="1:2">
      <c r="A2741">
        <v>603328</v>
      </c>
      <c r="B2741" t="s">
        <v>4325</v>
      </c>
    </row>
    <row r="2742" spans="1:2">
      <c r="A2742">
        <v>603333</v>
      </c>
      <c r="B2742" t="s">
        <v>4326</v>
      </c>
    </row>
    <row r="2743" spans="1:2">
      <c r="A2743">
        <v>603338</v>
      </c>
      <c r="B2743" t="s">
        <v>4327</v>
      </c>
    </row>
    <row r="2744" spans="1:2">
      <c r="A2744">
        <v>603355</v>
      </c>
      <c r="B2744" t="s">
        <v>4328</v>
      </c>
    </row>
    <row r="2745" spans="1:2">
      <c r="A2745">
        <v>603366</v>
      </c>
      <c r="B2745" t="s">
        <v>4329</v>
      </c>
    </row>
    <row r="2746" spans="1:2">
      <c r="A2746">
        <v>603368</v>
      </c>
      <c r="B2746" t="s">
        <v>4330</v>
      </c>
    </row>
    <row r="2747" spans="1:2">
      <c r="A2747">
        <v>603369</v>
      </c>
      <c r="B2747" t="s">
        <v>4331</v>
      </c>
    </row>
    <row r="2748" spans="1:2">
      <c r="A2748">
        <v>603398</v>
      </c>
      <c r="B2748" t="s">
        <v>4332</v>
      </c>
    </row>
    <row r="2749" spans="1:2">
      <c r="A2749">
        <v>603399</v>
      </c>
      <c r="B2749" t="s">
        <v>4333</v>
      </c>
    </row>
    <row r="2750" spans="1:2">
      <c r="A2750">
        <v>603456</v>
      </c>
      <c r="B2750" t="s">
        <v>4334</v>
      </c>
    </row>
    <row r="2751" spans="1:2">
      <c r="A2751">
        <v>603508</v>
      </c>
      <c r="B2751" t="s">
        <v>4335</v>
      </c>
    </row>
    <row r="2752" spans="1:2">
      <c r="A2752">
        <v>603518</v>
      </c>
      <c r="B2752" t="s">
        <v>4336</v>
      </c>
    </row>
    <row r="2753" spans="1:2">
      <c r="A2753">
        <v>603519</v>
      </c>
      <c r="B2753" t="s">
        <v>4337</v>
      </c>
    </row>
    <row r="2754" spans="1:2">
      <c r="A2754">
        <v>603555</v>
      </c>
      <c r="B2754" t="s">
        <v>4338</v>
      </c>
    </row>
    <row r="2755" spans="1:2">
      <c r="A2755">
        <v>603558</v>
      </c>
      <c r="B2755" t="s">
        <v>4339</v>
      </c>
    </row>
    <row r="2756" spans="1:2">
      <c r="A2756">
        <v>603566</v>
      </c>
      <c r="B2756" t="s">
        <v>4340</v>
      </c>
    </row>
    <row r="2757" spans="1:2">
      <c r="A2757">
        <v>603567</v>
      </c>
      <c r="B2757" t="s">
        <v>4341</v>
      </c>
    </row>
    <row r="2758" spans="1:2">
      <c r="A2758">
        <v>603568</v>
      </c>
      <c r="B2758" t="s">
        <v>4343</v>
      </c>
    </row>
    <row r="2759" spans="1:2">
      <c r="A2759">
        <v>603588</v>
      </c>
      <c r="B2759" t="s">
        <v>4344</v>
      </c>
    </row>
    <row r="2760" spans="1:2">
      <c r="A2760">
        <v>603589</v>
      </c>
      <c r="B2760" t="s">
        <v>4345</v>
      </c>
    </row>
    <row r="2761" spans="1:2">
      <c r="A2761">
        <v>603598</v>
      </c>
      <c r="B2761" t="s">
        <v>4346</v>
      </c>
    </row>
    <row r="2762" spans="1:2">
      <c r="A2762">
        <v>603599</v>
      </c>
      <c r="B2762" t="s">
        <v>4347</v>
      </c>
    </row>
    <row r="2763" spans="1:2">
      <c r="A2763">
        <v>603600</v>
      </c>
      <c r="B2763" t="s">
        <v>4348</v>
      </c>
    </row>
    <row r="2764" spans="1:2">
      <c r="A2764">
        <v>603601</v>
      </c>
      <c r="B2764" t="s">
        <v>4349</v>
      </c>
    </row>
    <row r="2765" spans="1:2">
      <c r="A2765">
        <v>603606</v>
      </c>
      <c r="B2765" t="s">
        <v>4350</v>
      </c>
    </row>
    <row r="2766" spans="1:2">
      <c r="A2766">
        <v>603609</v>
      </c>
      <c r="B2766" t="s">
        <v>4351</v>
      </c>
    </row>
    <row r="2767" spans="1:2">
      <c r="A2767">
        <v>603611</v>
      </c>
      <c r="B2767" t="s">
        <v>4352</v>
      </c>
    </row>
    <row r="2768" spans="1:2">
      <c r="A2768">
        <v>603616</v>
      </c>
      <c r="B2768" t="s">
        <v>4353</v>
      </c>
    </row>
    <row r="2769" spans="1:2">
      <c r="A2769">
        <v>603618</v>
      </c>
      <c r="B2769" t="s">
        <v>4354</v>
      </c>
    </row>
    <row r="2770" spans="1:2">
      <c r="A2770">
        <v>603636</v>
      </c>
      <c r="B2770" t="s">
        <v>4355</v>
      </c>
    </row>
    <row r="2771" spans="1:2">
      <c r="A2771">
        <v>603669</v>
      </c>
      <c r="B2771" t="s">
        <v>4356</v>
      </c>
    </row>
    <row r="2772" spans="1:2">
      <c r="A2772">
        <v>603678</v>
      </c>
      <c r="B2772" t="s">
        <v>4357</v>
      </c>
    </row>
    <row r="2773" spans="1:2">
      <c r="A2773">
        <v>603686</v>
      </c>
      <c r="B2773" t="s">
        <v>4358</v>
      </c>
    </row>
    <row r="2774" spans="1:2">
      <c r="A2774">
        <v>603688</v>
      </c>
      <c r="B2774" t="s">
        <v>4359</v>
      </c>
    </row>
    <row r="2775" spans="1:2">
      <c r="A2775">
        <v>603696</v>
      </c>
      <c r="B2775" t="s">
        <v>4360</v>
      </c>
    </row>
    <row r="2776" spans="1:2">
      <c r="A2776">
        <v>603698</v>
      </c>
      <c r="B2776" t="s">
        <v>4361</v>
      </c>
    </row>
    <row r="2777" spans="1:2">
      <c r="A2777">
        <v>603699</v>
      </c>
      <c r="B2777" t="s">
        <v>4362</v>
      </c>
    </row>
    <row r="2778" spans="1:2">
      <c r="A2778">
        <v>603703</v>
      </c>
      <c r="B2778" t="s">
        <v>4363</v>
      </c>
    </row>
    <row r="2779" spans="1:2">
      <c r="A2779">
        <v>603718</v>
      </c>
      <c r="B2779" t="s">
        <v>4364</v>
      </c>
    </row>
    <row r="2780" spans="1:2">
      <c r="A2780">
        <v>603729</v>
      </c>
      <c r="B2780" t="s">
        <v>4365</v>
      </c>
    </row>
    <row r="2781" spans="1:2">
      <c r="A2781">
        <v>603766</v>
      </c>
      <c r="B2781" t="s">
        <v>4366</v>
      </c>
    </row>
    <row r="2782" spans="1:2">
      <c r="A2782">
        <v>603778</v>
      </c>
      <c r="B2782" t="s">
        <v>4368</v>
      </c>
    </row>
    <row r="2783" spans="1:2">
      <c r="A2783">
        <v>603788</v>
      </c>
      <c r="B2783" t="s">
        <v>4369</v>
      </c>
    </row>
    <row r="2784" spans="1:2">
      <c r="A2784">
        <v>603789</v>
      </c>
      <c r="B2784" t="s">
        <v>4370</v>
      </c>
    </row>
    <row r="2785" spans="1:2">
      <c r="A2785">
        <v>603799</v>
      </c>
      <c r="B2785" t="s">
        <v>4371</v>
      </c>
    </row>
    <row r="2786" spans="1:2">
      <c r="A2786">
        <v>603800</v>
      </c>
      <c r="B2786" t="s">
        <v>4372</v>
      </c>
    </row>
    <row r="2787" spans="1:2">
      <c r="A2787">
        <v>603806</v>
      </c>
      <c r="B2787" t="s">
        <v>4373</v>
      </c>
    </row>
    <row r="2788" spans="1:2">
      <c r="A2788">
        <v>603808</v>
      </c>
      <c r="B2788" t="s">
        <v>4374</v>
      </c>
    </row>
    <row r="2789" spans="1:2">
      <c r="A2789">
        <v>603818</v>
      </c>
      <c r="B2789" t="s">
        <v>4376</v>
      </c>
    </row>
    <row r="2790" spans="1:2">
      <c r="A2790">
        <v>603828</v>
      </c>
      <c r="B2790" t="s">
        <v>4377</v>
      </c>
    </row>
    <row r="2791" spans="1:2">
      <c r="A2791">
        <v>603838</v>
      </c>
      <c r="B2791" t="s">
        <v>4378</v>
      </c>
    </row>
    <row r="2792" spans="1:2">
      <c r="A2792">
        <v>603866</v>
      </c>
      <c r="B2792" t="s">
        <v>4379</v>
      </c>
    </row>
    <row r="2793" spans="1:2">
      <c r="A2793">
        <v>603869</v>
      </c>
      <c r="B2793" t="s">
        <v>4380</v>
      </c>
    </row>
    <row r="2794" spans="1:2">
      <c r="A2794">
        <v>603883</v>
      </c>
      <c r="B2794" t="s">
        <v>4381</v>
      </c>
    </row>
    <row r="2795" spans="1:2">
      <c r="A2795">
        <v>603885</v>
      </c>
      <c r="B2795" t="s">
        <v>4382</v>
      </c>
    </row>
    <row r="2796" spans="1:2">
      <c r="A2796">
        <v>603889</v>
      </c>
      <c r="B2796" t="s">
        <v>4383</v>
      </c>
    </row>
    <row r="2797" spans="1:2">
      <c r="A2797">
        <v>603898</v>
      </c>
      <c r="B2797" t="s">
        <v>4384</v>
      </c>
    </row>
    <row r="2798" spans="1:2">
      <c r="A2798">
        <v>603899</v>
      </c>
      <c r="B2798" t="s">
        <v>4385</v>
      </c>
    </row>
    <row r="2799" spans="1:2">
      <c r="A2799">
        <v>603901</v>
      </c>
      <c r="B2799" t="s">
        <v>4386</v>
      </c>
    </row>
    <row r="2800" spans="1:2">
      <c r="A2800">
        <v>603918</v>
      </c>
      <c r="B2800" t="s">
        <v>4387</v>
      </c>
    </row>
    <row r="2801" spans="1:2">
      <c r="A2801">
        <v>603936</v>
      </c>
      <c r="B2801" t="s">
        <v>4388</v>
      </c>
    </row>
    <row r="2802" spans="1:2">
      <c r="A2802">
        <v>603939</v>
      </c>
      <c r="B2802" t="s">
        <v>4389</v>
      </c>
    </row>
    <row r="2803" spans="1:2">
      <c r="A2803">
        <v>603968</v>
      </c>
      <c r="B2803" t="s">
        <v>4390</v>
      </c>
    </row>
    <row r="2804" spans="1:2">
      <c r="A2804">
        <v>603969</v>
      </c>
      <c r="B2804" t="s">
        <v>4391</v>
      </c>
    </row>
    <row r="2805" spans="1:2">
      <c r="A2805">
        <v>603979</v>
      </c>
      <c r="B2805" t="s">
        <v>4392</v>
      </c>
    </row>
    <row r="2806" spans="1:2">
      <c r="A2806">
        <v>603988</v>
      </c>
      <c r="B2806" t="s">
        <v>4393</v>
      </c>
    </row>
    <row r="2807" spans="1:2">
      <c r="A2807">
        <v>603989</v>
      </c>
      <c r="B2807" t="s">
        <v>4394</v>
      </c>
    </row>
    <row r="2808" spans="1:2">
      <c r="A2808">
        <v>603993</v>
      </c>
      <c r="B2808" t="s">
        <v>1307</v>
      </c>
    </row>
    <row r="2809" spans="1:2">
      <c r="A2809">
        <v>603996</v>
      </c>
      <c r="B2809" t="s">
        <v>4395</v>
      </c>
    </row>
    <row r="2810" spans="1:2">
      <c r="A2810">
        <v>603997</v>
      </c>
      <c r="B2810" t="s">
        <v>4396</v>
      </c>
    </row>
    <row r="2811" spans="1:2">
      <c r="A2811">
        <v>603998</v>
      </c>
      <c r="B2811" t="s">
        <v>4397</v>
      </c>
    </row>
    <row r="2812" spans="1:2">
      <c r="A2812">
        <v>603999</v>
      </c>
      <c r="B2812" t="s">
        <v>4398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行业与个股对应表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HJF</dc:creator>
  <cp:lastModifiedBy>HJF</cp:lastModifiedBy>
  <dcterms:created xsi:type="dcterms:W3CDTF">2015-11-26T06:56:00Z</dcterms:created>
  <dcterms:modified xsi:type="dcterms:W3CDTF">2016-01-18T12:55:16Z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