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filterPrivacy="1" autoCompressPictures="0"/>
  <bookViews>
    <workbookView xWindow="0" yWindow="0" windowWidth="24860" windowHeight="14720" activeTab="1"/>
  </bookViews>
  <sheets>
    <sheet name="基金" sheetId="1" r:id="rId1"/>
    <sheet name="P2P" sheetId="2" r:id="rId2"/>
    <sheet name="余额宝" sheetId="4" r:id="rId3"/>
    <sheet name="朝朝盈" sheetId="5" r:id="rId4"/>
    <sheet name="铜板街（铜宝）" sheetId="6" r:id="rId5"/>
  </sheets>
  <definedNames>
    <definedName name="_xlnm._FilterDatabase" localSheetId="1" hidden="1">P2P!$A$1:$N$7</definedName>
    <definedName name="_xlnm._FilterDatabase" localSheetId="2" hidden="1">余额宝!$A$1:$F$2</definedName>
    <definedName name="_xlnm._FilterDatabase" localSheetId="3" hidden="1">朝朝盈!$A$1:$F$6</definedName>
    <definedName name="_xlnm._FilterDatabase" localSheetId="4" hidden="1">铜板街（铜宝）!$A$1:$F$2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6" l="1"/>
  <c r="F6" i="6"/>
  <c r="F5" i="6"/>
  <c r="M3" i="2"/>
  <c r="L3" i="2"/>
  <c r="I3" i="2"/>
  <c r="J3" i="2"/>
  <c r="F4" i="2"/>
  <c r="L3" i="1"/>
  <c r="O3" i="1"/>
  <c r="P3" i="1"/>
  <c r="N3" i="1"/>
  <c r="M3" i="1"/>
  <c r="F4" i="6"/>
  <c r="F3" i="4"/>
  <c r="F4" i="4"/>
  <c r="J5" i="2"/>
  <c r="M2" i="2"/>
  <c r="L2" i="2"/>
  <c r="I2" i="2"/>
  <c r="J2" i="2"/>
  <c r="K4" i="2"/>
  <c r="L4" i="2"/>
  <c r="M4" i="2"/>
  <c r="J4" i="2"/>
  <c r="F3" i="5"/>
  <c r="F4" i="5"/>
  <c r="F5" i="2"/>
  <c r="K5" i="2"/>
  <c r="K6" i="2"/>
  <c r="M5" i="2"/>
  <c r="M6" i="2"/>
  <c r="L5" i="2"/>
  <c r="L6" i="2"/>
  <c r="J6" i="2"/>
  <c r="K5" i="1"/>
  <c r="J5" i="1"/>
  <c r="N4" i="1"/>
  <c r="N2" i="1"/>
  <c r="M4" i="1"/>
  <c r="M2" i="1"/>
  <c r="L4" i="1"/>
  <c r="L2" i="1"/>
  <c r="L5" i="1"/>
  <c r="O2" i="1"/>
  <c r="O4" i="1"/>
  <c r="P4" i="1"/>
  <c r="O5" i="1"/>
  <c r="P2" i="1"/>
  <c r="F6" i="2"/>
  <c r="P5" i="1"/>
</calcChain>
</file>

<file path=xl/sharedStrings.xml><?xml version="1.0" encoding="utf-8"?>
<sst xmlns="http://schemas.openxmlformats.org/spreadsheetml/2006/main" count="73" uniqueCount="49">
  <si>
    <t>基金名称</t>
    <phoneticPr fontId="1" type="noConversion"/>
  </si>
  <si>
    <t>买入时间</t>
    <phoneticPr fontId="1" type="noConversion"/>
  </si>
  <si>
    <t>投入本金（元）</t>
    <phoneticPr fontId="1" type="noConversion"/>
  </si>
  <si>
    <t>收益（元）</t>
    <phoneticPr fontId="1" type="noConversion"/>
  </si>
  <si>
    <t>收益率</t>
    <phoneticPr fontId="1" type="noConversion"/>
  </si>
  <si>
    <t>日均收益率</t>
    <phoneticPr fontId="1" type="noConversion"/>
  </si>
  <si>
    <t>合计</t>
    <phoneticPr fontId="1" type="noConversion"/>
  </si>
  <si>
    <t>投资平台</t>
    <phoneticPr fontId="1" type="noConversion"/>
  </si>
  <si>
    <t>赎回时间</t>
    <phoneticPr fontId="1" type="noConversion"/>
  </si>
  <si>
    <t>预计利率</t>
    <phoneticPr fontId="1" type="noConversion"/>
  </si>
  <si>
    <t>项目</t>
    <phoneticPr fontId="1" type="noConversion"/>
  </si>
  <si>
    <t>买入份额（份）</t>
    <phoneticPr fontId="1" type="noConversion"/>
  </si>
  <si>
    <t>买入价格（元）</t>
    <phoneticPr fontId="1" type="noConversion"/>
  </si>
  <si>
    <t>赎回价格（元）</t>
    <phoneticPr fontId="1" type="noConversion"/>
  </si>
  <si>
    <t>赎回总价（元）</t>
    <phoneticPr fontId="1" type="noConversion"/>
  </si>
  <si>
    <t>每份差价（元）</t>
    <phoneticPr fontId="1" type="noConversion"/>
  </si>
  <si>
    <t>完成度%</t>
    <phoneticPr fontId="1" type="noConversion"/>
  </si>
  <si>
    <t>预计收入（元）</t>
    <phoneticPr fontId="1" type="noConversion"/>
  </si>
  <si>
    <t>实际收入（元）</t>
    <phoneticPr fontId="1" type="noConversion"/>
  </si>
  <si>
    <t>本金（元）</t>
    <phoneticPr fontId="1" type="noConversion"/>
  </si>
  <si>
    <t>投资天数</t>
    <phoneticPr fontId="1" type="noConversion"/>
  </si>
  <si>
    <t>持有时长</t>
    <phoneticPr fontId="1" type="noConversion"/>
  </si>
  <si>
    <t>是否提取成功</t>
    <phoneticPr fontId="1" type="noConversion"/>
  </si>
  <si>
    <t>额外（元）</t>
    <phoneticPr fontId="1" type="noConversion"/>
  </si>
  <si>
    <t>买入时间</t>
    <phoneticPr fontId="1" type="noConversion"/>
  </si>
  <si>
    <t>起息时间</t>
    <phoneticPr fontId="1" type="noConversion"/>
  </si>
  <si>
    <t>支付宝</t>
    <phoneticPr fontId="1" type="noConversion"/>
  </si>
  <si>
    <t>余额宝</t>
    <phoneticPr fontId="1" type="noConversion"/>
  </si>
  <si>
    <t>操作时间</t>
    <phoneticPr fontId="1" type="noConversion"/>
  </si>
  <si>
    <t>操作</t>
    <phoneticPr fontId="1" type="noConversion"/>
  </si>
  <si>
    <t>账户余额（元）</t>
    <phoneticPr fontId="1" type="noConversion"/>
  </si>
  <si>
    <t>黄河金融</t>
    <phoneticPr fontId="1" type="noConversion"/>
  </si>
  <si>
    <t>铜板街</t>
    <phoneticPr fontId="1" type="noConversion"/>
  </si>
  <si>
    <t>利息（元）</t>
    <phoneticPr fontId="1" type="noConversion"/>
  </si>
  <si>
    <t>招商银行</t>
    <phoneticPr fontId="1" type="noConversion"/>
  </si>
  <si>
    <t>朝朝盈</t>
    <phoneticPr fontId="1" type="noConversion"/>
  </si>
  <si>
    <t>结算</t>
    <phoneticPr fontId="1" type="noConversion"/>
  </si>
  <si>
    <t>铜板街</t>
    <phoneticPr fontId="1" type="noConversion"/>
  </si>
  <si>
    <t>铜宝</t>
    <phoneticPr fontId="1" type="noConversion"/>
  </si>
  <si>
    <r>
      <rPr>
        <sz val="11"/>
        <color theme="1"/>
        <rFont val="宋体"/>
        <family val="2"/>
        <charset val="134"/>
      </rPr>
      <t>鹏</t>
    </r>
    <r>
      <rPr>
        <sz val="11"/>
        <color theme="1"/>
        <rFont val="Lantinghei TC Demibold"/>
        <family val="2"/>
      </rPr>
      <t>华中</t>
    </r>
    <r>
      <rPr>
        <sz val="11"/>
        <color theme="1"/>
        <rFont val="宋体"/>
        <family val="2"/>
        <charset val="134"/>
      </rPr>
      <t>证国防指数分级（160630）</t>
    </r>
  </si>
  <si>
    <t>投资平台</t>
  </si>
  <si>
    <t>申购费率</t>
  </si>
  <si>
    <t>赎回费率</t>
  </si>
  <si>
    <t>蚂蚁聚宝</t>
  </si>
  <si>
    <t>0~365 0.50%</t>
  </si>
  <si>
    <t>富国中证国防指数分级（161024）</t>
  </si>
  <si>
    <t>天天基金</t>
  </si>
  <si>
    <t>一铜金A809期</t>
  </si>
  <si>
    <t>零钱宝-36号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</si>
</sst>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 "/>
    <numFmt numFmtId="165" formatCode="0.00000%"/>
    <numFmt numFmtId="166" formatCode="m/d/yyyy;@"/>
  </numFmts>
  <fonts count="11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rgb="FF002060"/>
      <name val="微软雅黑"/>
      <family val="2"/>
      <charset val="134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宋体"/>
      <family val="2"/>
      <charset val="134"/>
    </font>
    <font>
      <sz val="11"/>
      <color theme="1"/>
      <name val="Lantinghei TC Demibold"/>
      <family val="2"/>
    </font>
    <font>
      <b/>
      <sz val="11"/>
      <color theme="1"/>
      <name val="宋体"/>
      <family val="2"/>
      <charset val="134"/>
    </font>
    <font>
      <sz val="11"/>
      <color rgb="FF000000"/>
      <name val="微软雅黑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10" fontId="3" fillId="0" borderId="1" xfId="0" applyNumberFormat="1" applyFont="1" applyBorder="1" applyAlignment="1">
      <alignment horizontal="lef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10" fontId="3" fillId="0" borderId="0" xfId="0" applyNumberFormat="1" applyFont="1" applyAlignment="1">
      <alignment horizontal="left"/>
    </xf>
    <xf numFmtId="0" fontId="2" fillId="2" borderId="1" xfId="0" applyFont="1" applyFill="1" applyBorder="1" applyAlignment="1">
      <alignment horizontal="left"/>
    </xf>
    <xf numFmtId="10" fontId="2" fillId="2" borderId="1" xfId="0" applyNumberFormat="1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0" fontId="3" fillId="0" borderId="0" xfId="0" applyNumberFormat="1" applyFont="1" applyBorder="1" applyAlignment="1">
      <alignment horizontal="left"/>
    </xf>
    <xf numFmtId="165" fontId="2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>
      <alignment horizontal="left"/>
    </xf>
    <xf numFmtId="0" fontId="3" fillId="0" borderId="1" xfId="0" applyNumberFormat="1" applyFont="1" applyBorder="1" applyAlignment="1">
      <alignment horizontal="left"/>
    </xf>
    <xf numFmtId="0" fontId="3" fillId="0" borderId="0" xfId="0" applyNumberFormat="1" applyFont="1" applyBorder="1" applyAlignment="1">
      <alignment horizontal="left"/>
    </xf>
    <xf numFmtId="0" fontId="3" fillId="0" borderId="0" xfId="0" applyNumberFormat="1" applyFont="1" applyAlignment="1">
      <alignment horizontal="left"/>
    </xf>
    <xf numFmtId="165" fontId="2" fillId="2" borderId="1" xfId="0" applyNumberFormat="1" applyFont="1" applyFill="1" applyBorder="1" applyAlignment="1">
      <alignment horizontal="left" vertical="top"/>
    </xf>
    <xf numFmtId="165" fontId="3" fillId="0" borderId="1" xfId="0" applyNumberFormat="1" applyFont="1" applyBorder="1" applyAlignment="1">
      <alignment horizontal="left" vertical="top"/>
    </xf>
    <xf numFmtId="165" fontId="3" fillId="0" borderId="0" xfId="0" applyNumberFormat="1" applyFont="1" applyBorder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9" fontId="2" fillId="2" borderId="1" xfId="0" applyNumberFormat="1" applyFont="1" applyFill="1" applyBorder="1" applyAlignment="1">
      <alignment horizontal="left"/>
    </xf>
    <xf numFmtId="9" fontId="3" fillId="0" borderId="1" xfId="0" applyNumberFormat="1" applyFont="1" applyBorder="1" applyAlignment="1">
      <alignment horizontal="left"/>
    </xf>
    <xf numFmtId="9" fontId="3" fillId="0" borderId="0" xfId="0" applyNumberFormat="1" applyFont="1" applyAlignment="1">
      <alignment horizontal="left"/>
    </xf>
    <xf numFmtId="165" fontId="2" fillId="0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165" fontId="4" fillId="0" borderId="1" xfId="0" applyNumberFormat="1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9" fontId="4" fillId="0" borderId="1" xfId="0" applyNumberFormat="1" applyFont="1" applyBorder="1" applyAlignment="1">
      <alignment horizontal="left"/>
    </xf>
    <xf numFmtId="0" fontId="4" fillId="0" borderId="0" xfId="0" applyFont="1"/>
    <xf numFmtId="0" fontId="3" fillId="0" borderId="1" xfId="0" applyFont="1" applyFill="1" applyBorder="1" applyAlignment="1">
      <alignment horizontal="left"/>
    </xf>
    <xf numFmtId="14" fontId="3" fillId="0" borderId="1" xfId="0" applyNumberFormat="1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left"/>
    </xf>
    <xf numFmtId="0" fontId="3" fillId="0" borderId="0" xfId="0" applyFont="1" applyFill="1"/>
    <xf numFmtId="0" fontId="2" fillId="0" borderId="1" xfId="0" applyFont="1" applyFill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4" fontId="2" fillId="0" borderId="1" xfId="0" applyNumberFormat="1" applyFont="1" applyFill="1" applyBorder="1" applyAlignment="1">
      <alignment horizontal="left"/>
    </xf>
    <xf numFmtId="0" fontId="2" fillId="0" borderId="0" xfId="0" applyFont="1" applyFill="1"/>
    <xf numFmtId="166" fontId="2" fillId="2" borderId="1" xfId="0" applyNumberFormat="1" applyFont="1" applyFill="1" applyBorder="1" applyAlignment="1">
      <alignment horizontal="left"/>
    </xf>
    <xf numFmtId="166" fontId="3" fillId="0" borderId="1" xfId="0" applyNumberFormat="1" applyFont="1" applyBorder="1" applyAlignment="1">
      <alignment horizontal="left"/>
    </xf>
    <xf numFmtId="166" fontId="2" fillId="0" borderId="1" xfId="0" applyNumberFormat="1" applyFont="1" applyBorder="1" applyAlignment="1">
      <alignment horizontal="left"/>
    </xf>
    <xf numFmtId="166" fontId="3" fillId="0" borderId="0" xfId="0" applyNumberFormat="1" applyFont="1" applyAlignment="1">
      <alignment horizontal="left"/>
    </xf>
    <xf numFmtId="0" fontId="7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14" fontId="7" fillId="0" borderId="1" xfId="0" applyNumberFormat="1" applyFont="1" applyBorder="1" applyAlignment="1">
      <alignment horizontal="left"/>
    </xf>
    <xf numFmtId="10" fontId="9" fillId="2" borderId="1" xfId="0" applyNumberFormat="1" applyFont="1" applyFill="1" applyBorder="1" applyAlignment="1">
      <alignment horizontal="left"/>
    </xf>
    <xf numFmtId="14" fontId="10" fillId="0" borderId="1" xfId="0" applyNumberFormat="1" applyFont="1" applyBorder="1" applyAlignment="1">
      <alignment horizontal="left"/>
    </xf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151"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ont>
        <b/>
        <i/>
        <color auto="1"/>
      </font>
      <fill>
        <patternFill>
          <bgColor theme="0" tint="-0.34998626667073579"/>
        </patternFill>
      </fill>
    </dxf>
    <dxf>
      <font>
        <b/>
        <i/>
        <strike val="0"/>
        <color auto="1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39994506668294322"/>
        </patternFill>
      </fill>
    </dxf>
    <dxf>
      <font>
        <b/>
        <i/>
        <strike val="0"/>
        <color auto="1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b/>
        <i/>
        <color auto="1"/>
      </font>
      <fill>
        <patternFill>
          <bgColor theme="0" tint="-0.34998626667073579"/>
        </patternFill>
      </fill>
    </dxf>
    <dxf>
      <font>
        <b/>
        <i/>
        <strike val="0"/>
        <color auto="1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ont>
        <b/>
        <i/>
        <color auto="1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ont>
        <b/>
        <i/>
        <color auto="1"/>
      </font>
      <fill>
        <patternFill>
          <bgColor theme="0" tint="-0.34998626667073579"/>
        </patternFill>
      </fill>
    </dxf>
    <dxf>
      <font>
        <b/>
        <i/>
        <strike val="0"/>
        <color auto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pane xSplit="1" topLeftCell="F1" activePane="topRight" state="frozen"/>
      <selection pane="topRight" activeCell="I10" sqref="I10"/>
    </sheetView>
  </sheetViews>
  <sheetFormatPr baseColWidth="10" defaultColWidth="8.83203125" defaultRowHeight="15" x14ac:dyDescent="0"/>
  <cols>
    <col min="1" max="1" width="29.33203125" style="7" customWidth="1"/>
    <col min="2" max="3" width="11.1640625" style="7" bestFit="1" customWidth="1"/>
    <col min="4" max="4" width="11.1640625" style="7" customWidth="1"/>
    <col min="5" max="5" width="11.1640625" style="8" customWidth="1"/>
    <col min="6" max="6" width="14" style="7" bestFit="1" customWidth="1"/>
    <col min="7" max="7" width="15.33203125" style="21" bestFit="1" customWidth="1"/>
    <col min="8" max="8" width="15.33203125" style="21" customWidth="1"/>
    <col min="9" max="9" width="15.33203125" style="21" bestFit="1" customWidth="1"/>
    <col min="10" max="10" width="15.33203125" style="7" bestFit="1" customWidth="1"/>
    <col min="11" max="11" width="15.1640625" style="7" bestFit="1" customWidth="1"/>
    <col min="12" max="12" width="9.1640625" style="7" bestFit="1" customWidth="1"/>
    <col min="13" max="13" width="15.33203125" style="21" customWidth="1"/>
    <col min="14" max="14" width="13.1640625" style="21" customWidth="1"/>
    <col min="15" max="15" width="12.1640625" style="8" bestFit="1" customWidth="1"/>
    <col min="16" max="16" width="16.33203125" style="25" bestFit="1" customWidth="1"/>
    <col min="17" max="16384" width="8.83203125" style="6"/>
  </cols>
  <sheetData>
    <row r="1" spans="1:16" s="5" customFormat="1">
      <c r="A1" s="9" t="s">
        <v>0</v>
      </c>
      <c r="B1" s="9" t="s">
        <v>1</v>
      </c>
      <c r="C1" s="9" t="s">
        <v>8</v>
      </c>
      <c r="D1" s="52" t="s">
        <v>40</v>
      </c>
      <c r="E1" s="54" t="s">
        <v>41</v>
      </c>
      <c r="F1" s="52" t="s">
        <v>42</v>
      </c>
      <c r="G1" s="18" t="s">
        <v>12</v>
      </c>
      <c r="H1" s="18" t="s">
        <v>13</v>
      </c>
      <c r="I1" s="18" t="s">
        <v>11</v>
      </c>
      <c r="J1" s="9" t="s">
        <v>2</v>
      </c>
      <c r="K1" s="9" t="s">
        <v>14</v>
      </c>
      <c r="L1" s="9" t="s">
        <v>3</v>
      </c>
      <c r="M1" s="9" t="s">
        <v>15</v>
      </c>
      <c r="N1" s="18" t="s">
        <v>21</v>
      </c>
      <c r="O1" s="10" t="s">
        <v>4</v>
      </c>
      <c r="P1" s="22" t="s">
        <v>5</v>
      </c>
    </row>
    <row r="2" spans="1:16" ht="16">
      <c r="A2" s="2" t="s">
        <v>39</v>
      </c>
      <c r="B2" s="3">
        <v>42009</v>
      </c>
      <c r="C2" s="3"/>
      <c r="D2" s="53" t="s">
        <v>43</v>
      </c>
      <c r="E2" s="4">
        <v>1.1999999999999999E-3</v>
      </c>
      <c r="F2" s="3" t="s">
        <v>44</v>
      </c>
      <c r="G2" s="19">
        <v>0.88200000000000001</v>
      </c>
      <c r="H2" s="19"/>
      <c r="I2" s="19">
        <v>1127.03</v>
      </c>
      <c r="J2" s="2">
        <v>3000</v>
      </c>
      <c r="K2" s="2"/>
      <c r="L2" s="2" t="str">
        <f>IF(K2&lt;&gt;"",K2-J2,"")</f>
        <v/>
      </c>
      <c r="M2" s="19" t="str">
        <f>IF(H2&lt;&gt;"",H2-G2,"")</f>
        <v/>
      </c>
      <c r="N2" s="19" t="str">
        <f>IF(C2&lt;&gt;"",C2-B2,"")</f>
        <v/>
      </c>
      <c r="O2" s="4" t="e">
        <f>L2/J2</f>
        <v>#VALUE!</v>
      </c>
      <c r="P2" s="23" t="e">
        <f>O2/(C2-B2)</f>
        <v>#VALUE!</v>
      </c>
    </row>
    <row r="3" spans="1:16" ht="16">
      <c r="A3" s="2" t="s">
        <v>39</v>
      </c>
      <c r="B3" s="3">
        <v>42009</v>
      </c>
      <c r="C3" s="3"/>
      <c r="D3" s="53" t="s">
        <v>46</v>
      </c>
      <c r="E3" s="4">
        <v>6.0000000000000001E-3</v>
      </c>
      <c r="F3" s="3" t="s">
        <v>44</v>
      </c>
      <c r="G3" s="19">
        <v>0.88200000000000001</v>
      </c>
      <c r="H3" s="19"/>
      <c r="I3" s="19">
        <v>0.88200000000000001</v>
      </c>
      <c r="J3" s="2">
        <v>1000</v>
      </c>
      <c r="K3" s="2"/>
      <c r="L3" s="2" t="str">
        <f>IF(K3&lt;&gt;"",K3-J3,"")</f>
        <v/>
      </c>
      <c r="M3" s="19" t="str">
        <f>IF(H3&lt;&gt;"",H3-G3,"")</f>
        <v/>
      </c>
      <c r="N3" s="19" t="str">
        <f>IF(C3&lt;&gt;"",C3-B3,"")</f>
        <v/>
      </c>
      <c r="O3" s="4" t="e">
        <f>L3/J3</f>
        <v>#VALUE!</v>
      </c>
      <c r="P3" s="23" t="e">
        <f>O3/(C3-B3)</f>
        <v>#VALUE!</v>
      </c>
    </row>
    <row r="4" spans="1:16">
      <c r="A4" s="51" t="s">
        <v>45</v>
      </c>
      <c r="B4" s="3">
        <v>42356</v>
      </c>
      <c r="C4" s="3"/>
      <c r="D4" s="53" t="s">
        <v>46</v>
      </c>
      <c r="E4" s="4">
        <v>6.0000000000000001E-3</v>
      </c>
      <c r="F4" s="3"/>
      <c r="G4" s="19">
        <v>0.83199999999999996</v>
      </c>
      <c r="H4" s="19"/>
      <c r="I4" s="19">
        <v>2389.5100000000002</v>
      </c>
      <c r="J4" s="2">
        <v>2000</v>
      </c>
      <c r="K4" s="2"/>
      <c r="L4" s="2" t="str">
        <f t="shared" ref="L4" si="0">IF(K4&lt;&gt;"",K4-J4,"")</f>
        <v/>
      </c>
      <c r="M4" s="19" t="str">
        <f t="shared" ref="M4" si="1">IF(H4&lt;&gt;"",H4-G4,"")</f>
        <v/>
      </c>
      <c r="N4" s="19" t="str">
        <f>IF(C4&lt;&gt;"",C4-B4,"")</f>
        <v/>
      </c>
      <c r="O4" s="4" t="e">
        <f>L4/J4</f>
        <v>#VALUE!</v>
      </c>
      <c r="P4" s="23" t="e">
        <f>O4/(C4-B4)</f>
        <v>#VALUE!</v>
      </c>
    </row>
    <row r="5" spans="1:16">
      <c r="A5" s="1" t="s">
        <v>6</v>
      </c>
      <c r="B5" s="2"/>
      <c r="C5" s="2"/>
      <c r="D5" s="2"/>
      <c r="E5" s="4"/>
      <c r="F5" s="2"/>
      <c r="G5" s="19"/>
      <c r="H5" s="19"/>
      <c r="I5" s="19"/>
      <c r="J5" s="2">
        <f>SUM(J2:J4)</f>
        <v>6000</v>
      </c>
      <c r="K5" s="2" t="str">
        <f>IF(K2&lt;&gt;"",SUM(K2:K4),"")</f>
        <v/>
      </c>
      <c r="L5" s="2" t="str">
        <f>IF(L2&lt;&gt;"",SUM(L2:L4),"")</f>
        <v/>
      </c>
      <c r="M5" s="19"/>
      <c r="N5" s="19"/>
      <c r="O5" s="4" t="e">
        <f ca="1">AVERAGE(O2:INDIRECT(ADDRESS(ROW(O5)-1,COLUMN(O5))))</f>
        <v>#VALUE!</v>
      </c>
      <c r="P5" s="23" t="e">
        <f ca="1">AVERAGE(P2:INDIRECT(ADDRESS(ROW(P5)-1,COLUMN(P5))))</f>
        <v>#VALUE!</v>
      </c>
    </row>
    <row r="6" spans="1:16">
      <c r="A6" s="14"/>
      <c r="B6" s="15"/>
      <c r="C6" s="15"/>
      <c r="D6" s="15"/>
      <c r="E6" s="16"/>
      <c r="F6" s="15"/>
      <c r="G6" s="20"/>
      <c r="H6" s="20"/>
      <c r="I6" s="20"/>
      <c r="J6" s="15"/>
      <c r="K6" s="15"/>
      <c r="L6" s="15"/>
      <c r="M6" s="20"/>
      <c r="N6" s="20"/>
      <c r="O6" s="16"/>
      <c r="P6" s="24"/>
    </row>
    <row r="7" spans="1:16">
      <c r="A7" s="14"/>
      <c r="B7" s="15"/>
      <c r="C7" s="15"/>
      <c r="D7" s="15"/>
      <c r="E7" s="16"/>
      <c r="F7" s="15"/>
      <c r="G7" s="20"/>
      <c r="H7" s="20"/>
      <c r="I7" s="20"/>
      <c r="J7" s="15"/>
      <c r="K7" s="15"/>
      <c r="L7" s="15"/>
      <c r="M7" s="20"/>
      <c r="N7" s="20"/>
      <c r="O7" s="16"/>
      <c r="P7" s="24"/>
    </row>
  </sheetData>
  <phoneticPr fontId="1" type="noConversion"/>
  <conditionalFormatting sqref="O2">
    <cfRule type="cellIs" dxfId="150" priority="16" operator="lessThan">
      <formula>0</formula>
    </cfRule>
  </conditionalFormatting>
  <conditionalFormatting sqref="P2">
    <cfRule type="cellIs" dxfId="149" priority="15" operator="lessThan">
      <formula>0</formula>
    </cfRule>
  </conditionalFormatting>
  <conditionalFormatting sqref="O4">
    <cfRule type="cellIs" dxfId="148" priority="14" operator="lessThan">
      <formula>0</formula>
    </cfRule>
  </conditionalFormatting>
  <conditionalFormatting sqref="P4">
    <cfRule type="cellIs" dxfId="147" priority="13" operator="lessThan">
      <formula>0</formula>
    </cfRule>
  </conditionalFormatting>
  <conditionalFormatting sqref="O2:P2 O4:P1048576">
    <cfRule type="cellIs" dxfId="146" priority="12" operator="greaterThan">
      <formula>0</formula>
    </cfRule>
  </conditionalFormatting>
  <conditionalFormatting sqref="O1:P2 O4:P1048576">
    <cfRule type="cellIs" dxfId="145" priority="11" operator="lessThan">
      <formula>0</formula>
    </cfRule>
  </conditionalFormatting>
  <conditionalFormatting sqref="O3">
    <cfRule type="cellIs" dxfId="144" priority="4" operator="lessThan">
      <formula>0</formula>
    </cfRule>
  </conditionalFormatting>
  <conditionalFormatting sqref="P3">
    <cfRule type="cellIs" dxfId="143" priority="3" operator="lessThan">
      <formula>0</formula>
    </cfRule>
  </conditionalFormatting>
  <conditionalFormatting sqref="O3:P3">
    <cfRule type="cellIs" dxfId="142" priority="2" operator="greaterThan">
      <formula>0</formula>
    </cfRule>
  </conditionalFormatting>
  <conditionalFormatting sqref="O3:P3">
    <cfRule type="cellIs" dxfId="141" priority="1" operator="lessThan">
      <formula>0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pane ySplit="1" topLeftCell="A2" activePane="bottomLeft" state="frozen"/>
      <selection pane="bottomLeft" activeCell="H15" sqref="H15"/>
    </sheetView>
  </sheetViews>
  <sheetFormatPr baseColWidth="10" defaultColWidth="8.83203125" defaultRowHeight="15" x14ac:dyDescent="0"/>
  <cols>
    <col min="1" max="1" width="9.1640625" style="7" bestFit="1" customWidth="1"/>
    <col min="2" max="2" width="14.1640625" style="7" bestFit="1" customWidth="1"/>
    <col min="3" max="3" width="11.1640625" style="7" bestFit="1" customWidth="1"/>
    <col min="4" max="4" width="11.1640625" style="7" customWidth="1"/>
    <col min="5" max="5" width="12.5" style="7" bestFit="1" customWidth="1"/>
    <col min="6" max="6" width="11.1640625" style="7" bestFit="1" customWidth="1"/>
    <col min="7" max="7" width="13.1640625" style="7" bestFit="1" customWidth="1"/>
    <col min="8" max="8" width="9.6640625" style="7" bestFit="1" customWidth="1"/>
    <col min="9" max="9" width="9.1640625" style="7" bestFit="1" customWidth="1"/>
    <col min="10" max="11" width="15.33203125" style="13" bestFit="1" customWidth="1"/>
    <col min="12" max="12" width="11.6640625" style="7" bestFit="1" customWidth="1"/>
    <col min="13" max="13" width="11.1640625" style="28" bestFit="1" customWidth="1"/>
    <col min="14" max="14" width="13.5" style="8" customWidth="1"/>
    <col min="15" max="16384" width="8.83203125" style="6"/>
  </cols>
  <sheetData>
    <row r="1" spans="1:14" s="5" customFormat="1">
      <c r="A1" s="9" t="s">
        <v>7</v>
      </c>
      <c r="B1" s="9" t="s">
        <v>10</v>
      </c>
      <c r="C1" s="9" t="s">
        <v>24</v>
      </c>
      <c r="D1" s="9" t="s">
        <v>25</v>
      </c>
      <c r="E1" s="9" t="s">
        <v>8</v>
      </c>
      <c r="F1" s="9" t="s">
        <v>19</v>
      </c>
      <c r="G1" s="9" t="s">
        <v>23</v>
      </c>
      <c r="H1" s="9" t="s">
        <v>9</v>
      </c>
      <c r="I1" s="9" t="s">
        <v>20</v>
      </c>
      <c r="J1" s="11" t="s">
        <v>17</v>
      </c>
      <c r="K1" s="11" t="s">
        <v>18</v>
      </c>
      <c r="L1" s="9" t="s">
        <v>3</v>
      </c>
      <c r="M1" s="26" t="s">
        <v>16</v>
      </c>
      <c r="N1" s="17" t="s">
        <v>22</v>
      </c>
    </row>
    <row r="2" spans="1:14">
      <c r="A2" s="31" t="s">
        <v>31</v>
      </c>
      <c r="B2" s="51" t="s">
        <v>48</v>
      </c>
      <c r="C2" s="3">
        <v>42481</v>
      </c>
      <c r="D2" s="3">
        <v>42482</v>
      </c>
      <c r="E2" s="3"/>
      <c r="F2" s="2">
        <v>800</v>
      </c>
      <c r="G2" s="2"/>
      <c r="H2" s="4">
        <v>0.08</v>
      </c>
      <c r="I2" s="2" t="str">
        <f t="shared" ref="I2" si="0">IF(E2&lt;&gt;"",E2-D2,"")</f>
        <v/>
      </c>
      <c r="J2" s="12" t="str">
        <f t="shared" ref="J2" si="1">IF(E2&lt;&gt;"",H2*(F2+G2)/365*I2+(F2+G2),"")</f>
        <v/>
      </c>
      <c r="K2" s="12"/>
      <c r="L2" s="12" t="str">
        <f t="shared" ref="L2" si="2">IF(K2&lt;&gt;"",K2-F2,"")</f>
        <v/>
      </c>
      <c r="M2" s="27">
        <f ca="1">IF((TODAY()-C2)/(E2-C2)&gt;=1,100%,(TODAY()-C2)/(E2-C2))</f>
        <v>0</v>
      </c>
      <c r="N2" s="29"/>
    </row>
    <row r="3" spans="1:14">
      <c r="A3" s="32" t="s">
        <v>32</v>
      </c>
      <c r="B3" s="51" t="s">
        <v>47</v>
      </c>
      <c r="C3" s="3">
        <v>42404</v>
      </c>
      <c r="D3" s="3">
        <v>42404</v>
      </c>
      <c r="E3" s="3">
        <v>42438</v>
      </c>
      <c r="F3" s="2">
        <v>1000</v>
      </c>
      <c r="G3" s="2"/>
      <c r="H3" s="4">
        <v>0.06</v>
      </c>
      <c r="I3" s="2">
        <f t="shared" ref="I3" si="3">IF(E3&lt;&gt;"",E3-D3,"")</f>
        <v>34</v>
      </c>
      <c r="J3" s="12">
        <f t="shared" ref="J3" si="4">IF(E3&lt;&gt;"",H3*(F3+G3)/365*I3+(F3+G3),"")</f>
        <v>1005.5890410958904</v>
      </c>
      <c r="K3" s="12"/>
      <c r="L3" s="12" t="str">
        <f t="shared" ref="L3" si="5">IF(K3&lt;&gt;"",K3-F3,"")</f>
        <v/>
      </c>
      <c r="M3" s="27">
        <f ca="1">IF((TODAY()-C3)/(E3-C3)&gt;=1,100%,(TODAY()-C3)/(E3-C3))</f>
        <v>1</v>
      </c>
      <c r="N3" s="29"/>
    </row>
    <row r="4" spans="1:14" s="36" customFormat="1">
      <c r="A4" s="31" t="s">
        <v>31</v>
      </c>
      <c r="B4" s="32"/>
      <c r="C4" s="32"/>
      <c r="D4" s="32"/>
      <c r="E4" s="32"/>
      <c r="F4" s="32">
        <f>SUMIF(A1:A2,"黄河金融",F1:F2)</f>
        <v>800</v>
      </c>
      <c r="G4" s="32"/>
      <c r="H4" s="32"/>
      <c r="I4" s="32"/>
      <c r="J4" s="34">
        <f ca="1">SUMIF(A1:A2,"黄河金融",J1:J1)</f>
        <v>0</v>
      </c>
      <c r="K4" s="34">
        <f>SUMIF(A1:A1,"黄河金融",K1:K1)</f>
        <v>0</v>
      </c>
      <c r="L4" s="32">
        <f>SUMIF(A1:A1,"黄河金融",L1:L1)</f>
        <v>0</v>
      </c>
      <c r="M4" s="35" t="e">
        <f>AVERAGEIF(A1:A1,"黄河金融",M1:M1)</f>
        <v>#DIV/0!</v>
      </c>
      <c r="N4" s="33"/>
    </row>
    <row r="5" spans="1:14" s="36" customFormat="1">
      <c r="A5" s="32" t="s">
        <v>32</v>
      </c>
      <c r="B5" s="32"/>
      <c r="C5" s="32"/>
      <c r="D5" s="32"/>
      <c r="E5" s="32"/>
      <c r="F5" s="32">
        <f>SUMIF(A2:A4,"铜板街",F2:F4)</f>
        <v>1000</v>
      </c>
      <c r="G5" s="32"/>
      <c r="H5" s="32"/>
      <c r="I5" s="32"/>
      <c r="J5" s="34">
        <f>SUMIF(A1:A1,"铜板街",J1:J2)</f>
        <v>0</v>
      </c>
      <c r="K5" s="34">
        <f>SUMIF(A1:A1,"铜板街",K1:K1)</f>
        <v>0</v>
      </c>
      <c r="L5" s="32">
        <f>SUMIF(A1:A1,"铜板街",L1:L1)</f>
        <v>0</v>
      </c>
      <c r="M5" s="35" t="e">
        <f>AVERAGEIF(A1:A1,"铜板街",M1:M1)</f>
        <v>#DIV/0!</v>
      </c>
      <c r="N5" s="33"/>
    </row>
    <row r="6" spans="1:14" s="36" customFormat="1">
      <c r="A6" s="32" t="s">
        <v>6</v>
      </c>
      <c r="B6" s="32"/>
      <c r="C6" s="32"/>
      <c r="D6" s="32"/>
      <c r="E6" s="32"/>
      <c r="F6" s="32">
        <f>SUMIF(B2:B5,"",F2:F5)</f>
        <v>1800</v>
      </c>
      <c r="G6" s="32"/>
      <c r="H6" s="32"/>
      <c r="I6" s="32"/>
      <c r="J6" s="34">
        <f ca="1">SUMIF(B1:B5,"",J1:J5)</f>
        <v>0</v>
      </c>
      <c r="K6" s="34">
        <f>SUMIF(B1:B5,"",K1:K5)</f>
        <v>0</v>
      </c>
      <c r="L6" s="32">
        <f>SUMIF(B1:B5,"",L1:L5)</f>
        <v>0</v>
      </c>
      <c r="M6" s="35" t="e">
        <f>AVERAGEIF(B1:B5,"",M1:M5)</f>
        <v>#DIV/0!</v>
      </c>
      <c r="N6" s="33"/>
    </row>
  </sheetData>
  <autoFilter ref="A1:N7"/>
  <phoneticPr fontId="1" type="noConversion"/>
  <conditionalFormatting sqref="A6:A1048576 A1:A2">
    <cfRule type="cellIs" dxfId="140" priority="551" operator="equal">
      <formula>"招商银行"</formula>
    </cfRule>
    <cfRule type="cellIs" dxfId="139" priority="680" operator="equal">
      <formula>"有利网"</formula>
    </cfRule>
    <cfRule type="cellIs" dxfId="138" priority="681" operator="equal">
      <formula>"陆金所"</formula>
    </cfRule>
    <cfRule type="cellIs" dxfId="137" priority="682" operator="equal">
      <formula>"黄河金融"</formula>
    </cfRule>
    <cfRule type="cellIs" dxfId="136" priority="683" operator="equal">
      <formula>"铜板街"</formula>
    </cfRule>
  </conditionalFormatting>
  <conditionalFormatting sqref="M6:M1048576 M2">
    <cfRule type="cellIs" dxfId="135" priority="672" operator="equal">
      <formula>1</formula>
    </cfRule>
    <cfRule type="cellIs" dxfId="134" priority="673" operator="lessThan">
      <formula>0</formula>
    </cfRule>
    <cfRule type="cellIs" dxfId="133" priority="674" operator="greaterThan">
      <formula>0</formula>
    </cfRule>
  </conditionalFormatting>
  <conditionalFormatting sqref="M1">
    <cfRule type="cellIs" dxfId="132" priority="671" operator="lessThan">
      <formula>0</formula>
    </cfRule>
  </conditionalFormatting>
  <conditionalFormatting sqref="M6:M1048576 M1:M2">
    <cfRule type="cellIs" dxfId="131" priority="669" operator="equal">
      <formula>1</formula>
    </cfRule>
  </conditionalFormatting>
  <conditionalFormatting sqref="N6:N1048576 N1:N2">
    <cfRule type="cellIs" dxfId="130" priority="594" operator="equal">
      <formula>"是"</formula>
    </cfRule>
  </conditionalFormatting>
  <conditionalFormatting sqref="A6:A1048576 A1:A2">
    <cfRule type="cellIs" dxfId="129" priority="505" operator="equal">
      <formula>"支付宝"</formula>
    </cfRule>
  </conditionalFormatting>
  <conditionalFormatting sqref="A4">
    <cfRule type="cellIs" dxfId="128" priority="280" operator="equal">
      <formula>"招商银行"</formula>
    </cfRule>
    <cfRule type="cellIs" dxfId="127" priority="287" operator="equal">
      <formula>"有利网"</formula>
    </cfRule>
    <cfRule type="cellIs" dxfId="126" priority="288" operator="equal">
      <formula>"陆金所"</formula>
    </cfRule>
    <cfRule type="cellIs" dxfId="125" priority="289" operator="equal">
      <formula>"黄河金融"</formula>
    </cfRule>
    <cfRule type="cellIs" dxfId="124" priority="290" operator="equal">
      <formula>"铜板街"</formula>
    </cfRule>
  </conditionalFormatting>
  <conditionalFormatting sqref="N4">
    <cfRule type="cellIs" dxfId="123" priority="281" operator="equal">
      <formula>"是"</formula>
    </cfRule>
  </conditionalFormatting>
  <conditionalFormatting sqref="A4">
    <cfRule type="cellIs" dxfId="122" priority="279" operator="equal">
      <formula>"支付宝"</formula>
    </cfRule>
  </conditionalFormatting>
  <conditionalFormatting sqref="A5">
    <cfRule type="cellIs" dxfId="121" priority="266" operator="equal">
      <formula>"招商银行"</formula>
    </cfRule>
    <cfRule type="cellIs" dxfId="120" priority="273" operator="equal">
      <formula>"有利网"</formula>
    </cfRule>
    <cfRule type="cellIs" dxfId="119" priority="274" operator="equal">
      <formula>"陆金所"</formula>
    </cfRule>
    <cfRule type="cellIs" dxfId="118" priority="275" operator="equal">
      <formula>"黄河金融"</formula>
    </cfRule>
    <cfRule type="cellIs" dxfId="117" priority="276" operator="equal">
      <formula>"铜板街"</formula>
    </cfRule>
  </conditionalFormatting>
  <conditionalFormatting sqref="M5">
    <cfRule type="cellIs" dxfId="116" priority="269" operator="equal">
      <formula>1</formula>
    </cfRule>
    <cfRule type="cellIs" dxfId="115" priority="270" operator="lessThan">
      <formula>0</formula>
    </cfRule>
    <cfRule type="cellIs" dxfId="114" priority="271" operator="greaterThan">
      <formula>0</formula>
    </cfRule>
  </conditionalFormatting>
  <conditionalFormatting sqref="M5">
    <cfRule type="cellIs" dxfId="113" priority="268" operator="equal">
      <formula>1</formula>
    </cfRule>
  </conditionalFormatting>
  <conditionalFormatting sqref="N5">
    <cfRule type="cellIs" dxfId="112" priority="267" operator="equal">
      <formula>"是"</formula>
    </cfRule>
  </conditionalFormatting>
  <conditionalFormatting sqref="A5">
    <cfRule type="cellIs" dxfId="111" priority="265" operator="equal">
      <formula>"支付宝"</formula>
    </cfRule>
  </conditionalFormatting>
  <conditionalFormatting sqref="M4">
    <cfRule type="cellIs" dxfId="110" priority="262" operator="equal">
      <formula>1</formula>
    </cfRule>
    <cfRule type="cellIs" dxfId="109" priority="263" operator="lessThan">
      <formula>0</formula>
    </cfRule>
    <cfRule type="cellIs" dxfId="108" priority="264" operator="greaterThan">
      <formula>0</formula>
    </cfRule>
  </conditionalFormatting>
  <conditionalFormatting sqref="M4">
    <cfRule type="cellIs" dxfId="107" priority="261" operator="equal">
      <formula>1</formula>
    </cfRule>
  </conditionalFormatting>
  <conditionalFormatting sqref="A3">
    <cfRule type="cellIs" dxfId="106" priority="2" operator="equal">
      <formula>"招商银行"</formula>
    </cfRule>
    <cfRule type="cellIs" dxfId="105" priority="8" operator="equal">
      <formula>"有利网"</formula>
    </cfRule>
    <cfRule type="cellIs" dxfId="104" priority="9" operator="equal">
      <formula>"陆金所"</formula>
    </cfRule>
    <cfRule type="cellIs" dxfId="103" priority="10" operator="equal">
      <formula>"黄河金融"</formula>
    </cfRule>
    <cfRule type="cellIs" dxfId="102" priority="11" operator="equal">
      <formula>"铜板街"</formula>
    </cfRule>
  </conditionalFormatting>
  <conditionalFormatting sqref="M3">
    <cfRule type="cellIs" dxfId="101" priority="5" operator="equal">
      <formula>1</formula>
    </cfRule>
    <cfRule type="cellIs" dxfId="100" priority="6" operator="lessThan">
      <formula>0</formula>
    </cfRule>
    <cfRule type="cellIs" dxfId="99" priority="7" operator="greaterThan">
      <formula>0</formula>
    </cfRule>
  </conditionalFormatting>
  <conditionalFormatting sqref="M3">
    <cfRule type="cellIs" dxfId="98" priority="4" operator="equal">
      <formula>1</formula>
    </cfRule>
  </conditionalFormatting>
  <conditionalFormatting sqref="N3">
    <cfRule type="cellIs" dxfId="97" priority="3" operator="equal">
      <formula>"是"</formula>
    </cfRule>
  </conditionalFormatting>
  <conditionalFormatting sqref="A3">
    <cfRule type="cellIs" dxfId="96" priority="1" operator="equal">
      <formula>"支付宝"</formula>
    </cfRule>
  </conditionalFormatting>
  <dataValidations count="1">
    <dataValidation type="list" allowBlank="1" showInputMessage="1" showErrorMessage="1" sqref="N1:N1048576">
      <formula1>"是,否"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pane ySplit="1" topLeftCell="A2" activePane="bottomLeft" state="frozen"/>
      <selection pane="bottomLeft" activeCell="E10" sqref="E10"/>
    </sheetView>
  </sheetViews>
  <sheetFormatPr baseColWidth="10" defaultColWidth="8.83203125" defaultRowHeight="15" x14ac:dyDescent="0"/>
  <cols>
    <col min="1" max="2" width="9.1640625" style="7" bestFit="1" customWidth="1"/>
    <col min="3" max="4" width="11.1640625" style="7" bestFit="1" customWidth="1"/>
    <col min="5" max="5" width="15.33203125" style="13" bestFit="1" customWidth="1"/>
    <col min="6" max="6" width="11.6640625" style="7" bestFit="1" customWidth="1"/>
    <col min="7" max="16384" width="8.83203125" style="6"/>
  </cols>
  <sheetData>
    <row r="1" spans="1:6" s="5" customFormat="1">
      <c r="A1" s="9" t="s">
        <v>7</v>
      </c>
      <c r="B1" s="9" t="s">
        <v>10</v>
      </c>
      <c r="C1" s="9" t="s">
        <v>28</v>
      </c>
      <c r="D1" s="9" t="s">
        <v>29</v>
      </c>
      <c r="E1" s="11" t="s">
        <v>30</v>
      </c>
      <c r="F1" s="9" t="s">
        <v>33</v>
      </c>
    </row>
    <row r="2" spans="1:6">
      <c r="A2" s="2" t="s">
        <v>26</v>
      </c>
      <c r="B2" s="2" t="s">
        <v>27</v>
      </c>
      <c r="C2" s="3">
        <v>42370</v>
      </c>
      <c r="D2" s="30">
        <v>800</v>
      </c>
      <c r="E2" s="12">
        <v>800</v>
      </c>
      <c r="F2" s="12"/>
    </row>
    <row r="3" spans="1:6" s="40" customFormat="1">
      <c r="A3" s="37"/>
      <c r="B3" s="37"/>
      <c r="C3" s="3">
        <v>42205</v>
      </c>
      <c r="D3" s="30">
        <v>1000</v>
      </c>
      <c r="E3" s="12">
        <v>6500</v>
      </c>
      <c r="F3" s="39">
        <f>ABS(E3-D3-E2)</f>
        <v>4700</v>
      </c>
    </row>
    <row r="4" spans="1:6" s="46" customFormat="1">
      <c r="A4" s="41" t="s">
        <v>36</v>
      </c>
      <c r="B4" s="41"/>
      <c r="C4" s="42"/>
      <c r="D4" s="43"/>
      <c r="E4" s="44"/>
      <c r="F4" s="45">
        <f>SUM(F2:F3)</f>
        <v>4700</v>
      </c>
    </row>
  </sheetData>
  <autoFilter ref="A1:F2"/>
  <phoneticPr fontId="1" type="noConversion"/>
  <conditionalFormatting sqref="A1 A5:A1048576">
    <cfRule type="cellIs" dxfId="95" priority="321" operator="equal">
      <formula>"招商银行"</formula>
    </cfRule>
    <cfRule type="cellIs" dxfId="94" priority="330" operator="equal">
      <formula>"有利网"</formula>
    </cfRule>
    <cfRule type="cellIs" dxfId="93" priority="331" operator="equal">
      <formula>"陆金所"</formula>
    </cfRule>
    <cfRule type="cellIs" dxfId="92" priority="332" operator="equal">
      <formula>"黄河金融"</formula>
    </cfRule>
    <cfRule type="cellIs" dxfId="91" priority="333" operator="equal">
      <formula>"铜板街"</formula>
    </cfRule>
  </conditionalFormatting>
  <conditionalFormatting sqref="A1 A5:A1048576">
    <cfRule type="cellIs" dxfId="90" priority="309" operator="equal">
      <formula>"支付宝"</formula>
    </cfRule>
  </conditionalFormatting>
  <conditionalFormatting sqref="A2">
    <cfRule type="cellIs" dxfId="89" priority="298" operator="equal">
      <formula>"招商银行"</formula>
    </cfRule>
    <cfRule type="cellIs" dxfId="88" priority="301" operator="equal">
      <formula>"有利网"</formula>
    </cfRule>
    <cfRule type="cellIs" dxfId="87" priority="302" operator="equal">
      <formula>"陆金所"</formula>
    </cfRule>
    <cfRule type="cellIs" dxfId="86" priority="303" operator="equal">
      <formula>"黄河金融"</formula>
    </cfRule>
    <cfRule type="cellIs" dxfId="85" priority="304" operator="equal">
      <formula>"铜板街"</formula>
    </cfRule>
  </conditionalFormatting>
  <conditionalFormatting sqref="A2">
    <cfRule type="cellIs" dxfId="84" priority="297" operator="equal">
      <formula>"支付宝"</formula>
    </cfRule>
  </conditionalFormatting>
  <conditionalFormatting sqref="A3">
    <cfRule type="cellIs" dxfId="83" priority="8" operator="equal">
      <formula>"招商银行"</formula>
    </cfRule>
    <cfRule type="cellIs" dxfId="82" priority="10" operator="equal">
      <formula>"有利网"</formula>
    </cfRule>
    <cfRule type="cellIs" dxfId="81" priority="11" operator="equal">
      <formula>"陆金所"</formula>
    </cfRule>
    <cfRule type="cellIs" dxfId="80" priority="12" operator="equal">
      <formula>"黄河金融"</formula>
    </cfRule>
    <cfRule type="cellIs" dxfId="79" priority="13" operator="equal">
      <formula>"铜板街"</formula>
    </cfRule>
  </conditionalFormatting>
  <conditionalFormatting sqref="A3">
    <cfRule type="cellIs" dxfId="78" priority="7" operator="equal">
      <formula>"支付宝"</formula>
    </cfRule>
  </conditionalFormatting>
  <conditionalFormatting sqref="A4">
    <cfRule type="cellIs" dxfId="77" priority="2" operator="equal">
      <formula>"招商银行"</formula>
    </cfRule>
    <cfRule type="cellIs" dxfId="76" priority="3" operator="equal">
      <formula>"有利网"</formula>
    </cfRule>
    <cfRule type="cellIs" dxfId="75" priority="4" operator="equal">
      <formula>"陆金所"</formula>
    </cfRule>
    <cfRule type="cellIs" dxfId="74" priority="5" operator="equal">
      <formula>"黄河金融"</formula>
    </cfRule>
    <cfRule type="cellIs" dxfId="73" priority="6" operator="equal">
      <formula>"铜板街"</formula>
    </cfRule>
  </conditionalFormatting>
  <conditionalFormatting sqref="A4">
    <cfRule type="cellIs" dxfId="72" priority="1" operator="equal">
      <formula>"支付宝"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pane ySplit="1" topLeftCell="A2" activePane="bottomLeft" state="frozen"/>
      <selection pane="bottomLeft" activeCell="E12" sqref="E12"/>
    </sheetView>
  </sheetViews>
  <sheetFormatPr baseColWidth="10" defaultColWidth="8.83203125" defaultRowHeight="15" x14ac:dyDescent="0"/>
  <cols>
    <col min="1" max="2" width="9.1640625" style="7" bestFit="1" customWidth="1"/>
    <col min="3" max="4" width="11.1640625" style="7" bestFit="1" customWidth="1"/>
    <col min="5" max="5" width="15.33203125" style="13" bestFit="1" customWidth="1"/>
    <col min="6" max="6" width="11.6640625" style="7" bestFit="1" customWidth="1"/>
    <col min="7" max="16384" width="8.83203125" style="6"/>
  </cols>
  <sheetData>
    <row r="1" spans="1:6" s="5" customFormat="1">
      <c r="A1" s="9" t="s">
        <v>7</v>
      </c>
      <c r="B1" s="9" t="s">
        <v>10</v>
      </c>
      <c r="C1" s="9" t="s">
        <v>28</v>
      </c>
      <c r="D1" s="9" t="s">
        <v>29</v>
      </c>
      <c r="E1" s="11" t="s">
        <v>30</v>
      </c>
      <c r="F1" s="9" t="s">
        <v>33</v>
      </c>
    </row>
    <row r="2" spans="1:6">
      <c r="A2" s="2" t="s">
        <v>34</v>
      </c>
      <c r="B2" s="2" t="s">
        <v>35</v>
      </c>
      <c r="C2" s="55">
        <v>42376</v>
      </c>
      <c r="D2" s="30">
        <v>1000</v>
      </c>
      <c r="E2" s="12">
        <v>1000</v>
      </c>
      <c r="F2" s="12"/>
    </row>
    <row r="3" spans="1:6" s="40" customFormat="1">
      <c r="A3" s="37"/>
      <c r="B3" s="37"/>
      <c r="C3" s="3">
        <v>42229</v>
      </c>
      <c r="D3" s="30">
        <v>7500</v>
      </c>
      <c r="E3" s="12">
        <v>12500</v>
      </c>
      <c r="F3" s="39">
        <f>ABS(E3-D3-E2)</f>
        <v>4000</v>
      </c>
    </row>
    <row r="4" spans="1:6" s="46" customFormat="1">
      <c r="A4" s="41" t="s">
        <v>36</v>
      </c>
      <c r="B4" s="41"/>
      <c r="C4" s="42"/>
      <c r="D4" s="43"/>
      <c r="E4" s="44"/>
      <c r="F4" s="45">
        <f>SUM(F2:F3)</f>
        <v>4000</v>
      </c>
    </row>
    <row r="5" spans="1:6" s="40" customFormat="1">
      <c r="A5" s="37"/>
      <c r="B5" s="37"/>
      <c r="C5" s="3"/>
      <c r="D5" s="30"/>
      <c r="E5" s="12"/>
      <c r="F5" s="39"/>
    </row>
    <row r="6" spans="1:6">
      <c r="A6" s="2"/>
      <c r="B6" s="2"/>
      <c r="C6" s="3"/>
      <c r="D6" s="30"/>
      <c r="E6" s="12"/>
      <c r="F6" s="12"/>
    </row>
    <row r="7" spans="1:6" s="40" customFormat="1">
      <c r="A7" s="37"/>
      <c r="B7" s="37"/>
      <c r="C7" s="3"/>
      <c r="D7" s="30"/>
      <c r="E7" s="12"/>
      <c r="F7" s="39"/>
    </row>
    <row r="8" spans="1:6" s="40" customFormat="1">
      <c r="A8" s="37"/>
      <c r="B8" s="37"/>
      <c r="C8" s="38"/>
      <c r="D8" s="37"/>
      <c r="E8" s="39"/>
      <c r="F8" s="39"/>
    </row>
    <row r="9" spans="1:6" s="40" customFormat="1">
      <c r="A9" s="37"/>
      <c r="B9" s="37"/>
      <c r="C9" s="38"/>
      <c r="D9" s="37"/>
      <c r="E9" s="39"/>
      <c r="F9" s="39"/>
    </row>
  </sheetData>
  <autoFilter ref="A1:F6"/>
  <phoneticPr fontId="1" type="noConversion"/>
  <conditionalFormatting sqref="A1 A10:A1048576">
    <cfRule type="cellIs" dxfId="71" priority="123" operator="equal">
      <formula>"招商银行"</formula>
    </cfRule>
    <cfRule type="cellIs" dxfId="70" priority="125" operator="equal">
      <formula>"有利网"</formula>
    </cfRule>
    <cfRule type="cellIs" dxfId="69" priority="126" operator="equal">
      <formula>"陆金所"</formula>
    </cfRule>
    <cfRule type="cellIs" dxfId="68" priority="127" operator="equal">
      <formula>"黄河金融"</formula>
    </cfRule>
    <cfRule type="cellIs" dxfId="67" priority="128" operator="equal">
      <formula>"铜板街"</formula>
    </cfRule>
  </conditionalFormatting>
  <conditionalFormatting sqref="A1 A10:A1048576">
    <cfRule type="cellIs" dxfId="66" priority="122" operator="equal">
      <formula>"支付宝"</formula>
    </cfRule>
  </conditionalFormatting>
  <conditionalFormatting sqref="A8">
    <cfRule type="cellIs" dxfId="65" priority="39" operator="equal">
      <formula>"招商银行"</formula>
    </cfRule>
    <cfRule type="cellIs" dxfId="64" priority="41" operator="equal">
      <formula>"有利网"</formula>
    </cfRule>
    <cfRule type="cellIs" dxfId="63" priority="42" operator="equal">
      <formula>"陆金所"</formula>
    </cfRule>
    <cfRule type="cellIs" dxfId="62" priority="43" operator="equal">
      <formula>"黄河金融"</formula>
    </cfRule>
    <cfRule type="cellIs" dxfId="61" priority="44" operator="equal">
      <formula>"铜板街"</formula>
    </cfRule>
  </conditionalFormatting>
  <conditionalFormatting sqref="A8">
    <cfRule type="cellIs" dxfId="60" priority="38" operator="equal">
      <formula>"支付宝"</formula>
    </cfRule>
  </conditionalFormatting>
  <conditionalFormatting sqref="A9">
    <cfRule type="cellIs" dxfId="59" priority="32" operator="equal">
      <formula>"招商银行"</formula>
    </cfRule>
    <cfRule type="cellIs" dxfId="58" priority="34" operator="equal">
      <formula>"有利网"</formula>
    </cfRule>
    <cfRule type="cellIs" dxfId="57" priority="35" operator="equal">
      <formula>"陆金所"</formula>
    </cfRule>
    <cfRule type="cellIs" dxfId="56" priority="36" operator="equal">
      <formula>"黄河金融"</formula>
    </cfRule>
    <cfRule type="cellIs" dxfId="55" priority="37" operator="equal">
      <formula>"铜板街"</formula>
    </cfRule>
  </conditionalFormatting>
  <conditionalFormatting sqref="A9">
    <cfRule type="cellIs" dxfId="54" priority="31" operator="equal">
      <formula>"支付宝"</formula>
    </cfRule>
  </conditionalFormatting>
  <conditionalFormatting sqref="A2 A6">
    <cfRule type="cellIs" dxfId="53" priority="26" operator="equal">
      <formula>"招商银行"</formula>
    </cfRule>
    <cfRule type="cellIs" dxfId="52" priority="27" operator="equal">
      <formula>"有利网"</formula>
    </cfRule>
    <cfRule type="cellIs" dxfId="51" priority="28" operator="equal">
      <formula>"陆金所"</formula>
    </cfRule>
    <cfRule type="cellIs" dxfId="50" priority="29" operator="equal">
      <formula>"黄河金融"</formula>
    </cfRule>
    <cfRule type="cellIs" dxfId="49" priority="30" operator="equal">
      <formula>"铜板街"</formula>
    </cfRule>
  </conditionalFormatting>
  <conditionalFormatting sqref="A2 A6">
    <cfRule type="cellIs" dxfId="48" priority="25" operator="equal">
      <formula>"支付宝"</formula>
    </cfRule>
  </conditionalFormatting>
  <conditionalFormatting sqref="A3 A5 A7">
    <cfRule type="cellIs" dxfId="47" priority="20" operator="equal">
      <formula>"招商银行"</formula>
    </cfRule>
    <cfRule type="cellIs" dxfId="46" priority="21" operator="equal">
      <formula>"有利网"</formula>
    </cfRule>
    <cfRule type="cellIs" dxfId="45" priority="22" operator="equal">
      <formula>"陆金所"</formula>
    </cfRule>
    <cfRule type="cellIs" dxfId="44" priority="23" operator="equal">
      <formula>"黄河金融"</formula>
    </cfRule>
    <cfRule type="cellIs" dxfId="43" priority="24" operator="equal">
      <formula>"铜板街"</formula>
    </cfRule>
  </conditionalFormatting>
  <conditionalFormatting sqref="A3 A5 A7">
    <cfRule type="cellIs" dxfId="42" priority="19" operator="equal">
      <formula>"支付宝"</formula>
    </cfRule>
  </conditionalFormatting>
  <conditionalFormatting sqref="A4">
    <cfRule type="cellIs" dxfId="41" priority="2" operator="equal">
      <formula>"招商银行"</formula>
    </cfRule>
    <cfRule type="cellIs" dxfId="40" priority="3" operator="equal">
      <formula>"有利网"</formula>
    </cfRule>
    <cfRule type="cellIs" dxfId="39" priority="4" operator="equal">
      <formula>"陆金所"</formula>
    </cfRule>
    <cfRule type="cellIs" dxfId="38" priority="5" operator="equal">
      <formula>"黄河金融"</formula>
    </cfRule>
    <cfRule type="cellIs" dxfId="37" priority="6" operator="equal">
      <formula>"铜板街"</formula>
    </cfRule>
  </conditionalFormatting>
  <conditionalFormatting sqref="A4">
    <cfRule type="cellIs" dxfId="36" priority="1" operator="equal">
      <formula>"支付宝"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pane ySplit="1" topLeftCell="A2" activePane="bottomLeft" state="frozen"/>
      <selection pane="bottomLeft" activeCell="E3" sqref="E3"/>
    </sheetView>
  </sheetViews>
  <sheetFormatPr baseColWidth="10" defaultColWidth="8.83203125" defaultRowHeight="15" x14ac:dyDescent="0"/>
  <cols>
    <col min="1" max="2" width="9.1640625" style="7" bestFit="1" customWidth="1"/>
    <col min="3" max="3" width="15.83203125" style="50" customWidth="1"/>
    <col min="4" max="4" width="11.1640625" style="7" bestFit="1" customWidth="1"/>
    <col min="5" max="5" width="15.33203125" style="13" bestFit="1" customWidth="1"/>
    <col min="6" max="6" width="11.6640625" style="7" bestFit="1" customWidth="1"/>
    <col min="7" max="16384" width="8.83203125" style="6"/>
  </cols>
  <sheetData>
    <row r="1" spans="1:6" s="5" customFormat="1">
      <c r="A1" s="9" t="s">
        <v>7</v>
      </c>
      <c r="B1" s="9" t="s">
        <v>10</v>
      </c>
      <c r="C1" s="47" t="s">
        <v>28</v>
      </c>
      <c r="D1" s="9" t="s">
        <v>29</v>
      </c>
      <c r="E1" s="11" t="s">
        <v>30</v>
      </c>
      <c r="F1" s="9" t="s">
        <v>33</v>
      </c>
    </row>
    <row r="2" spans="1:6">
      <c r="A2" s="2" t="s">
        <v>37</v>
      </c>
      <c r="B2" s="2" t="s">
        <v>38</v>
      </c>
      <c r="C2" s="48">
        <v>42418</v>
      </c>
      <c r="D2" s="30">
        <v>1500</v>
      </c>
      <c r="E2" s="12">
        <v>1500</v>
      </c>
      <c r="F2" s="12"/>
    </row>
    <row r="3" spans="1:6" s="40" customFormat="1">
      <c r="A3" s="37"/>
      <c r="B3" s="37"/>
      <c r="C3" s="48">
        <v>42386</v>
      </c>
      <c r="D3" s="30">
        <v>-1000</v>
      </c>
      <c r="E3" s="12">
        <v>7000.94</v>
      </c>
      <c r="F3" s="39">
        <f t="shared" ref="F3" si="0">ABS(E3-D3-E2)</f>
        <v>6500.94</v>
      </c>
    </row>
    <row r="4" spans="1:6" s="40" customFormat="1">
      <c r="A4" s="37"/>
      <c r="B4" s="37"/>
      <c r="C4" s="48">
        <v>42388</v>
      </c>
      <c r="D4" s="30">
        <v>2000</v>
      </c>
      <c r="E4" s="12">
        <v>9002.6299999999992</v>
      </c>
      <c r="F4" s="39">
        <f t="shared" ref="F4" si="1">ABS(E4-D4-E3)</f>
        <v>1.6899999999995998</v>
      </c>
    </row>
    <row r="5" spans="1:6" s="40" customFormat="1">
      <c r="A5" s="37"/>
      <c r="B5" s="37"/>
      <c r="C5" s="48">
        <v>42388</v>
      </c>
      <c r="D5" s="30">
        <v>-5000</v>
      </c>
      <c r="E5" s="12">
        <v>4002.63</v>
      </c>
      <c r="F5" s="39">
        <f t="shared" ref="F5" si="2">ABS(E5-D5-E4)</f>
        <v>1.8189894035458565E-12</v>
      </c>
    </row>
    <row r="6" spans="1:6" s="46" customFormat="1">
      <c r="A6" s="41" t="s">
        <v>36</v>
      </c>
      <c r="B6" s="41"/>
      <c r="C6" s="49"/>
      <c r="D6" s="43"/>
      <c r="E6" s="44"/>
      <c r="F6" s="45">
        <f>SUM(F2:F5)</f>
        <v>6502.630000000001</v>
      </c>
    </row>
  </sheetData>
  <autoFilter ref="A1:F2"/>
  <phoneticPr fontId="1" type="noConversion"/>
  <conditionalFormatting sqref="A1 A7:A1048576">
    <cfRule type="cellIs" dxfId="35" priority="56" operator="equal">
      <formula>"招商银行"</formula>
    </cfRule>
    <cfRule type="cellIs" dxfId="34" priority="57" operator="equal">
      <formula>"有利网"</formula>
    </cfRule>
    <cfRule type="cellIs" dxfId="33" priority="58" operator="equal">
      <formula>"陆金所"</formula>
    </cfRule>
    <cfRule type="cellIs" dxfId="32" priority="59" operator="equal">
      <formula>"黄河金融"</formula>
    </cfRule>
    <cfRule type="cellIs" dxfId="31" priority="60" operator="equal">
      <formula>"铜板街"</formula>
    </cfRule>
  </conditionalFormatting>
  <conditionalFormatting sqref="A1 A7:A1048576">
    <cfRule type="cellIs" dxfId="30" priority="55" operator="equal">
      <formula>"支付宝"</formula>
    </cfRule>
  </conditionalFormatting>
  <conditionalFormatting sqref="A2">
    <cfRule type="cellIs" dxfId="29" priority="50" operator="equal">
      <formula>"招商银行"</formula>
    </cfRule>
    <cfRule type="cellIs" dxfId="28" priority="51" operator="equal">
      <formula>"有利网"</formula>
    </cfRule>
    <cfRule type="cellIs" dxfId="27" priority="52" operator="equal">
      <formula>"陆金所"</formula>
    </cfRule>
    <cfRule type="cellIs" dxfId="26" priority="53" operator="equal">
      <formula>"黄河金融"</formula>
    </cfRule>
    <cfRule type="cellIs" dxfId="25" priority="54" operator="equal">
      <formula>"铜板街"</formula>
    </cfRule>
  </conditionalFormatting>
  <conditionalFormatting sqref="A2">
    <cfRule type="cellIs" dxfId="24" priority="49" operator="equal">
      <formula>"支付宝"</formula>
    </cfRule>
  </conditionalFormatting>
  <conditionalFormatting sqref="A3">
    <cfRule type="cellIs" dxfId="23" priority="44" operator="equal">
      <formula>"招商银行"</formula>
    </cfRule>
    <cfRule type="cellIs" dxfId="22" priority="45" operator="equal">
      <formula>"有利网"</formula>
    </cfRule>
    <cfRule type="cellIs" dxfId="21" priority="46" operator="equal">
      <formula>"陆金所"</formula>
    </cfRule>
    <cfRule type="cellIs" dxfId="20" priority="47" operator="equal">
      <formula>"黄河金融"</formula>
    </cfRule>
    <cfRule type="cellIs" dxfId="19" priority="48" operator="equal">
      <formula>"铜板街"</formula>
    </cfRule>
  </conditionalFormatting>
  <conditionalFormatting sqref="A3">
    <cfRule type="cellIs" dxfId="18" priority="43" operator="equal">
      <formula>"支付宝"</formula>
    </cfRule>
  </conditionalFormatting>
  <conditionalFormatting sqref="A6">
    <cfRule type="cellIs" dxfId="17" priority="38" operator="equal">
      <formula>"招商银行"</formula>
    </cfRule>
    <cfRule type="cellIs" dxfId="16" priority="39" operator="equal">
      <formula>"有利网"</formula>
    </cfRule>
    <cfRule type="cellIs" dxfId="15" priority="40" operator="equal">
      <formula>"陆金所"</formula>
    </cfRule>
    <cfRule type="cellIs" dxfId="14" priority="41" operator="equal">
      <formula>"黄河金融"</formula>
    </cfRule>
    <cfRule type="cellIs" dxfId="13" priority="42" operator="equal">
      <formula>"铜板街"</formula>
    </cfRule>
  </conditionalFormatting>
  <conditionalFormatting sqref="A6">
    <cfRule type="cellIs" dxfId="12" priority="37" operator="equal">
      <formula>"支付宝"</formula>
    </cfRule>
  </conditionalFormatting>
  <conditionalFormatting sqref="A4">
    <cfRule type="cellIs" dxfId="11" priority="8" operator="equal">
      <formula>"招商银行"</formula>
    </cfRule>
    <cfRule type="cellIs" dxfId="10" priority="9" operator="equal">
      <formula>"有利网"</formula>
    </cfRule>
    <cfRule type="cellIs" dxfId="9" priority="10" operator="equal">
      <formula>"陆金所"</formula>
    </cfRule>
    <cfRule type="cellIs" dxfId="8" priority="11" operator="equal">
      <formula>"黄河金融"</formula>
    </cfRule>
    <cfRule type="cellIs" dxfId="7" priority="12" operator="equal">
      <formula>"铜板街"</formula>
    </cfRule>
  </conditionalFormatting>
  <conditionalFormatting sqref="A4">
    <cfRule type="cellIs" dxfId="6" priority="7" operator="equal">
      <formula>"支付宝"</formula>
    </cfRule>
  </conditionalFormatting>
  <conditionalFormatting sqref="A5">
    <cfRule type="cellIs" dxfId="5" priority="2" operator="equal">
      <formula>"招商银行"</formula>
    </cfRule>
    <cfRule type="cellIs" dxfId="4" priority="3" operator="equal">
      <formula>"有利网"</formula>
    </cfRule>
    <cfRule type="cellIs" dxfId="3" priority="4" operator="equal">
      <formula>"陆金所"</formula>
    </cfRule>
    <cfRule type="cellIs" dxfId="2" priority="5" operator="equal">
      <formula>"黄河金融"</formula>
    </cfRule>
    <cfRule type="cellIs" dxfId="1" priority="6" operator="equal">
      <formula>"铜板街"</formula>
    </cfRule>
  </conditionalFormatting>
  <conditionalFormatting sqref="A5">
    <cfRule type="cellIs" dxfId="0" priority="1" operator="equal">
      <formula>"支付宝"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基金</vt:lpstr>
      <vt:lpstr>P2P</vt:lpstr>
      <vt:lpstr>余额宝</vt:lpstr>
      <vt:lpstr>朝朝盈</vt:lpstr>
      <vt:lpstr>铜板街（铜宝）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2016-04-21T02:39:40Z</dcterms:modified>
</cp:coreProperties>
</file>