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ment/Documents/code/FinModel/"/>
    </mc:Choice>
  </mc:AlternateContent>
  <xr:revisionPtr revIDLastSave="0" documentId="13_ncr:1_{D52D6CA0-0DB7-E641-BEB1-EA471795F5DB}" xr6:coauthVersionLast="47" xr6:coauthVersionMax="47" xr10:uidLastSave="{00000000-0000-0000-0000-000000000000}"/>
  <bookViews>
    <workbookView xWindow="0" yWindow="500" windowWidth="28800" windowHeight="15800" xr2:uid="{A3E206E8-B5C9-0E47-978A-73C5AB214B88}"/>
  </bookViews>
  <sheets>
    <sheet name="估值" sheetId="1" r:id="rId1"/>
    <sheet name="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O8" i="1"/>
  <c r="P8" i="1" s="1"/>
  <c r="K8" i="1"/>
  <c r="F8" i="1"/>
  <c r="G8" i="1" s="1"/>
  <c r="D8" i="1"/>
  <c r="K7" i="1"/>
  <c r="L7" i="1" s="1"/>
  <c r="M7" i="1" s="1"/>
  <c r="O7" i="1"/>
  <c r="P7" i="1"/>
  <c r="D7" i="1"/>
  <c r="G7" i="1" s="1"/>
  <c r="F7" i="1"/>
  <c r="N7" i="1" s="1"/>
  <c r="K6" i="1"/>
  <c r="L6" i="1" s="1"/>
  <c r="M6" i="1" s="1"/>
  <c r="O6" i="1"/>
  <c r="P6" i="1" s="1"/>
  <c r="F6" i="1"/>
  <c r="G6" i="1" s="1"/>
  <c r="D6" i="1"/>
  <c r="P5" i="1"/>
  <c r="O5" i="1"/>
  <c r="N5" i="1"/>
  <c r="M5" i="1"/>
  <c r="L5" i="1"/>
  <c r="K5" i="1"/>
  <c r="G5" i="1"/>
  <c r="F5" i="1"/>
  <c r="D5" i="1"/>
  <c r="O4" i="1"/>
  <c r="P4" i="1" s="1"/>
  <c r="N4" i="1"/>
  <c r="L4" i="1"/>
  <c r="M4" i="1" s="1"/>
  <c r="K4" i="1"/>
  <c r="G4" i="1"/>
  <c r="F4" i="1"/>
  <c r="D4" i="1"/>
  <c r="P3" i="1"/>
  <c r="O3" i="1"/>
  <c r="N3" i="1"/>
  <c r="M3" i="1"/>
  <c r="L3" i="1"/>
  <c r="K3" i="1"/>
  <c r="G3" i="1"/>
  <c r="F3" i="1"/>
  <c r="D3" i="1"/>
  <c r="P2" i="1"/>
  <c r="O2" i="1"/>
  <c r="N2" i="1"/>
  <c r="K2" i="1"/>
  <c r="L2" i="1" s="1"/>
  <c r="M2" i="1" s="1"/>
  <c r="D2" i="1"/>
  <c r="F2" i="1"/>
  <c r="N8" i="1" l="1"/>
  <c r="N6" i="1"/>
  <c r="G2" i="1"/>
</calcChain>
</file>

<file path=xl/sharedStrings.xml><?xml version="1.0" encoding="utf-8"?>
<sst xmlns="http://schemas.openxmlformats.org/spreadsheetml/2006/main" count="25" uniqueCount="23">
  <si>
    <t>总股本（亿）</t>
  </si>
  <si>
    <t>名称</t>
  </si>
  <si>
    <t>中信证券</t>
  </si>
  <si>
    <t>当前价格（元）</t>
  </si>
  <si>
    <t>全年净利润预测</t>
  </si>
  <si>
    <t>PE（动态）</t>
  </si>
  <si>
    <t>市值（亿）</t>
  </si>
  <si>
    <t>唐朝估值法公式：</t>
  </si>
  <si>
    <t>买入市值=目标PE * 三年后净利润 /2</t>
  </si>
  <si>
    <t>目标PE</t>
  </si>
  <si>
    <t>买入价格</t>
  </si>
  <si>
    <t>买入市值</t>
  </si>
  <si>
    <t>唐朝估值部分</t>
  </si>
  <si>
    <t>三年后复合净利润预测</t>
  </si>
  <si>
    <t>三年后无利润增长</t>
  </si>
  <si>
    <t>三年复合增长率</t>
  </si>
  <si>
    <t>前三季度净利润（亿）</t>
  </si>
  <si>
    <t>中金公司</t>
  </si>
  <si>
    <t>华创阳安</t>
  </si>
  <si>
    <t>国投资本</t>
  </si>
  <si>
    <t>东方财富</t>
  </si>
  <si>
    <t>中信建投</t>
  </si>
  <si>
    <t>华泰证券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</si>
</sst>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24</xdr:row>
      <xdr:rowOff>182733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3281F-626B-3B15-550D-93FA4DC0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5059533"/>
        </a:xfrm>
        <a:prstGeom prst="rect">
          <a:avLst/>
        </a:prstGeom>
      </xdr:spPr>
    </xdr:pic>
    <xdr:clientData/>
  </xdr:twoCellAnchor>
  <xdr:twoCellAnchor editAs="oneCell">
    <xdr:from>
      <xdr:col>9</xdr:col>
      <xdr:colOff>825499</xdr:colOff>
      <xdr:row>0</xdr:row>
      <xdr:rowOff>0</xdr:rowOff>
    </xdr:from>
    <xdr:to>
      <xdr:col>21</xdr:col>
      <xdr:colOff>740878</xdr:colOff>
      <xdr:row>24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71E3F-207B-2582-5C13-B1DD612E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4999" y="0"/>
          <a:ext cx="9821379" cy="496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342900</xdr:colOff>
      <xdr:row>45</xdr:row>
      <xdr:rowOff>68934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2894C5-CF8F-806B-3589-5ACB1273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19</xdr:col>
      <xdr:colOff>342900</xdr:colOff>
      <xdr:row>45</xdr:row>
      <xdr:rowOff>68934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1A7DAF-2C3A-AC7B-0A38-F73A7C28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0" y="52832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342900</xdr:colOff>
      <xdr:row>67</xdr:row>
      <xdr:rowOff>68934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B1CA3-D8E6-D42F-ECBE-75E49DBC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53600"/>
          <a:ext cx="7772400" cy="392973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19</xdr:col>
      <xdr:colOff>342900</xdr:colOff>
      <xdr:row>67</xdr:row>
      <xdr:rowOff>68934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924244-CD86-6C38-917D-67A22083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0" y="9753600"/>
          <a:ext cx="7772400" cy="3929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25D7-0A1D-8748-8696-3D5A2C1EA9AF}">
  <dimension ref="A1:W26"/>
  <sheetViews>
    <sheetView tabSelected="1" workbookViewId="0">
      <selection activeCell="F14" sqref="F14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15.1640625" bestFit="1" customWidth="1"/>
    <col min="4" max="4" width="11.1640625" bestFit="1" customWidth="1"/>
    <col min="5" max="6" width="15.1640625" bestFit="1" customWidth="1"/>
    <col min="7" max="7" width="12.1640625" bestFit="1" customWidth="1"/>
    <col min="8" max="8" width="13.1640625" style="4" bestFit="1" customWidth="1"/>
    <col min="10" max="10" width="15.1640625" bestFit="1" customWidth="1"/>
    <col min="11" max="11" width="27.6640625" bestFit="1" customWidth="1"/>
    <col min="12" max="12" width="15.1640625" bestFit="1" customWidth="1"/>
    <col min="13" max="13" width="9.1640625" style="1" bestFit="1" customWidth="1"/>
    <col min="14" max="14" width="17.33203125" bestFit="1" customWidth="1"/>
  </cols>
  <sheetData>
    <row r="1" spans="1:16" x14ac:dyDescent="0.2">
      <c r="A1" t="s">
        <v>1</v>
      </c>
      <c r="B1" t="s">
        <v>0</v>
      </c>
      <c r="C1" t="s">
        <v>3</v>
      </c>
      <c r="D1" t="s">
        <v>6</v>
      </c>
      <c r="E1" t="s">
        <v>16</v>
      </c>
      <c r="F1" t="s">
        <v>4</v>
      </c>
      <c r="G1" t="s">
        <v>5</v>
      </c>
      <c r="H1" s="4" t="s">
        <v>12</v>
      </c>
      <c r="I1" t="s">
        <v>9</v>
      </c>
      <c r="J1" t="s">
        <v>15</v>
      </c>
      <c r="K1" t="s">
        <v>13</v>
      </c>
      <c r="L1" t="s">
        <v>11</v>
      </c>
      <c r="M1" s="1" t="s">
        <v>10</v>
      </c>
      <c r="N1" t="s">
        <v>14</v>
      </c>
      <c r="O1" t="s">
        <v>11</v>
      </c>
      <c r="P1" t="s">
        <v>10</v>
      </c>
    </row>
    <row r="2" spans="1:16" x14ac:dyDescent="0.2">
      <c r="A2" t="s">
        <v>2</v>
      </c>
      <c r="B2">
        <v>148.21</v>
      </c>
      <c r="C2">
        <v>20.51</v>
      </c>
      <c r="D2">
        <f>B2*C2</f>
        <v>3039.7871000000005</v>
      </c>
      <c r="E2">
        <v>165.68</v>
      </c>
      <c r="F2">
        <f>E2 * 4 / 3</f>
        <v>220.90666666666667</v>
      </c>
      <c r="G2">
        <f>D2/F2</f>
        <v>13.760504134476101</v>
      </c>
      <c r="I2">
        <v>20</v>
      </c>
      <c r="J2">
        <v>0.1</v>
      </c>
      <c r="K2">
        <f>F2*(1+J2)^3</f>
        <v>294.02677333333344</v>
      </c>
      <c r="L2">
        <f>I2*K2/2</f>
        <v>2940.2677333333345</v>
      </c>
      <c r="M2" s="1">
        <f>L2/B2</f>
        <v>19.838524615972837</v>
      </c>
      <c r="N2">
        <f>F2</f>
        <v>220.90666666666667</v>
      </c>
      <c r="O2">
        <f>I2*N2/2</f>
        <v>2209.0666666666666</v>
      </c>
      <c r="P2">
        <f>O2/B2</f>
        <v>14.904977172030677</v>
      </c>
    </row>
    <row r="3" spans="1:16" x14ac:dyDescent="0.2">
      <c r="A3" t="s">
        <v>17</v>
      </c>
      <c r="B3">
        <v>48.27</v>
      </c>
      <c r="C3">
        <v>40.200000000000003</v>
      </c>
      <c r="D3">
        <f>B3*C3</f>
        <v>1940.4540000000002</v>
      </c>
      <c r="E3">
        <v>60.12</v>
      </c>
      <c r="F3">
        <f>E3 * 4 / 3</f>
        <v>80.16</v>
      </c>
      <c r="G3">
        <f>D3/F3</f>
        <v>24.207260479041921</v>
      </c>
      <c r="I3">
        <v>25</v>
      </c>
      <c r="J3">
        <v>0.1</v>
      </c>
      <c r="K3">
        <f>F3*(1+J3)^3</f>
        <v>106.69296000000003</v>
      </c>
      <c r="L3">
        <f>I3*K3/2</f>
        <v>1333.6620000000003</v>
      </c>
      <c r="M3" s="1">
        <f>L3/B3</f>
        <v>27.629210689869488</v>
      </c>
      <c r="N3">
        <f>F3</f>
        <v>80.16</v>
      </c>
      <c r="O3">
        <f>I3*N3/2</f>
        <v>1002</v>
      </c>
      <c r="P3">
        <f>O3/B3</f>
        <v>20.758234928527035</v>
      </c>
    </row>
    <row r="4" spans="1:16" s="2" customFormat="1" x14ac:dyDescent="0.2">
      <c r="A4" s="2" t="s">
        <v>18</v>
      </c>
      <c r="B4" s="2">
        <v>22.61</v>
      </c>
      <c r="C4" s="2">
        <v>7.27</v>
      </c>
      <c r="D4" s="2">
        <f>B4*C4</f>
        <v>164.37469999999999</v>
      </c>
      <c r="E4" s="2">
        <v>1.89</v>
      </c>
      <c r="F4" s="2">
        <f>E4 * 4 / 3</f>
        <v>2.52</v>
      </c>
      <c r="G4" s="2">
        <f>D4/F4</f>
        <v>65.228055555555557</v>
      </c>
      <c r="H4" s="4"/>
      <c r="I4" s="2">
        <v>25</v>
      </c>
      <c r="J4" s="2">
        <v>0.1</v>
      </c>
      <c r="K4" s="2">
        <f>F4*(1+J4)^3</f>
        <v>3.3541200000000009</v>
      </c>
      <c r="L4" s="2">
        <f>I4*K4/2</f>
        <v>41.926500000000011</v>
      </c>
      <c r="M4" s="3">
        <f>L4/B4</f>
        <v>1.8543343653250779</v>
      </c>
      <c r="N4" s="2">
        <f>F4</f>
        <v>2.52</v>
      </c>
      <c r="O4" s="2">
        <f>I4*N4/2</f>
        <v>31.5</v>
      </c>
      <c r="P4" s="2">
        <f>O4/B4</f>
        <v>1.3931888544891642</v>
      </c>
    </row>
    <row r="5" spans="1:16" x14ac:dyDescent="0.2">
      <c r="A5" t="s">
        <v>19</v>
      </c>
      <c r="B5">
        <v>64.25</v>
      </c>
      <c r="C5">
        <v>6.83</v>
      </c>
      <c r="D5">
        <f>B5*C5</f>
        <v>438.82749999999999</v>
      </c>
      <c r="E5">
        <v>21.41</v>
      </c>
      <c r="F5">
        <f>E5 * 4 / 3</f>
        <v>28.546666666666667</v>
      </c>
      <c r="G5">
        <f>D5/F5</f>
        <v>15.37228514712751</v>
      </c>
      <c r="I5">
        <v>20</v>
      </c>
      <c r="J5">
        <v>0.1</v>
      </c>
      <c r="K5">
        <f>F5*(1+J5)^3</f>
        <v>37.995613333333345</v>
      </c>
      <c r="L5">
        <f>I5*K5/2</f>
        <v>379.95613333333347</v>
      </c>
      <c r="M5" s="1">
        <f>L5/B5</f>
        <v>5.9137141374837894</v>
      </c>
      <c r="N5">
        <f>F5</f>
        <v>28.546666666666667</v>
      </c>
      <c r="O5">
        <f>I5*N5/2</f>
        <v>285.4666666666667</v>
      </c>
      <c r="P5">
        <f>O5/B5</f>
        <v>4.4430609597924775</v>
      </c>
    </row>
    <row r="6" spans="1:16" x14ac:dyDescent="0.2">
      <c r="A6" t="s">
        <v>20</v>
      </c>
      <c r="B6">
        <v>132.1</v>
      </c>
      <c r="C6">
        <v>20</v>
      </c>
      <c r="D6">
        <f>B6*C6</f>
        <v>2642</v>
      </c>
      <c r="E6">
        <v>65.94</v>
      </c>
      <c r="F6">
        <f>E6 * 4 / 3</f>
        <v>87.92</v>
      </c>
      <c r="G6">
        <f>D6/F6</f>
        <v>30.050045495905369</v>
      </c>
      <c r="H6" s="5"/>
      <c r="I6">
        <v>25</v>
      </c>
      <c r="J6">
        <v>0.2</v>
      </c>
      <c r="K6">
        <f>F6*(1+J6)^3</f>
        <v>151.92576</v>
      </c>
      <c r="L6">
        <f>I6*K6/2</f>
        <v>1899.0719999999999</v>
      </c>
      <c r="M6" s="1">
        <f>L6/B6</f>
        <v>14.376018168054504</v>
      </c>
      <c r="N6">
        <f>F6</f>
        <v>87.92</v>
      </c>
      <c r="O6">
        <f>I6*N6/2</f>
        <v>1099</v>
      </c>
      <c r="P6">
        <f>O6/B6</f>
        <v>8.3194549583648758</v>
      </c>
    </row>
    <row r="7" spans="1:16" x14ac:dyDescent="0.2">
      <c r="A7" t="s">
        <v>21</v>
      </c>
      <c r="B7">
        <v>77.569999999999993</v>
      </c>
      <c r="C7">
        <v>25.65</v>
      </c>
      <c r="D7">
        <f>B7*C7</f>
        <v>1989.6704999999997</v>
      </c>
      <c r="E7">
        <v>64.37</v>
      </c>
      <c r="F7">
        <f>E7 * 4 / 3</f>
        <v>85.826666666666668</v>
      </c>
      <c r="G7">
        <f>D7/F7</f>
        <v>23.182427761379522</v>
      </c>
      <c r="I7">
        <v>25</v>
      </c>
      <c r="J7">
        <v>0.1</v>
      </c>
      <c r="K7">
        <f>F7*(1+J7)^3</f>
        <v>114.23529333333337</v>
      </c>
      <c r="L7">
        <f>I7*K7/2</f>
        <v>1427.9411666666672</v>
      </c>
      <c r="M7" s="1">
        <f>L7/B7</f>
        <v>18.408420351510472</v>
      </c>
      <c r="N7">
        <f>F7</f>
        <v>85.826666666666668</v>
      </c>
      <c r="O7">
        <f>I7*N7/2</f>
        <v>1072.8333333333333</v>
      </c>
      <c r="P7">
        <f>O7/B7</f>
        <v>13.830518671307637</v>
      </c>
    </row>
    <row r="8" spans="1:16" x14ac:dyDescent="0.2">
      <c r="A8" t="s">
        <v>22</v>
      </c>
      <c r="B8">
        <v>90.76</v>
      </c>
      <c r="C8">
        <v>13.26</v>
      </c>
      <c r="D8">
        <f>B8*C8</f>
        <v>1203.4775999999999</v>
      </c>
      <c r="E8">
        <v>78.209999999999994</v>
      </c>
      <c r="F8">
        <f>E8 * 4 / 3</f>
        <v>104.27999999999999</v>
      </c>
      <c r="G8">
        <f>D8/F8</f>
        <v>11.540828538550059</v>
      </c>
      <c r="I8">
        <v>15</v>
      </c>
      <c r="J8">
        <v>0.1</v>
      </c>
      <c r="K8">
        <f>F8*(1+J8)^3</f>
        <v>138.79668000000004</v>
      </c>
      <c r="L8">
        <f>I8*K8/2</f>
        <v>1040.9751000000003</v>
      </c>
      <c r="M8" s="1">
        <f>L8/B8</f>
        <v>11.469536139268403</v>
      </c>
      <c r="N8">
        <f>F8</f>
        <v>104.27999999999999</v>
      </c>
      <c r="O8">
        <f>I8*N8/2</f>
        <v>782.09999999999991</v>
      </c>
      <c r="P8">
        <f>O8/B8</f>
        <v>8.6172322609078869</v>
      </c>
    </row>
    <row r="13" spans="1:16" x14ac:dyDescent="0.2">
      <c r="B13" s="1"/>
    </row>
    <row r="17" spans="2:23" x14ac:dyDescent="0.2">
      <c r="B17" s="1"/>
    </row>
    <row r="26" spans="2:23" x14ac:dyDescent="0.2">
      <c r="V26" t="s">
        <v>7</v>
      </c>
      <c r="W2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04DE-9473-8042-978B-9217CA3C1883}">
  <dimension ref="A1"/>
  <sheetViews>
    <sheetView topLeftCell="A39" workbookViewId="0">
      <selection activeCell="K49" sqref="K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估值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2022-12-08T11:36:29Z</dcterms:created>
  <dcterms:modified xsi:type="dcterms:W3CDTF">2022-12-09T09:27:46Z</dcterms:modified>
</cp:coreProperties>
</file>