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装修花费" sheetId="1" r:id="rId1"/>
    <sheet name="Sheet2" sheetId="2" r:id="rId2"/>
    <sheet name="价格" sheetId="3" r:id="rId3"/>
  </sheets>
  <calcPr calcId="145621"/>
</workbook>
</file>

<file path=xl/calcChain.xml><?xml version="1.0" encoding="utf-8"?>
<calcChain xmlns="http://schemas.openxmlformats.org/spreadsheetml/2006/main">
  <c r="F107" i="3" l="1"/>
  <c r="F101" i="3"/>
  <c r="F102" i="3"/>
  <c r="F103" i="3"/>
  <c r="F104" i="3"/>
  <c r="F105" i="3"/>
  <c r="F106" i="3"/>
  <c r="F108" i="3"/>
  <c r="F100" i="3"/>
  <c r="F94" i="3"/>
  <c r="F95" i="3"/>
  <c r="F96" i="3"/>
  <c r="F97" i="3"/>
  <c r="F93" i="3"/>
  <c r="G31" i="1"/>
  <c r="G14" i="1"/>
  <c r="F30" i="1"/>
  <c r="E88" i="3" l="1"/>
  <c r="F88" i="3" s="1"/>
  <c r="E89" i="3"/>
  <c r="F89" i="3" s="1"/>
  <c r="E90" i="3"/>
  <c r="F90" i="3"/>
  <c r="F87" i="3"/>
  <c r="F85" i="3"/>
  <c r="D86" i="3"/>
  <c r="F86" i="3" s="1"/>
  <c r="F43" i="1" l="1"/>
  <c r="G23" i="1" l="1"/>
  <c r="F21" i="3" l="1"/>
  <c r="G13" i="1"/>
  <c r="G11" i="1"/>
  <c r="F67" i="3" l="1"/>
  <c r="F60" i="3" l="1"/>
  <c r="F59" i="3"/>
  <c r="F58" i="3"/>
  <c r="F7" i="1"/>
  <c r="G7" i="1"/>
  <c r="F14" i="1"/>
  <c r="F114" i="3" l="1"/>
  <c r="F113" i="3"/>
  <c r="F57" i="3"/>
  <c r="F56" i="3"/>
  <c r="F55" i="3"/>
  <c r="F54" i="3"/>
  <c r="F51" i="3"/>
  <c r="F50" i="3"/>
  <c r="F49" i="3"/>
  <c r="F45" i="3"/>
  <c r="F44" i="3"/>
  <c r="E43" i="3"/>
  <c r="F43" i="3" s="1"/>
  <c r="E42" i="3"/>
  <c r="F42" i="3" s="1"/>
  <c r="F41" i="3"/>
  <c r="D40" i="3"/>
  <c r="F40" i="3" s="1"/>
  <c r="E4" i="3"/>
  <c r="F4" i="3" s="1"/>
  <c r="E3" i="3"/>
  <c r="F3" i="3" s="1"/>
  <c r="F32" i="3"/>
  <c r="F31" i="3"/>
  <c r="E26" i="3"/>
  <c r="F26" i="3" s="1"/>
  <c r="E27" i="3"/>
  <c r="F27" i="3" s="1"/>
  <c r="E28" i="3"/>
  <c r="F28" i="3" s="1"/>
  <c r="E29" i="3"/>
  <c r="F29" i="3" s="1"/>
  <c r="E30" i="3"/>
  <c r="F30" i="3" s="1"/>
  <c r="F18" i="3"/>
  <c r="F12" i="3"/>
  <c r="F13" i="3"/>
  <c r="F14" i="3"/>
  <c r="F15" i="3"/>
  <c r="F8" i="3"/>
  <c r="F9" i="3"/>
  <c r="F10" i="3"/>
  <c r="F7" i="3"/>
  <c r="G28" i="1"/>
  <c r="F18" i="1"/>
  <c r="F19" i="1"/>
  <c r="G50" i="1" l="1"/>
  <c r="F50" i="1"/>
  <c r="G19" i="1" l="1"/>
  <c r="G15" i="1" l="1"/>
  <c r="G12" i="1" l="1"/>
  <c r="G3" i="1"/>
  <c r="K2" i="1" l="1"/>
  <c r="F12" i="1"/>
  <c r="F3" i="1" l="1"/>
  <c r="C18" i="2" l="1"/>
  <c r="J2" i="1" l="1"/>
  <c r="I2" i="1" l="1"/>
  <c r="H2" i="1"/>
</calcChain>
</file>

<file path=xl/sharedStrings.xml><?xml version="1.0" encoding="utf-8"?>
<sst xmlns="http://schemas.openxmlformats.org/spreadsheetml/2006/main" count="197" uniqueCount="184">
  <si>
    <t>拆除</t>
    <phoneticPr fontId="1" type="noConversion"/>
  </si>
  <si>
    <t>基装</t>
    <phoneticPr fontId="1" type="noConversion"/>
  </si>
  <si>
    <t>全部</t>
    <phoneticPr fontId="1" type="noConversion"/>
  </si>
  <si>
    <t>吊顶</t>
    <phoneticPr fontId="1" type="noConversion"/>
  </si>
  <si>
    <t>阴角线</t>
    <phoneticPr fontId="1" type="noConversion"/>
  </si>
  <si>
    <t>踢脚线</t>
    <phoneticPr fontId="1" type="noConversion"/>
  </si>
  <si>
    <t>防水</t>
    <phoneticPr fontId="1" type="noConversion"/>
  </si>
  <si>
    <t>乳胶漆</t>
    <phoneticPr fontId="1" type="noConversion"/>
  </si>
  <si>
    <t>水电改造</t>
    <phoneticPr fontId="1" type="noConversion"/>
  </si>
  <si>
    <t>铝合金窗子</t>
    <phoneticPr fontId="1" type="noConversion"/>
  </si>
  <si>
    <t>木门</t>
    <phoneticPr fontId="1" type="noConversion"/>
  </si>
  <si>
    <t>钛金门</t>
    <phoneticPr fontId="1" type="noConversion"/>
  </si>
  <si>
    <t>防盗门</t>
    <phoneticPr fontId="1" type="noConversion"/>
  </si>
  <si>
    <t>软装</t>
    <phoneticPr fontId="1" type="noConversion"/>
  </si>
  <si>
    <t>期望预算</t>
    <phoneticPr fontId="1" type="noConversion"/>
  </si>
  <si>
    <t>期望汇总</t>
    <phoneticPr fontId="1" type="noConversion"/>
  </si>
  <si>
    <t>铲墙</t>
    <phoneticPr fontId="1" type="noConversion"/>
  </si>
  <si>
    <t>清运</t>
    <phoneticPr fontId="1" type="noConversion"/>
  </si>
  <si>
    <t>其他</t>
    <phoneticPr fontId="1" type="noConversion"/>
  </si>
  <si>
    <t>50*75</t>
    <phoneticPr fontId="1" type="noConversion"/>
  </si>
  <si>
    <t>34*65</t>
    <phoneticPr fontId="1" type="noConversion"/>
  </si>
  <si>
    <t>68*75</t>
    <phoneticPr fontId="1" type="noConversion"/>
  </si>
  <si>
    <t>厨柜吊柜</t>
    <phoneticPr fontId="1" type="noConversion"/>
  </si>
  <si>
    <t>5*900+2.5*500</t>
    <phoneticPr fontId="1" type="noConversion"/>
  </si>
  <si>
    <t>初步预算</t>
    <phoneticPr fontId="1" type="noConversion"/>
  </si>
  <si>
    <t>最终花费</t>
    <phoneticPr fontId="1" type="noConversion"/>
  </si>
  <si>
    <t>规格</t>
    <phoneticPr fontId="1" type="noConversion"/>
  </si>
  <si>
    <t>初步汇总</t>
    <phoneticPr fontId="1" type="noConversion"/>
  </si>
  <si>
    <t>最终汇总</t>
    <phoneticPr fontId="1" type="noConversion"/>
  </si>
  <si>
    <t>厨卫找平</t>
    <phoneticPr fontId="1" type="noConversion"/>
  </si>
  <si>
    <t>衣柜隔离墙</t>
    <phoneticPr fontId="1" type="noConversion"/>
  </si>
  <si>
    <t>客厅卧室地砖</t>
    <phoneticPr fontId="1" type="noConversion"/>
  </si>
  <si>
    <t>厨卫地砖墙砖</t>
    <phoneticPr fontId="1" type="noConversion"/>
  </si>
  <si>
    <t>合计</t>
    <phoneticPr fontId="1" type="noConversion"/>
  </si>
  <si>
    <t>水泥河沙</t>
    <phoneticPr fontId="1" type="noConversion"/>
  </si>
  <si>
    <t>7*180</t>
    <phoneticPr fontId="1" type="noConversion"/>
  </si>
  <si>
    <t>贴砖</t>
    <phoneticPr fontId="1" type="noConversion"/>
  </si>
  <si>
    <t>拆除</t>
    <phoneticPr fontId="1" type="noConversion"/>
  </si>
  <si>
    <t>二次拆除</t>
    <phoneticPr fontId="1" type="noConversion"/>
  </si>
  <si>
    <t>补烂</t>
    <phoneticPr fontId="1" type="noConversion"/>
  </si>
  <si>
    <t>6.22-6.29</t>
    <phoneticPr fontId="1" type="noConversion"/>
  </si>
  <si>
    <t>水电改造</t>
    <phoneticPr fontId="1" type="noConversion"/>
  </si>
  <si>
    <t>7.20</t>
    <phoneticPr fontId="1" type="noConversion"/>
  </si>
  <si>
    <t>7.22-7.25</t>
    <phoneticPr fontId="1" type="noConversion"/>
  </si>
  <si>
    <t>已支付</t>
    <phoneticPr fontId="1" type="noConversion"/>
  </si>
  <si>
    <t>已支付汇总</t>
    <phoneticPr fontId="1" type="noConversion"/>
  </si>
  <si>
    <t>7.27-8.5</t>
    <phoneticPr fontId="1" type="noConversion"/>
  </si>
  <si>
    <t>修水管</t>
    <phoneticPr fontId="1" type="noConversion"/>
  </si>
  <si>
    <t>安天然气</t>
    <phoneticPr fontId="1" type="noConversion"/>
  </si>
  <si>
    <t>粉墙</t>
    <phoneticPr fontId="1" type="noConversion"/>
  </si>
  <si>
    <t>厨柜吊柜</t>
    <phoneticPr fontId="1" type="noConversion"/>
  </si>
  <si>
    <t>衣柜</t>
    <phoneticPr fontId="1" type="noConversion"/>
  </si>
  <si>
    <t>水泥</t>
    <phoneticPr fontId="1" type="noConversion"/>
  </si>
  <si>
    <t>单价</t>
    <phoneticPr fontId="1" type="noConversion"/>
  </si>
  <si>
    <t>数量</t>
    <phoneticPr fontId="1" type="noConversion"/>
  </si>
  <si>
    <t>橱柜</t>
    <phoneticPr fontId="1" type="noConversion"/>
  </si>
  <si>
    <t>地柜</t>
    <phoneticPr fontId="1" type="noConversion"/>
  </si>
  <si>
    <t>吊柜</t>
    <phoneticPr fontId="1" type="noConversion"/>
  </si>
  <si>
    <t>锅碗架</t>
    <phoneticPr fontId="1" type="noConversion"/>
  </si>
  <si>
    <t>台中盆打磨</t>
    <phoneticPr fontId="1" type="noConversion"/>
  </si>
  <si>
    <t>金额</t>
    <phoneticPr fontId="1" type="noConversion"/>
  </si>
  <si>
    <t>衣柜</t>
    <phoneticPr fontId="1" type="noConversion"/>
  </si>
  <si>
    <t>主卧</t>
    <phoneticPr fontId="1" type="noConversion"/>
  </si>
  <si>
    <t>次卧</t>
    <phoneticPr fontId="1" type="noConversion"/>
  </si>
  <si>
    <t>鞋柜</t>
    <phoneticPr fontId="1" type="noConversion"/>
  </si>
  <si>
    <t>洗衣机上柜</t>
    <phoneticPr fontId="1" type="noConversion"/>
  </si>
  <si>
    <t>阴角线</t>
    <phoneticPr fontId="1" type="noConversion"/>
  </si>
  <si>
    <t>瓷砖</t>
    <phoneticPr fontId="1" type="noConversion"/>
  </si>
  <si>
    <t>600*600</t>
    <phoneticPr fontId="1" type="noConversion"/>
  </si>
  <si>
    <t>300*600</t>
    <phoneticPr fontId="1" type="noConversion"/>
  </si>
  <si>
    <t>300*300</t>
    <phoneticPr fontId="1" type="noConversion"/>
  </si>
  <si>
    <t>600*900</t>
    <phoneticPr fontId="1" type="noConversion"/>
  </si>
  <si>
    <t>600*1200</t>
    <phoneticPr fontId="1" type="noConversion"/>
  </si>
  <si>
    <t>150*800</t>
    <phoneticPr fontId="1" type="noConversion"/>
  </si>
  <si>
    <t>河沙</t>
    <phoneticPr fontId="1" type="noConversion"/>
  </si>
  <si>
    <t>水电工钱</t>
    <phoneticPr fontId="1" type="noConversion"/>
  </si>
  <si>
    <t>水电材料</t>
    <phoneticPr fontId="1" type="noConversion"/>
  </si>
  <si>
    <t>门</t>
    <phoneticPr fontId="1" type="noConversion"/>
  </si>
  <si>
    <t>防盗门</t>
    <phoneticPr fontId="1" type="noConversion"/>
  </si>
  <si>
    <t>美心木门</t>
    <phoneticPr fontId="1" type="noConversion"/>
  </si>
  <si>
    <t>木门超宽</t>
    <phoneticPr fontId="1" type="noConversion"/>
  </si>
  <si>
    <t>门套</t>
    <phoneticPr fontId="1" type="noConversion"/>
  </si>
  <si>
    <t>钛金门1</t>
    <phoneticPr fontId="1" type="noConversion"/>
  </si>
  <si>
    <t>钛金门2</t>
    <phoneticPr fontId="1" type="noConversion"/>
  </si>
  <si>
    <t>粉墙</t>
    <phoneticPr fontId="1" type="noConversion"/>
  </si>
  <si>
    <t>防水</t>
    <phoneticPr fontId="1" type="noConversion"/>
  </si>
  <si>
    <t>次卧墙面</t>
    <phoneticPr fontId="1" type="noConversion"/>
  </si>
  <si>
    <t>303腻子</t>
    <phoneticPr fontId="1" type="noConversion"/>
  </si>
  <si>
    <t>自然界面剂</t>
    <phoneticPr fontId="1" type="noConversion"/>
  </si>
  <si>
    <t>石膏粉</t>
    <phoneticPr fontId="1" type="noConversion"/>
  </si>
  <si>
    <t>地面保护膜</t>
    <phoneticPr fontId="1" type="noConversion"/>
  </si>
  <si>
    <t>贴砖工钱</t>
    <phoneticPr fontId="1" type="noConversion"/>
  </si>
  <si>
    <t>厨卫吊顶</t>
    <phoneticPr fontId="1" type="noConversion"/>
  </si>
  <si>
    <t>底漆5L</t>
    <phoneticPr fontId="1" type="noConversion"/>
  </si>
  <si>
    <t>立邦乳胶漆5L</t>
    <phoneticPr fontId="1" type="noConversion"/>
  </si>
  <si>
    <t>基膜</t>
    <phoneticPr fontId="1" type="noConversion"/>
  </si>
  <si>
    <t>沙子</t>
    <phoneticPr fontId="1" type="noConversion"/>
  </si>
  <si>
    <t>墙布</t>
    <phoneticPr fontId="1" type="noConversion"/>
  </si>
  <si>
    <t>踢脚线</t>
    <phoneticPr fontId="1" type="noConversion"/>
  </si>
  <si>
    <t>材料</t>
    <phoneticPr fontId="1" type="noConversion"/>
  </si>
  <si>
    <t>人工</t>
    <phoneticPr fontId="1" type="noConversion"/>
  </si>
  <si>
    <t>护角</t>
    <phoneticPr fontId="1" type="noConversion"/>
  </si>
  <si>
    <t>粉墙工钱</t>
    <phoneticPr fontId="1" type="noConversion"/>
  </si>
  <si>
    <t>踢脚线工钱</t>
    <phoneticPr fontId="1" type="noConversion"/>
  </si>
  <si>
    <t>二次拆除工钱</t>
    <phoneticPr fontId="1" type="noConversion"/>
  </si>
  <si>
    <t>装天然气工钱</t>
    <phoneticPr fontId="1" type="noConversion"/>
  </si>
  <si>
    <t>美缝工钱</t>
    <phoneticPr fontId="1" type="noConversion"/>
  </si>
  <si>
    <t>安装电灯工钱</t>
    <phoneticPr fontId="1" type="noConversion"/>
  </si>
  <si>
    <t>清运一车建渣</t>
    <phoneticPr fontId="1" type="noConversion"/>
  </si>
  <si>
    <t>防水工我</t>
    <phoneticPr fontId="1" type="noConversion"/>
  </si>
  <si>
    <t>吊顶</t>
    <phoneticPr fontId="1" type="noConversion"/>
  </si>
  <si>
    <t>11*140</t>
    <phoneticPr fontId="1" type="noConversion"/>
  </si>
  <si>
    <t>阴角线</t>
    <phoneticPr fontId="1" type="noConversion"/>
  </si>
  <si>
    <t>64*20</t>
    <phoneticPr fontId="1" type="noConversion"/>
  </si>
  <si>
    <t>踢脚线</t>
    <phoneticPr fontId="1" type="noConversion"/>
  </si>
  <si>
    <t>50*20</t>
    <phoneticPr fontId="1" type="noConversion"/>
  </si>
  <si>
    <t>腻子乳胶漆</t>
    <phoneticPr fontId="1" type="noConversion"/>
  </si>
  <si>
    <t>200*46</t>
    <phoneticPr fontId="1" type="noConversion"/>
  </si>
  <si>
    <t>蹲便池</t>
    <phoneticPr fontId="1" type="noConversion"/>
  </si>
  <si>
    <t>灯具</t>
    <phoneticPr fontId="1" type="noConversion"/>
  </si>
  <si>
    <t>浴霸</t>
    <phoneticPr fontId="1" type="noConversion"/>
  </si>
  <si>
    <t>墙布</t>
    <phoneticPr fontId="1" type="noConversion"/>
  </si>
  <si>
    <t>美缝</t>
    <phoneticPr fontId="1" type="noConversion"/>
  </si>
  <si>
    <t>花洒</t>
    <phoneticPr fontId="1" type="noConversion"/>
  </si>
  <si>
    <t>窗帘</t>
    <phoneticPr fontId="1" type="noConversion"/>
  </si>
  <si>
    <t>8.18-10.10</t>
    <phoneticPr fontId="1" type="noConversion"/>
  </si>
  <si>
    <t>美缝</t>
    <phoneticPr fontId="1" type="noConversion"/>
  </si>
  <si>
    <t>油烟机</t>
    <phoneticPr fontId="1" type="noConversion"/>
  </si>
  <si>
    <t>灶具</t>
    <phoneticPr fontId="1" type="noConversion"/>
  </si>
  <si>
    <t>热水器</t>
    <phoneticPr fontId="1" type="noConversion"/>
  </si>
  <si>
    <t>洗菜盆</t>
    <phoneticPr fontId="1" type="noConversion"/>
  </si>
  <si>
    <t>空调</t>
    <phoneticPr fontId="1" type="noConversion"/>
  </si>
  <si>
    <t>桌子板凳</t>
    <phoneticPr fontId="1" type="noConversion"/>
  </si>
  <si>
    <t>茶几</t>
    <phoneticPr fontId="1" type="noConversion"/>
  </si>
  <si>
    <t>电视柜</t>
    <phoneticPr fontId="1" type="noConversion"/>
  </si>
  <si>
    <t>沙发</t>
    <phoneticPr fontId="1" type="noConversion"/>
  </si>
  <si>
    <t>床</t>
    <phoneticPr fontId="1" type="noConversion"/>
  </si>
  <si>
    <t>冰箱</t>
    <phoneticPr fontId="1" type="noConversion"/>
  </si>
  <si>
    <t>洗衣机</t>
    <phoneticPr fontId="1" type="noConversion"/>
  </si>
  <si>
    <t>洗漱台</t>
    <phoneticPr fontId="1" type="noConversion"/>
  </si>
  <si>
    <t>雨蓬</t>
    <phoneticPr fontId="1" type="noConversion"/>
  </si>
  <si>
    <t>开关插座等</t>
    <phoneticPr fontId="1" type="noConversion"/>
  </si>
  <si>
    <t>窗子</t>
    <phoneticPr fontId="1" type="noConversion"/>
  </si>
  <si>
    <t>界面剂</t>
    <phoneticPr fontId="1" type="noConversion"/>
  </si>
  <si>
    <t>8.14-8.15</t>
    <phoneticPr fontId="1" type="noConversion"/>
  </si>
  <si>
    <t>安油烟机</t>
    <phoneticPr fontId="1" type="noConversion"/>
  </si>
  <si>
    <t>厕所架子六件套</t>
    <phoneticPr fontId="1" type="noConversion"/>
  </si>
  <si>
    <t>厨房刀架</t>
    <phoneticPr fontId="1" type="noConversion"/>
  </si>
  <si>
    <t>家具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</si>
  <si>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</si>
  <si>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</si>
  <si>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</si>
  <si>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大床</t>
    <phoneticPr fontId="1" type="noConversion"/>
  </si>
  <si>
    <t>大床垫</t>
    <phoneticPr fontId="1" type="noConversion"/>
  </si>
  <si>
    <t>大床头柜</t>
    <phoneticPr fontId="1" type="noConversion"/>
  </si>
  <si>
    <t>卫浴</t>
    <phoneticPr fontId="1" type="noConversion"/>
  </si>
  <si>
    <t>洗漱台</t>
    <phoneticPr fontId="1" type="noConversion"/>
  </si>
  <si>
    <t>浴室6件套</t>
    <phoneticPr fontId="1" type="noConversion"/>
  </si>
  <si>
    <t>厨房刀架</t>
    <phoneticPr fontId="1" type="noConversion"/>
  </si>
  <si>
    <t>窗帘</t>
    <phoneticPr fontId="1" type="noConversion"/>
  </si>
  <si>
    <t>主卧</t>
    <phoneticPr fontId="1" type="noConversion"/>
  </si>
  <si>
    <t>辅料</t>
    <phoneticPr fontId="1" type="noConversion"/>
  </si>
  <si>
    <t>次卧</t>
    <phoneticPr fontId="1" type="noConversion"/>
  </si>
  <si>
    <t>轨道</t>
    <phoneticPr fontId="1" type="noConversion"/>
  </si>
  <si>
    <t>安装</t>
    <phoneticPr fontId="1" type="noConversion"/>
  </si>
  <si>
    <t>客厅</t>
    <phoneticPr fontId="1" type="noConversion"/>
  </si>
  <si>
    <t>材料3040</t>
    <phoneticPr fontId="1" type="noConversion"/>
  </si>
  <si>
    <t>开关494灯具安装费220</t>
    <phoneticPr fontId="1" type="noConversion"/>
  </si>
  <si>
    <t>开关及灯具安装</t>
    <phoneticPr fontId="1" type="noConversion"/>
  </si>
  <si>
    <t>客厅灯</t>
    <phoneticPr fontId="1" type="noConversion"/>
  </si>
  <si>
    <t>浴霸</t>
    <phoneticPr fontId="1" type="noConversion"/>
  </si>
  <si>
    <t>厨卫扣板灯</t>
    <phoneticPr fontId="1" type="noConversion"/>
  </si>
  <si>
    <t>大吸顶灯</t>
    <phoneticPr fontId="1" type="noConversion"/>
  </si>
  <si>
    <t>小吸顶灯</t>
    <phoneticPr fontId="1" type="noConversion"/>
  </si>
  <si>
    <t>开关</t>
    <phoneticPr fontId="1" type="noConversion"/>
  </si>
  <si>
    <t>五孔插座</t>
    <phoneticPr fontId="1" type="noConversion"/>
  </si>
  <si>
    <t>空调插座</t>
    <phoneticPr fontId="1" type="noConversion"/>
  </si>
  <si>
    <t>一开双控</t>
    <phoneticPr fontId="1" type="noConversion"/>
  </si>
  <si>
    <t>双开双控</t>
    <phoneticPr fontId="1" type="noConversion"/>
  </si>
  <si>
    <t>单开</t>
    <phoneticPr fontId="1" type="noConversion"/>
  </si>
  <si>
    <t>双开</t>
    <phoneticPr fontId="1" type="noConversion"/>
  </si>
  <si>
    <t>一开五孔</t>
    <phoneticPr fontId="1" type="noConversion"/>
  </si>
  <si>
    <t>螺丝</t>
    <phoneticPr fontId="1" type="noConversion"/>
  </si>
  <si>
    <t>白面板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</si>
</sst>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49" fontId="4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left"/>
    </xf>
    <xf numFmtId="0" fontId="5" fillId="0" borderId="0" xfId="0" applyFont="1"/>
    <xf numFmtId="49" fontId="3" fillId="0" borderId="0" xfId="0" applyNumberFormat="1" applyFont="1" applyAlignment="1">
      <alignment horizontal="right"/>
    </xf>
    <xf numFmtId="0" fontId="2" fillId="3" borderId="0" xfId="0" applyFont="1" applyFill="1"/>
    <xf numFmtId="49" fontId="3" fillId="3" borderId="0" xfId="0" applyNumberFormat="1" applyFont="1" applyFill="1" applyAlignment="1">
      <alignment horizontal="right"/>
    </xf>
    <xf numFmtId="0" fontId="6" fillId="3" borderId="0" xfId="0" applyFont="1" applyFill="1"/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workbookViewId="0">
      <pane ySplit="1" topLeftCell="A2" activePane="bottomLeft" state="frozen"/>
      <selection pane="bottomLeft" activeCell="G23" sqref="G23"/>
    </sheetView>
  </sheetViews>
  <sheetFormatPr defaultRowHeight="13.5" x14ac:dyDescent="0.15"/>
  <cols>
    <col min="2" max="2" width="21.125" customWidth="1"/>
    <col min="3" max="3" width="10.875" customWidth="1"/>
    <col min="4" max="4" width="11.125" customWidth="1"/>
    <col min="5" max="5" width="14.75" customWidth="1"/>
    <col min="12" max="12" width="12" style="6" customWidth="1"/>
  </cols>
  <sheetData>
    <row r="1" spans="1:12" s="4" customFormat="1" x14ac:dyDescent="0.15">
      <c r="C1" s="4" t="s">
        <v>14</v>
      </c>
      <c r="D1" s="4" t="s">
        <v>24</v>
      </c>
      <c r="E1" s="4" t="s">
        <v>26</v>
      </c>
      <c r="F1" s="4" t="s">
        <v>25</v>
      </c>
      <c r="G1" s="4" t="s">
        <v>44</v>
      </c>
      <c r="H1" s="4" t="s">
        <v>15</v>
      </c>
      <c r="I1" s="4" t="s">
        <v>27</v>
      </c>
      <c r="J1" s="4" t="s">
        <v>28</v>
      </c>
      <c r="K1" s="4" t="s">
        <v>45</v>
      </c>
      <c r="L1" s="5"/>
    </row>
    <row r="2" spans="1:12" x14ac:dyDescent="0.15">
      <c r="A2" t="s">
        <v>0</v>
      </c>
      <c r="B2" t="s">
        <v>2</v>
      </c>
      <c r="C2">
        <v>8000</v>
      </c>
      <c r="H2" s="8">
        <f>SUM(C:C)</f>
        <v>110330</v>
      </c>
      <c r="I2" s="8">
        <f>SUM(D:D)</f>
        <v>121720</v>
      </c>
      <c r="J2" s="8">
        <f>SUM(F:F)</f>
        <v>100727</v>
      </c>
      <c r="K2" s="8">
        <f>SUM(G:G)</f>
        <v>89754</v>
      </c>
    </row>
    <row r="3" spans="1:12" x14ac:dyDescent="0.15">
      <c r="B3" t="s">
        <v>16</v>
      </c>
      <c r="D3">
        <v>1000</v>
      </c>
      <c r="F3">
        <f>3600+1340</f>
        <v>4940</v>
      </c>
      <c r="G3">
        <f>3600+1340</f>
        <v>4940</v>
      </c>
    </row>
    <row r="4" spans="1:12" x14ac:dyDescent="0.15">
      <c r="B4" t="s">
        <v>17</v>
      </c>
      <c r="D4">
        <v>1600</v>
      </c>
      <c r="F4">
        <v>200</v>
      </c>
      <c r="G4">
        <v>200</v>
      </c>
    </row>
    <row r="5" spans="1:12" x14ac:dyDescent="0.15">
      <c r="B5" t="s">
        <v>18</v>
      </c>
      <c r="D5">
        <v>6800</v>
      </c>
    </row>
    <row r="6" spans="1:12" x14ac:dyDescent="0.15">
      <c r="A6" t="s">
        <v>1</v>
      </c>
    </row>
    <row r="7" spans="1:12" x14ac:dyDescent="0.15">
      <c r="B7" t="s">
        <v>31</v>
      </c>
      <c r="C7">
        <v>3750</v>
      </c>
      <c r="D7">
        <v>3750</v>
      </c>
      <c r="E7" t="s">
        <v>19</v>
      </c>
      <c r="F7" s="15">
        <f>7500+155+4400+500+526</f>
        <v>13081</v>
      </c>
      <c r="G7" s="15">
        <f>7500+155+4400+500+526</f>
        <v>13081</v>
      </c>
    </row>
    <row r="8" spans="1:12" x14ac:dyDescent="0.15">
      <c r="B8" t="s">
        <v>32</v>
      </c>
      <c r="C8">
        <v>5100</v>
      </c>
      <c r="D8">
        <v>5100</v>
      </c>
      <c r="E8" t="s">
        <v>21</v>
      </c>
      <c r="F8" s="15"/>
      <c r="G8" s="15"/>
    </row>
    <row r="9" spans="1:12" x14ac:dyDescent="0.15">
      <c r="B9" t="s">
        <v>110</v>
      </c>
      <c r="C9">
        <v>1500</v>
      </c>
      <c r="D9">
        <v>1540</v>
      </c>
      <c r="E9" t="s">
        <v>111</v>
      </c>
      <c r="F9">
        <v>1100</v>
      </c>
      <c r="G9">
        <v>1100</v>
      </c>
    </row>
    <row r="10" spans="1:12" x14ac:dyDescent="0.15">
      <c r="B10" t="s">
        <v>112</v>
      </c>
      <c r="C10">
        <v>1280</v>
      </c>
      <c r="D10">
        <v>1280</v>
      </c>
      <c r="E10" t="s">
        <v>113</v>
      </c>
      <c r="F10">
        <v>456</v>
      </c>
      <c r="G10">
        <v>456</v>
      </c>
    </row>
    <row r="11" spans="1:12" x14ac:dyDescent="0.15">
      <c r="B11" t="s">
        <v>114</v>
      </c>
      <c r="C11">
        <v>1000</v>
      </c>
      <c r="D11">
        <v>1000</v>
      </c>
      <c r="E11" t="s">
        <v>115</v>
      </c>
      <c r="F11">
        <v>662</v>
      </c>
      <c r="G11">
        <f>200+462</f>
        <v>662</v>
      </c>
    </row>
    <row r="12" spans="1:12" x14ac:dyDescent="0.15">
      <c r="B12" t="s">
        <v>6</v>
      </c>
      <c r="C12">
        <v>2200</v>
      </c>
      <c r="D12">
        <v>2210</v>
      </c>
      <c r="E12" t="s">
        <v>20</v>
      </c>
      <c r="F12">
        <f>520+600+200</f>
        <v>1320</v>
      </c>
      <c r="G12">
        <f>520+600+200</f>
        <v>1320</v>
      </c>
    </row>
    <row r="13" spans="1:12" x14ac:dyDescent="0.15">
      <c r="B13" t="s">
        <v>116</v>
      </c>
      <c r="C13">
        <v>9000</v>
      </c>
      <c r="D13">
        <v>9200</v>
      </c>
      <c r="E13" t="s">
        <v>117</v>
      </c>
      <c r="F13">
        <v>6285</v>
      </c>
      <c r="G13">
        <f>1600+167+55+777-230+3916</f>
        <v>6285</v>
      </c>
    </row>
    <row r="14" spans="1:12" x14ac:dyDescent="0.15">
      <c r="B14" t="s">
        <v>8</v>
      </c>
      <c r="C14">
        <v>8400</v>
      </c>
      <c r="D14">
        <v>8400</v>
      </c>
      <c r="F14">
        <f>3500+3040</f>
        <v>6540</v>
      </c>
      <c r="G14">
        <f>3000+3040+500</f>
        <v>6540</v>
      </c>
      <c r="H14" t="s">
        <v>166</v>
      </c>
    </row>
    <row r="15" spans="1:12" x14ac:dyDescent="0.15">
      <c r="B15" t="s">
        <v>9</v>
      </c>
      <c r="C15">
        <v>9300</v>
      </c>
      <c r="D15">
        <v>9350</v>
      </c>
      <c r="F15">
        <v>10400</v>
      </c>
      <c r="G15">
        <f>1400+9000</f>
        <v>10400</v>
      </c>
    </row>
    <row r="16" spans="1:12" s="13" customFormat="1" x14ac:dyDescent="0.15">
      <c r="B16" s="13" t="s">
        <v>30</v>
      </c>
      <c r="C16" s="13">
        <v>1000</v>
      </c>
      <c r="D16" s="13">
        <v>1260</v>
      </c>
      <c r="E16" s="13" t="s">
        <v>35</v>
      </c>
      <c r="L16" s="14"/>
    </row>
    <row r="17" spans="2:12" x14ac:dyDescent="0.15">
      <c r="B17" t="s">
        <v>29</v>
      </c>
      <c r="C17">
        <v>1000</v>
      </c>
      <c r="D17">
        <v>1800</v>
      </c>
      <c r="F17">
        <v>900</v>
      </c>
      <c r="G17">
        <v>900</v>
      </c>
    </row>
    <row r="18" spans="2:12" x14ac:dyDescent="0.15">
      <c r="B18" t="s">
        <v>50</v>
      </c>
      <c r="C18">
        <v>4500</v>
      </c>
      <c r="D18">
        <v>6750</v>
      </c>
      <c r="E18" t="s">
        <v>23</v>
      </c>
      <c r="F18">
        <f>500+3473</f>
        <v>3973</v>
      </c>
      <c r="G18">
        <v>3973</v>
      </c>
    </row>
    <row r="19" spans="2:12" x14ac:dyDescent="0.15">
      <c r="B19" t="s">
        <v>34</v>
      </c>
      <c r="F19">
        <f>435+1890+600+1335+120+120+40</f>
        <v>4540</v>
      </c>
      <c r="G19">
        <f>435+1890+600+1335+120+120+40</f>
        <v>4540</v>
      </c>
    </row>
    <row r="20" spans="2:12" x14ac:dyDescent="0.15">
      <c r="B20" t="s">
        <v>47</v>
      </c>
      <c r="F20">
        <v>90</v>
      </c>
      <c r="G20">
        <v>90</v>
      </c>
    </row>
    <row r="21" spans="2:12" x14ac:dyDescent="0.15">
      <c r="B21" t="s">
        <v>48</v>
      </c>
      <c r="F21">
        <v>555</v>
      </c>
      <c r="G21">
        <v>555</v>
      </c>
    </row>
    <row r="22" spans="2:12" x14ac:dyDescent="0.15">
      <c r="B22" t="s">
        <v>145</v>
      </c>
      <c r="F22">
        <v>286</v>
      </c>
      <c r="G22">
        <v>286</v>
      </c>
    </row>
    <row r="23" spans="2:12" x14ac:dyDescent="0.15">
      <c r="B23" t="s">
        <v>51</v>
      </c>
      <c r="C23">
        <v>7500</v>
      </c>
      <c r="D23">
        <v>7480</v>
      </c>
      <c r="F23">
        <v>6893</v>
      </c>
      <c r="G23">
        <f>1000+4000+1893</f>
        <v>6893</v>
      </c>
    </row>
    <row r="24" spans="2:12" x14ac:dyDescent="0.15">
      <c r="B24" t="s">
        <v>10</v>
      </c>
      <c r="C24">
        <v>2000</v>
      </c>
      <c r="D24">
        <v>2000</v>
      </c>
      <c r="F24" s="15">
        <v>5765</v>
      </c>
      <c r="G24" s="15">
        <v>5765</v>
      </c>
    </row>
    <row r="25" spans="2:12" x14ac:dyDescent="0.15">
      <c r="B25" t="s">
        <v>11</v>
      </c>
      <c r="C25">
        <v>2000</v>
      </c>
      <c r="D25">
        <v>2000</v>
      </c>
      <c r="F25" s="15"/>
      <c r="G25" s="15"/>
    </row>
    <row r="26" spans="2:12" x14ac:dyDescent="0.15">
      <c r="B26" t="s">
        <v>12</v>
      </c>
      <c r="C26">
        <v>2000</v>
      </c>
      <c r="D26">
        <v>2000</v>
      </c>
      <c r="F26">
        <v>4400</v>
      </c>
      <c r="G26">
        <v>4400</v>
      </c>
    </row>
    <row r="27" spans="2:12" s="1" customFormat="1" x14ac:dyDescent="0.15">
      <c r="B27" s="1" t="s">
        <v>139</v>
      </c>
      <c r="C27" s="1">
        <v>1000</v>
      </c>
      <c r="D27" s="1">
        <v>1000</v>
      </c>
      <c r="F27" s="1">
        <v>600</v>
      </c>
      <c r="G27" s="1">
        <v>500</v>
      </c>
      <c r="L27" s="9"/>
    </row>
    <row r="28" spans="2:12" x14ac:dyDescent="0.15">
      <c r="B28" t="s">
        <v>118</v>
      </c>
      <c r="C28">
        <v>500</v>
      </c>
      <c r="D28">
        <v>500</v>
      </c>
      <c r="F28">
        <v>596</v>
      </c>
      <c r="G28">
        <f>570+26</f>
        <v>596</v>
      </c>
    </row>
    <row r="29" spans="2:12" s="10" customFormat="1" x14ac:dyDescent="0.15">
      <c r="B29" s="12" t="s">
        <v>140</v>
      </c>
      <c r="C29" s="10">
        <v>2000</v>
      </c>
      <c r="D29" s="10">
        <v>2000</v>
      </c>
      <c r="L29" s="11"/>
    </row>
    <row r="30" spans="2:12" x14ac:dyDescent="0.15">
      <c r="B30" t="s">
        <v>119</v>
      </c>
      <c r="C30">
        <v>2000</v>
      </c>
      <c r="D30">
        <v>2000</v>
      </c>
      <c r="F30">
        <f>454+119+98+49+39</f>
        <v>759</v>
      </c>
      <c r="G30">
        <v>722</v>
      </c>
    </row>
    <row r="31" spans="2:12" s="1" customFormat="1" x14ac:dyDescent="0.15">
      <c r="B31" s="1" t="s">
        <v>141</v>
      </c>
      <c r="C31" s="1">
        <v>1000</v>
      </c>
      <c r="D31" s="1">
        <v>1000</v>
      </c>
      <c r="F31" s="1">
        <v>1000</v>
      </c>
      <c r="G31" s="1">
        <f>494+220</f>
        <v>714</v>
      </c>
      <c r="H31" s="1" t="s">
        <v>167</v>
      </c>
      <c r="L31" s="9"/>
    </row>
    <row r="32" spans="2:12" s="1" customFormat="1" x14ac:dyDescent="0.15">
      <c r="B32" s="1" t="s">
        <v>121</v>
      </c>
      <c r="D32" s="1">
        <v>3000</v>
      </c>
      <c r="F32" s="1">
        <v>3350</v>
      </c>
      <c r="G32" s="1">
        <v>3350</v>
      </c>
      <c r="L32" s="9"/>
    </row>
    <row r="33" spans="1:12" s="1" customFormat="1" x14ac:dyDescent="0.15">
      <c r="B33" s="1" t="s">
        <v>122</v>
      </c>
      <c r="D33" s="1">
        <v>3000</v>
      </c>
      <c r="F33" s="1">
        <v>1710</v>
      </c>
      <c r="G33" s="1">
        <v>1710</v>
      </c>
      <c r="L33" s="9"/>
    </row>
    <row r="34" spans="1:12" s="1" customFormat="1" x14ac:dyDescent="0.15">
      <c r="B34" s="1" t="s">
        <v>146</v>
      </c>
      <c r="F34" s="1">
        <v>450</v>
      </c>
      <c r="L34" s="9"/>
    </row>
    <row r="35" spans="1:12" s="1" customFormat="1" x14ac:dyDescent="0.15">
      <c r="B35" s="1" t="s">
        <v>147</v>
      </c>
      <c r="F35" s="1">
        <v>100</v>
      </c>
      <c r="L35" s="9"/>
    </row>
    <row r="37" spans="1:12" x14ac:dyDescent="0.15">
      <c r="A37" t="s">
        <v>13</v>
      </c>
    </row>
    <row r="38" spans="1:12" s="1" customFormat="1" x14ac:dyDescent="0.15">
      <c r="B38" s="1" t="s">
        <v>124</v>
      </c>
      <c r="C38" s="1">
        <v>1000</v>
      </c>
      <c r="D38" s="1">
        <v>1000</v>
      </c>
      <c r="F38" s="1">
        <v>2561</v>
      </c>
      <c r="G38" s="1">
        <v>1000</v>
      </c>
      <c r="L38" s="9"/>
    </row>
    <row r="39" spans="1:12" s="1" customFormat="1" x14ac:dyDescent="0.15">
      <c r="B39" s="1" t="s">
        <v>132</v>
      </c>
      <c r="C39" s="1">
        <v>1000</v>
      </c>
      <c r="D39" s="1">
        <v>1000</v>
      </c>
      <c r="L39" s="9"/>
    </row>
    <row r="40" spans="1:12" s="1" customFormat="1" x14ac:dyDescent="0.15">
      <c r="B40" s="1" t="s">
        <v>133</v>
      </c>
      <c r="C40" s="1">
        <v>500</v>
      </c>
      <c r="D40" s="1">
        <v>500</v>
      </c>
      <c r="F40" s="1">
        <v>1159</v>
      </c>
      <c r="G40" s="16">
        <v>4000</v>
      </c>
      <c r="L40" s="9"/>
    </row>
    <row r="41" spans="1:12" s="1" customFormat="1" x14ac:dyDescent="0.15">
      <c r="B41" s="1" t="s">
        <v>134</v>
      </c>
      <c r="C41" s="1">
        <v>2000</v>
      </c>
      <c r="D41" s="1">
        <v>2400</v>
      </c>
      <c r="F41" s="1">
        <v>1239</v>
      </c>
      <c r="G41" s="16"/>
      <c r="L41" s="9"/>
    </row>
    <row r="42" spans="1:12" s="1" customFormat="1" x14ac:dyDescent="0.15">
      <c r="B42" s="1" t="s">
        <v>135</v>
      </c>
      <c r="C42" s="1">
        <v>4000</v>
      </c>
      <c r="D42" s="1">
        <v>4000</v>
      </c>
      <c r="F42" s="1">
        <v>5463</v>
      </c>
      <c r="G42" s="16"/>
      <c r="L42" s="9"/>
    </row>
    <row r="43" spans="1:12" s="1" customFormat="1" x14ac:dyDescent="0.15">
      <c r="B43" s="1" t="s">
        <v>136</v>
      </c>
      <c r="C43" s="1">
        <v>8000</v>
      </c>
      <c r="D43" s="1">
        <v>8000</v>
      </c>
      <c r="F43" s="1">
        <f>2557+1600+421</f>
        <v>4578</v>
      </c>
      <c r="G43" s="16"/>
      <c r="L43" s="9"/>
    </row>
    <row r="44" spans="1:12" s="1" customFormat="1" x14ac:dyDescent="0.15">
      <c r="B44" s="1" t="s">
        <v>137</v>
      </c>
      <c r="C44" s="1">
        <v>2000</v>
      </c>
      <c r="D44" s="1">
        <v>2000</v>
      </c>
      <c r="L44" s="9"/>
    </row>
    <row r="45" spans="1:12" s="1" customFormat="1" x14ac:dyDescent="0.15">
      <c r="B45" s="1" t="s">
        <v>138</v>
      </c>
      <c r="C45" s="1">
        <v>2000</v>
      </c>
      <c r="D45" s="1">
        <v>2000</v>
      </c>
      <c r="L45" s="9"/>
    </row>
    <row r="46" spans="1:12" s="1" customFormat="1" x14ac:dyDescent="0.15">
      <c r="B46" s="1" t="s">
        <v>131</v>
      </c>
      <c r="C46" s="1">
        <v>6000</v>
      </c>
      <c r="D46" s="1">
        <v>6000</v>
      </c>
      <c r="L46" s="9"/>
    </row>
    <row r="47" spans="1:12" x14ac:dyDescent="0.15">
      <c r="B47" t="s">
        <v>127</v>
      </c>
      <c r="C47">
        <v>2000</v>
      </c>
      <c r="D47">
        <v>2000</v>
      </c>
      <c r="F47" s="15">
        <v>3650</v>
      </c>
      <c r="G47" s="15">
        <v>3650</v>
      </c>
    </row>
    <row r="48" spans="1:12" x14ac:dyDescent="0.15">
      <c r="B48" t="s">
        <v>128</v>
      </c>
      <c r="C48">
        <v>1500</v>
      </c>
      <c r="D48">
        <v>1500</v>
      </c>
      <c r="F48" s="15"/>
      <c r="G48" s="15"/>
    </row>
    <row r="49" spans="2:13" x14ac:dyDescent="0.15">
      <c r="B49" t="s">
        <v>129</v>
      </c>
      <c r="C49">
        <v>1500</v>
      </c>
      <c r="D49">
        <v>1500</v>
      </c>
      <c r="F49" s="15"/>
      <c r="G49" s="15"/>
    </row>
    <row r="50" spans="2:13" x14ac:dyDescent="0.15">
      <c r="B50" t="s">
        <v>130</v>
      </c>
      <c r="C50">
        <v>300</v>
      </c>
      <c r="D50">
        <v>300</v>
      </c>
      <c r="F50">
        <f>150+150</f>
        <v>300</v>
      </c>
      <c r="G50">
        <f>150+150</f>
        <v>300</v>
      </c>
    </row>
    <row r="51" spans="2:13" x14ac:dyDescent="0.15">
      <c r="B51" t="s">
        <v>120</v>
      </c>
      <c r="C51">
        <v>500</v>
      </c>
      <c r="D51">
        <v>500</v>
      </c>
      <c r="F51">
        <v>468</v>
      </c>
      <c r="G51">
        <v>468</v>
      </c>
    </row>
    <row r="52" spans="2:13" x14ac:dyDescent="0.15">
      <c r="B52" t="s">
        <v>123</v>
      </c>
      <c r="F52">
        <v>358</v>
      </c>
      <c r="G52">
        <v>358</v>
      </c>
    </row>
    <row r="56" spans="2:13" x14ac:dyDescent="0.15">
      <c r="B56" t="s">
        <v>18</v>
      </c>
      <c r="C56">
        <v>2000</v>
      </c>
      <c r="D56">
        <v>2000</v>
      </c>
    </row>
    <row r="59" spans="2:13" x14ac:dyDescent="0.15">
      <c r="L59" s="7">
        <v>6.16</v>
      </c>
      <c r="M59" s="3" t="s">
        <v>37</v>
      </c>
    </row>
    <row r="60" spans="2:13" x14ac:dyDescent="0.15">
      <c r="L60" s="7"/>
      <c r="M60" s="3"/>
    </row>
    <row r="61" spans="2:13" x14ac:dyDescent="0.15">
      <c r="L61" s="7" t="s">
        <v>40</v>
      </c>
      <c r="M61" s="3" t="s">
        <v>41</v>
      </c>
    </row>
    <row r="62" spans="2:13" x14ac:dyDescent="0.15">
      <c r="L62" s="7"/>
      <c r="M62" s="3"/>
    </row>
    <row r="63" spans="2:13" x14ac:dyDescent="0.15">
      <c r="L63" s="7" t="s">
        <v>42</v>
      </c>
      <c r="M63" s="3" t="s">
        <v>38</v>
      </c>
    </row>
    <row r="64" spans="2:13" x14ac:dyDescent="0.15">
      <c r="L64" s="7"/>
      <c r="M64" s="3"/>
    </row>
    <row r="65" spans="12:13" x14ac:dyDescent="0.15">
      <c r="L65" s="7" t="s">
        <v>43</v>
      </c>
      <c r="M65" s="3" t="s">
        <v>39</v>
      </c>
    </row>
    <row r="66" spans="12:13" x14ac:dyDescent="0.15">
      <c r="L66" s="7"/>
      <c r="M66" s="3"/>
    </row>
    <row r="67" spans="12:13" x14ac:dyDescent="0.15">
      <c r="L67" s="7" t="s">
        <v>46</v>
      </c>
      <c r="M67" s="3" t="s">
        <v>36</v>
      </c>
    </row>
    <row r="68" spans="12:13" x14ac:dyDescent="0.15">
      <c r="L68" s="7"/>
      <c r="M68" s="7"/>
    </row>
    <row r="69" spans="12:13" x14ac:dyDescent="0.15">
      <c r="L69" s="7" t="s">
        <v>125</v>
      </c>
      <c r="M69" s="7" t="s">
        <v>49</v>
      </c>
    </row>
    <row r="70" spans="12:13" x14ac:dyDescent="0.15">
      <c r="L70" s="7"/>
      <c r="M70" s="7"/>
    </row>
    <row r="71" spans="12:13" x14ac:dyDescent="0.15">
      <c r="L71" s="7" t="s">
        <v>144</v>
      </c>
      <c r="M71" s="7" t="s">
        <v>126</v>
      </c>
    </row>
  </sheetData>
  <mergeCells count="7">
    <mergeCell ref="F47:F49"/>
    <mergeCell ref="F7:F8"/>
    <mergeCell ref="F24:F25"/>
    <mergeCell ref="G7:G8"/>
    <mergeCell ref="G24:G25"/>
    <mergeCell ref="G47:G49"/>
    <mergeCell ref="G40:G4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22" sqref="D22"/>
    </sheetView>
  </sheetViews>
  <sheetFormatPr defaultRowHeight="13.5" x14ac:dyDescent="0.15"/>
  <cols>
    <col min="2" max="2" width="13" bestFit="1" customWidth="1"/>
  </cols>
  <sheetData>
    <row r="1" spans="1:3" x14ac:dyDescent="0.15">
      <c r="A1" t="s">
        <v>0</v>
      </c>
    </row>
    <row r="2" spans="1:3" x14ac:dyDescent="0.15">
      <c r="B2" t="s">
        <v>16</v>
      </c>
      <c r="C2">
        <v>1000</v>
      </c>
    </row>
    <row r="3" spans="1:3" x14ac:dyDescent="0.15">
      <c r="B3" t="s">
        <v>17</v>
      </c>
      <c r="C3">
        <v>1600</v>
      </c>
    </row>
    <row r="4" spans="1:3" x14ac:dyDescent="0.15">
      <c r="B4" t="s">
        <v>18</v>
      </c>
      <c r="C4">
        <v>6800</v>
      </c>
    </row>
    <row r="5" spans="1:3" x14ac:dyDescent="0.15">
      <c r="A5" t="s">
        <v>1</v>
      </c>
    </row>
    <row r="6" spans="1:3" x14ac:dyDescent="0.15">
      <c r="B6" t="s">
        <v>31</v>
      </c>
      <c r="C6">
        <v>3750</v>
      </c>
    </row>
    <row r="7" spans="1:3" x14ac:dyDescent="0.15">
      <c r="B7" t="s">
        <v>32</v>
      </c>
      <c r="C7">
        <v>5100</v>
      </c>
    </row>
    <row r="8" spans="1:3" x14ac:dyDescent="0.15">
      <c r="B8" t="s">
        <v>3</v>
      </c>
      <c r="C8">
        <v>1540</v>
      </c>
    </row>
    <row r="9" spans="1:3" x14ac:dyDescent="0.15">
      <c r="B9" t="s">
        <v>4</v>
      </c>
      <c r="C9">
        <v>1280</v>
      </c>
    </row>
    <row r="10" spans="1:3" x14ac:dyDescent="0.15">
      <c r="B10" t="s">
        <v>5</v>
      </c>
      <c r="C10">
        <v>1000</v>
      </c>
    </row>
    <row r="11" spans="1:3" x14ac:dyDescent="0.15">
      <c r="B11" t="s">
        <v>6</v>
      </c>
      <c r="C11">
        <v>2210</v>
      </c>
    </row>
    <row r="12" spans="1:3" x14ac:dyDescent="0.15">
      <c r="B12" t="s">
        <v>7</v>
      </c>
      <c r="C12">
        <v>9200</v>
      </c>
    </row>
    <row r="13" spans="1:3" x14ac:dyDescent="0.15">
      <c r="B13" t="s">
        <v>8</v>
      </c>
      <c r="C13">
        <v>8400</v>
      </c>
    </row>
    <row r="14" spans="1:3" x14ac:dyDescent="0.15">
      <c r="B14" t="s">
        <v>9</v>
      </c>
      <c r="C14">
        <v>9350</v>
      </c>
    </row>
    <row r="15" spans="1:3" x14ac:dyDescent="0.15">
      <c r="B15" t="s">
        <v>30</v>
      </c>
      <c r="C15">
        <v>1260</v>
      </c>
    </row>
    <row r="16" spans="1:3" x14ac:dyDescent="0.15">
      <c r="B16" t="s">
        <v>29</v>
      </c>
      <c r="C16">
        <v>1800</v>
      </c>
    </row>
    <row r="17" spans="1:3" x14ac:dyDescent="0.15">
      <c r="B17" t="s">
        <v>22</v>
      </c>
      <c r="C17">
        <v>6750</v>
      </c>
    </row>
    <row r="18" spans="1:3" x14ac:dyDescent="0.15">
      <c r="A18" s="1" t="s">
        <v>33</v>
      </c>
      <c r="B18" s="2"/>
      <c r="C18" s="2">
        <f>SUM(C1:C17)</f>
        <v>61040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3"/>
  <sheetViews>
    <sheetView workbookViewId="0">
      <pane ySplit="1" topLeftCell="A86" activePane="bottomLeft" state="frozen"/>
      <selection pane="bottomLeft" activeCell="F1" sqref="F1:F1048576"/>
    </sheetView>
  </sheetViews>
  <sheetFormatPr defaultRowHeight="13.5" x14ac:dyDescent="0.15"/>
  <cols>
    <col min="2" max="2" width="16.375" customWidth="1"/>
    <col min="3" max="3" width="12.75" customWidth="1"/>
    <col min="4" max="4" width="10.5" customWidth="1"/>
    <col min="5" max="5" width="11.25" customWidth="1"/>
    <col min="6" max="6" width="11.125" customWidth="1"/>
  </cols>
  <sheetData>
    <row r="1" spans="2:6" x14ac:dyDescent="0.15">
      <c r="D1" t="s">
        <v>53</v>
      </c>
      <c r="E1" t="s">
        <v>54</v>
      </c>
      <c r="F1" t="s">
        <v>60</v>
      </c>
    </row>
    <row r="3" spans="2:6" x14ac:dyDescent="0.15">
      <c r="B3" t="s">
        <v>96</v>
      </c>
      <c r="C3" t="s">
        <v>52</v>
      </c>
      <c r="D3">
        <v>39</v>
      </c>
      <c r="E3">
        <f>5+30+25</f>
        <v>60</v>
      </c>
      <c r="F3">
        <f>D3*E3</f>
        <v>2340</v>
      </c>
    </row>
    <row r="4" spans="2:6" x14ac:dyDescent="0.15">
      <c r="C4" t="s">
        <v>74</v>
      </c>
      <c r="D4">
        <v>240</v>
      </c>
      <c r="E4">
        <f>1+3+2.5+1.5+0.5+0.5+1/6</f>
        <v>9.1666666666666661</v>
      </c>
      <c r="F4">
        <f>D4*E4</f>
        <v>2200</v>
      </c>
    </row>
    <row r="7" spans="2:6" x14ac:dyDescent="0.15">
      <c r="B7" t="s">
        <v>55</v>
      </c>
      <c r="C7" t="s">
        <v>56</v>
      </c>
      <c r="D7">
        <v>600</v>
      </c>
      <c r="E7">
        <v>4.1050000000000004</v>
      </c>
      <c r="F7">
        <f>D7*E7</f>
        <v>2463.0000000000005</v>
      </c>
    </row>
    <row r="8" spans="2:6" x14ac:dyDescent="0.15">
      <c r="C8" t="s">
        <v>57</v>
      </c>
      <c r="D8">
        <v>400</v>
      </c>
      <c r="E8">
        <v>2.625</v>
      </c>
      <c r="F8">
        <f t="shared" ref="F8:F15" si="0">D8*E8</f>
        <v>1050</v>
      </c>
    </row>
    <row r="9" spans="2:6" x14ac:dyDescent="0.15">
      <c r="C9" t="s">
        <v>58</v>
      </c>
      <c r="D9">
        <v>400</v>
      </c>
      <c r="E9">
        <v>1</v>
      </c>
      <c r="F9">
        <f t="shared" si="0"/>
        <v>400</v>
      </c>
    </row>
    <row r="10" spans="2:6" x14ac:dyDescent="0.15">
      <c r="C10" t="s">
        <v>59</v>
      </c>
      <c r="D10">
        <v>60</v>
      </c>
      <c r="E10">
        <v>1</v>
      </c>
      <c r="F10">
        <f t="shared" si="0"/>
        <v>60</v>
      </c>
    </row>
    <row r="12" spans="2:6" x14ac:dyDescent="0.15">
      <c r="B12" t="s">
        <v>61</v>
      </c>
      <c r="C12" t="s">
        <v>62</v>
      </c>
      <c r="D12">
        <v>560</v>
      </c>
      <c r="E12">
        <v>5.2350000000000003</v>
      </c>
      <c r="F12">
        <f t="shared" si="0"/>
        <v>2931.6000000000004</v>
      </c>
    </row>
    <row r="13" spans="2:6" x14ac:dyDescent="0.15">
      <c r="C13" t="s">
        <v>63</v>
      </c>
      <c r="D13">
        <v>590</v>
      </c>
      <c r="E13">
        <v>3.9750000000000001</v>
      </c>
      <c r="F13">
        <f t="shared" si="0"/>
        <v>2345.25</v>
      </c>
    </row>
    <row r="14" spans="2:6" x14ac:dyDescent="0.15">
      <c r="C14" t="s">
        <v>64</v>
      </c>
      <c r="D14">
        <v>560</v>
      </c>
      <c r="E14">
        <v>2.3919999999999999</v>
      </c>
      <c r="F14">
        <f t="shared" si="0"/>
        <v>1339.52</v>
      </c>
    </row>
    <row r="15" spans="2:6" x14ac:dyDescent="0.15">
      <c r="C15" t="s">
        <v>65</v>
      </c>
      <c r="D15">
        <v>660</v>
      </c>
      <c r="E15">
        <v>0.42</v>
      </c>
      <c r="F15">
        <f t="shared" si="0"/>
        <v>277.2</v>
      </c>
    </row>
    <row r="18" spans="2:6" x14ac:dyDescent="0.15">
      <c r="B18" t="s">
        <v>66</v>
      </c>
      <c r="D18">
        <v>8</v>
      </c>
      <c r="E18">
        <v>57</v>
      </c>
      <c r="F18">
        <f t="shared" ref="F18" si="1">D18*E18</f>
        <v>456</v>
      </c>
    </row>
    <row r="21" spans="2:6" x14ac:dyDescent="0.15">
      <c r="B21" t="s">
        <v>98</v>
      </c>
      <c r="C21" t="s">
        <v>99</v>
      </c>
      <c r="D21">
        <v>8</v>
      </c>
      <c r="E21">
        <v>52.8</v>
      </c>
      <c r="F21">
        <f>D21*E21</f>
        <v>422.4</v>
      </c>
    </row>
    <row r="22" spans="2:6" x14ac:dyDescent="0.15">
      <c r="C22" t="s">
        <v>100</v>
      </c>
      <c r="F22">
        <v>200</v>
      </c>
    </row>
    <row r="23" spans="2:6" x14ac:dyDescent="0.15">
      <c r="B23" t="s">
        <v>101</v>
      </c>
      <c r="F23">
        <v>40</v>
      </c>
    </row>
    <row r="26" spans="2:6" x14ac:dyDescent="0.15">
      <c r="B26" t="s">
        <v>67</v>
      </c>
      <c r="C26" t="s">
        <v>68</v>
      </c>
      <c r="D26">
        <v>26</v>
      </c>
      <c r="E26">
        <f>68-1</f>
        <v>67</v>
      </c>
      <c r="F26">
        <f>D26*E26</f>
        <v>1742</v>
      </c>
    </row>
    <row r="27" spans="2:6" x14ac:dyDescent="0.15">
      <c r="C27" t="s">
        <v>73</v>
      </c>
      <c r="D27">
        <v>8</v>
      </c>
      <c r="E27">
        <f>258-32</f>
        <v>226</v>
      </c>
      <c r="F27">
        <f t="shared" ref="F27:F32" si="2">D27*E27</f>
        <v>1808</v>
      </c>
    </row>
    <row r="28" spans="2:6" x14ac:dyDescent="0.15">
      <c r="C28" t="s">
        <v>69</v>
      </c>
      <c r="D28">
        <v>9.5</v>
      </c>
      <c r="E28">
        <f>273+48+10-27</f>
        <v>304</v>
      </c>
      <c r="F28">
        <f t="shared" si="2"/>
        <v>2888</v>
      </c>
    </row>
    <row r="29" spans="2:6" x14ac:dyDescent="0.15">
      <c r="C29" t="s">
        <v>70</v>
      </c>
      <c r="D29">
        <v>5.5</v>
      </c>
      <c r="E29">
        <f>133-14</f>
        <v>119</v>
      </c>
      <c r="F29">
        <f t="shared" si="2"/>
        <v>654.5</v>
      </c>
    </row>
    <row r="30" spans="2:6" x14ac:dyDescent="0.15">
      <c r="C30" t="s">
        <v>71</v>
      </c>
      <c r="D30">
        <v>48</v>
      </c>
      <c r="E30">
        <f>3-2</f>
        <v>1</v>
      </c>
      <c r="F30">
        <f t="shared" si="2"/>
        <v>48</v>
      </c>
    </row>
    <row r="31" spans="2:6" x14ac:dyDescent="0.15">
      <c r="C31" t="s">
        <v>72</v>
      </c>
      <c r="D31">
        <v>75</v>
      </c>
      <c r="E31">
        <v>3</v>
      </c>
      <c r="F31">
        <f t="shared" si="2"/>
        <v>225</v>
      </c>
    </row>
    <row r="32" spans="2:6" x14ac:dyDescent="0.15">
      <c r="C32" t="s">
        <v>143</v>
      </c>
      <c r="D32">
        <v>150</v>
      </c>
      <c r="E32">
        <v>1</v>
      </c>
      <c r="F32">
        <f t="shared" si="2"/>
        <v>150</v>
      </c>
    </row>
    <row r="35" spans="2:6" x14ac:dyDescent="0.15">
      <c r="B35" t="s">
        <v>142</v>
      </c>
      <c r="F35">
        <v>10400</v>
      </c>
    </row>
    <row r="37" spans="2:6" x14ac:dyDescent="0.15">
      <c r="B37" t="s">
        <v>76</v>
      </c>
      <c r="F37">
        <v>3040</v>
      </c>
    </row>
    <row r="40" spans="2:6" x14ac:dyDescent="0.15">
      <c r="B40" t="s">
        <v>77</v>
      </c>
      <c r="C40" t="s">
        <v>78</v>
      </c>
      <c r="D40">
        <f>3000+1400</f>
        <v>4400</v>
      </c>
      <c r="E40">
        <v>1</v>
      </c>
      <c r="F40">
        <f>D40*E40</f>
        <v>4400</v>
      </c>
    </row>
    <row r="41" spans="2:6" x14ac:dyDescent="0.15">
      <c r="C41" t="s">
        <v>79</v>
      </c>
      <c r="D41">
        <v>1600</v>
      </c>
      <c r="E41">
        <v>2</v>
      </c>
      <c r="F41">
        <f t="shared" ref="F41:F45" si="3">D41*E41</f>
        <v>3200</v>
      </c>
    </row>
    <row r="42" spans="2:6" x14ac:dyDescent="0.15">
      <c r="C42" t="s">
        <v>80</v>
      </c>
      <c r="D42">
        <v>8</v>
      </c>
      <c r="E42">
        <f>9*2</f>
        <v>18</v>
      </c>
      <c r="F42">
        <f t="shared" si="3"/>
        <v>144</v>
      </c>
    </row>
    <row r="43" spans="2:6" x14ac:dyDescent="0.15">
      <c r="C43" t="s">
        <v>81</v>
      </c>
      <c r="D43">
        <v>130</v>
      </c>
      <c r="E43">
        <f>7.24+5.12</f>
        <v>12.36</v>
      </c>
      <c r="F43">
        <f t="shared" si="3"/>
        <v>1606.8</v>
      </c>
    </row>
    <row r="44" spans="2:6" x14ac:dyDescent="0.15">
      <c r="C44" t="s">
        <v>82</v>
      </c>
      <c r="D44">
        <v>480</v>
      </c>
      <c r="E44">
        <v>1.4896</v>
      </c>
      <c r="F44">
        <f t="shared" si="3"/>
        <v>715.00800000000004</v>
      </c>
    </row>
    <row r="45" spans="2:6" x14ac:dyDescent="0.15">
      <c r="C45" t="s">
        <v>83</v>
      </c>
      <c r="D45">
        <v>100</v>
      </c>
      <c r="E45">
        <v>1</v>
      </c>
      <c r="F45">
        <f t="shared" si="3"/>
        <v>100</v>
      </c>
    </row>
    <row r="49" spans="2:6" x14ac:dyDescent="0.15">
      <c r="B49" t="s">
        <v>85</v>
      </c>
      <c r="D49">
        <v>260</v>
      </c>
      <c r="E49">
        <v>2</v>
      </c>
      <c r="F49">
        <f t="shared" ref="F49:F51" si="4">D49*E49</f>
        <v>520</v>
      </c>
    </row>
    <row r="50" spans="2:6" x14ac:dyDescent="0.15">
      <c r="D50">
        <v>200</v>
      </c>
      <c r="E50">
        <v>4</v>
      </c>
      <c r="F50">
        <f t="shared" si="4"/>
        <v>800</v>
      </c>
    </row>
    <row r="51" spans="2:6" x14ac:dyDescent="0.15">
      <c r="C51" t="s">
        <v>86</v>
      </c>
      <c r="D51">
        <v>150</v>
      </c>
      <c r="E51">
        <v>1</v>
      </c>
      <c r="F51">
        <f t="shared" si="4"/>
        <v>150</v>
      </c>
    </row>
    <row r="54" spans="2:6" x14ac:dyDescent="0.15">
      <c r="B54" t="s">
        <v>84</v>
      </c>
      <c r="C54" t="s">
        <v>87</v>
      </c>
      <c r="D54">
        <v>30</v>
      </c>
      <c r="E54">
        <v>13</v>
      </c>
      <c r="F54">
        <f t="shared" ref="F54:F60" si="5">D54*E54</f>
        <v>390</v>
      </c>
    </row>
    <row r="55" spans="2:6" x14ac:dyDescent="0.15">
      <c r="C55" t="s">
        <v>88</v>
      </c>
      <c r="D55">
        <v>160</v>
      </c>
      <c r="E55">
        <v>1</v>
      </c>
      <c r="F55">
        <f t="shared" si="5"/>
        <v>160</v>
      </c>
    </row>
    <row r="56" spans="2:6" x14ac:dyDescent="0.15">
      <c r="C56" t="s">
        <v>89</v>
      </c>
      <c r="D56">
        <v>28</v>
      </c>
      <c r="E56">
        <v>25</v>
      </c>
      <c r="F56">
        <f t="shared" si="5"/>
        <v>700</v>
      </c>
    </row>
    <row r="57" spans="2:6" x14ac:dyDescent="0.15">
      <c r="C57" t="s">
        <v>90</v>
      </c>
      <c r="D57">
        <v>55</v>
      </c>
      <c r="E57">
        <v>3</v>
      </c>
      <c r="F57">
        <f t="shared" si="5"/>
        <v>165</v>
      </c>
    </row>
    <row r="58" spans="2:6" x14ac:dyDescent="0.15">
      <c r="C58" t="s">
        <v>94</v>
      </c>
      <c r="D58">
        <v>420</v>
      </c>
      <c r="E58">
        <v>1</v>
      </c>
      <c r="F58">
        <f t="shared" si="5"/>
        <v>420</v>
      </c>
    </row>
    <row r="59" spans="2:6" x14ac:dyDescent="0.15">
      <c r="C59" t="s">
        <v>93</v>
      </c>
      <c r="D59">
        <v>180</v>
      </c>
      <c r="E59">
        <v>1</v>
      </c>
      <c r="F59">
        <f t="shared" si="5"/>
        <v>180</v>
      </c>
    </row>
    <row r="60" spans="2:6" x14ac:dyDescent="0.15">
      <c r="C60" t="s">
        <v>95</v>
      </c>
      <c r="D60">
        <v>85</v>
      </c>
      <c r="E60">
        <v>2</v>
      </c>
      <c r="F60">
        <f t="shared" si="5"/>
        <v>170</v>
      </c>
    </row>
    <row r="63" spans="2:6" x14ac:dyDescent="0.15">
      <c r="B63" t="s">
        <v>92</v>
      </c>
      <c r="D63">
        <v>100</v>
      </c>
      <c r="E63">
        <v>11</v>
      </c>
      <c r="F63">
        <v>1100</v>
      </c>
    </row>
    <row r="67" spans="2:6" x14ac:dyDescent="0.15">
      <c r="B67" t="s">
        <v>97</v>
      </c>
      <c r="D67">
        <v>25</v>
      </c>
      <c r="E67">
        <v>134</v>
      </c>
      <c r="F67">
        <f>D67*E67</f>
        <v>3350</v>
      </c>
    </row>
    <row r="71" spans="2:6" x14ac:dyDescent="0.15">
      <c r="B71" t="s">
        <v>108</v>
      </c>
      <c r="D71">
        <v>200</v>
      </c>
      <c r="E71">
        <v>1</v>
      </c>
      <c r="F71">
        <v>200</v>
      </c>
    </row>
    <row r="74" spans="2:6" x14ac:dyDescent="0.15">
      <c r="B74" t="s">
        <v>148</v>
      </c>
      <c r="C74" t="s">
        <v>149</v>
      </c>
      <c r="D74">
        <v>5463</v>
      </c>
      <c r="E74">
        <v>1</v>
      </c>
      <c r="F74">
        <v>5463</v>
      </c>
    </row>
    <row r="75" spans="2:6" x14ac:dyDescent="0.15">
      <c r="C75" t="s">
        <v>150</v>
      </c>
      <c r="D75">
        <v>1239</v>
      </c>
      <c r="E75">
        <v>1</v>
      </c>
      <c r="F75">
        <v>1239</v>
      </c>
    </row>
    <row r="76" spans="2:6" x14ac:dyDescent="0.15">
      <c r="C76" t="s">
        <v>151</v>
      </c>
      <c r="D76">
        <v>1159</v>
      </c>
      <c r="E76">
        <v>1</v>
      </c>
      <c r="F76">
        <v>1159</v>
      </c>
    </row>
    <row r="77" spans="2:6" x14ac:dyDescent="0.15">
      <c r="C77" t="s">
        <v>152</v>
      </c>
      <c r="D77">
        <v>2557</v>
      </c>
      <c r="E77">
        <v>1</v>
      </c>
      <c r="F77">
        <v>2557</v>
      </c>
    </row>
    <row r="78" spans="2:6" x14ac:dyDescent="0.15">
      <c r="C78" t="s">
        <v>154</v>
      </c>
      <c r="D78">
        <v>421</v>
      </c>
      <c r="E78">
        <v>1</v>
      </c>
      <c r="F78">
        <v>421</v>
      </c>
    </row>
    <row r="79" spans="2:6" x14ac:dyDescent="0.15">
      <c r="C79" t="s">
        <v>153</v>
      </c>
      <c r="D79">
        <v>1600</v>
      </c>
      <c r="E79">
        <v>1</v>
      </c>
      <c r="F79">
        <v>1600</v>
      </c>
    </row>
    <row r="80" spans="2:6" x14ac:dyDescent="0.15">
      <c r="E80">
        <v>1</v>
      </c>
    </row>
    <row r="81" spans="2:6" x14ac:dyDescent="0.15">
      <c r="B81" t="s">
        <v>155</v>
      </c>
      <c r="C81" t="s">
        <v>156</v>
      </c>
      <c r="D81">
        <v>600</v>
      </c>
      <c r="E81">
        <v>1</v>
      </c>
      <c r="F81">
        <v>600</v>
      </c>
    </row>
    <row r="82" spans="2:6" x14ac:dyDescent="0.15">
      <c r="C82" t="s">
        <v>157</v>
      </c>
      <c r="D82">
        <v>450</v>
      </c>
      <c r="E82">
        <v>1</v>
      </c>
      <c r="F82">
        <v>450</v>
      </c>
    </row>
    <row r="83" spans="2:6" x14ac:dyDescent="0.15">
      <c r="C83" t="s">
        <v>158</v>
      </c>
      <c r="D83">
        <v>100</v>
      </c>
      <c r="E83">
        <v>1</v>
      </c>
      <c r="F83">
        <v>100</v>
      </c>
    </row>
    <row r="85" spans="2:6" x14ac:dyDescent="0.15">
      <c r="B85" t="s">
        <v>159</v>
      </c>
      <c r="C85" t="s">
        <v>165</v>
      </c>
      <c r="D85">
        <v>75</v>
      </c>
      <c r="E85">
        <v>6.6</v>
      </c>
      <c r="F85">
        <f>D85*E85</f>
        <v>495</v>
      </c>
    </row>
    <row r="86" spans="2:6" x14ac:dyDescent="0.15">
      <c r="C86" t="s">
        <v>160</v>
      </c>
      <c r="D86">
        <f>65+30</f>
        <v>95</v>
      </c>
      <c r="E86">
        <v>8.6999999999999993</v>
      </c>
      <c r="F86">
        <f t="shared" ref="F86:F90" si="6">D86*E86</f>
        <v>826.49999999999989</v>
      </c>
    </row>
    <row r="87" spans="2:6" x14ac:dyDescent="0.15">
      <c r="C87" t="s">
        <v>162</v>
      </c>
      <c r="D87">
        <v>75</v>
      </c>
      <c r="E87">
        <v>4.3</v>
      </c>
      <c r="F87">
        <f t="shared" si="6"/>
        <v>322.5</v>
      </c>
    </row>
    <row r="88" spans="2:6" x14ac:dyDescent="0.15">
      <c r="C88" t="s">
        <v>161</v>
      </c>
      <c r="D88">
        <v>10</v>
      </c>
      <c r="E88">
        <f>6.6+8.7+8.7+4.3</f>
        <v>28.3</v>
      </c>
      <c r="F88">
        <f t="shared" si="6"/>
        <v>283</v>
      </c>
    </row>
    <row r="89" spans="2:6" x14ac:dyDescent="0.15">
      <c r="C89" t="s">
        <v>163</v>
      </c>
      <c r="D89">
        <v>30</v>
      </c>
      <c r="E89">
        <f>3.28+8.7+2.14</f>
        <v>14.12</v>
      </c>
      <c r="F89">
        <f t="shared" si="6"/>
        <v>423.59999999999997</v>
      </c>
    </row>
    <row r="90" spans="2:6" x14ac:dyDescent="0.15">
      <c r="C90" t="s">
        <v>164</v>
      </c>
      <c r="D90">
        <v>30</v>
      </c>
      <c r="E90">
        <f>2+4+1</f>
        <v>7</v>
      </c>
      <c r="F90">
        <f t="shared" si="6"/>
        <v>210</v>
      </c>
    </row>
    <row r="93" spans="2:6" x14ac:dyDescent="0.15">
      <c r="B93" t="s">
        <v>168</v>
      </c>
      <c r="C93" t="s">
        <v>169</v>
      </c>
      <c r="D93">
        <v>80</v>
      </c>
      <c r="E93">
        <v>1</v>
      </c>
      <c r="F93">
        <f>D93*E93</f>
        <v>80</v>
      </c>
    </row>
    <row r="94" spans="2:6" x14ac:dyDescent="0.15">
      <c r="C94" t="s">
        <v>170</v>
      </c>
      <c r="D94">
        <v>50</v>
      </c>
      <c r="E94">
        <v>1</v>
      </c>
      <c r="F94">
        <f t="shared" ref="F94:F97" si="7">D94*E94</f>
        <v>50</v>
      </c>
    </row>
    <row r="95" spans="2:6" x14ac:dyDescent="0.15">
      <c r="C95" t="s">
        <v>171</v>
      </c>
      <c r="D95">
        <v>10</v>
      </c>
      <c r="E95">
        <v>2</v>
      </c>
      <c r="F95">
        <f t="shared" si="7"/>
        <v>20</v>
      </c>
    </row>
    <row r="96" spans="2:6" x14ac:dyDescent="0.15">
      <c r="C96" t="s">
        <v>172</v>
      </c>
      <c r="D96">
        <v>20</v>
      </c>
      <c r="E96">
        <v>2</v>
      </c>
      <c r="F96">
        <f t="shared" si="7"/>
        <v>40</v>
      </c>
    </row>
    <row r="97" spans="2:6" x14ac:dyDescent="0.15">
      <c r="C97" t="s">
        <v>173</v>
      </c>
      <c r="D97">
        <v>15</v>
      </c>
      <c r="E97">
        <v>2</v>
      </c>
      <c r="F97">
        <f t="shared" si="7"/>
        <v>30</v>
      </c>
    </row>
    <row r="100" spans="2:6" x14ac:dyDescent="0.15">
      <c r="B100" t="s">
        <v>174</v>
      </c>
      <c r="C100" t="s">
        <v>175</v>
      </c>
      <c r="D100">
        <v>10</v>
      </c>
      <c r="E100">
        <v>29</v>
      </c>
      <c r="F100">
        <f>D100*E100</f>
        <v>290</v>
      </c>
    </row>
    <row r="101" spans="2:6" x14ac:dyDescent="0.15">
      <c r="C101" t="s">
        <v>176</v>
      </c>
      <c r="D101">
        <v>16</v>
      </c>
      <c r="E101">
        <v>3</v>
      </c>
      <c r="F101">
        <f t="shared" ref="F101:F108" si="8">D101*E101</f>
        <v>48</v>
      </c>
    </row>
    <row r="102" spans="2:6" x14ac:dyDescent="0.15">
      <c r="C102" t="s">
        <v>177</v>
      </c>
      <c r="D102">
        <v>9</v>
      </c>
      <c r="E102">
        <v>3</v>
      </c>
      <c r="F102">
        <f t="shared" si="8"/>
        <v>27</v>
      </c>
    </row>
    <row r="103" spans="2:6" x14ac:dyDescent="0.15">
      <c r="C103" t="s">
        <v>178</v>
      </c>
      <c r="D103">
        <v>11</v>
      </c>
      <c r="E103">
        <v>1</v>
      </c>
      <c r="F103">
        <f t="shared" si="8"/>
        <v>11</v>
      </c>
    </row>
    <row r="104" spans="2:6" x14ac:dyDescent="0.15">
      <c r="C104" t="s">
        <v>179</v>
      </c>
      <c r="D104">
        <v>8</v>
      </c>
      <c r="E104">
        <v>2</v>
      </c>
      <c r="F104">
        <f t="shared" si="8"/>
        <v>16</v>
      </c>
    </row>
    <row r="105" spans="2:6" x14ac:dyDescent="0.15">
      <c r="C105" t="s">
        <v>180</v>
      </c>
      <c r="D105">
        <v>10</v>
      </c>
      <c r="E105">
        <v>2</v>
      </c>
      <c r="F105">
        <f t="shared" si="8"/>
        <v>20</v>
      </c>
    </row>
    <row r="106" spans="2:6" x14ac:dyDescent="0.15">
      <c r="C106" t="s">
        <v>181</v>
      </c>
      <c r="D106">
        <v>17</v>
      </c>
      <c r="E106">
        <v>4</v>
      </c>
      <c r="F106">
        <f t="shared" si="8"/>
        <v>68</v>
      </c>
    </row>
    <row r="107" spans="2:6" x14ac:dyDescent="0.15">
      <c r="C107" t="s">
        <v>183</v>
      </c>
      <c r="D107">
        <v>2</v>
      </c>
      <c r="E107">
        <v>2</v>
      </c>
      <c r="F107">
        <f t="shared" si="8"/>
        <v>4</v>
      </c>
    </row>
    <row r="108" spans="2:6" x14ac:dyDescent="0.15">
      <c r="C108" t="s">
        <v>182</v>
      </c>
      <c r="D108">
        <v>10</v>
      </c>
      <c r="E108">
        <v>1</v>
      </c>
      <c r="F108">
        <f t="shared" si="8"/>
        <v>10</v>
      </c>
    </row>
    <row r="111" spans="2:6" x14ac:dyDescent="0.15">
      <c r="F111">
        <v>1400</v>
      </c>
    </row>
    <row r="112" spans="2:6" x14ac:dyDescent="0.15">
      <c r="F112">
        <v>3500</v>
      </c>
    </row>
    <row r="113" spans="2:6" x14ac:dyDescent="0.15">
      <c r="D113">
        <v>38</v>
      </c>
      <c r="E113">
        <v>110</v>
      </c>
      <c r="F113">
        <f>D113*E113</f>
        <v>4180</v>
      </c>
    </row>
    <row r="114" spans="2:6" x14ac:dyDescent="0.15">
      <c r="D114">
        <v>700</v>
      </c>
      <c r="E114">
        <v>1</v>
      </c>
      <c r="F114">
        <f>D114*E114</f>
        <v>700</v>
      </c>
    </row>
    <row r="115" spans="2:6" x14ac:dyDescent="0.15">
      <c r="B115" t="s">
        <v>104</v>
      </c>
      <c r="D115">
        <v>22</v>
      </c>
      <c r="E115">
        <v>178</v>
      </c>
      <c r="F115">
        <v>3916</v>
      </c>
    </row>
    <row r="116" spans="2:6" x14ac:dyDescent="0.15">
      <c r="B116" t="s">
        <v>75</v>
      </c>
      <c r="D116">
        <v>5</v>
      </c>
      <c r="E116">
        <v>52</v>
      </c>
      <c r="F116">
        <v>200</v>
      </c>
    </row>
    <row r="117" spans="2:6" x14ac:dyDescent="0.15">
      <c r="B117" t="s">
        <v>91</v>
      </c>
      <c r="F117">
        <v>555</v>
      </c>
    </row>
    <row r="118" spans="2:6" x14ac:dyDescent="0.15">
      <c r="B118" t="s">
        <v>109</v>
      </c>
      <c r="D118">
        <v>18</v>
      </c>
      <c r="E118">
        <v>95</v>
      </c>
      <c r="F118">
        <v>1710</v>
      </c>
    </row>
    <row r="119" spans="2:6" x14ac:dyDescent="0.15">
      <c r="B119" t="s">
        <v>102</v>
      </c>
    </row>
    <row r="120" spans="2:6" x14ac:dyDescent="0.15">
      <c r="B120" t="s">
        <v>103</v>
      </c>
    </row>
    <row r="121" spans="2:6" x14ac:dyDescent="0.15">
      <c r="B121" t="s">
        <v>105</v>
      </c>
    </row>
    <row r="122" spans="2:6" x14ac:dyDescent="0.15">
      <c r="B122" t="s">
        <v>106</v>
      </c>
    </row>
    <row r="123" spans="2:6" x14ac:dyDescent="0.15">
      <c r="B123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装修花费</vt:lpstr>
      <vt:lpstr>Sheet2</vt:lpstr>
      <vt:lpstr>价格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2020-10-30T15:46:20Z</dcterms:modified>
</cp:coreProperties>
</file>