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495" yWindow="180" windowWidth="19200" windowHeight="11640"/>
  </bookViews>
  <sheets>
    <sheet name="检测数据" sheetId="5" r:id="rId1"/>
  </sheets>
  <calcPr calcId="152511"/>
</workbook>
</file>

<file path=xl/calcChain.xml><?xml version="1.0" encoding="utf-8"?>
<calcChain xmlns="http://schemas.openxmlformats.org/spreadsheetml/2006/main">
  <c r="E574" i="5" l="1"/>
  <c r="E580" i="5"/>
  <c r="W575" i="5" l="1"/>
  <c r="AH10" i="5"/>
  <c r="AH8" i="5"/>
  <c r="AG10" i="5"/>
  <c r="AG8" i="5"/>
  <c r="AF10" i="5"/>
  <c r="AF8" i="5"/>
  <c r="AE10" i="5"/>
  <c r="AE8" i="5"/>
  <c r="AD10" i="5"/>
  <c r="AD8" i="5"/>
  <c r="AC10" i="5"/>
  <c r="AC8" i="5"/>
  <c r="AB10" i="5"/>
  <c r="AB8" i="5"/>
  <c r="AA10" i="5"/>
  <c r="AA8" i="5"/>
  <c r="Z10" i="5"/>
  <c r="Z8" i="5"/>
  <c r="Y10" i="5"/>
  <c r="Y9" i="5"/>
  <c r="Y8" i="5"/>
  <c r="X10" i="5"/>
  <c r="X9" i="5"/>
  <c r="X8" i="5"/>
  <c r="W10" i="5"/>
  <c r="W9" i="5"/>
  <c r="W8" i="5"/>
  <c r="V10" i="5"/>
  <c r="V9" i="5"/>
  <c r="V8" i="5"/>
  <c r="U10" i="5"/>
  <c r="U8" i="5"/>
  <c r="I10" i="5"/>
  <c r="I9" i="5"/>
  <c r="I8" i="5"/>
  <c r="E10" i="5"/>
  <c r="E8" i="5"/>
  <c r="G10" i="5" l="1"/>
  <c r="G8" i="5"/>
  <c r="H8" i="5"/>
  <c r="H10" i="5"/>
  <c r="M9" i="5"/>
  <c r="M8" i="5"/>
  <c r="M10" i="5"/>
  <c r="J8" i="5"/>
  <c r="J10" i="5"/>
  <c r="J9" i="5"/>
  <c r="N10" i="5"/>
  <c r="N8" i="5"/>
  <c r="K10" i="5"/>
  <c r="K8" i="5"/>
  <c r="O8" i="5"/>
  <c r="O10" i="5"/>
  <c r="L10" i="5"/>
  <c r="L8" i="5"/>
  <c r="P10" i="5"/>
  <c r="P8" i="5"/>
  <c r="AG618" i="5"/>
  <c r="AF618" i="5"/>
  <c r="AE618" i="5"/>
  <c r="AD618" i="5"/>
  <c r="AC618" i="5"/>
  <c r="AB618" i="5"/>
  <c r="AA618" i="5"/>
  <c r="Z618" i="5"/>
  <c r="Y619" i="5"/>
  <c r="Y618" i="5"/>
  <c r="X619" i="5"/>
  <c r="X618" i="5"/>
  <c r="W619" i="5"/>
  <c r="W618" i="5"/>
  <c r="V619" i="5"/>
  <c r="V618" i="5"/>
  <c r="P618" i="5"/>
  <c r="O618" i="5"/>
  <c r="N618" i="5"/>
  <c r="M619" i="5"/>
  <c r="M618" i="5"/>
  <c r="L618" i="5"/>
  <c r="K618" i="5"/>
  <c r="J619" i="5"/>
  <c r="J618" i="5"/>
  <c r="I619" i="5"/>
  <c r="I618" i="5"/>
  <c r="I620" i="5"/>
  <c r="J620" i="5"/>
  <c r="K620" i="5"/>
  <c r="L620" i="5"/>
  <c r="M620" i="5"/>
  <c r="N620" i="5"/>
  <c r="O620" i="5"/>
  <c r="P620" i="5"/>
  <c r="H620" i="5"/>
  <c r="H618" i="5"/>
  <c r="G620" i="5"/>
  <c r="G618" i="5"/>
  <c r="E620" i="5"/>
  <c r="E618" i="5"/>
  <c r="K11" i="5" l="1"/>
  <c r="E621" i="5"/>
  <c r="E614" i="5"/>
  <c r="E610" i="5"/>
  <c r="E606" i="5"/>
  <c r="E602" i="5"/>
  <c r="E598" i="5"/>
  <c r="E594" i="5"/>
  <c r="E592" i="5"/>
  <c r="E590" i="5"/>
  <c r="E586" i="5"/>
  <c r="E582" i="5"/>
  <c r="E578" i="5"/>
  <c r="U618" i="5" l="1"/>
  <c r="V620" i="5" l="1"/>
  <c r="W620" i="5"/>
  <c r="X620" i="5"/>
  <c r="Y620" i="5"/>
  <c r="Z620" i="5"/>
  <c r="AA620" i="5"/>
  <c r="AB620" i="5"/>
  <c r="AC620" i="5"/>
  <c r="AD620" i="5"/>
  <c r="AD621" i="5" s="1"/>
  <c r="AE620" i="5"/>
  <c r="AF620" i="5"/>
  <c r="AG620" i="5"/>
  <c r="AG621" i="5" s="1"/>
  <c r="U620" i="5"/>
  <c r="O621" i="5"/>
  <c r="N621" i="5"/>
  <c r="V616" i="5"/>
  <c r="W616" i="5"/>
  <c r="X616" i="5"/>
  <c r="Y616" i="5"/>
  <c r="Z616" i="5"/>
  <c r="AA616" i="5"/>
  <c r="AB616" i="5"/>
  <c r="AC616" i="5"/>
  <c r="AD616" i="5"/>
  <c r="AE616" i="5"/>
  <c r="AF616" i="5"/>
  <c r="AG616" i="5"/>
  <c r="U616" i="5"/>
  <c r="G616" i="5"/>
  <c r="H616" i="5"/>
  <c r="I616" i="5"/>
  <c r="J616" i="5"/>
  <c r="K616" i="5"/>
  <c r="L616" i="5"/>
  <c r="M616" i="5"/>
  <c r="N616" i="5"/>
  <c r="O616" i="5"/>
  <c r="P616" i="5"/>
  <c r="E616" i="5"/>
  <c r="AG614" i="5"/>
  <c r="AF614" i="5"/>
  <c r="AE614" i="5"/>
  <c r="AD614" i="5"/>
  <c r="AC614" i="5"/>
  <c r="AB614" i="5"/>
  <c r="AA614" i="5"/>
  <c r="Z614" i="5"/>
  <c r="Y615" i="5"/>
  <c r="Y614" i="5"/>
  <c r="X615" i="5"/>
  <c r="X614" i="5"/>
  <c r="W615" i="5"/>
  <c r="W614" i="5"/>
  <c r="V615" i="5"/>
  <c r="V614" i="5"/>
  <c r="U614" i="5"/>
  <c r="U617" i="5" s="1"/>
  <c r="P614" i="5"/>
  <c r="O614" i="5"/>
  <c r="N614" i="5"/>
  <c r="M615" i="5"/>
  <c r="M614" i="5"/>
  <c r="L614" i="5"/>
  <c r="K614" i="5"/>
  <c r="J615" i="5"/>
  <c r="J614" i="5"/>
  <c r="I615" i="5"/>
  <c r="I614" i="5"/>
  <c r="H614" i="5"/>
  <c r="G614" i="5"/>
  <c r="AC617" i="5" l="1"/>
  <c r="M621" i="5"/>
  <c r="AG617" i="5"/>
  <c r="H621" i="5"/>
  <c r="P621" i="5"/>
  <c r="L621" i="5"/>
  <c r="Z617" i="5"/>
  <c r="AD617" i="5"/>
  <c r="G621" i="5"/>
  <c r="AA617" i="5"/>
  <c r="AE617" i="5"/>
  <c r="K621" i="5"/>
  <c r="Z621" i="5"/>
  <c r="N617" i="5"/>
  <c r="G617" i="5"/>
  <c r="L617" i="5"/>
  <c r="AC621" i="5"/>
  <c r="AE621" i="5"/>
  <c r="AF621" i="5"/>
  <c r="K617" i="5"/>
  <c r="E617" i="5"/>
  <c r="AB621" i="5"/>
  <c r="AA621" i="5"/>
  <c r="U621" i="5"/>
  <c r="Y621" i="5"/>
  <c r="X621" i="5"/>
  <c r="W621" i="5"/>
  <c r="V621" i="5"/>
  <c r="J621" i="5"/>
  <c r="I621" i="5"/>
  <c r="AF617" i="5"/>
  <c r="AB617" i="5"/>
  <c r="H617" i="5"/>
  <c r="M617" i="5"/>
  <c r="P617" i="5"/>
  <c r="Y617" i="5"/>
  <c r="X617" i="5"/>
  <c r="W617" i="5"/>
  <c r="V617" i="5"/>
  <c r="J617" i="5"/>
  <c r="I617" i="5"/>
  <c r="K592" i="5" l="1"/>
  <c r="K590" i="5"/>
  <c r="I603" i="5"/>
  <c r="H602" i="5"/>
  <c r="Y607" i="5"/>
  <c r="Y606" i="5"/>
  <c r="X607" i="5"/>
  <c r="X606" i="5"/>
  <c r="W607" i="5"/>
  <c r="K593" i="5" l="1"/>
  <c r="N610" i="5"/>
  <c r="E596" i="5" l="1"/>
  <c r="AG604" i="5" l="1"/>
  <c r="AF604" i="5"/>
  <c r="AE604" i="5"/>
  <c r="AD604" i="5"/>
  <c r="AC604" i="5"/>
  <c r="AB604" i="5"/>
  <c r="AA604" i="5"/>
  <c r="Z604" i="5"/>
  <c r="X604" i="5"/>
  <c r="W604" i="5"/>
  <c r="V604" i="5"/>
  <c r="U604" i="5"/>
  <c r="P604" i="5"/>
  <c r="O604" i="5"/>
  <c r="N604" i="5"/>
  <c r="M604" i="5"/>
  <c r="L604" i="5"/>
  <c r="K604" i="5"/>
  <c r="J604" i="5"/>
  <c r="I604" i="5"/>
  <c r="H604" i="5"/>
  <c r="G604" i="5"/>
  <c r="E604" i="5"/>
  <c r="AG612" i="5"/>
  <c r="AF612" i="5"/>
  <c r="AE612" i="5"/>
  <c r="AD612" i="5"/>
  <c r="AC612" i="5"/>
  <c r="AB612" i="5"/>
  <c r="AA612" i="5"/>
  <c r="Z612" i="5"/>
  <c r="Y612" i="5"/>
  <c r="X612" i="5"/>
  <c r="W612" i="5"/>
  <c r="V612" i="5"/>
  <c r="P612" i="5"/>
  <c r="O612" i="5"/>
  <c r="N612" i="5"/>
  <c r="M612" i="5"/>
  <c r="L612" i="5"/>
  <c r="K612" i="5"/>
  <c r="J612" i="5"/>
  <c r="I612" i="5"/>
  <c r="H612" i="5"/>
  <c r="G612" i="5"/>
  <c r="E612" i="5"/>
  <c r="AG610" i="5" l="1"/>
  <c r="AF610" i="5"/>
  <c r="AE610" i="5"/>
  <c r="AD610" i="5"/>
  <c r="AC610" i="5"/>
  <c r="AB610" i="5"/>
  <c r="AA610" i="5"/>
  <c r="Z610" i="5"/>
  <c r="Y611" i="5"/>
  <c r="Y610" i="5"/>
  <c r="X611" i="5"/>
  <c r="X610" i="5"/>
  <c r="W611" i="5"/>
  <c r="W610" i="5"/>
  <c r="V611" i="5"/>
  <c r="V610" i="5"/>
  <c r="P610" i="5"/>
  <c r="O610" i="5"/>
  <c r="N606" i="5"/>
  <c r="M610" i="5"/>
  <c r="M606" i="5"/>
  <c r="M611" i="5"/>
  <c r="L610" i="5"/>
  <c r="K610" i="5"/>
  <c r="J611" i="5"/>
  <c r="J610" i="5"/>
  <c r="I611" i="5"/>
  <c r="I610" i="5"/>
  <c r="H610" i="5"/>
  <c r="G610" i="5"/>
  <c r="K602" i="5" l="1"/>
  <c r="J603" i="5"/>
  <c r="J602" i="5"/>
  <c r="I602" i="5"/>
  <c r="G602" i="5"/>
  <c r="P600" i="5"/>
  <c r="J600" i="5"/>
  <c r="K600" i="5"/>
  <c r="L600" i="5"/>
  <c r="M600" i="5"/>
  <c r="N600" i="5"/>
  <c r="O600" i="5"/>
  <c r="I600" i="5"/>
  <c r="H600" i="5"/>
  <c r="G600" i="5"/>
  <c r="E600" i="5"/>
  <c r="AC598" i="5"/>
  <c r="AB598" i="5"/>
  <c r="AA598" i="5"/>
  <c r="Z598" i="5"/>
  <c r="Y599" i="5"/>
  <c r="Y598" i="5"/>
  <c r="X599" i="5"/>
  <c r="X598" i="5"/>
  <c r="W598" i="5"/>
  <c r="V599" i="5"/>
  <c r="V598" i="5"/>
  <c r="P598" i="5"/>
  <c r="O598" i="5"/>
  <c r="N598" i="5"/>
  <c r="M599" i="5"/>
  <c r="M598" i="5"/>
  <c r="L598" i="5"/>
  <c r="K598" i="5"/>
  <c r="J599" i="5"/>
  <c r="J598" i="5"/>
  <c r="I599" i="5"/>
  <c r="I598" i="5"/>
  <c r="H598" i="5"/>
  <c r="G598" i="5"/>
  <c r="Y603" i="5"/>
  <c r="X603" i="5"/>
  <c r="W603" i="5"/>
  <c r="V603" i="5"/>
  <c r="M603" i="5"/>
  <c r="AG602" i="5"/>
  <c r="AF602" i="5"/>
  <c r="AE602" i="5"/>
  <c r="AD602" i="5"/>
  <c r="AC602" i="5"/>
  <c r="AB602" i="5"/>
  <c r="AA602" i="5"/>
  <c r="Z602" i="5"/>
  <c r="Y602" i="5"/>
  <c r="X602" i="5"/>
  <c r="W602" i="5"/>
  <c r="V602" i="5"/>
  <c r="U602" i="5"/>
  <c r="P602" i="5"/>
  <c r="O602" i="5"/>
  <c r="N602" i="5"/>
  <c r="M602" i="5"/>
  <c r="L602" i="5"/>
  <c r="AC600" i="5"/>
  <c r="AB600" i="5"/>
  <c r="AA600" i="5"/>
  <c r="Z600" i="5"/>
  <c r="Y600" i="5"/>
  <c r="X600" i="5"/>
  <c r="W600" i="5"/>
  <c r="V600" i="5"/>
  <c r="U600" i="5"/>
  <c r="W599" i="5"/>
  <c r="AG598" i="5"/>
  <c r="AF598" i="5"/>
  <c r="AE598" i="5"/>
  <c r="AD598" i="5"/>
  <c r="AG596" i="5"/>
  <c r="AF596" i="5"/>
  <c r="AE596" i="5"/>
  <c r="AD596" i="5"/>
  <c r="AC596" i="5"/>
  <c r="AB596" i="5"/>
  <c r="AA596" i="5"/>
  <c r="Y596" i="5"/>
  <c r="X596" i="5"/>
  <c r="W596" i="5"/>
  <c r="V596" i="5"/>
  <c r="U596" i="5"/>
  <c r="P596" i="5"/>
  <c r="O596" i="5"/>
  <c r="N596" i="5"/>
  <c r="M596" i="5"/>
  <c r="L596" i="5"/>
  <c r="K596" i="5"/>
  <c r="J596" i="5"/>
  <c r="I596" i="5"/>
  <c r="H596" i="5"/>
  <c r="G596" i="5"/>
  <c r="AG590" i="5"/>
  <c r="AF590" i="5"/>
  <c r="AE590" i="5"/>
  <c r="AD590" i="5"/>
  <c r="AC590" i="5"/>
  <c r="AB590" i="5"/>
  <c r="AA594" i="5"/>
  <c r="Z596" i="5"/>
  <c r="Z594" i="5"/>
  <c r="Y595" i="5"/>
  <c r="Y594" i="5"/>
  <c r="X595" i="5"/>
  <c r="X594" i="5"/>
  <c r="W595" i="5"/>
  <c r="W594" i="5"/>
  <c r="V595" i="5"/>
  <c r="V594" i="5"/>
  <c r="U594" i="5"/>
  <c r="P594" i="5"/>
  <c r="O594" i="5"/>
  <c r="N594" i="5"/>
  <c r="M595" i="5"/>
  <c r="M594" i="5"/>
  <c r="L594" i="5"/>
  <c r="K594" i="5"/>
  <c r="J595" i="5"/>
  <c r="J594" i="5"/>
  <c r="I595" i="5"/>
  <c r="I594" i="5"/>
  <c r="H594" i="5"/>
  <c r="G594" i="5"/>
  <c r="AG592" i="5"/>
  <c r="AF592" i="5"/>
  <c r="AE592" i="5"/>
  <c r="AD592" i="5"/>
  <c r="AC592" i="5"/>
  <c r="AB592" i="5"/>
  <c r="AA592" i="5"/>
  <c r="Z592" i="5"/>
  <c r="Y592" i="5"/>
  <c r="X592" i="5"/>
  <c r="W592" i="5"/>
  <c r="V592" i="5"/>
  <c r="P592" i="5"/>
  <c r="O592" i="5"/>
  <c r="N592" i="5"/>
  <c r="M592" i="5"/>
  <c r="L592" i="5"/>
  <c r="J592" i="5"/>
  <c r="I592" i="5"/>
  <c r="AC586" i="5"/>
  <c r="AB586" i="5"/>
  <c r="AA586" i="5"/>
  <c r="AA590" i="5"/>
  <c r="Z590" i="5"/>
  <c r="Y591" i="5"/>
  <c r="Y590" i="5"/>
  <c r="X591" i="5"/>
  <c r="X590" i="5"/>
  <c r="W591" i="5"/>
  <c r="W590" i="5"/>
  <c r="V591" i="5"/>
  <c r="V590" i="5"/>
  <c r="P590" i="5"/>
  <c r="O590" i="5"/>
  <c r="N590" i="5"/>
  <c r="M591" i="5"/>
  <c r="M590" i="5"/>
  <c r="L590" i="5"/>
  <c r="J591" i="5"/>
  <c r="J590" i="5"/>
  <c r="I591" i="5"/>
  <c r="I590" i="5"/>
  <c r="H590" i="5"/>
  <c r="G590" i="5"/>
  <c r="H592" i="5"/>
  <c r="G592" i="5"/>
  <c r="AG588" i="5"/>
  <c r="AF588" i="5"/>
  <c r="AE588" i="5"/>
  <c r="AD588" i="5"/>
  <c r="AC588" i="5"/>
  <c r="AB588" i="5"/>
  <c r="AA588" i="5"/>
  <c r="Z588" i="5"/>
  <c r="Y588" i="5"/>
  <c r="X588" i="5"/>
  <c r="W588" i="5"/>
  <c r="V588" i="5"/>
  <c r="P588" i="5"/>
  <c r="O588" i="5"/>
  <c r="N588" i="5"/>
  <c r="M588" i="5"/>
  <c r="L588" i="5"/>
  <c r="AG586" i="5"/>
  <c r="AG582" i="5"/>
  <c r="AF586" i="5"/>
  <c r="AE586" i="5"/>
  <c r="AD586" i="5"/>
  <c r="Z586" i="5"/>
  <c r="Y587" i="5"/>
  <c r="Y586" i="5"/>
  <c r="X587" i="5"/>
  <c r="X586" i="5"/>
  <c r="W587" i="5"/>
  <c r="W586" i="5"/>
  <c r="V587" i="5"/>
  <c r="V586" i="5"/>
  <c r="P586" i="5"/>
  <c r="O586" i="5"/>
  <c r="K588" i="5"/>
  <c r="J588" i="5"/>
  <c r="I588" i="5"/>
  <c r="H588" i="5"/>
  <c r="G588" i="5"/>
  <c r="N586" i="5"/>
  <c r="M587" i="5"/>
  <c r="M586" i="5"/>
  <c r="L586" i="5"/>
  <c r="K586" i="5"/>
  <c r="J587" i="5"/>
  <c r="J586" i="5"/>
  <c r="I587" i="5"/>
  <c r="I586" i="5"/>
  <c r="H586" i="5"/>
  <c r="G586" i="5"/>
  <c r="E588" i="5"/>
  <c r="AG584" i="5"/>
  <c r="AF584" i="5"/>
  <c r="H593" i="5" l="1"/>
  <c r="M593" i="5"/>
  <c r="G593" i="5"/>
  <c r="O601" i="5"/>
  <c r="AB593" i="5"/>
  <c r="AA593" i="5"/>
  <c r="P601" i="5"/>
  <c r="N601" i="5"/>
  <c r="W601" i="5"/>
  <c r="V601" i="5"/>
  <c r="AG593" i="5"/>
  <c r="AF593" i="5"/>
  <c r="AE593" i="5"/>
  <c r="AD593" i="5"/>
  <c r="AC593" i="5"/>
  <c r="Z593" i="5"/>
  <c r="P593" i="5"/>
  <c r="O593" i="5"/>
  <c r="N593" i="5"/>
  <c r="L593" i="5"/>
  <c r="E593" i="5"/>
  <c r="Y593" i="5"/>
  <c r="X593" i="5"/>
  <c r="W593" i="5"/>
  <c r="V593" i="5"/>
  <c r="J593" i="5"/>
  <c r="I593" i="5"/>
  <c r="AE584" i="5" l="1"/>
  <c r="AD584" i="5"/>
  <c r="V584" i="5"/>
  <c r="AF582" i="5"/>
  <c r="AE582" i="5"/>
  <c r="AD582" i="5"/>
  <c r="AC584" i="5"/>
  <c r="AB584" i="5"/>
  <c r="AC582" i="5"/>
  <c r="AB582" i="5"/>
  <c r="AA584" i="5"/>
  <c r="AA582" i="5"/>
  <c r="Z584" i="5"/>
  <c r="Z582" i="5"/>
  <c r="Y584" i="5"/>
  <c r="Y583" i="5"/>
  <c r="Y582" i="5"/>
  <c r="X584" i="5"/>
  <c r="X583" i="5"/>
  <c r="X582" i="5"/>
  <c r="W584" i="5"/>
  <c r="W583" i="5"/>
  <c r="W582" i="5"/>
  <c r="V583" i="5"/>
  <c r="V582" i="5"/>
  <c r="P584" i="5"/>
  <c r="P582" i="5"/>
  <c r="O584" i="5"/>
  <c r="O582" i="5"/>
  <c r="N584" i="5"/>
  <c r="N582" i="5"/>
  <c r="M584" i="5"/>
  <c r="M583" i="5"/>
  <c r="M582" i="5"/>
  <c r="L584" i="5"/>
  <c r="L582" i="5"/>
  <c r="K584" i="5"/>
  <c r="K582" i="5"/>
  <c r="J584" i="5"/>
  <c r="J583" i="5"/>
  <c r="J582" i="5"/>
  <c r="I584" i="5"/>
  <c r="H584" i="5"/>
  <c r="G584" i="5"/>
  <c r="I583" i="5"/>
  <c r="I582" i="5"/>
  <c r="H582" i="5"/>
  <c r="G582" i="5"/>
  <c r="E584" i="5"/>
  <c r="AG580" i="5"/>
  <c r="AF580" i="5"/>
  <c r="AE580" i="5"/>
  <c r="AD580" i="5"/>
  <c r="AC580" i="5"/>
  <c r="AB580" i="5"/>
  <c r="AA580" i="5"/>
  <c r="Z580" i="5"/>
  <c r="Y580" i="5"/>
  <c r="X580" i="5"/>
  <c r="W580" i="5"/>
  <c r="V580" i="5"/>
  <c r="P580" i="5"/>
  <c r="O580" i="5"/>
  <c r="N580" i="5"/>
  <c r="M580" i="5"/>
  <c r="L580" i="5"/>
  <c r="K580" i="5"/>
  <c r="J580" i="5"/>
  <c r="I580" i="5"/>
  <c r="H580" i="5"/>
  <c r="H578" i="5"/>
  <c r="G580" i="5"/>
  <c r="AG576" i="5"/>
  <c r="AF576" i="5"/>
  <c r="AE576" i="5"/>
  <c r="AD576" i="5"/>
  <c r="AC576" i="5"/>
  <c r="AB576" i="5"/>
  <c r="AA576" i="5"/>
  <c r="Z576" i="5"/>
  <c r="Y576" i="5"/>
  <c r="X576" i="5"/>
  <c r="W576" i="5"/>
  <c r="V576" i="5"/>
  <c r="P576" i="5"/>
  <c r="O576" i="5"/>
  <c r="N576" i="5"/>
  <c r="M576" i="5"/>
  <c r="L576" i="5"/>
  <c r="K576" i="5"/>
  <c r="J576" i="5"/>
  <c r="I576" i="5"/>
  <c r="H576" i="5"/>
  <c r="G576" i="5"/>
  <c r="E576" i="5"/>
  <c r="AG578" i="5"/>
  <c r="AF578" i="5"/>
  <c r="AE578" i="5"/>
  <c r="AD578" i="5"/>
  <c r="AC578" i="5"/>
  <c r="AB578" i="5"/>
  <c r="AA578" i="5"/>
  <c r="Z578" i="5"/>
  <c r="Y579" i="5"/>
  <c r="Y578" i="5"/>
  <c r="X579" i="5"/>
  <c r="X578" i="5"/>
  <c r="W579" i="5"/>
  <c r="W578" i="5"/>
  <c r="V579" i="5"/>
  <c r="V578" i="5"/>
  <c r="P578" i="5"/>
  <c r="O578" i="5"/>
  <c r="N578" i="5"/>
  <c r="M579" i="5"/>
  <c r="M578" i="5"/>
  <c r="L578" i="5"/>
  <c r="K578" i="5"/>
  <c r="J579" i="5"/>
  <c r="J578" i="5"/>
  <c r="I579" i="5"/>
  <c r="I578" i="5"/>
  <c r="G578" i="5"/>
  <c r="AG574" i="5"/>
  <c r="AF574" i="5" l="1"/>
  <c r="AE574" i="5"/>
  <c r="AD574" i="5"/>
  <c r="AC574" i="5"/>
  <c r="AB574" i="5"/>
  <c r="AA574" i="5"/>
  <c r="Z574" i="5"/>
  <c r="Y575" i="5"/>
  <c r="Y574" i="5"/>
  <c r="X575" i="5"/>
  <c r="X574" i="5"/>
  <c r="W574" i="5"/>
  <c r="V575" i="5" l="1"/>
  <c r="V574" i="5"/>
  <c r="M575" i="5"/>
  <c r="P574" i="5"/>
  <c r="O574" i="5"/>
  <c r="O577" i="5" s="1"/>
  <c r="N574" i="5"/>
  <c r="N577" i="5" s="1"/>
  <c r="M574" i="5"/>
  <c r="L574" i="5"/>
  <c r="K574" i="5"/>
  <c r="I575" i="5"/>
  <c r="I574" i="5"/>
  <c r="H574" i="5"/>
  <c r="G574" i="5"/>
  <c r="G577" i="5" s="1"/>
  <c r="AG613" i="5"/>
  <c r="AF613" i="5"/>
  <c r="AE613" i="5"/>
  <c r="AD613" i="5"/>
  <c r="AC613" i="5"/>
  <c r="AB613" i="5"/>
  <c r="AA613" i="5"/>
  <c r="Z613" i="5"/>
  <c r="W613" i="5"/>
  <c r="V613" i="5"/>
  <c r="P613" i="5"/>
  <c r="O613" i="5"/>
  <c r="N613" i="5"/>
  <c r="L613" i="5"/>
  <c r="K613" i="5"/>
  <c r="H613" i="5"/>
  <c r="G613" i="5"/>
  <c r="E613" i="5"/>
  <c r="AG608" i="5"/>
  <c r="AF608" i="5"/>
  <c r="AE608" i="5"/>
  <c r="AD608" i="5"/>
  <c r="AC608" i="5"/>
  <c r="AB608" i="5"/>
  <c r="AA608" i="5"/>
  <c r="Z608" i="5"/>
  <c r="Y608" i="5"/>
  <c r="X608" i="5"/>
  <c r="W608" i="5"/>
  <c r="V608" i="5"/>
  <c r="P608" i="5"/>
  <c r="O608" i="5"/>
  <c r="N608" i="5"/>
  <c r="M608" i="5"/>
  <c r="L608" i="5"/>
  <c r="K608" i="5"/>
  <c r="I608" i="5"/>
  <c r="H608" i="5"/>
  <c r="G608" i="5"/>
  <c r="E608" i="5"/>
  <c r="V607" i="5"/>
  <c r="M607" i="5"/>
  <c r="I607" i="5"/>
  <c r="AG606" i="5"/>
  <c r="AF606" i="5"/>
  <c r="AE606" i="5"/>
  <c r="AD606" i="5"/>
  <c r="AC606" i="5"/>
  <c r="AB606" i="5"/>
  <c r="AA606" i="5"/>
  <c r="Z606" i="5"/>
  <c r="X609" i="5"/>
  <c r="W606" i="5"/>
  <c r="V606" i="5"/>
  <c r="P606" i="5"/>
  <c r="P609" i="5" s="1"/>
  <c r="O606" i="5"/>
  <c r="O609" i="5" s="1"/>
  <c r="N609" i="5"/>
  <c r="M609" i="5"/>
  <c r="L606" i="5"/>
  <c r="L609" i="5" s="1"/>
  <c r="K606" i="5"/>
  <c r="I606" i="5"/>
  <c r="H606" i="5"/>
  <c r="H609" i="5" s="1"/>
  <c r="G606" i="5"/>
  <c r="G609" i="5" s="1"/>
  <c r="E609" i="5"/>
  <c r="AF605" i="5"/>
  <c r="AE605" i="5"/>
  <c r="AB605" i="5"/>
  <c r="AA605" i="5"/>
  <c r="X605" i="5"/>
  <c r="W605" i="5"/>
  <c r="P605" i="5"/>
  <c r="O605" i="5"/>
  <c r="M605" i="5"/>
  <c r="L605" i="5"/>
  <c r="K605" i="5"/>
  <c r="H605" i="5"/>
  <c r="G605" i="5"/>
  <c r="E605" i="5"/>
  <c r="AG600" i="5"/>
  <c r="AF600" i="5"/>
  <c r="AF601" i="5" s="1"/>
  <c r="AE600" i="5"/>
  <c r="AE601" i="5" s="1"/>
  <c r="AD600" i="5"/>
  <c r="AD601" i="5" s="1"/>
  <c r="Z601" i="5"/>
  <c r="AB601" i="5"/>
  <c r="AA601" i="5"/>
  <c r="X601" i="5"/>
  <c r="M601" i="5"/>
  <c r="L601" i="5"/>
  <c r="K601" i="5"/>
  <c r="H601" i="5"/>
  <c r="G601" i="5"/>
  <c r="E601" i="5"/>
  <c r="AG594" i="5"/>
  <c r="AF594" i="5"/>
  <c r="AF597" i="5" s="1"/>
  <c r="AE594" i="5"/>
  <c r="AE597" i="5" s="1"/>
  <c r="AD594" i="5"/>
  <c r="AC594" i="5"/>
  <c r="AB594" i="5"/>
  <c r="AA597" i="5"/>
  <c r="X597" i="5"/>
  <c r="W597" i="5"/>
  <c r="P597" i="5"/>
  <c r="O597" i="5"/>
  <c r="M597" i="5"/>
  <c r="L597" i="5"/>
  <c r="K597" i="5"/>
  <c r="H597" i="5"/>
  <c r="G597" i="5"/>
  <c r="E597" i="5"/>
  <c r="AE589" i="5"/>
  <c r="AA589" i="5"/>
  <c r="O589" i="5"/>
  <c r="K589" i="5"/>
  <c r="W589" i="5"/>
  <c r="AG589" i="5"/>
  <c r="AF589" i="5"/>
  <c r="AD589" i="5"/>
  <c r="AC589" i="5"/>
  <c r="AB589" i="5"/>
  <c r="Z589" i="5"/>
  <c r="Y589" i="5"/>
  <c r="X589" i="5"/>
  <c r="V589" i="5"/>
  <c r="P589" i="5"/>
  <c r="N589" i="5"/>
  <c r="M589" i="5"/>
  <c r="L589" i="5"/>
  <c r="I589" i="5"/>
  <c r="H589" i="5"/>
  <c r="G589" i="5"/>
  <c r="E589" i="5"/>
  <c r="AD585" i="5"/>
  <c r="Z585" i="5"/>
  <c r="N585" i="5"/>
  <c r="E585" i="5"/>
  <c r="V585" i="5"/>
  <c r="AG585" i="5"/>
  <c r="AF585" i="5"/>
  <c r="AE585" i="5"/>
  <c r="AC585" i="5"/>
  <c r="AB585" i="5"/>
  <c r="AA585" i="5"/>
  <c r="Y585" i="5"/>
  <c r="X585" i="5"/>
  <c r="W585" i="5"/>
  <c r="P585" i="5"/>
  <c r="O585" i="5"/>
  <c r="M585" i="5"/>
  <c r="L585" i="5"/>
  <c r="K585" i="5"/>
  <c r="I585" i="5"/>
  <c r="H585" i="5"/>
  <c r="G585" i="5"/>
  <c r="AG581" i="5"/>
  <c r="AD581" i="5"/>
  <c r="AC581" i="5"/>
  <c r="Z581" i="5"/>
  <c r="N581" i="5"/>
  <c r="I581" i="5"/>
  <c r="Y581" i="5"/>
  <c r="V581" i="5"/>
  <c r="M581" i="5"/>
  <c r="AF581" i="5"/>
  <c r="AE581" i="5"/>
  <c r="AB581" i="5"/>
  <c r="AA581" i="5"/>
  <c r="X581" i="5"/>
  <c r="W581" i="5"/>
  <c r="P581" i="5"/>
  <c r="O581" i="5"/>
  <c r="L581" i="5"/>
  <c r="K581" i="5"/>
  <c r="H581" i="5"/>
  <c r="G581" i="5"/>
  <c r="E581" i="5"/>
  <c r="AF577" i="5"/>
  <c r="AB577" i="5"/>
  <c r="W577" i="5"/>
  <c r="X577" i="5"/>
  <c r="AG577" i="5"/>
  <c r="AE577" i="5"/>
  <c r="AD577" i="5"/>
  <c r="AC577" i="5"/>
  <c r="AA577" i="5"/>
  <c r="Z577" i="5"/>
  <c r="Y577" i="5"/>
  <c r="E577" i="5"/>
  <c r="AB597" i="5" l="1"/>
  <c r="W609" i="5"/>
  <c r="K609" i="5"/>
  <c r="K577" i="5"/>
  <c r="AA609" i="5"/>
  <c r="AE609" i="5"/>
  <c r="I609" i="5"/>
  <c r="AC609" i="5"/>
  <c r="AB609" i="5"/>
  <c r="AF609" i="5"/>
  <c r="AD609" i="5"/>
  <c r="I613" i="5"/>
  <c r="Y597" i="5"/>
  <c r="AC597" i="5"/>
  <c r="AG597" i="5"/>
  <c r="Y601" i="5"/>
  <c r="AC601" i="5"/>
  <c r="AG601" i="5"/>
  <c r="AC605" i="5"/>
  <c r="AG605" i="5"/>
  <c r="Y609" i="5"/>
  <c r="AG609" i="5"/>
  <c r="I597" i="5"/>
  <c r="N597" i="5"/>
  <c r="V597" i="5"/>
  <c r="Z597" i="5"/>
  <c r="AD597" i="5"/>
  <c r="I601" i="5"/>
  <c r="I605" i="5"/>
  <c r="N605" i="5"/>
  <c r="V605" i="5"/>
  <c r="Z605" i="5"/>
  <c r="AD605" i="5"/>
  <c r="Z609" i="5"/>
  <c r="V609" i="5"/>
  <c r="V577" i="5"/>
  <c r="P577" i="5"/>
  <c r="M577" i="5"/>
  <c r="L577" i="5"/>
  <c r="I577" i="5"/>
  <c r="H577" i="5"/>
  <c r="G11" i="5" l="1"/>
  <c r="AG11" i="5"/>
  <c r="AC11" i="5"/>
  <c r="Y11" i="5"/>
  <c r="M11" i="5"/>
  <c r="I11" i="5"/>
  <c r="AH11" i="5"/>
  <c r="AF11" i="5"/>
  <c r="AE11" i="5"/>
  <c r="AD11" i="5"/>
  <c r="AB11" i="5"/>
  <c r="AA11" i="5"/>
  <c r="Z11" i="5"/>
  <c r="X11" i="5"/>
  <c r="W11" i="5"/>
  <c r="V11" i="5"/>
  <c r="P11" i="5"/>
  <c r="O11" i="5"/>
  <c r="N11" i="5"/>
  <c r="L11" i="5"/>
  <c r="H11" i="5"/>
  <c r="E11" i="5" l="1"/>
  <c r="U612" i="5" l="1"/>
  <c r="U610" i="5"/>
  <c r="U608" i="5"/>
  <c r="U606" i="5"/>
  <c r="X613" i="5"/>
  <c r="U609" i="5" l="1"/>
  <c r="U613" i="5"/>
  <c r="U605" i="5" l="1"/>
  <c r="U598" i="5" l="1"/>
  <c r="U601" i="5" s="1"/>
  <c r="U592" i="5" l="1"/>
  <c r="U590" i="5"/>
  <c r="U584" i="5"/>
  <c r="U582" i="5"/>
  <c r="U588" i="5"/>
  <c r="U586" i="5"/>
  <c r="U580" i="5"/>
  <c r="U578" i="5"/>
  <c r="U593" i="5" l="1"/>
  <c r="U11" i="5"/>
  <c r="U589" i="5"/>
  <c r="U585" i="5"/>
  <c r="U581" i="5"/>
  <c r="U597" i="5"/>
  <c r="J575" i="5" l="1"/>
  <c r="J606" i="5"/>
  <c r="J608" i="5"/>
  <c r="J607" i="5"/>
  <c r="J605" i="5"/>
  <c r="J581" i="5"/>
  <c r="J601" i="5"/>
  <c r="J597" i="5"/>
  <c r="M613" i="5"/>
  <c r="J574" i="5"/>
  <c r="J589" i="5"/>
  <c r="J585" i="5"/>
  <c r="J577" i="5" l="1"/>
  <c r="J609" i="5"/>
  <c r="U576" i="5"/>
  <c r="U574" i="5"/>
  <c r="J11" i="5"/>
  <c r="J613" i="5"/>
  <c r="Y613" i="5"/>
  <c r="O617" i="5"/>
  <c r="U577" i="5" l="1"/>
  <c r="Y604" i="5"/>
  <c r="Y605" i="5"/>
</calcChain>
</file>

<file path=xl/comments1.xml><?xml version="1.0" encoding="utf-8"?>
<comments xmlns="http://schemas.openxmlformats.org/spreadsheetml/2006/main">
  <authors>
    <author>作者</author>
  </authors>
  <commentList>
    <comment ref="AG6" authorId="0" shapeId="0">
      <text>
        <r>
          <rPr>
            <b/>
            <sz val="9"/>
            <color indexed="81"/>
            <rFont val="宋体"/>
            <family val="3"/>
            <charset val="134"/>
          </rPr>
          <t>2017.06.21执行</t>
        </r>
      </text>
    </comment>
    <comment ref="B17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24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25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26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27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28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29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30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31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32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33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42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45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46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5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暂只提供小样
</t>
        </r>
      </text>
    </comment>
    <comment ref="B75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77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79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80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91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92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93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B108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F206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H206" authorId="0" shapeId="0">
      <text>
        <r>
          <rPr>
            <b/>
            <sz val="9"/>
            <color indexed="81"/>
            <rFont val="宋体"/>
            <family val="3"/>
            <charset val="134"/>
          </rPr>
          <t>1.10</t>
        </r>
      </text>
    </comment>
    <comment ref="F207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F208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F209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F210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F211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F212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F213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F214" authorId="0" shapeId="0">
      <text>
        <r>
          <rPr>
            <b/>
            <sz val="9"/>
            <color indexed="81"/>
            <rFont val="宋体"/>
            <family val="3"/>
            <charset val="134"/>
          </rPr>
          <t>让步接收</t>
        </r>
      </text>
    </comment>
    <comment ref="C222" authorId="0" shapeId="0">
      <text>
        <r>
          <rPr>
            <b/>
            <sz val="9"/>
            <color indexed="81"/>
            <rFont val="宋体"/>
            <family val="3"/>
            <charset val="134"/>
          </rPr>
          <t>7月来料开始施行新编号规则</t>
        </r>
      </text>
    </comment>
  </commentList>
</comments>
</file>

<file path=xl/sharedStrings.xml><?xml version="1.0" encoding="utf-8"?>
<sst xmlns="http://schemas.openxmlformats.org/spreadsheetml/2006/main" count="961" uniqueCount="627">
  <si>
    <t>Co</t>
    <phoneticPr fontId="2" type="noConversion"/>
  </si>
  <si>
    <t>Mn</t>
  </si>
  <si>
    <t>Ni</t>
  </si>
  <si>
    <t>Na</t>
  </si>
  <si>
    <t>Mg</t>
  </si>
  <si>
    <t>Ca</t>
  </si>
  <si>
    <t>Fe</t>
  </si>
  <si>
    <t>Cu</t>
  </si>
  <si>
    <t>Cd</t>
  </si>
  <si>
    <t>D10</t>
  </si>
  <si>
    <t>D50</t>
  </si>
  <si>
    <t>D90</t>
  </si>
  <si>
    <t>%</t>
  </si>
  <si>
    <t>ppm</t>
  </si>
  <si>
    <t>Zn</t>
    <phoneticPr fontId="2" type="noConversion"/>
  </si>
  <si>
    <t>t</t>
  </si>
  <si>
    <t>Ni+Co+Mn</t>
    <phoneticPr fontId="1" type="noConversion"/>
  </si>
  <si>
    <t>D1</t>
  </si>
  <si>
    <t>≥2.0</t>
  </si>
  <si>
    <t>≤1.0</t>
  </si>
  <si>
    <t>≥5.0</t>
  </si>
  <si>
    <t>9.8~10.5</t>
  </si>
  <si>
    <t>≤22</t>
  </si>
  <si>
    <t>≤50</t>
  </si>
  <si>
    <t>≤20</t>
  </si>
  <si>
    <t>60-64</t>
  </si>
  <si>
    <t>11.6-12.2</t>
  </si>
  <si>
    <t>37.6-38.8</t>
  </si>
  <si>
    <t>≤100</t>
  </si>
  <si>
    <t>≤40</t>
  </si>
  <si>
    <t>≤0.03</t>
  </si>
  <si>
    <r>
      <t>SSA</t>
    </r>
    <r>
      <rPr>
        <sz val="10"/>
        <color indexed="12"/>
        <rFont val="Times New Roman"/>
        <family val="1"/>
      </rPr>
      <t/>
    </r>
    <phoneticPr fontId="4" type="noConversion"/>
  </si>
  <si>
    <t>检测日期</t>
  </si>
  <si>
    <t>厂家批号</t>
  </si>
  <si>
    <t>内部编号</t>
  </si>
  <si>
    <t>数量</t>
  </si>
  <si>
    <t>振实密度</t>
    <phoneticPr fontId="4" type="noConversion"/>
  </si>
  <si>
    <t>水分</t>
    <phoneticPr fontId="4" type="noConversion"/>
  </si>
  <si>
    <r>
      <rPr>
        <b/>
        <sz val="11"/>
        <color rgb="FF0000FF"/>
        <rFont val="宋体"/>
        <family val="3"/>
        <charset val="134"/>
      </rPr>
      <t>化学指标</t>
    </r>
    <phoneticPr fontId="1" type="noConversion"/>
  </si>
  <si>
    <t>%</t>
    <phoneticPr fontId="1" type="noConversion"/>
  </si>
  <si>
    <t>Fe</t>
    <phoneticPr fontId="4" type="noConversion"/>
  </si>
  <si>
    <t>Ni</t>
    <phoneticPr fontId="4" type="noConversion"/>
  </si>
  <si>
    <t>%</t>
    <phoneticPr fontId="1" type="noConversion"/>
  </si>
  <si>
    <t>4.0~7.0</t>
    <phoneticPr fontId="1" type="noConversion"/>
  </si>
  <si>
    <t>生产日期</t>
    <phoneticPr fontId="2" type="noConversion"/>
  </si>
  <si>
    <t>振实密度</t>
    <phoneticPr fontId="4" type="noConversion"/>
  </si>
  <si>
    <t>水分</t>
    <phoneticPr fontId="4" type="noConversion"/>
  </si>
  <si>
    <r>
      <t>SSA</t>
    </r>
    <r>
      <rPr>
        <sz val="10"/>
        <color indexed="12"/>
        <rFont val="Times New Roman"/>
        <family val="1"/>
      </rPr>
      <t/>
    </r>
    <phoneticPr fontId="4" type="noConversion"/>
  </si>
  <si>
    <t>pH</t>
    <phoneticPr fontId="1" type="noConversion"/>
  </si>
  <si>
    <t>筛上物</t>
    <phoneticPr fontId="1" type="noConversion"/>
  </si>
  <si>
    <r>
      <rPr>
        <sz val="11"/>
        <color rgb="FF0000FF"/>
        <rFont val="仿宋_GB2312"/>
        <family val="3"/>
        <charset val="134"/>
      </rPr>
      <t>磁性物质检测</t>
    </r>
    <r>
      <rPr>
        <sz val="11"/>
        <color rgb="FF0000FF"/>
        <rFont val="Times New Roman"/>
        <family val="1"/>
      </rPr>
      <t>ppb</t>
    </r>
    <phoneticPr fontId="1" type="noConversion"/>
  </si>
  <si>
    <t>Ni+Co+Mn</t>
    <phoneticPr fontId="1" type="noConversion"/>
  </si>
  <si>
    <t>Co</t>
    <phoneticPr fontId="2" type="noConversion"/>
  </si>
  <si>
    <t>Zn</t>
    <phoneticPr fontId="2" type="noConversion"/>
  </si>
  <si>
    <t>S</t>
    <phoneticPr fontId="2" type="noConversion"/>
  </si>
  <si>
    <r>
      <t>Cl</t>
    </r>
    <r>
      <rPr>
        <vertAlign val="superscript"/>
        <sz val="11"/>
        <color rgb="FF0000FF"/>
        <rFont val="Times New Roman"/>
        <family val="1"/>
      </rPr>
      <t>-</t>
    </r>
    <phoneticPr fontId="1" type="noConversion"/>
  </si>
  <si>
    <r>
      <t>g/cm</t>
    </r>
    <r>
      <rPr>
        <vertAlign val="superscript"/>
        <sz val="11"/>
        <color rgb="FF0000FF"/>
        <rFont val="Times New Roman"/>
        <family val="1"/>
      </rPr>
      <t>3</t>
    </r>
    <phoneticPr fontId="1" type="noConversion"/>
  </si>
  <si>
    <t>%</t>
    <phoneticPr fontId="1" type="noConversion"/>
  </si>
  <si>
    <t>/</t>
    <phoneticPr fontId="1" type="noConversion"/>
  </si>
  <si>
    <t>Cr</t>
    <phoneticPr fontId="4" type="noConversion"/>
  </si>
  <si>
    <t>Zn</t>
    <phoneticPr fontId="4" type="noConversion"/>
  </si>
  <si>
    <t>总量</t>
    <phoneticPr fontId="4" type="noConversion"/>
  </si>
  <si>
    <r>
      <rPr>
        <sz val="11"/>
        <color rgb="FF0000FF"/>
        <rFont val="仿宋_GB2312"/>
        <family val="54"/>
        <charset val="134"/>
      </rPr>
      <t>≤</t>
    </r>
    <r>
      <rPr>
        <sz val="11"/>
        <color rgb="FF0000FF"/>
        <rFont val="Times New Roman"/>
        <family val="1"/>
      </rPr>
      <t>0.3</t>
    </r>
    <phoneticPr fontId="2" type="noConversion"/>
  </si>
  <si>
    <r>
      <rPr>
        <sz val="11"/>
        <color rgb="FF0000FF"/>
        <rFont val="楷体_GB2312"/>
        <family val="54"/>
        <charset val="134"/>
      </rPr>
      <t>≤</t>
    </r>
    <r>
      <rPr>
        <sz val="11"/>
        <color rgb="FF0000FF"/>
        <rFont val="Times New Roman"/>
        <family val="1"/>
      </rPr>
      <t>100</t>
    </r>
    <phoneticPr fontId="2" type="noConversion"/>
  </si>
  <si>
    <r>
      <rPr>
        <b/>
        <sz val="11"/>
        <color rgb="FF0000FF"/>
        <rFont val="宋体"/>
        <family val="3"/>
        <charset val="134"/>
      </rPr>
      <t>≤</t>
    </r>
    <r>
      <rPr>
        <b/>
        <sz val="11"/>
        <color rgb="FF0000FF"/>
        <rFont val="Times New Roman"/>
        <family val="1"/>
      </rPr>
      <t>35</t>
    </r>
    <phoneticPr fontId="1" type="noConversion"/>
  </si>
  <si>
    <t>D99</t>
    <phoneticPr fontId="1" type="noConversion"/>
  </si>
  <si>
    <t>Zr</t>
    <phoneticPr fontId="1" type="noConversion"/>
  </si>
  <si>
    <t>7.0-9.0</t>
    <phoneticPr fontId="1" type="noConversion"/>
  </si>
  <si>
    <r>
      <t>m</t>
    </r>
    <r>
      <rPr>
        <vertAlign val="superscript"/>
        <sz val="11"/>
        <color rgb="FF0000FF"/>
        <rFont val="Times New Roman"/>
        <family val="1"/>
      </rPr>
      <t>2</t>
    </r>
    <r>
      <rPr>
        <sz val="11"/>
        <color rgb="FF0000FF"/>
        <rFont val="Times New Roman"/>
        <family val="1"/>
      </rPr>
      <t>/g</t>
    </r>
    <phoneticPr fontId="1" type="noConversion"/>
  </si>
  <si>
    <t>不合格批次</t>
    <phoneticPr fontId="1" type="noConversion"/>
  </si>
  <si>
    <t>来料检测批次</t>
    <phoneticPr fontId="1" type="noConversion"/>
  </si>
  <si>
    <t>合格率</t>
    <phoneticPr fontId="1" type="noConversion"/>
  </si>
  <si>
    <t>2016/3/1合格率统计</t>
    <phoneticPr fontId="1" type="noConversion"/>
  </si>
  <si>
    <t>原料每月合格率统计</t>
    <phoneticPr fontId="1" type="noConversion"/>
  </si>
  <si>
    <t>汇总</t>
    <phoneticPr fontId="1" type="noConversion"/>
  </si>
  <si>
    <t>PH</t>
    <phoneticPr fontId="1" type="noConversion"/>
  </si>
  <si>
    <t>筛上物</t>
    <phoneticPr fontId="2" type="noConversion"/>
  </si>
  <si>
    <t>磁性物质检测ppb</t>
    <phoneticPr fontId="2" type="noConversion"/>
  </si>
  <si>
    <t>Cd</t>
    <phoneticPr fontId="2" type="noConversion"/>
  </si>
  <si>
    <r>
      <t>1</t>
    </r>
    <r>
      <rPr>
        <sz val="11"/>
        <color rgb="FF0000FF"/>
        <rFont val="宋体"/>
        <family val="3"/>
        <charset val="134"/>
      </rPr>
      <t>月</t>
    </r>
    <phoneticPr fontId="1" type="noConversion"/>
  </si>
  <si>
    <t>不合格批次</t>
  </si>
  <si>
    <t>检测批次</t>
    <phoneticPr fontId="1" type="noConversion"/>
  </si>
  <si>
    <t>合格率</t>
  </si>
  <si>
    <r>
      <t>2</t>
    </r>
    <r>
      <rPr>
        <sz val="11"/>
        <color rgb="FF0000FF"/>
        <rFont val="宋体"/>
        <family val="3"/>
        <charset val="134"/>
      </rPr>
      <t>月</t>
    </r>
    <phoneticPr fontId="1" type="noConversion"/>
  </si>
  <si>
    <r>
      <t>3</t>
    </r>
    <r>
      <rPr>
        <sz val="11"/>
        <color rgb="FF0000FF"/>
        <rFont val="宋体"/>
        <family val="3"/>
        <charset val="134"/>
      </rPr>
      <t>月</t>
    </r>
    <phoneticPr fontId="1" type="noConversion"/>
  </si>
  <si>
    <r>
      <t>4</t>
    </r>
    <r>
      <rPr>
        <sz val="11"/>
        <color rgb="FF0000FF"/>
        <rFont val="宋体"/>
        <family val="3"/>
        <charset val="134"/>
      </rPr>
      <t>月</t>
    </r>
    <phoneticPr fontId="1" type="noConversion"/>
  </si>
  <si>
    <r>
      <t>6</t>
    </r>
    <r>
      <rPr>
        <sz val="11"/>
        <color rgb="FF0000FF"/>
        <rFont val="宋体"/>
        <family val="3"/>
        <charset val="134"/>
      </rPr>
      <t>月</t>
    </r>
    <phoneticPr fontId="1" type="noConversion"/>
  </si>
  <si>
    <r>
      <t>7月</t>
    </r>
    <r>
      <rPr>
        <sz val="11"/>
        <color rgb="FF008000"/>
        <rFont val="宋体"/>
        <family val="3"/>
        <charset val="134"/>
      </rPr>
      <t/>
    </r>
  </si>
  <si>
    <r>
      <t>8月</t>
    </r>
    <r>
      <rPr>
        <sz val="11"/>
        <color rgb="FF008000"/>
        <rFont val="宋体"/>
        <family val="3"/>
        <charset val="134"/>
      </rPr>
      <t/>
    </r>
  </si>
  <si>
    <r>
      <t>9月</t>
    </r>
    <r>
      <rPr>
        <sz val="11"/>
        <color rgb="FF008000"/>
        <rFont val="宋体"/>
        <family val="3"/>
        <charset val="134"/>
      </rPr>
      <t/>
    </r>
  </si>
  <si>
    <r>
      <t>10月</t>
    </r>
    <r>
      <rPr>
        <sz val="11"/>
        <color rgb="FF008000"/>
        <rFont val="宋体"/>
        <family val="3"/>
        <charset val="134"/>
      </rPr>
      <t/>
    </r>
  </si>
  <si>
    <r>
      <t>11月</t>
    </r>
    <r>
      <rPr>
        <sz val="11"/>
        <color rgb="FF008000"/>
        <rFont val="宋体"/>
        <family val="3"/>
        <charset val="134"/>
      </rPr>
      <t/>
    </r>
  </si>
  <si>
    <r>
      <t>12月</t>
    </r>
    <r>
      <rPr>
        <sz val="11"/>
        <color rgb="FF008000"/>
        <rFont val="宋体"/>
        <family val="3"/>
        <charset val="134"/>
      </rPr>
      <t/>
    </r>
  </si>
  <si>
    <r>
      <t>5</t>
    </r>
    <r>
      <rPr>
        <sz val="11"/>
        <color rgb="FF0000FF"/>
        <rFont val="宋体"/>
        <family val="3"/>
        <charset val="134"/>
      </rPr>
      <t>月</t>
    </r>
    <phoneticPr fontId="1" type="noConversion"/>
  </si>
  <si>
    <t>D99</t>
  </si>
  <si>
    <r>
      <rPr>
        <sz val="11"/>
        <color rgb="FF0000FF"/>
        <rFont val="宋体"/>
        <family val="3"/>
        <charset val="134"/>
      </rPr>
      <t>控制采购标准</t>
    </r>
    <r>
      <rPr>
        <sz val="11"/>
        <color rgb="FF0000FF"/>
        <rFont val="Times New Roman"/>
        <family val="1"/>
      </rPr>
      <t>-2016-11-21</t>
    </r>
    <phoneticPr fontId="2" type="noConversion"/>
  </si>
  <si>
    <t>≥2.5</t>
    <phoneticPr fontId="1" type="noConversion"/>
  </si>
  <si>
    <t>12.2-13.0</t>
    <phoneticPr fontId="1" type="noConversion"/>
  </si>
  <si>
    <t>2016.12</t>
  </si>
  <si>
    <t>YS-KC16M1243906</t>
    <phoneticPr fontId="1" type="noConversion"/>
  </si>
  <si>
    <t>YS-KC16M1244906</t>
    <phoneticPr fontId="1" type="noConversion"/>
  </si>
  <si>
    <t>YS-KC16M1245906</t>
    <phoneticPr fontId="1" type="noConversion"/>
  </si>
  <si>
    <t>YS-KC16M1246906</t>
    <phoneticPr fontId="1" type="noConversion"/>
  </si>
  <si>
    <t>YS-KC16M1247906</t>
    <phoneticPr fontId="1" type="noConversion"/>
  </si>
  <si>
    <t>YS-KC16M1248906</t>
    <phoneticPr fontId="1" type="noConversion"/>
  </si>
  <si>
    <t>YS-KC16M1249906</t>
    <phoneticPr fontId="1" type="noConversion"/>
  </si>
  <si>
    <t>YS-KC16M1250906</t>
    <phoneticPr fontId="1" type="noConversion"/>
  </si>
  <si>
    <t>KC66456</t>
  </si>
  <si>
    <t>KC66457</t>
  </si>
  <si>
    <t>KC66458</t>
  </si>
  <si>
    <t>KC66459</t>
  </si>
  <si>
    <t>KC66460</t>
  </si>
  <si>
    <t>KC66461</t>
  </si>
  <si>
    <t>KC66462</t>
  </si>
  <si>
    <t>KC66463</t>
  </si>
  <si>
    <t>判定</t>
    <phoneticPr fontId="1" type="noConversion"/>
  </si>
  <si>
    <t>2017 金驰622前驱体质量控制点</t>
    <phoneticPr fontId="2" type="noConversion"/>
  </si>
  <si>
    <t>YS-KC16M1251906</t>
    <phoneticPr fontId="1" type="noConversion"/>
  </si>
  <si>
    <t>YS-KC16M1252906</t>
    <phoneticPr fontId="1" type="noConversion"/>
  </si>
  <si>
    <t>YS-KC16M1253906</t>
    <phoneticPr fontId="1" type="noConversion"/>
  </si>
  <si>
    <t>YS-KC16M1254906</t>
    <phoneticPr fontId="1" type="noConversion"/>
  </si>
  <si>
    <t>KC66464</t>
  </si>
  <si>
    <t>KC66465</t>
  </si>
  <si>
    <t>KC66466</t>
  </si>
  <si>
    <t>KC66467</t>
  </si>
  <si>
    <t>KC66468</t>
  </si>
  <si>
    <t>KC66469</t>
  </si>
  <si>
    <t>KC66470</t>
  </si>
  <si>
    <t>KC66471</t>
  </si>
  <si>
    <t>YS-KC16M1255906</t>
    <phoneticPr fontId="1" type="noConversion"/>
  </si>
  <si>
    <t>YS-KC16M1256906</t>
    <phoneticPr fontId="1" type="noConversion"/>
  </si>
  <si>
    <t>YS-KC16M1257906</t>
    <phoneticPr fontId="1" type="noConversion"/>
  </si>
  <si>
    <t>YS-KC16M1258906</t>
    <phoneticPr fontId="1" type="noConversion"/>
  </si>
  <si>
    <t>KC66473</t>
  </si>
  <si>
    <t>KC66474</t>
  </si>
  <si>
    <t>KC66475</t>
  </si>
  <si>
    <t>KC66476</t>
  </si>
  <si>
    <t>KC66477</t>
  </si>
  <si>
    <t>KC66478</t>
  </si>
  <si>
    <t>KC66479</t>
  </si>
  <si>
    <t>YS-KC16M1261906</t>
    <phoneticPr fontId="1" type="noConversion"/>
  </si>
  <si>
    <t>YS-KC16M1262906</t>
    <phoneticPr fontId="1" type="noConversion"/>
  </si>
  <si>
    <t>YS-KC16M1263906</t>
    <phoneticPr fontId="1" type="noConversion"/>
  </si>
  <si>
    <t>YS-KC16M1264906</t>
    <phoneticPr fontId="1" type="noConversion"/>
  </si>
  <si>
    <t>YS-KC16M1265906</t>
    <phoneticPr fontId="1" type="noConversion"/>
  </si>
  <si>
    <t>YS-KC16M1266906</t>
    <phoneticPr fontId="1" type="noConversion"/>
  </si>
  <si>
    <r>
      <rPr>
        <sz val="11"/>
        <color rgb="FF0000FF"/>
        <rFont val="宋体"/>
        <family val="3"/>
        <charset val="134"/>
      </rPr>
      <t>≤</t>
    </r>
    <r>
      <rPr>
        <sz val="11"/>
        <color rgb="FF0000FF"/>
        <rFont val="Times New Roman"/>
        <family val="1"/>
      </rPr>
      <t>120</t>
    </r>
    <phoneticPr fontId="1" type="noConversion"/>
  </si>
  <si>
    <t>YS-KC16M1259906</t>
    <phoneticPr fontId="1" type="noConversion"/>
  </si>
  <si>
    <t>YS-KC16M1260906</t>
    <phoneticPr fontId="1" type="noConversion"/>
  </si>
  <si>
    <t>YS-KC16M1276906</t>
    <phoneticPr fontId="1" type="noConversion"/>
  </si>
  <si>
    <t>YS-KC16M1278906</t>
    <phoneticPr fontId="1" type="noConversion"/>
  </si>
  <si>
    <t>YS-KC16M1281906</t>
    <phoneticPr fontId="1" type="noConversion"/>
  </si>
  <si>
    <t>YS-KC16M1292906</t>
    <phoneticPr fontId="1" type="noConversion"/>
  </si>
  <si>
    <t>YS-KC16M1295906</t>
    <phoneticPr fontId="1" type="noConversion"/>
  </si>
  <si>
    <t>YS-KC16M1275906</t>
    <phoneticPr fontId="1" type="noConversion"/>
  </si>
  <si>
    <t>KC76001</t>
    <phoneticPr fontId="1" type="noConversion"/>
  </si>
  <si>
    <t>KC76002</t>
  </si>
  <si>
    <t>KC76003</t>
  </si>
  <si>
    <t>KC76004</t>
  </si>
  <si>
    <t>KC76005</t>
  </si>
  <si>
    <t>KC76006</t>
  </si>
  <si>
    <t>KC76007</t>
  </si>
  <si>
    <t>KC76008</t>
  </si>
  <si>
    <t>YS-KC16M1284906</t>
    <phoneticPr fontId="1" type="noConversion"/>
  </si>
  <si>
    <t>YS-KC16M12100906</t>
    <phoneticPr fontId="1" type="noConversion"/>
  </si>
  <si>
    <t>YS-KC16M12112906</t>
    <phoneticPr fontId="1" type="noConversion"/>
  </si>
  <si>
    <t>YS-KC16M12113906</t>
    <phoneticPr fontId="1" type="noConversion"/>
  </si>
  <si>
    <t>YS-KC16M12114906</t>
    <phoneticPr fontId="1" type="noConversion"/>
  </si>
  <si>
    <t>KC76009</t>
  </si>
  <si>
    <t>KC76010</t>
  </si>
  <si>
    <t>KC76011</t>
  </si>
  <si>
    <t>KC76012</t>
  </si>
  <si>
    <t>KC76013</t>
  </si>
  <si>
    <t>KC76014</t>
  </si>
  <si>
    <t>YS-KC16M1273906</t>
    <phoneticPr fontId="1" type="noConversion"/>
  </si>
  <si>
    <t>YS-KC16M1290906</t>
    <phoneticPr fontId="1" type="noConversion"/>
  </si>
  <si>
    <t>YS-KC16M1298906</t>
    <phoneticPr fontId="1" type="noConversion"/>
  </si>
  <si>
    <t>YS-KC16M12105906</t>
    <phoneticPr fontId="1" type="noConversion"/>
  </si>
  <si>
    <t>YS-KC16M12115906</t>
    <phoneticPr fontId="1" type="noConversion"/>
  </si>
  <si>
    <t>YS-KC17M0104906</t>
    <phoneticPr fontId="1" type="noConversion"/>
  </si>
  <si>
    <t>YS-KC17M0106906</t>
    <phoneticPr fontId="1" type="noConversion"/>
  </si>
  <si>
    <t>KC76015</t>
  </si>
  <si>
    <t>KC76016</t>
  </si>
  <si>
    <t>KC76017</t>
  </si>
  <si>
    <t>KC76018</t>
  </si>
  <si>
    <t>KC76019</t>
  </si>
  <si>
    <t>KC76020</t>
  </si>
  <si>
    <t>KC76021</t>
  </si>
  <si>
    <t>KC76022</t>
  </si>
  <si>
    <t>YS-KC17M0107906</t>
    <phoneticPr fontId="1" type="noConversion"/>
  </si>
  <si>
    <t>YS-KC17M0109906</t>
    <phoneticPr fontId="1" type="noConversion"/>
  </si>
  <si>
    <t>YS-KC17M0110906</t>
    <phoneticPr fontId="1" type="noConversion"/>
  </si>
  <si>
    <t>YS-KC17M0111906</t>
    <phoneticPr fontId="1" type="noConversion"/>
  </si>
  <si>
    <t>YS-KC17M0113906</t>
    <phoneticPr fontId="1" type="noConversion"/>
  </si>
  <si>
    <t>YS-KC17M0114906</t>
    <phoneticPr fontId="1" type="noConversion"/>
  </si>
  <si>
    <t>YS-KC17M0115906</t>
    <phoneticPr fontId="1" type="noConversion"/>
  </si>
  <si>
    <t>YS-KC17M0116906</t>
    <phoneticPr fontId="1" type="noConversion"/>
  </si>
  <si>
    <t>KC76023</t>
  </si>
  <si>
    <t>KC76024</t>
  </si>
  <si>
    <t>KC76025</t>
  </si>
  <si>
    <t>KC76026</t>
  </si>
  <si>
    <t>KC76027</t>
  </si>
  <si>
    <t>KC76028</t>
  </si>
  <si>
    <t>KC76029</t>
  </si>
  <si>
    <t>KC76030</t>
  </si>
  <si>
    <t>YS-KC17M0108906</t>
  </si>
  <si>
    <t>YS-KC17M0117906</t>
    <phoneticPr fontId="1" type="noConversion"/>
  </si>
  <si>
    <t>YS-KC17M0118906</t>
    <phoneticPr fontId="1" type="noConversion"/>
  </si>
  <si>
    <t>YS-KC17M0119906</t>
    <phoneticPr fontId="1" type="noConversion"/>
  </si>
  <si>
    <t>YS-KC17M0120906</t>
    <phoneticPr fontId="1" type="noConversion"/>
  </si>
  <si>
    <t>YS-KC17M0122906</t>
    <phoneticPr fontId="1" type="noConversion"/>
  </si>
  <si>
    <t>YS-KC17M0123906</t>
    <phoneticPr fontId="1" type="noConversion"/>
  </si>
  <si>
    <t>YS-KC17M0124906</t>
    <phoneticPr fontId="1" type="noConversion"/>
  </si>
  <si>
    <t>YS-KC17M0125906</t>
    <phoneticPr fontId="1" type="noConversion"/>
  </si>
  <si>
    <t>KC76031</t>
  </si>
  <si>
    <t>KC76032</t>
  </si>
  <si>
    <t>KC76033</t>
  </si>
  <si>
    <t>KC76034</t>
  </si>
  <si>
    <t>KC76035</t>
  </si>
  <si>
    <t>KC76036</t>
  </si>
  <si>
    <t>KC76037</t>
  </si>
  <si>
    <t>KC76038</t>
  </si>
  <si>
    <r>
      <rPr>
        <sz val="11"/>
        <color rgb="FF0000FF"/>
        <rFont val="仿宋_GB2312"/>
        <family val="54"/>
        <charset val="134"/>
      </rPr>
      <t>粒度</t>
    </r>
    <r>
      <rPr>
        <sz val="11"/>
        <color rgb="FF0000FF"/>
        <rFont val="Times New Roman"/>
        <family val="1"/>
      </rPr>
      <t>(μm</t>
    </r>
    <r>
      <rPr>
        <sz val="11"/>
        <color rgb="FF0000FF"/>
        <rFont val="仿宋_GB2312"/>
        <family val="54"/>
        <charset val="134"/>
      </rPr>
      <t>）</t>
    </r>
    <phoneticPr fontId="2" type="noConversion"/>
  </si>
  <si>
    <t>YS-KC17M0101906</t>
    <phoneticPr fontId="1" type="noConversion"/>
  </si>
  <si>
    <t>YS-KC16M12104906</t>
    <phoneticPr fontId="1" type="noConversion"/>
  </si>
  <si>
    <t>YS-KC16M12110906</t>
    <phoneticPr fontId="1" type="noConversion"/>
  </si>
  <si>
    <t>YS-KC17M0103906</t>
    <phoneticPr fontId="1" type="noConversion"/>
  </si>
  <si>
    <t>Mg</t>
    <phoneticPr fontId="1" type="noConversion"/>
  </si>
  <si>
    <t>KC76039</t>
  </si>
  <si>
    <t>YS-KC16M1269906</t>
    <phoneticPr fontId="1" type="noConversion"/>
  </si>
  <si>
    <t>YS-KC16M1270906</t>
    <phoneticPr fontId="1" type="noConversion"/>
  </si>
  <si>
    <t>YS-KC16M1272906</t>
    <phoneticPr fontId="1" type="noConversion"/>
  </si>
  <si>
    <t>YS-KC16M1274906</t>
    <phoneticPr fontId="1" type="noConversion"/>
  </si>
  <si>
    <t>YS-KC16M1291906</t>
    <phoneticPr fontId="1" type="noConversion"/>
  </si>
  <si>
    <t>YS-KC17M0102906</t>
    <phoneticPr fontId="1" type="noConversion"/>
  </si>
  <si>
    <t>YS-KC17M0126906</t>
    <phoneticPr fontId="1" type="noConversion"/>
  </si>
  <si>
    <t>YS-KC17M01106906</t>
    <phoneticPr fontId="1" type="noConversion"/>
  </si>
  <si>
    <t>KC76040</t>
  </si>
  <si>
    <t>KC76041</t>
  </si>
  <si>
    <t>KC76042</t>
  </si>
  <si>
    <t>KC76043</t>
  </si>
  <si>
    <t>KC76044</t>
  </si>
  <si>
    <t>KC76045</t>
  </si>
  <si>
    <t>KC76046</t>
  </si>
  <si>
    <t>KC76047</t>
  </si>
  <si>
    <t>YS-KC16M1267906</t>
    <phoneticPr fontId="1" type="noConversion"/>
  </si>
  <si>
    <t>YS-KC16M1268906</t>
    <phoneticPr fontId="1" type="noConversion"/>
  </si>
  <si>
    <t>YS-KC16M1271906</t>
    <phoneticPr fontId="1" type="noConversion"/>
  </si>
  <si>
    <t>YS-KC16M1294906</t>
    <phoneticPr fontId="1" type="noConversion"/>
  </si>
  <si>
    <t>YS-KC16M1296906</t>
    <phoneticPr fontId="1" type="noConversion"/>
  </si>
  <si>
    <t>YS-KC16M12102906</t>
    <phoneticPr fontId="1" type="noConversion"/>
  </si>
  <si>
    <t>YS-KC16M12107906</t>
    <phoneticPr fontId="1" type="noConversion"/>
  </si>
  <si>
    <t>KC76048</t>
  </si>
  <si>
    <t>KC76049</t>
  </si>
  <si>
    <t>KC76050</t>
  </si>
  <si>
    <t>KC76051</t>
  </si>
  <si>
    <t>KC76052</t>
  </si>
  <si>
    <t>KC76053</t>
  </si>
  <si>
    <t>KC76054</t>
  </si>
  <si>
    <t>YS-KC16M12101906</t>
    <phoneticPr fontId="1" type="noConversion"/>
  </si>
  <si>
    <t>KC76055</t>
  </si>
  <si>
    <t>合格</t>
    <phoneticPr fontId="1" type="noConversion"/>
  </si>
  <si>
    <t>不合格</t>
    <phoneticPr fontId="1" type="noConversion"/>
  </si>
  <si>
    <t>YS-KC16M12108906</t>
    <phoneticPr fontId="1" type="noConversion"/>
  </si>
  <si>
    <t>YS-KC16M12111906</t>
    <phoneticPr fontId="1" type="noConversion"/>
  </si>
  <si>
    <t>KC76056</t>
  </si>
  <si>
    <t>KC76057</t>
  </si>
  <si>
    <t>KC76058</t>
  </si>
  <si>
    <t>KC76059</t>
  </si>
  <si>
    <t>KC76060</t>
  </si>
  <si>
    <t>YS-KC16M0802306</t>
    <phoneticPr fontId="1" type="noConversion"/>
  </si>
  <si>
    <t>YS-KC16M0803306</t>
    <phoneticPr fontId="1" type="noConversion"/>
  </si>
  <si>
    <t>YS-KC16M0804306</t>
    <phoneticPr fontId="1" type="noConversion"/>
  </si>
  <si>
    <t>YS-KC16M0805306</t>
    <phoneticPr fontId="1" type="noConversion"/>
  </si>
  <si>
    <t>KC76061</t>
  </si>
  <si>
    <t>KC76062</t>
  </si>
  <si>
    <t>KC76063</t>
  </si>
  <si>
    <t>KC76064</t>
  </si>
  <si>
    <t>YS-KC16M1282906</t>
    <phoneticPr fontId="1" type="noConversion"/>
  </si>
  <si>
    <t>YS-KC16M1289906</t>
    <phoneticPr fontId="1" type="noConversion"/>
  </si>
  <si>
    <t>YS-KC16M1283906</t>
    <phoneticPr fontId="1" type="noConversion"/>
  </si>
  <si>
    <t>不合格</t>
    <phoneticPr fontId="1" type="noConversion"/>
  </si>
  <si>
    <t>YS-KC17M0230906</t>
    <phoneticPr fontId="1" type="noConversion"/>
  </si>
  <si>
    <t>YS-KC17M0231906</t>
    <phoneticPr fontId="1" type="noConversion"/>
  </si>
  <si>
    <t>YS-KC17M0232906</t>
    <phoneticPr fontId="1" type="noConversion"/>
  </si>
  <si>
    <t>YS-KC17M0233906</t>
    <phoneticPr fontId="1" type="noConversion"/>
  </si>
  <si>
    <t>YS-KC17M0234906</t>
    <phoneticPr fontId="1" type="noConversion"/>
  </si>
  <si>
    <t>YS-KC17M0235906</t>
    <phoneticPr fontId="1" type="noConversion"/>
  </si>
  <si>
    <t>YS-KC17M0236906</t>
    <phoneticPr fontId="1" type="noConversion"/>
  </si>
  <si>
    <t>YS-KC17M0237906</t>
    <phoneticPr fontId="1" type="noConversion"/>
  </si>
  <si>
    <t>KC76065</t>
    <phoneticPr fontId="1" type="noConversion"/>
  </si>
  <si>
    <t>KC76066</t>
    <phoneticPr fontId="1" type="noConversion"/>
  </si>
  <si>
    <t>KC76067</t>
  </si>
  <si>
    <t>KC76068</t>
  </si>
  <si>
    <t>KC76069</t>
  </si>
  <si>
    <t>KC76070</t>
  </si>
  <si>
    <t>KC76071</t>
  </si>
  <si>
    <t>KC76072</t>
  </si>
  <si>
    <t>YS-KC17M0105906</t>
    <phoneticPr fontId="1" type="noConversion"/>
  </si>
  <si>
    <t>YS-KC17M0108906</t>
    <phoneticPr fontId="1" type="noConversion"/>
  </si>
  <si>
    <t>YS-KC17M0128906</t>
    <phoneticPr fontId="1" type="noConversion"/>
  </si>
  <si>
    <t>YS-KC17M0129906</t>
    <phoneticPr fontId="1" type="noConversion"/>
  </si>
  <si>
    <t>YS-KC17M01105906</t>
    <phoneticPr fontId="1" type="noConversion"/>
  </si>
  <si>
    <t>YS-KC17M01107906</t>
    <phoneticPr fontId="1" type="noConversion"/>
  </si>
  <si>
    <t>YS-KC17M01108906</t>
    <phoneticPr fontId="1" type="noConversion"/>
  </si>
  <si>
    <t>YS-KC17M01109906</t>
    <phoneticPr fontId="1" type="noConversion"/>
  </si>
  <si>
    <t>KC76073</t>
  </si>
  <si>
    <t>KC76074</t>
  </si>
  <si>
    <t>KC76075</t>
  </si>
  <si>
    <t>KC76076</t>
  </si>
  <si>
    <t>KC76077</t>
  </si>
  <si>
    <t>KC76078</t>
  </si>
  <si>
    <t>KC76079</t>
  </si>
  <si>
    <t>KC76080</t>
  </si>
  <si>
    <t>不合格</t>
    <phoneticPr fontId="1" type="noConversion"/>
  </si>
  <si>
    <t>YS-KC17M0130906</t>
    <phoneticPr fontId="1" type="noConversion"/>
  </si>
  <si>
    <t>YS-KC17M0132906</t>
    <phoneticPr fontId="1" type="noConversion"/>
  </si>
  <si>
    <t>YS-KC17M01111906</t>
    <phoneticPr fontId="1" type="noConversion"/>
  </si>
  <si>
    <t>YS-KC17M01110906</t>
    <phoneticPr fontId="1" type="noConversion"/>
  </si>
  <si>
    <t>YS-KC17M0133906</t>
    <phoneticPr fontId="1" type="noConversion"/>
  </si>
  <si>
    <t>YS-KC17M01112906</t>
    <phoneticPr fontId="1" type="noConversion"/>
  </si>
  <si>
    <t>YS-KC17M01113906</t>
    <phoneticPr fontId="1" type="noConversion"/>
  </si>
  <si>
    <t>YS-KC17M0201906</t>
    <phoneticPr fontId="1" type="noConversion"/>
  </si>
  <si>
    <t>KC76081</t>
  </si>
  <si>
    <t>KC76082</t>
  </si>
  <si>
    <t>KC76083</t>
  </si>
  <si>
    <t>KC76084</t>
  </si>
  <si>
    <t>KC76085</t>
  </si>
  <si>
    <t>KC76086</t>
  </si>
  <si>
    <t>KC76087</t>
  </si>
  <si>
    <t>KC76088</t>
  </si>
  <si>
    <t>YS-KC17M0203906</t>
    <phoneticPr fontId="1" type="noConversion"/>
  </si>
  <si>
    <t>YS-KC17M0204906</t>
    <phoneticPr fontId="1" type="noConversion"/>
  </si>
  <si>
    <t>YS-KC17M0205906</t>
    <phoneticPr fontId="1" type="noConversion"/>
  </si>
  <si>
    <t>YS-KC17M0206906</t>
    <phoneticPr fontId="1" type="noConversion"/>
  </si>
  <si>
    <t>YS-KC17M0207906</t>
    <phoneticPr fontId="1" type="noConversion"/>
  </si>
  <si>
    <t>YS-KC17M0208906</t>
    <phoneticPr fontId="1" type="noConversion"/>
  </si>
  <si>
    <t>YS-KC17M0209906</t>
    <phoneticPr fontId="1" type="noConversion"/>
  </si>
  <si>
    <t>YS-KC17M0210906</t>
    <phoneticPr fontId="1" type="noConversion"/>
  </si>
  <si>
    <t>YS-KC17M0211906</t>
    <phoneticPr fontId="1" type="noConversion"/>
  </si>
  <si>
    <t>YS-KC17M0212906</t>
    <phoneticPr fontId="1" type="noConversion"/>
  </si>
  <si>
    <t>KC76089</t>
  </si>
  <si>
    <t>KC76090</t>
  </si>
  <si>
    <t>KC76091</t>
  </si>
  <si>
    <t>KC76092</t>
  </si>
  <si>
    <t>KC76093</t>
  </si>
  <si>
    <t>KC76094</t>
  </si>
  <si>
    <t>KC76095</t>
  </si>
  <si>
    <t>KC76096</t>
  </si>
  <si>
    <t>KC76097</t>
  </si>
  <si>
    <t>KC76098</t>
  </si>
  <si>
    <t>YS-KC17M0213906</t>
    <phoneticPr fontId="1" type="noConversion"/>
  </si>
  <si>
    <t>YS-KC17M0214906</t>
    <phoneticPr fontId="1" type="noConversion"/>
  </si>
  <si>
    <t>YS-KC17M0215906</t>
    <phoneticPr fontId="1" type="noConversion"/>
  </si>
  <si>
    <t>YS-KC17M0217906</t>
    <phoneticPr fontId="1" type="noConversion"/>
  </si>
  <si>
    <t>YS-KC17M0218906</t>
    <phoneticPr fontId="1" type="noConversion"/>
  </si>
  <si>
    <t>YS-KC17M0219906</t>
    <phoneticPr fontId="1" type="noConversion"/>
  </si>
  <si>
    <t>YS-KC17M0220906</t>
    <phoneticPr fontId="1" type="noConversion"/>
  </si>
  <si>
    <t>YS-KC17M0221906</t>
    <phoneticPr fontId="1" type="noConversion"/>
  </si>
  <si>
    <t>KC76099</t>
  </si>
  <si>
    <t>KC76100</t>
  </si>
  <si>
    <t>KC76101</t>
  </si>
  <si>
    <t>KC76102</t>
  </si>
  <si>
    <t>KC76103</t>
  </si>
  <si>
    <t>KC76104</t>
  </si>
  <si>
    <t>KC76105</t>
  </si>
  <si>
    <t>KC76106</t>
  </si>
  <si>
    <t>YS-KC17M0222906</t>
    <phoneticPr fontId="1" type="noConversion"/>
  </si>
  <si>
    <t>YS-KC17M0223906</t>
    <phoneticPr fontId="1" type="noConversion"/>
  </si>
  <si>
    <t>YS-KC17M0224906</t>
    <phoneticPr fontId="1" type="noConversion"/>
  </si>
  <si>
    <t>YS-KC17M0225906</t>
    <phoneticPr fontId="1" type="noConversion"/>
  </si>
  <si>
    <t>YS-KC17M0226906</t>
    <phoneticPr fontId="1" type="noConversion"/>
  </si>
  <si>
    <t>YS-KC17M0227906</t>
    <phoneticPr fontId="1" type="noConversion"/>
  </si>
  <si>
    <t>YS-KC17M0228906</t>
    <phoneticPr fontId="1" type="noConversion"/>
  </si>
  <si>
    <t>YS-KC17M0238906</t>
    <phoneticPr fontId="1" type="noConversion"/>
  </si>
  <si>
    <t>KC76107</t>
  </si>
  <si>
    <t>KC76108</t>
  </si>
  <si>
    <t>KC76109</t>
  </si>
  <si>
    <t>KC76110</t>
  </si>
  <si>
    <t>KC76111</t>
  </si>
  <si>
    <t>KC76112</t>
  </si>
  <si>
    <t>KC76113</t>
  </si>
  <si>
    <t>KC76114</t>
  </si>
  <si>
    <t>YS-KC17M0239906</t>
  </si>
  <si>
    <t>YS-KC17M0240906</t>
  </si>
  <si>
    <t>YS-KC17M0241906</t>
  </si>
  <si>
    <t>YS-KC17M0243906</t>
  </si>
  <si>
    <t>YS-KC17M0245906</t>
  </si>
  <si>
    <t>YS-KC17M0247906</t>
  </si>
  <si>
    <t>YS-KC17M0301906</t>
  </si>
  <si>
    <t>YS-KC17M0302906</t>
  </si>
  <si>
    <t>KC76115</t>
  </si>
  <si>
    <t>KC76116</t>
  </si>
  <si>
    <t>KC76117</t>
  </si>
  <si>
    <t>KC76118</t>
  </si>
  <si>
    <t>KC76119</t>
  </si>
  <si>
    <t>KC76120</t>
  </si>
  <si>
    <t>KC76121</t>
  </si>
  <si>
    <t>KC76122</t>
  </si>
  <si>
    <t>YS-KC17M0303906</t>
    <phoneticPr fontId="1" type="noConversion"/>
  </si>
  <si>
    <t>YS-KC17M0304906</t>
    <phoneticPr fontId="1" type="noConversion"/>
  </si>
  <si>
    <t>YS-KC17M0305906</t>
    <phoneticPr fontId="1" type="noConversion"/>
  </si>
  <si>
    <t>YS-KC17M0306906</t>
    <phoneticPr fontId="1" type="noConversion"/>
  </si>
  <si>
    <t>YS-KC17M0307906</t>
    <phoneticPr fontId="1" type="noConversion"/>
  </si>
  <si>
    <t>YS-KC17M0308906</t>
    <phoneticPr fontId="1" type="noConversion"/>
  </si>
  <si>
    <t>YS-KC17M0309906</t>
    <phoneticPr fontId="1" type="noConversion"/>
  </si>
  <si>
    <t>YS-KC17M0310906</t>
    <phoneticPr fontId="1" type="noConversion"/>
  </si>
  <si>
    <t>KC76123</t>
  </si>
  <si>
    <t>KC76124</t>
  </si>
  <si>
    <t>KC76125</t>
  </si>
  <si>
    <t>KC76126</t>
  </si>
  <si>
    <t>KC76127</t>
  </si>
  <si>
    <t>KC76128</t>
  </si>
  <si>
    <t>KC76129</t>
  </si>
  <si>
    <t>KC76130</t>
  </si>
  <si>
    <t>YS-KC17M0311906</t>
    <phoneticPr fontId="1" type="noConversion"/>
  </si>
  <si>
    <t>YS-KC17M0313906</t>
    <phoneticPr fontId="1" type="noConversion"/>
  </si>
  <si>
    <t>YS-KC17M0314906</t>
    <phoneticPr fontId="1" type="noConversion"/>
  </si>
  <si>
    <t>YS-KC17M0315906</t>
    <phoneticPr fontId="1" type="noConversion"/>
  </si>
  <si>
    <t>YS-KC17M0316906</t>
    <phoneticPr fontId="1" type="noConversion"/>
  </si>
  <si>
    <t>YS-KC17M0317906</t>
    <phoneticPr fontId="1" type="noConversion"/>
  </si>
  <si>
    <t>YS-KC17M0318906</t>
    <phoneticPr fontId="1" type="noConversion"/>
  </si>
  <si>
    <t>KC76131</t>
  </si>
  <si>
    <t>KC76132</t>
  </si>
  <si>
    <t>KC76133</t>
  </si>
  <si>
    <t>KC76134</t>
  </si>
  <si>
    <t>KC76135</t>
  </si>
  <si>
    <t>KC76136</t>
  </si>
  <si>
    <t>KC76137</t>
  </si>
  <si>
    <t>KC76138</t>
  </si>
  <si>
    <t>2017.03.04</t>
  </si>
  <si>
    <t>YS-KC17M0319906</t>
    <phoneticPr fontId="1" type="noConversion"/>
  </si>
  <si>
    <t>YS-KC17M0320906</t>
    <phoneticPr fontId="1" type="noConversion"/>
  </si>
  <si>
    <t>YS-KC17M0321906</t>
    <phoneticPr fontId="1" type="noConversion"/>
  </si>
  <si>
    <t>YS-KC17M0322906</t>
    <phoneticPr fontId="1" type="noConversion"/>
  </si>
  <si>
    <t>YS-KC17M0323906</t>
    <phoneticPr fontId="1" type="noConversion"/>
  </si>
  <si>
    <t>YS-KC17M0324906</t>
    <phoneticPr fontId="1" type="noConversion"/>
  </si>
  <si>
    <t>YS-KC17M0325906</t>
    <phoneticPr fontId="1" type="noConversion"/>
  </si>
  <si>
    <t>YS-KC17M0326906</t>
    <phoneticPr fontId="1" type="noConversion"/>
  </si>
  <si>
    <t>YS-KC17M0327906</t>
    <phoneticPr fontId="1" type="noConversion"/>
  </si>
  <si>
    <t>KC76139</t>
  </si>
  <si>
    <t>KC76140</t>
  </si>
  <si>
    <t>KC76141</t>
  </si>
  <si>
    <t>KC76144</t>
  </si>
  <si>
    <t>KC76145</t>
  </si>
  <si>
    <t>KC76146</t>
  </si>
  <si>
    <t>YS-KC17M0202906</t>
    <phoneticPr fontId="1" type="noConversion"/>
  </si>
  <si>
    <t>YS-KC17M0328906</t>
    <phoneticPr fontId="1" type="noConversion"/>
  </si>
  <si>
    <t>YS-KC17M0329906</t>
    <phoneticPr fontId="1" type="noConversion"/>
  </si>
  <si>
    <t>YS-KC17M0330906</t>
    <phoneticPr fontId="1" type="noConversion"/>
  </si>
  <si>
    <t>YS-KC17M0331906</t>
    <phoneticPr fontId="1" type="noConversion"/>
  </si>
  <si>
    <t>YS-KC17M0332906</t>
    <phoneticPr fontId="1" type="noConversion"/>
  </si>
  <si>
    <t>YS-KC17M0333906</t>
    <phoneticPr fontId="1" type="noConversion"/>
  </si>
  <si>
    <t>YS-KC17M0334906</t>
    <phoneticPr fontId="1" type="noConversion"/>
  </si>
  <si>
    <t>KC76147</t>
  </si>
  <si>
    <t>KC76148</t>
  </si>
  <si>
    <t>KC76149</t>
  </si>
  <si>
    <t>KC76150</t>
  </si>
  <si>
    <t>KC76151</t>
  </si>
  <si>
    <t>KC76152</t>
  </si>
  <si>
    <t>KC76153</t>
  </si>
  <si>
    <t>KC76154</t>
  </si>
  <si>
    <t>2017.02.07</t>
    <phoneticPr fontId="1" type="noConversion"/>
  </si>
  <si>
    <t>2017.03.20</t>
  </si>
  <si>
    <t>2017.03.20</t>
    <phoneticPr fontId="1" type="noConversion"/>
  </si>
  <si>
    <t>2017.03.21</t>
  </si>
  <si>
    <t>2017.03.22</t>
  </si>
  <si>
    <t>2017.03.23</t>
  </si>
  <si>
    <t>2017.03.24</t>
  </si>
  <si>
    <t>2017.03.25</t>
  </si>
  <si>
    <t>2017.03.26</t>
  </si>
  <si>
    <t>2017.03.14</t>
    <phoneticPr fontId="1" type="noConversion"/>
  </si>
  <si>
    <t>2017.03.15</t>
  </si>
  <si>
    <t>2017.03.16</t>
  </si>
  <si>
    <t>2017.03.17</t>
  </si>
  <si>
    <t>2017.03.18</t>
  </si>
  <si>
    <t>2017.03.15</t>
    <phoneticPr fontId="1" type="noConversion"/>
  </si>
  <si>
    <t>2017.03.18</t>
    <phoneticPr fontId="1" type="noConversion"/>
  </si>
  <si>
    <t>2017.03.08</t>
    <phoneticPr fontId="1" type="noConversion"/>
  </si>
  <si>
    <t>2017.03.09</t>
  </si>
  <si>
    <t>2017.03.11</t>
  </si>
  <si>
    <t>2017.03.09</t>
    <phoneticPr fontId="1" type="noConversion"/>
  </si>
  <si>
    <t>2017.03.12</t>
  </si>
  <si>
    <t>2017.03.13</t>
  </si>
  <si>
    <t>2017.03.13</t>
    <phoneticPr fontId="1" type="noConversion"/>
  </si>
  <si>
    <t>2017.03.03</t>
    <phoneticPr fontId="1" type="noConversion"/>
  </si>
  <si>
    <t>KC76155</t>
  </si>
  <si>
    <t>KC76156</t>
  </si>
  <si>
    <t>KC76157</t>
  </si>
  <si>
    <t>KC76158</t>
  </si>
  <si>
    <t>KC76159</t>
  </si>
  <si>
    <t>KC76160</t>
  </si>
  <si>
    <t>KC76161</t>
  </si>
  <si>
    <t>KC76162</t>
  </si>
  <si>
    <t>YS-KC17M0336906</t>
  </si>
  <si>
    <t>YS-KC17M0337906</t>
  </si>
  <si>
    <t>YS-KC17M0404906</t>
  </si>
  <si>
    <t>YS-KC17M0405906</t>
  </si>
  <si>
    <t>YS-KC17M0406906</t>
  </si>
  <si>
    <t>YS-KC17M0407906</t>
  </si>
  <si>
    <t>YS-KC17M0408906</t>
  </si>
  <si>
    <t>YS-KC17M0409906</t>
  </si>
  <si>
    <t>合格</t>
    <phoneticPr fontId="1" type="noConversion"/>
  </si>
  <si>
    <t>合格</t>
    <phoneticPr fontId="1" type="noConversion"/>
  </si>
  <si>
    <t>YS-KC17M0410906</t>
    <phoneticPr fontId="1" type="noConversion"/>
  </si>
  <si>
    <t>YS-KC17M0411906</t>
    <phoneticPr fontId="1" type="noConversion"/>
  </si>
  <si>
    <t>YS-KC17M0412906</t>
    <phoneticPr fontId="1" type="noConversion"/>
  </si>
  <si>
    <t>YS-KC17M0413906</t>
    <phoneticPr fontId="1" type="noConversion"/>
  </si>
  <si>
    <t>YS-KC17M0414906</t>
    <phoneticPr fontId="1" type="noConversion"/>
  </si>
  <si>
    <t>YS-KC17M0417906</t>
    <phoneticPr fontId="1" type="noConversion"/>
  </si>
  <si>
    <t>YS-KC17M0418906</t>
    <phoneticPr fontId="1" type="noConversion"/>
  </si>
  <si>
    <t>KC76164</t>
  </si>
  <si>
    <t>KC76165</t>
  </si>
  <si>
    <t>KC76166</t>
  </si>
  <si>
    <t>KC76167</t>
  </si>
  <si>
    <t>KC76168</t>
  </si>
  <si>
    <t>KC76169</t>
  </si>
  <si>
    <t>KC76170</t>
  </si>
  <si>
    <t>YS-KC17M0419906</t>
    <phoneticPr fontId="1" type="noConversion"/>
  </si>
  <si>
    <t>YS-KC17M0421906</t>
    <phoneticPr fontId="1" type="noConversion"/>
  </si>
  <si>
    <t>YS-KC17M0426906</t>
    <phoneticPr fontId="1" type="noConversion"/>
  </si>
  <si>
    <t>YS-KC17M0427906</t>
    <phoneticPr fontId="1" type="noConversion"/>
  </si>
  <si>
    <t>KC76171</t>
  </si>
  <si>
    <t>KC76172</t>
  </si>
  <si>
    <t>KC76173</t>
  </si>
  <si>
    <t>KC76174</t>
  </si>
  <si>
    <t>KC76175</t>
  </si>
  <si>
    <t>KC76176</t>
  </si>
  <si>
    <t>KC76177</t>
  </si>
  <si>
    <t>KC76178</t>
  </si>
  <si>
    <t>ppm</t>
    <phoneticPr fontId="1" type="noConversion"/>
  </si>
  <si>
    <r>
      <rPr>
        <sz val="11"/>
        <color rgb="FF0000FF"/>
        <rFont val="宋体"/>
        <family val="3"/>
        <charset val="134"/>
      </rPr>
      <t>≤</t>
    </r>
    <r>
      <rPr>
        <sz val="11"/>
        <color rgb="FF0000FF"/>
        <rFont val="Times New Roman"/>
        <family val="1"/>
      </rPr>
      <t>1000</t>
    </r>
    <phoneticPr fontId="1" type="noConversion"/>
  </si>
  <si>
    <t>YS-KC17M01101906</t>
    <phoneticPr fontId="1" type="noConversion"/>
  </si>
  <si>
    <t>YS-KC17M0420906</t>
    <phoneticPr fontId="1" type="noConversion"/>
  </si>
  <si>
    <t>YS-KC17M0422906</t>
    <phoneticPr fontId="1" type="noConversion"/>
  </si>
  <si>
    <t>YS-KC17M0425906</t>
    <phoneticPr fontId="1" type="noConversion"/>
  </si>
  <si>
    <t>不合格</t>
    <phoneticPr fontId="1" type="noConversion"/>
  </si>
  <si>
    <t>YS-KC17M0430906</t>
  </si>
  <si>
    <t>YS-KC17M0431906</t>
  </si>
  <si>
    <t>YS-KC17M0432906</t>
  </si>
  <si>
    <t>YS-KC17M0433906</t>
  </si>
  <si>
    <t>YS-KC17M0434906</t>
  </si>
  <si>
    <t>YS-KC17M0436906</t>
  </si>
  <si>
    <t>YS-KC17M0437906</t>
  </si>
  <si>
    <t>YS-KC17M0438906</t>
  </si>
  <si>
    <t>KC76179</t>
  </si>
  <si>
    <t>KC76180</t>
  </si>
  <si>
    <t>KC76181</t>
  </si>
  <si>
    <t>KC76182</t>
  </si>
  <si>
    <t>KC76183</t>
  </si>
  <si>
    <t>KC76184</t>
  </si>
  <si>
    <t>KC76185</t>
  </si>
  <si>
    <t>KC76186</t>
  </si>
  <si>
    <t>KC79001</t>
    <phoneticPr fontId="1" type="noConversion"/>
  </si>
  <si>
    <t>合格</t>
    <phoneticPr fontId="1" type="noConversion"/>
  </si>
  <si>
    <t>YS-KC17M0439906</t>
    <phoneticPr fontId="1" type="noConversion"/>
  </si>
  <si>
    <t>YS-KC17M0242906</t>
    <phoneticPr fontId="1" type="noConversion"/>
  </si>
  <si>
    <t>YS-KC17M0440906</t>
    <phoneticPr fontId="1" type="noConversion"/>
  </si>
  <si>
    <t>YS-KC17M0441906</t>
    <phoneticPr fontId="1" type="noConversion"/>
  </si>
  <si>
    <t>YS-KC17M0442906</t>
    <phoneticPr fontId="1" type="noConversion"/>
  </si>
  <si>
    <t>YS-KC17M0443906</t>
    <phoneticPr fontId="1" type="noConversion"/>
  </si>
  <si>
    <t>YS-KC17M0444906</t>
    <phoneticPr fontId="1" type="noConversion"/>
  </si>
  <si>
    <t>YS-KC17M0445906</t>
    <phoneticPr fontId="1" type="noConversion"/>
  </si>
  <si>
    <t>KC79002</t>
  </si>
  <si>
    <t>KC79003</t>
  </si>
  <si>
    <t>KC79004</t>
  </si>
  <si>
    <t>KC79005</t>
  </si>
  <si>
    <t>KC79006</t>
  </si>
  <si>
    <t>KC79007</t>
  </si>
  <si>
    <t>KC79008</t>
  </si>
  <si>
    <t>2017.02</t>
    <phoneticPr fontId="1" type="noConversion"/>
  </si>
  <si>
    <r>
      <rPr>
        <b/>
        <sz val="12"/>
        <color rgb="FFFF0000"/>
        <rFont val="宋体"/>
        <family val="3"/>
        <charset val="134"/>
      </rPr>
      <t>红色为不合格，</t>
    </r>
    <r>
      <rPr>
        <b/>
        <sz val="12"/>
        <color rgb="FF0000FF"/>
        <rFont val="宋体"/>
        <family val="3"/>
        <charset val="134"/>
      </rPr>
      <t>蓝色为已合格放行，</t>
    </r>
    <r>
      <rPr>
        <b/>
        <sz val="12"/>
        <color rgb="FF008000"/>
        <rFont val="宋体"/>
        <family val="3"/>
        <charset val="134"/>
      </rPr>
      <t>绿色为未放行，</t>
    </r>
    <r>
      <rPr>
        <b/>
        <sz val="12"/>
        <color rgb="FFFFC000"/>
        <rFont val="宋体"/>
        <family val="3"/>
        <charset val="134"/>
      </rPr>
      <t>黄色为超控制限</t>
    </r>
    <phoneticPr fontId="1" type="noConversion"/>
  </si>
  <si>
    <t>合格</t>
    <phoneticPr fontId="1" type="noConversion"/>
  </si>
  <si>
    <r>
      <t>2017.07.01</t>
    </r>
    <r>
      <rPr>
        <sz val="11"/>
        <color rgb="FF0000FF"/>
        <rFont val="宋体"/>
        <family val="3"/>
        <charset val="134"/>
      </rPr>
      <t>采购标准</t>
    </r>
    <phoneticPr fontId="1" type="noConversion"/>
  </si>
  <si>
    <r>
      <rPr>
        <sz val="11"/>
        <color rgb="FF0000FF"/>
        <rFont val="宋体"/>
        <family val="3"/>
        <charset val="134"/>
      </rPr>
      <t>≤</t>
    </r>
    <r>
      <rPr>
        <sz val="11"/>
        <color rgb="FF0000FF"/>
        <rFont val="Times New Roman"/>
        <family val="1"/>
      </rPr>
      <t>1300</t>
    </r>
    <phoneticPr fontId="1" type="noConversion"/>
  </si>
  <si>
    <t>YS-KC17M0424906</t>
    <phoneticPr fontId="1" type="noConversion"/>
  </si>
  <si>
    <t>YS-KC17M0447906</t>
    <phoneticPr fontId="1" type="noConversion"/>
  </si>
  <si>
    <t>YS-KC17M0448906</t>
    <phoneticPr fontId="1" type="noConversion"/>
  </si>
  <si>
    <t>YS-KC17M0449906</t>
    <phoneticPr fontId="1" type="noConversion"/>
  </si>
  <si>
    <t>YS-KC17M0450906</t>
    <phoneticPr fontId="1" type="noConversion"/>
  </si>
  <si>
    <t>YS-KC17M0451906</t>
    <phoneticPr fontId="1" type="noConversion"/>
  </si>
  <si>
    <t>YS-KC17M0452906</t>
    <phoneticPr fontId="1" type="noConversion"/>
  </si>
  <si>
    <t>YS-KC17M0453906</t>
    <phoneticPr fontId="1" type="noConversion"/>
  </si>
  <si>
    <t>KC79009</t>
  </si>
  <si>
    <t>KC79010</t>
  </si>
  <si>
    <t>KC79011</t>
  </si>
  <si>
    <t>KC79012</t>
  </si>
  <si>
    <t>KC79013</t>
  </si>
  <si>
    <t>KC79014</t>
  </si>
  <si>
    <t>KC79015</t>
  </si>
  <si>
    <t>KC79016</t>
  </si>
  <si>
    <t>YS-KC17M07001906</t>
    <phoneticPr fontId="1" type="noConversion"/>
  </si>
  <si>
    <t>YS-KC17M07002906</t>
    <phoneticPr fontId="1" type="noConversion"/>
  </si>
  <si>
    <t>YS-KC17M07003906</t>
    <phoneticPr fontId="1" type="noConversion"/>
  </si>
  <si>
    <t>YS-KC17M0455906</t>
    <phoneticPr fontId="1" type="noConversion"/>
  </si>
  <si>
    <t>YS-KC17M0456906</t>
    <phoneticPr fontId="1" type="noConversion"/>
  </si>
  <si>
    <t>YS-KC17M0457906</t>
    <phoneticPr fontId="1" type="noConversion"/>
  </si>
  <si>
    <t>YS-KC17M0458906</t>
    <phoneticPr fontId="1" type="noConversion"/>
  </si>
  <si>
    <t>YS-KC17M0459906</t>
    <phoneticPr fontId="1" type="noConversion"/>
  </si>
  <si>
    <t>KC79017</t>
  </si>
  <si>
    <t>KC79018</t>
  </si>
  <si>
    <t>KC79019</t>
  </si>
  <si>
    <t>KC79020</t>
  </si>
  <si>
    <t>KC79021</t>
  </si>
  <si>
    <t>KC79022</t>
  </si>
  <si>
    <t>KC79023</t>
  </si>
  <si>
    <t>KC79024</t>
  </si>
  <si>
    <t>YS-KC17M07004906</t>
    <phoneticPr fontId="1" type="noConversion"/>
  </si>
  <si>
    <t>YS-KC17M07005906</t>
    <phoneticPr fontId="1" type="noConversion"/>
  </si>
  <si>
    <t>YS-KC17M07006906</t>
    <phoneticPr fontId="1" type="noConversion"/>
  </si>
  <si>
    <t>YS-KC17M07007906</t>
    <phoneticPr fontId="1" type="noConversion"/>
  </si>
  <si>
    <t>YS-KC17M07008906</t>
    <phoneticPr fontId="1" type="noConversion"/>
  </si>
  <si>
    <t>YS-KC17M07009906</t>
    <phoneticPr fontId="1" type="noConversion"/>
  </si>
  <si>
    <t>YS-KC17M07010906</t>
    <phoneticPr fontId="1" type="noConversion"/>
  </si>
  <si>
    <t>YS-KC17M07011906</t>
    <phoneticPr fontId="1" type="noConversion"/>
  </si>
  <si>
    <t>KC79025</t>
  </si>
  <si>
    <t>KC79026</t>
  </si>
  <si>
    <t>KC79027</t>
  </si>
  <si>
    <t>KC79028</t>
  </si>
  <si>
    <t>KC79029</t>
  </si>
  <si>
    <t>KC79030</t>
  </si>
  <si>
    <t>KC79031</t>
  </si>
  <si>
    <t>KC79032</t>
  </si>
  <si>
    <t>2017.07</t>
    <phoneticPr fontId="1" type="noConversion"/>
  </si>
  <si>
    <t>KC76142</t>
    <phoneticPr fontId="1" type="noConversion"/>
  </si>
  <si>
    <t>KC76143</t>
    <phoneticPr fontId="1" type="noConversion"/>
  </si>
  <si>
    <t>KC66472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</si>
</sst>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9" formatCode="0.00_ "/>
    <numFmt numFmtId="180" formatCode="0.0_);[Red]\(0.0\)"/>
    <numFmt numFmtId="181" formatCode="0_);[Red]\(0\)"/>
    <numFmt numFmtId="182" formatCode="0.0_ "/>
    <numFmt numFmtId="183" formatCode="0.00;__x0000_"/>
    <numFmt numFmtId="184" formatCode="0.0"/>
  </numFmts>
  <fonts count="5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7"/>
      <charset val="134"/>
    </font>
    <font>
      <sz val="11"/>
      <color rgb="FF0000FF"/>
      <name val="仿宋_GB2312"/>
      <family val="54"/>
      <charset val="134"/>
    </font>
    <font>
      <sz val="9"/>
      <name val="宋体"/>
      <family val="3"/>
      <charset val="134"/>
    </font>
    <font>
      <sz val="11"/>
      <color rgb="FF0000FF"/>
      <name val="Times New Roman"/>
      <family val="1"/>
    </font>
    <font>
      <sz val="12"/>
      <name val="宋体"/>
      <family val="3"/>
      <charset val="134"/>
    </font>
    <font>
      <b/>
      <sz val="11"/>
      <color rgb="FF0000FF"/>
      <name val="Times New Roman"/>
      <family val="1"/>
    </font>
    <font>
      <sz val="11"/>
      <color rgb="FF0000FF"/>
      <name val="宋体"/>
      <family val="3"/>
      <charset val="134"/>
    </font>
    <font>
      <vertAlign val="superscript"/>
      <sz val="11"/>
      <color rgb="FF0000FF"/>
      <name val="Times New Roman"/>
      <family val="1"/>
    </font>
    <font>
      <b/>
      <sz val="14"/>
      <color rgb="FF0000FF"/>
      <name val="Times New Roman"/>
      <family val="1"/>
    </font>
    <font>
      <b/>
      <sz val="14"/>
      <color rgb="FF0000FF"/>
      <name val="宋体"/>
      <family val="3"/>
      <charset val="134"/>
    </font>
    <font>
      <sz val="10"/>
      <color indexed="12"/>
      <name val="Times New Roman"/>
      <family val="1"/>
    </font>
    <font>
      <sz val="11"/>
      <color rgb="FF0000FF"/>
      <name val="仿宋_GB2312"/>
      <family val="3"/>
      <charset val="134"/>
    </font>
    <font>
      <b/>
      <sz val="11"/>
      <color rgb="FF0000FF"/>
      <name val="宋体"/>
      <family val="3"/>
      <charset val="134"/>
    </font>
    <font>
      <sz val="11"/>
      <color rgb="FF006600"/>
      <name val="Times New Roman"/>
      <family val="1"/>
    </font>
    <font>
      <sz val="11"/>
      <color rgb="FF0000FF"/>
      <name val="楷体_GB2312"/>
      <family val="54"/>
      <charset val="134"/>
    </font>
    <font>
      <sz val="11"/>
      <color indexed="12"/>
      <name val="Times New Roman"/>
      <family val="1"/>
    </font>
    <font>
      <sz val="11"/>
      <color rgb="FF0000FF"/>
      <name val="宋体"/>
      <family val="2"/>
      <charset val="134"/>
      <scheme val="minor"/>
    </font>
    <font>
      <sz val="11"/>
      <color rgb="FF0000FF"/>
      <name val="Times New Roman"/>
      <family val="22"/>
    </font>
    <font>
      <sz val="11"/>
      <color rgb="FF006600"/>
      <name val="Times New Roman"/>
      <family val="22"/>
    </font>
    <font>
      <sz val="9"/>
      <color rgb="FF0000FF"/>
      <name val="仿宋_GB2312"/>
      <family val="54"/>
      <charset val="134"/>
    </font>
    <font>
      <b/>
      <sz val="11"/>
      <color rgb="FF0000FF"/>
      <name val="仿宋_GB2312"/>
      <family val="3"/>
      <charset val="134"/>
    </font>
    <font>
      <b/>
      <sz val="9"/>
      <color rgb="FF0000FF"/>
      <name val="宋体"/>
      <family val="3"/>
      <charset val="134"/>
    </font>
    <font>
      <sz val="9"/>
      <color rgb="FF0000FF"/>
      <name val="Times New Roman"/>
      <family val="1"/>
    </font>
    <font>
      <sz val="9"/>
      <color rgb="FF0000FF"/>
      <name val="仿宋_GB2312"/>
      <family val="3"/>
      <charset val="134"/>
    </font>
    <font>
      <b/>
      <sz val="9"/>
      <color rgb="FF0000FF"/>
      <name val="Times New Roman"/>
      <family val="1"/>
    </font>
    <font>
      <b/>
      <sz val="9"/>
      <color rgb="FF0000FF"/>
      <name val="楷体_GB2312"/>
      <family val="3"/>
      <charset val="134"/>
    </font>
    <font>
      <b/>
      <sz val="9"/>
      <color rgb="FF0000FF"/>
      <name val="宋体"/>
      <family val="7"/>
      <charset val="134"/>
    </font>
    <font>
      <sz val="9"/>
      <color rgb="FF0000FF"/>
      <name val="宋体"/>
      <family val="7"/>
      <charset val="134"/>
    </font>
    <font>
      <b/>
      <sz val="10"/>
      <color rgb="FF0000FF"/>
      <name val="仿宋_GB2312"/>
      <family val="3"/>
      <charset val="134"/>
    </font>
    <font>
      <sz val="9"/>
      <color rgb="FF0000FF"/>
      <name val="宋体"/>
      <family val="3"/>
      <charset val="134"/>
    </font>
    <font>
      <sz val="11"/>
      <color rgb="FF008000"/>
      <name val="Times New Roman"/>
      <family val="22"/>
    </font>
    <font>
      <sz val="11"/>
      <color rgb="FF008000"/>
      <name val="宋体"/>
      <family val="3"/>
      <charset val="134"/>
    </font>
    <font>
      <sz val="11"/>
      <color rgb="FF008000"/>
      <name val="Times New Roman"/>
      <family val="1"/>
    </font>
    <font>
      <sz val="11"/>
      <color rgb="FF0070C0"/>
      <name val="仿宋_GB2312"/>
      <family val="3"/>
      <charset val="134"/>
    </font>
    <font>
      <sz val="11"/>
      <color rgb="FF0070C0"/>
      <name val="Times New Roman"/>
      <family val="1"/>
    </font>
    <font>
      <sz val="11"/>
      <color rgb="FF0070C0"/>
      <name val="仿宋_GB2312"/>
      <family val="54"/>
      <charset val="134"/>
    </font>
    <font>
      <sz val="11"/>
      <color rgb="FF0070C0"/>
      <name val="Times New Roman"/>
      <family val="22"/>
    </font>
    <font>
      <sz val="11"/>
      <color rgb="FFFF0000"/>
      <name val="Times New Roman"/>
      <family val="1"/>
    </font>
    <font>
      <sz val="11"/>
      <color rgb="FF0066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0000FF"/>
      <name val="宋体"/>
      <family val="3"/>
      <charset val="134"/>
    </font>
    <font>
      <sz val="11"/>
      <color rgb="FF339933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00FF"/>
      <name val="宋体"/>
      <family val="3"/>
      <charset val="134"/>
    </font>
    <font>
      <b/>
      <sz val="12"/>
      <color rgb="FF008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rgb="FFFF0000"/>
      <name val="Times New Roman"/>
      <family val="22"/>
    </font>
    <font>
      <sz val="11"/>
      <color rgb="FFFFC000"/>
      <name val="Times New Roman"/>
      <family val="1"/>
    </font>
    <font>
      <b/>
      <sz val="12"/>
      <color rgb="FFFFC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 style="thin">
        <color rgb="FF00B0F0"/>
      </top>
      <bottom style="thin">
        <color indexed="64"/>
      </bottom>
      <diagonal/>
    </border>
    <border>
      <left/>
      <right/>
      <top style="thin">
        <color rgb="FF00B0F0"/>
      </top>
      <bottom style="thin">
        <color indexed="64"/>
      </bottom>
      <diagonal/>
    </border>
    <border>
      <left/>
      <right style="thin">
        <color rgb="FF00B0F0"/>
      </right>
      <top style="thin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1" fillId="0" borderId="0">
      <alignment vertical="center"/>
    </xf>
    <xf numFmtId="0" fontId="6" fillId="0" borderId="0">
      <alignment vertical="center"/>
    </xf>
  </cellStyleXfs>
  <cellXfs count="28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5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Alignment="1">
      <alignment horizontal="center"/>
    </xf>
    <xf numFmtId="176" fontId="17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4" fontId="20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center"/>
    </xf>
    <xf numFmtId="179" fontId="15" fillId="0" borderId="0" xfId="0" applyNumberFormat="1" applyFont="1" applyAlignment="1">
      <alignment horizontal="center" vertical="center"/>
    </xf>
    <xf numFmtId="181" fontId="7" fillId="0" borderId="0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 wrapText="1"/>
    </xf>
    <xf numFmtId="181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1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0" fontId="19" fillId="0" borderId="0" xfId="0" applyFont="1" applyFill="1" applyBorder="1" applyAlignment="1">
      <alignment horizontal="center"/>
    </xf>
    <xf numFmtId="182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83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49" fontId="3" fillId="4" borderId="0" xfId="0" applyNumberFormat="1" applyFont="1" applyFill="1" applyBorder="1" applyAlignment="1">
      <alignment horizontal="center" vertical="center" wrapText="1"/>
    </xf>
    <xf numFmtId="181" fontId="23" fillId="4" borderId="6" xfId="0" applyNumberFormat="1" applyFont="1" applyFill="1" applyBorder="1" applyAlignment="1">
      <alignment horizontal="center" vertical="center"/>
    </xf>
    <xf numFmtId="181" fontId="23" fillId="4" borderId="6" xfId="0" applyNumberFormat="1" applyFont="1" applyFill="1" applyBorder="1" applyAlignment="1">
      <alignment horizontal="center" vertical="center"/>
    </xf>
    <xf numFmtId="181" fontId="24" fillId="4" borderId="6" xfId="0" applyNumberFormat="1" applyFont="1" applyFill="1" applyBorder="1" applyAlignment="1">
      <alignment horizontal="center" vertical="center"/>
    </xf>
    <xf numFmtId="176" fontId="26" fillId="4" borderId="7" xfId="0" applyNumberFormat="1" applyFont="1" applyFill="1" applyBorder="1" applyAlignment="1">
      <alignment horizontal="center" vertical="center"/>
    </xf>
    <xf numFmtId="181" fontId="24" fillId="4" borderId="7" xfId="0" applyNumberFormat="1" applyFont="1" applyFill="1" applyBorder="1" applyAlignment="1">
      <alignment horizontal="center" vertical="center"/>
    </xf>
    <xf numFmtId="181" fontId="27" fillId="4" borderId="7" xfId="0" applyNumberFormat="1" applyFont="1" applyFill="1" applyBorder="1" applyAlignment="1">
      <alignment horizontal="center" vertical="center"/>
    </xf>
    <xf numFmtId="176" fontId="28" fillId="4" borderId="7" xfId="0" applyNumberFormat="1" applyFont="1" applyFill="1" applyBorder="1" applyAlignment="1">
      <alignment horizontal="center" vertical="center"/>
    </xf>
    <xf numFmtId="176" fontId="29" fillId="4" borderId="7" xfId="0" applyNumberFormat="1" applyFont="1" applyFill="1" applyBorder="1" applyAlignment="1">
      <alignment horizontal="center" vertical="center"/>
    </xf>
    <xf numFmtId="181" fontId="14" fillId="5" borderId="1" xfId="0" applyNumberFormat="1" applyFont="1" applyFill="1" applyBorder="1" applyAlignment="1">
      <alignment horizontal="center" vertical="center"/>
    </xf>
    <xf numFmtId="181" fontId="2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0" fontId="30" fillId="5" borderId="1" xfId="0" applyNumberFormat="1" applyFont="1" applyFill="1" applyBorder="1" applyAlignment="1">
      <alignment horizontal="center" vertical="center" wrapText="1"/>
    </xf>
    <xf numFmtId="10" fontId="31" fillId="4" borderId="1" xfId="0" applyNumberFormat="1" applyFont="1" applyFill="1" applyBorder="1" applyAlignment="1">
      <alignment horizontal="center" vertical="center"/>
    </xf>
    <xf numFmtId="10" fontId="24" fillId="4" borderId="1" xfId="0" applyNumberFormat="1" applyFont="1" applyFill="1" applyBorder="1" applyAlignment="1">
      <alignment horizontal="center" vertical="center"/>
    </xf>
    <xf numFmtId="14" fontId="5" fillId="6" borderId="0" xfId="0" applyNumberFormat="1" applyFont="1" applyFill="1" applyAlignment="1">
      <alignment horizontal="center" vertic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4" fillId="0" borderId="0" xfId="0" applyFont="1" applyFill="1" applyBorder="1" applyAlignment="1">
      <alignment horizontal="center"/>
    </xf>
    <xf numFmtId="176" fontId="34" fillId="0" borderId="0" xfId="0" applyNumberFormat="1" applyFont="1" applyFill="1" applyBorder="1" applyAlignment="1">
      <alignment horizontal="center"/>
    </xf>
    <xf numFmtId="176" fontId="34" fillId="0" borderId="0" xfId="0" applyNumberFormat="1" applyFont="1" applyFill="1" applyBorder="1" applyAlignment="1">
      <alignment horizontal="center" vertical="center"/>
    </xf>
    <xf numFmtId="181" fontId="34" fillId="0" borderId="0" xfId="0" applyNumberFormat="1" applyFont="1" applyFill="1" applyBorder="1" applyAlignment="1">
      <alignment horizontal="center" vertical="center"/>
    </xf>
    <xf numFmtId="181" fontId="34" fillId="0" borderId="0" xfId="0" applyNumberFormat="1" applyFont="1" applyFill="1" applyBorder="1" applyAlignment="1">
      <alignment horizontal="center"/>
    </xf>
    <xf numFmtId="176" fontId="20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/>
    </xf>
    <xf numFmtId="0" fontId="32" fillId="0" borderId="12" xfId="0" applyFont="1" applyBorder="1" applyAlignment="1">
      <alignment horizontal="center"/>
    </xf>
    <xf numFmtId="176" fontId="35" fillId="8" borderId="13" xfId="0" applyNumberFormat="1" applyFont="1" applyFill="1" applyBorder="1" applyAlignment="1">
      <alignment horizontal="center" vertical="center"/>
    </xf>
    <xf numFmtId="176" fontId="36" fillId="8" borderId="13" xfId="0" applyNumberFormat="1" applyFont="1" applyFill="1" applyBorder="1" applyAlignment="1">
      <alignment horizontal="center" vertical="center" wrapText="1"/>
    </xf>
    <xf numFmtId="176" fontId="37" fillId="8" borderId="13" xfId="0" applyNumberFormat="1" applyFont="1" applyFill="1" applyBorder="1" applyAlignment="1">
      <alignment horizontal="center" vertical="center"/>
    </xf>
    <xf numFmtId="181" fontId="35" fillId="8" borderId="13" xfId="0" applyNumberFormat="1" applyFont="1" applyFill="1" applyBorder="1" applyAlignment="1">
      <alignment horizontal="center" vertical="center" wrapText="1"/>
    </xf>
    <xf numFmtId="176" fontId="38" fillId="8" borderId="13" xfId="0" applyNumberFormat="1" applyFont="1" applyFill="1" applyBorder="1" applyAlignment="1">
      <alignment horizontal="center" vertical="center"/>
    </xf>
    <xf numFmtId="176" fontId="36" fillId="8" borderId="13" xfId="0" applyNumberFormat="1" applyFont="1" applyFill="1" applyBorder="1" applyAlignment="1">
      <alignment horizontal="center" vertical="center"/>
    </xf>
    <xf numFmtId="181" fontId="38" fillId="8" borderId="13" xfId="0" applyNumberFormat="1" applyFont="1" applyFill="1" applyBorder="1" applyAlignment="1">
      <alignment horizontal="center" vertical="center"/>
    </xf>
    <xf numFmtId="181" fontId="5" fillId="0" borderId="17" xfId="0" applyNumberFormat="1" applyFont="1" applyFill="1" applyBorder="1" applyAlignment="1">
      <alignment horizontal="center"/>
    </xf>
    <xf numFmtId="181" fontId="5" fillId="0" borderId="18" xfId="0" applyNumberFormat="1" applyFont="1" applyFill="1" applyBorder="1" applyAlignment="1">
      <alignment horizontal="center"/>
    </xf>
    <xf numFmtId="10" fontId="31" fillId="0" borderId="12" xfId="0" applyNumberFormat="1" applyFont="1" applyFill="1" applyBorder="1" applyAlignment="1">
      <alignment horizontal="center" vertical="center"/>
    </xf>
    <xf numFmtId="10" fontId="31" fillId="4" borderId="12" xfId="0" applyNumberFormat="1" applyFont="1" applyFill="1" applyBorder="1" applyAlignment="1">
      <alignment horizontal="center" vertical="center"/>
    </xf>
    <xf numFmtId="181" fontId="5" fillId="4" borderId="17" xfId="0" applyNumberFormat="1" applyFont="1" applyFill="1" applyBorder="1" applyAlignment="1">
      <alignment horizontal="center"/>
    </xf>
    <xf numFmtId="10" fontId="31" fillId="4" borderId="4" xfId="0" applyNumberFormat="1" applyFont="1" applyFill="1" applyBorder="1" applyAlignment="1">
      <alignment horizontal="center" vertical="center"/>
    </xf>
    <xf numFmtId="181" fontId="23" fillId="4" borderId="7" xfId="0" applyNumberFormat="1" applyFont="1" applyFill="1" applyBorder="1" applyAlignment="1">
      <alignment vertical="center"/>
    </xf>
    <xf numFmtId="181" fontId="23" fillId="4" borderId="6" xfId="0" applyNumberFormat="1" applyFont="1" applyFill="1" applyBorder="1" applyAlignment="1">
      <alignment horizontal="center" vertical="center"/>
    </xf>
    <xf numFmtId="14" fontId="19" fillId="6" borderId="0" xfId="0" applyNumberFormat="1" applyFont="1" applyFill="1" applyAlignment="1">
      <alignment horizontal="left"/>
    </xf>
    <xf numFmtId="0" fontId="8" fillId="0" borderId="0" xfId="0" applyFont="1" applyAlignment="1">
      <alignment horizontal="center"/>
    </xf>
    <xf numFmtId="176" fontId="1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17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20" fillId="0" borderId="0" xfId="0" applyNumberFormat="1" applyFont="1" applyAlignment="1">
      <alignment horizontal="left"/>
    </xf>
    <xf numFmtId="18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181" fontId="23" fillId="4" borderId="6" xfId="0" applyNumberFormat="1" applyFont="1" applyFill="1" applyBorder="1" applyAlignment="1">
      <alignment horizontal="center" vertical="center"/>
    </xf>
    <xf numFmtId="181" fontId="35" fillId="8" borderId="21" xfId="0" applyNumberFormat="1" applyFont="1" applyFill="1" applyBorder="1" applyAlignment="1">
      <alignment vertical="center" wrapText="1"/>
    </xf>
    <xf numFmtId="181" fontId="35" fillId="8" borderId="22" xfId="0" applyNumberFormat="1" applyFont="1" applyFill="1" applyBorder="1" applyAlignment="1">
      <alignment vertical="center" wrapText="1"/>
    </xf>
    <xf numFmtId="181" fontId="35" fillId="8" borderId="23" xfId="0" applyNumberFormat="1" applyFont="1" applyFill="1" applyBorder="1" applyAlignment="1">
      <alignment vertical="center" wrapText="1"/>
    </xf>
    <xf numFmtId="181" fontId="23" fillId="4" borderId="6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center"/>
    </xf>
    <xf numFmtId="49" fontId="21" fillId="4" borderId="1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176" fontId="8" fillId="3" borderId="1" xfId="0" applyNumberFormat="1" applyFont="1" applyFill="1" applyBorder="1" applyAlignment="1">
      <alignment horizontal="center" vertical="center"/>
    </xf>
    <xf numFmtId="179" fontId="5" fillId="0" borderId="0" xfId="5" applyNumberFormat="1" applyFont="1" applyAlignment="1">
      <alignment horizontal="center" vertical="center"/>
    </xf>
    <xf numFmtId="14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  <xf numFmtId="176" fontId="5" fillId="0" borderId="0" xfId="1" applyNumberFormat="1" applyFont="1" applyAlignment="1">
      <alignment horizontal="center"/>
    </xf>
    <xf numFmtId="176" fontId="5" fillId="0" borderId="0" xfId="1" applyNumberFormat="1" applyFont="1" applyAlignment="1">
      <alignment horizontal="center" vertical="center"/>
    </xf>
    <xf numFmtId="0" fontId="42" fillId="0" borderId="0" xfId="1" applyFont="1"/>
    <xf numFmtId="14" fontId="19" fillId="11" borderId="0" xfId="0" applyNumberFormat="1" applyFont="1" applyFill="1" applyAlignment="1">
      <alignment horizontal="left"/>
    </xf>
    <xf numFmtId="0" fontId="32" fillId="0" borderId="14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176" fontId="35" fillId="8" borderId="19" xfId="0" applyNumberFormat="1" applyFont="1" applyFill="1" applyBorder="1" applyAlignment="1">
      <alignment horizontal="center" vertical="center" wrapText="1"/>
    </xf>
    <xf numFmtId="181" fontId="23" fillId="4" borderId="10" xfId="0" applyNumberFormat="1" applyFont="1" applyFill="1" applyBorder="1" applyAlignment="1">
      <alignment horizontal="center" vertical="center"/>
    </xf>
    <xf numFmtId="176" fontId="23" fillId="4" borderId="24" xfId="0" applyNumberFormat="1" applyFont="1" applyFill="1" applyBorder="1" applyAlignment="1">
      <alignment horizontal="center" vertical="center"/>
    </xf>
    <xf numFmtId="181" fontId="5" fillId="0" borderId="20" xfId="0" applyNumberFormat="1" applyFont="1" applyFill="1" applyBorder="1" applyAlignment="1">
      <alignment horizontal="center"/>
    </xf>
    <xf numFmtId="10" fontId="31" fillId="0" borderId="16" xfId="0" applyNumberFormat="1" applyFont="1" applyFill="1" applyBorder="1" applyAlignment="1">
      <alignment horizontal="center" vertical="center"/>
    </xf>
    <xf numFmtId="181" fontId="23" fillId="4" borderId="4" xfId="0" applyNumberFormat="1" applyFont="1" applyFill="1" applyBorder="1" applyAlignment="1">
      <alignment horizontal="center" vertical="center"/>
    </xf>
    <xf numFmtId="181" fontId="5" fillId="4" borderId="2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 vertical="center"/>
    </xf>
    <xf numFmtId="14" fontId="5" fillId="10" borderId="25" xfId="0" applyNumberFormat="1" applyFont="1" applyFill="1" applyBorder="1" applyAlignment="1">
      <alignment horizontal="center" vertical="center"/>
    </xf>
    <xf numFmtId="14" fontId="15" fillId="10" borderId="25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4" fontId="5" fillId="0" borderId="26" xfId="0" applyNumberFormat="1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15" fillId="0" borderId="0" xfId="0" applyNumberFormat="1" applyFont="1" applyAlignment="1">
      <alignment horizontal="center"/>
    </xf>
    <xf numFmtId="179" fontId="15" fillId="0" borderId="0" xfId="5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0" fontId="43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4" fontId="5" fillId="9" borderId="0" xfId="0" applyNumberFormat="1" applyFont="1" applyFill="1" applyAlignment="1">
      <alignment horizontal="center" vertical="center"/>
    </xf>
    <xf numFmtId="0" fontId="5" fillId="9" borderId="0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 vertical="center"/>
    </xf>
    <xf numFmtId="181" fontId="23" fillId="4" borderId="6" xfId="0" applyNumberFormat="1" applyFont="1" applyFill="1" applyBorder="1" applyAlignment="1">
      <alignment vertical="center" wrapText="1"/>
    </xf>
    <xf numFmtId="181" fontId="23" fillId="4" borderId="7" xfId="0" applyNumberFormat="1" applyFont="1" applyFill="1" applyBorder="1" applyAlignment="1">
      <alignment vertical="center" wrapText="1"/>
    </xf>
    <xf numFmtId="0" fontId="5" fillId="0" borderId="27" xfId="0" applyFont="1" applyFill="1" applyBorder="1" applyAlignment="1">
      <alignment horizontal="center"/>
    </xf>
    <xf numFmtId="0" fontId="5" fillId="10" borderId="31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10" borderId="29" xfId="0" applyFont="1" applyFill="1" applyBorder="1" applyAlignment="1">
      <alignment horizontal="center"/>
    </xf>
    <xf numFmtId="176" fontId="5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29" xfId="0" applyFont="1" applyFill="1" applyBorder="1" applyAlignment="1">
      <alignment horizontal="center"/>
    </xf>
    <xf numFmtId="14" fontId="5" fillId="10" borderId="0" xfId="0" applyNumberFormat="1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Border="1" applyAlignment="1">
      <alignment horizontal="center"/>
    </xf>
    <xf numFmtId="176" fontId="3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2" fontId="5" fillId="0" borderId="0" xfId="0" applyNumberFormat="1" applyFont="1" applyAlignment="1" applyProtection="1">
      <alignment horizontal="center" vertical="center"/>
      <protection locked="0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80" fontId="5" fillId="0" borderId="0" xfId="0" applyNumberFormat="1" applyFont="1" applyAlignment="1">
      <alignment horizontal="center"/>
    </xf>
    <xf numFmtId="180" fontId="5" fillId="0" borderId="0" xfId="0" applyNumberFormat="1" applyFont="1" applyAlignment="1">
      <alignment horizontal="center" vertical="center"/>
    </xf>
    <xf numFmtId="180" fontId="15" fillId="0" borderId="0" xfId="0" applyNumberFormat="1" applyFont="1" applyAlignment="1">
      <alignment horizontal="center"/>
    </xf>
    <xf numFmtId="180" fontId="15" fillId="0" borderId="0" xfId="0" applyNumberFormat="1" applyFont="1" applyAlignment="1">
      <alignment horizontal="center" vertical="center"/>
    </xf>
    <xf numFmtId="180" fontId="39" fillId="0" borderId="0" xfId="0" applyNumberFormat="1" applyFont="1" applyAlignment="1">
      <alignment horizontal="center"/>
    </xf>
    <xf numFmtId="180" fontId="5" fillId="0" borderId="0" xfId="5" applyNumberFormat="1" applyFont="1" applyAlignment="1">
      <alignment horizontal="center" vertical="center"/>
    </xf>
    <xf numFmtId="180" fontId="43" fillId="0" borderId="0" xfId="0" applyNumberFormat="1" applyFont="1" applyAlignment="1">
      <alignment horizontal="center"/>
    </xf>
    <xf numFmtId="180" fontId="43" fillId="0" borderId="0" xfId="0" applyNumberFormat="1" applyFont="1" applyAlignment="1">
      <alignment horizontal="center" vertical="center"/>
    </xf>
    <xf numFmtId="180" fontId="39" fillId="0" borderId="0" xfId="0" applyNumberFormat="1" applyFont="1" applyAlignment="1">
      <alignment horizontal="center" vertical="center"/>
    </xf>
    <xf numFmtId="180" fontId="34" fillId="0" borderId="0" xfId="0" applyNumberFormat="1" applyFont="1" applyAlignment="1">
      <alignment horizontal="center" vertical="center"/>
    </xf>
    <xf numFmtId="180" fontId="17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6" borderId="0" xfId="0" applyFont="1" applyFill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8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84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4" fontId="39" fillId="0" borderId="0" xfId="0" applyNumberFormat="1" applyFont="1" applyAlignment="1">
      <alignment horizontal="center" vertical="center"/>
    </xf>
    <xf numFmtId="0" fontId="39" fillId="0" borderId="0" xfId="0" applyFont="1" applyFill="1" applyBorder="1" applyAlignment="1">
      <alignment horizontal="center"/>
    </xf>
    <xf numFmtId="0" fontId="39" fillId="0" borderId="0" xfId="0" applyFont="1" applyAlignment="1">
      <alignment horizontal="center" vertical="center"/>
    </xf>
    <xf numFmtId="0" fontId="39" fillId="0" borderId="28" xfId="0" applyFont="1" applyFill="1" applyBorder="1" applyAlignment="1">
      <alignment horizontal="center"/>
    </xf>
    <xf numFmtId="0" fontId="39" fillId="10" borderId="29" xfId="0" applyFont="1" applyFill="1" applyBorder="1" applyAlignment="1">
      <alignment horizontal="center"/>
    </xf>
    <xf numFmtId="0" fontId="39" fillId="0" borderId="30" xfId="0" applyFont="1" applyFill="1" applyBorder="1" applyAlignment="1">
      <alignment horizontal="center"/>
    </xf>
    <xf numFmtId="0" fontId="39" fillId="10" borderId="31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49" fontId="39" fillId="0" borderId="0" xfId="0" applyNumberFormat="1" applyFont="1" applyAlignment="1">
      <alignment horizontal="center"/>
    </xf>
    <xf numFmtId="14" fontId="39" fillId="10" borderId="25" xfId="0" applyNumberFormat="1" applyFont="1" applyFill="1" applyBorder="1" applyAlignment="1">
      <alignment horizontal="center" vertical="center"/>
    </xf>
    <xf numFmtId="0" fontId="39" fillId="0" borderId="0" xfId="0" applyFont="1" applyFill="1" applyAlignment="1">
      <alignment horizontal="left" vertical="center"/>
    </xf>
    <xf numFmtId="0" fontId="5" fillId="0" borderId="0" xfId="0" applyNumberFormat="1" applyFont="1" applyAlignment="1">
      <alignment horizontal="center"/>
    </xf>
    <xf numFmtId="0" fontId="19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19" fillId="6" borderId="0" xfId="0" applyFont="1" applyFill="1" applyAlignment="1">
      <alignment horizontal="center" vertical="center"/>
    </xf>
    <xf numFmtId="0" fontId="19" fillId="6" borderId="0" xfId="0" applyFont="1" applyFill="1" applyBorder="1" applyAlignment="1">
      <alignment horizontal="center"/>
    </xf>
    <xf numFmtId="14" fontId="15" fillId="6" borderId="25" xfId="0" applyNumberFormat="1" applyFont="1" applyFill="1" applyBorder="1" applyAlignment="1">
      <alignment horizontal="center" vertical="center"/>
    </xf>
    <xf numFmtId="0" fontId="15" fillId="6" borderId="0" xfId="0" applyFont="1" applyFill="1" applyAlignment="1">
      <alignment horizontal="left" vertical="center"/>
    </xf>
    <xf numFmtId="0" fontId="15" fillId="6" borderId="0" xfId="0" applyFont="1" applyFill="1" applyAlignment="1">
      <alignment horizontal="center"/>
    </xf>
    <xf numFmtId="49" fontId="15" fillId="6" borderId="0" xfId="0" applyNumberFormat="1" applyFont="1" applyFill="1" applyAlignment="1">
      <alignment horizontal="center"/>
    </xf>
    <xf numFmtId="14" fontId="49" fillId="0" borderId="0" xfId="0" applyNumberFormat="1" applyFont="1" applyAlignment="1">
      <alignment horizontal="left"/>
    </xf>
    <xf numFmtId="0" fontId="49" fillId="0" borderId="0" xfId="0" applyFont="1" applyAlignment="1">
      <alignment horizontal="center"/>
    </xf>
    <xf numFmtId="0" fontId="39" fillId="0" borderId="0" xfId="0" applyNumberFormat="1" applyFont="1" applyAlignment="1">
      <alignment horizontal="center"/>
    </xf>
    <xf numFmtId="14" fontId="39" fillId="0" borderId="0" xfId="0" applyNumberFormat="1" applyFont="1" applyAlignment="1">
      <alignment horizontal="left"/>
    </xf>
    <xf numFmtId="181" fontId="23" fillId="4" borderId="6" xfId="0" applyNumberFormat="1" applyFont="1" applyFill="1" applyBorder="1" applyAlignment="1">
      <alignment horizontal="center" vertical="center"/>
    </xf>
    <xf numFmtId="181" fontId="23" fillId="4" borderId="1" xfId="0" applyNumberFormat="1" applyFont="1" applyFill="1" applyBorder="1" applyAlignment="1">
      <alignment horizontal="center" vertical="center"/>
    </xf>
    <xf numFmtId="176" fontId="5" fillId="8" borderId="13" xfId="0" applyNumberFormat="1" applyFont="1" applyFill="1" applyBorder="1" applyAlignment="1">
      <alignment horizontal="center" vertical="center" wrapText="1"/>
    </xf>
    <xf numFmtId="176" fontId="19" fillId="8" borderId="13" xfId="0" applyNumberFormat="1" applyFont="1" applyFill="1" applyBorder="1" applyAlignment="1">
      <alignment horizontal="center" vertical="center"/>
    </xf>
    <xf numFmtId="14" fontId="5" fillId="11" borderId="0" xfId="0" applyNumberFormat="1" applyFont="1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1" borderId="0" xfId="0" applyNumberFormat="1" applyFont="1" applyFill="1" applyAlignment="1">
      <alignment horizontal="center"/>
    </xf>
    <xf numFmtId="184" fontId="50" fillId="0" borderId="0" xfId="0" applyNumberFormat="1" applyFont="1" applyAlignment="1">
      <alignment horizontal="center" vertical="center"/>
    </xf>
    <xf numFmtId="176" fontId="5" fillId="3" borderId="6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176" fontId="8" fillId="3" borderId="6" xfId="0" applyNumberFormat="1" applyFont="1" applyFill="1" applyBorder="1" applyAlignment="1">
      <alignment horizontal="center" vertical="center"/>
    </xf>
    <xf numFmtId="176" fontId="7" fillId="3" borderId="6" xfId="0" applyNumberFormat="1" applyFont="1" applyFill="1" applyBorder="1" applyAlignment="1">
      <alignment horizontal="center" vertical="center"/>
    </xf>
    <xf numFmtId="181" fontId="5" fillId="3" borderId="6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Border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81" fontId="5" fillId="4" borderId="1" xfId="0" applyNumberFormat="1" applyFont="1" applyFill="1" applyBorder="1" applyAlignment="1">
      <alignment horizontal="center"/>
    </xf>
    <xf numFmtId="10" fontId="5" fillId="7" borderId="1" xfId="0" applyNumberFormat="1" applyFont="1" applyFill="1" applyBorder="1" applyAlignment="1">
      <alignment horizontal="center"/>
    </xf>
    <xf numFmtId="181" fontId="22" fillId="5" borderId="1" xfId="0" applyNumberFormat="1" applyFont="1" applyFill="1" applyBorder="1" applyAlignment="1">
      <alignment horizontal="center" vertical="center" wrapText="1"/>
    </xf>
    <xf numFmtId="181" fontId="23" fillId="4" borderId="6" xfId="0" applyNumberFormat="1" applyFont="1" applyFill="1" applyBorder="1" applyAlignment="1">
      <alignment horizontal="center" vertical="center"/>
    </xf>
    <xf numFmtId="181" fontId="23" fillId="4" borderId="7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10" fontId="30" fillId="5" borderId="1" xfId="0" applyNumberFormat="1" applyFont="1" applyFill="1" applyBorder="1" applyAlignment="1">
      <alignment horizontal="center" vertical="center" wrapText="1"/>
    </xf>
    <xf numFmtId="176" fontId="8" fillId="4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181" fontId="35" fillId="8" borderId="14" xfId="0" applyNumberFormat="1" applyFont="1" applyFill="1" applyBorder="1" applyAlignment="1">
      <alignment horizontal="center" vertical="center" wrapText="1"/>
    </xf>
    <xf numFmtId="181" fontId="35" fillId="8" borderId="15" xfId="0" applyNumberFormat="1" applyFont="1" applyFill="1" applyBorder="1" applyAlignment="1">
      <alignment horizontal="center" vertical="center" wrapText="1"/>
    </xf>
    <xf numFmtId="181" fontId="35" fillId="8" borderId="16" xfId="0" applyNumberFormat="1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left" vertical="center"/>
    </xf>
    <xf numFmtId="176" fontId="5" fillId="0" borderId="0" xfId="0" applyNumberFormat="1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right" vertical="center" wrapText="1"/>
    </xf>
    <xf numFmtId="49" fontId="3" fillId="4" borderId="10" xfId="0" applyNumberFormat="1" applyFont="1" applyFill="1" applyBorder="1" applyAlignment="1">
      <alignment horizontal="right" vertical="center" wrapText="1"/>
    </xf>
    <xf numFmtId="49" fontId="3" fillId="4" borderId="0" xfId="0" applyNumberFormat="1" applyFont="1" applyFill="1" applyBorder="1" applyAlignment="1">
      <alignment horizontal="right" vertical="center" wrapText="1"/>
    </xf>
    <xf numFmtId="49" fontId="3" fillId="4" borderId="11" xfId="0" applyNumberFormat="1" applyFont="1" applyFill="1" applyBorder="1" applyAlignment="1">
      <alignment horizontal="right" vertical="center" wrapText="1"/>
    </xf>
    <xf numFmtId="49" fontId="21" fillId="4" borderId="1" xfId="0" applyNumberFormat="1" applyFont="1" applyFill="1" applyBorder="1" applyAlignment="1">
      <alignment horizontal="center" vertical="center" wrapText="1"/>
    </xf>
    <xf numFmtId="49" fontId="25" fillId="4" borderId="1" xfId="0" applyNumberFormat="1" applyFont="1" applyFill="1" applyBorder="1" applyAlignment="1">
      <alignment horizontal="center" vertical="center" wrapText="1"/>
    </xf>
    <xf numFmtId="181" fontId="22" fillId="5" borderId="6" xfId="0" applyNumberFormat="1" applyFont="1" applyFill="1" applyBorder="1" applyAlignment="1">
      <alignment horizontal="center" vertical="center" wrapText="1"/>
    </xf>
    <xf numFmtId="181" fontId="22" fillId="5" borderId="7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81" fontId="5" fillId="7" borderId="1" xfId="0" applyNumberFormat="1" applyFont="1" applyFill="1" applyBorder="1" applyAlignment="1">
      <alignment horizontal="center"/>
    </xf>
    <xf numFmtId="181" fontId="23" fillId="4" borderId="1" xfId="0" applyNumberFormat="1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</cellXfs>
  <cellStyles count="7">
    <cellStyle name="gcd" xfId="4"/>
    <cellStyle name="常规" xfId="0" builtinId="0"/>
    <cellStyle name="常规 2" xfId="5"/>
    <cellStyle name="常规 3" xfId="6"/>
    <cellStyle name="常规 4" xfId="1"/>
    <cellStyle name="常规 5" xfId="2"/>
    <cellStyle name="常规 6" xfId="3"/>
  </cellStyles>
  <dxfs count="40"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colors>
    <mruColors>
      <color rgb="FF006600"/>
      <color rgb="FF0000FF"/>
      <color rgb="FF008000"/>
      <color rgb="FF00CC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X621"/>
  <sheetViews>
    <sheetView tabSelected="1" workbookViewId="0">
      <pane xSplit="6" ySplit="11" topLeftCell="G359" activePane="bottomRight" state="frozen"/>
      <selection pane="topRight" activeCell="G1" sqref="G1"/>
      <selection pane="bottomLeft" activeCell="A11" sqref="A11"/>
      <selection pane="bottomRight" activeCell="D14" sqref="D14"/>
    </sheetView>
  </sheetViews>
  <sheetFormatPr defaultRowHeight="15"/>
  <cols>
    <col min="1" max="1" width="9.125" style="12" customWidth="1"/>
    <col min="2" max="2" width="16.75" style="94" customWidth="1"/>
    <col min="3" max="3" width="9" style="12"/>
    <col min="4" max="4" width="10.875" style="94" customWidth="1"/>
    <col min="5" max="5" width="12.375" style="12" customWidth="1"/>
    <col min="6" max="6" width="6.75" style="94" customWidth="1"/>
    <col min="7" max="7" width="8.125" style="7" customWidth="1"/>
    <col min="8" max="8" width="8.125" style="12" customWidth="1"/>
    <col min="9" max="9" width="8.25" style="7" customWidth="1"/>
    <col min="10" max="10" width="7.75" style="12" customWidth="1"/>
    <col min="11" max="15" width="7.75" style="7" customWidth="1"/>
    <col min="16" max="16" width="8" style="7" customWidth="1"/>
    <col min="17" max="20" width="5.25" style="40" customWidth="1"/>
    <col min="21" max="21" width="6.375" style="40" customWidth="1"/>
    <col min="22" max="16384" width="9" style="12"/>
  </cols>
  <sheetData>
    <row r="1" spans="1:50" s="9" customFormat="1" ht="15.75" customHeight="1">
      <c r="A1" s="250" t="s">
        <v>116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35"/>
      <c r="S1" s="35"/>
      <c r="T1" s="35"/>
      <c r="U1" s="35"/>
      <c r="V1" s="8"/>
      <c r="W1" s="8"/>
      <c r="X1" s="8"/>
      <c r="Y1" s="8"/>
      <c r="Z1" s="2"/>
      <c r="AA1" s="2"/>
      <c r="AB1" s="2"/>
      <c r="AC1" s="2"/>
      <c r="AD1" s="2"/>
    </row>
    <row r="2" spans="1:50" s="9" customFormat="1" ht="15.75" customHeight="1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35"/>
      <c r="S2" s="35"/>
      <c r="T2" s="35"/>
      <c r="U2" s="35"/>
      <c r="V2" s="8"/>
      <c r="W2" s="8"/>
      <c r="X2" s="8"/>
      <c r="Y2" s="8"/>
    </row>
    <row r="3" spans="1:50" s="9" customFormat="1" ht="15.75" customHeight="1">
      <c r="A3" s="259" t="s">
        <v>571</v>
      </c>
      <c r="B3" s="259"/>
      <c r="C3" s="259"/>
      <c r="D3" s="259"/>
      <c r="E3" s="259"/>
      <c r="F3" s="259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61" t="s">
        <v>38</v>
      </c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1"/>
    </row>
    <row r="4" spans="1:50" s="10" customFormat="1" ht="25.5" customHeight="1">
      <c r="A4" s="252" t="s">
        <v>32</v>
      </c>
      <c r="B4" s="252" t="s">
        <v>33</v>
      </c>
      <c r="C4" s="252" t="s">
        <v>34</v>
      </c>
      <c r="D4" s="252" t="s">
        <v>44</v>
      </c>
      <c r="E4" s="25" t="s">
        <v>35</v>
      </c>
      <c r="F4" s="273" t="s">
        <v>115</v>
      </c>
      <c r="G4" s="24" t="s">
        <v>45</v>
      </c>
      <c r="H4" s="26" t="s">
        <v>46</v>
      </c>
      <c r="I4" s="24" t="s">
        <v>47</v>
      </c>
      <c r="J4" s="24" t="s">
        <v>48</v>
      </c>
      <c r="K4" s="253" t="s">
        <v>222</v>
      </c>
      <c r="L4" s="253"/>
      <c r="M4" s="253"/>
      <c r="N4" s="253"/>
      <c r="O4" s="253"/>
      <c r="P4" s="24" t="s">
        <v>49</v>
      </c>
      <c r="Q4" s="254" t="s">
        <v>50</v>
      </c>
      <c r="R4" s="254"/>
      <c r="S4" s="254"/>
      <c r="T4" s="254"/>
      <c r="U4" s="254"/>
      <c r="V4" s="3" t="s">
        <v>51</v>
      </c>
      <c r="W4" s="4" t="s">
        <v>52</v>
      </c>
      <c r="X4" s="4" t="s">
        <v>1</v>
      </c>
      <c r="Y4" s="4" t="s">
        <v>2</v>
      </c>
      <c r="Z4" s="4" t="s">
        <v>3</v>
      </c>
      <c r="AA4" s="4" t="s">
        <v>227</v>
      </c>
      <c r="AB4" s="4" t="s">
        <v>5</v>
      </c>
      <c r="AC4" s="4" t="s">
        <v>6</v>
      </c>
      <c r="AD4" s="4" t="s">
        <v>7</v>
      </c>
      <c r="AE4" s="4" t="s">
        <v>8</v>
      </c>
      <c r="AF4" s="4" t="s">
        <v>53</v>
      </c>
      <c r="AG4" s="4" t="s">
        <v>54</v>
      </c>
      <c r="AH4" s="4" t="s">
        <v>55</v>
      </c>
      <c r="AI4" s="10" t="s">
        <v>66</v>
      </c>
    </row>
    <row r="5" spans="1:50" s="11" customFormat="1" ht="21.75" customHeight="1">
      <c r="A5" s="252"/>
      <c r="B5" s="252"/>
      <c r="C5" s="252"/>
      <c r="D5" s="252"/>
      <c r="E5" s="25" t="s">
        <v>15</v>
      </c>
      <c r="F5" s="274"/>
      <c r="G5" s="24" t="s">
        <v>56</v>
      </c>
      <c r="H5" s="26" t="s">
        <v>57</v>
      </c>
      <c r="I5" s="24" t="s">
        <v>68</v>
      </c>
      <c r="J5" s="24" t="s">
        <v>58</v>
      </c>
      <c r="K5" s="6" t="s">
        <v>17</v>
      </c>
      <c r="L5" s="6" t="s">
        <v>9</v>
      </c>
      <c r="M5" s="6" t="s">
        <v>10</v>
      </c>
      <c r="N5" s="6" t="s">
        <v>11</v>
      </c>
      <c r="O5" s="6" t="s">
        <v>65</v>
      </c>
      <c r="P5" s="24" t="s">
        <v>39</v>
      </c>
      <c r="Q5" s="36" t="s">
        <v>40</v>
      </c>
      <c r="R5" s="37" t="s">
        <v>41</v>
      </c>
      <c r="S5" s="38" t="s">
        <v>59</v>
      </c>
      <c r="T5" s="38" t="s">
        <v>60</v>
      </c>
      <c r="U5" s="36" t="s">
        <v>61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530</v>
      </c>
      <c r="AH5" s="4" t="s">
        <v>42</v>
      </c>
      <c r="AI5" s="4" t="s">
        <v>13</v>
      </c>
    </row>
    <row r="6" spans="1:50" s="14" customFormat="1" ht="15" customHeight="1">
      <c r="A6" s="270" t="s">
        <v>95</v>
      </c>
      <c r="B6" s="271"/>
      <c r="C6" s="271"/>
      <c r="D6" s="271"/>
      <c r="E6" s="272"/>
      <c r="F6" s="249"/>
      <c r="G6" s="5" t="s">
        <v>18</v>
      </c>
      <c r="H6" s="5" t="s">
        <v>19</v>
      </c>
      <c r="I6" s="5" t="s">
        <v>43</v>
      </c>
      <c r="J6" s="19" t="s">
        <v>67</v>
      </c>
      <c r="K6" s="115" t="s">
        <v>96</v>
      </c>
      <c r="L6" s="5" t="s">
        <v>20</v>
      </c>
      <c r="M6" s="5" t="s">
        <v>21</v>
      </c>
      <c r="N6" s="5" t="s">
        <v>22</v>
      </c>
      <c r="O6" s="23" t="s">
        <v>64</v>
      </c>
      <c r="P6" s="5" t="s">
        <v>62</v>
      </c>
      <c r="Q6" s="39"/>
      <c r="R6" s="39"/>
      <c r="S6" s="39"/>
      <c r="T6" s="39"/>
      <c r="U6" s="39" t="s">
        <v>63</v>
      </c>
      <c r="V6" s="5" t="s">
        <v>25</v>
      </c>
      <c r="W6" s="5" t="s">
        <v>97</v>
      </c>
      <c r="X6" s="5" t="s">
        <v>26</v>
      </c>
      <c r="Y6" s="5" t="s">
        <v>27</v>
      </c>
      <c r="Z6" s="5" t="s">
        <v>146</v>
      </c>
      <c r="AA6" s="5" t="s">
        <v>28</v>
      </c>
      <c r="AB6" s="5" t="s">
        <v>28</v>
      </c>
      <c r="AC6" s="5" t="s">
        <v>23</v>
      </c>
      <c r="AD6" s="5" t="s">
        <v>23</v>
      </c>
      <c r="AE6" s="5" t="s">
        <v>24</v>
      </c>
      <c r="AF6" s="5" t="s">
        <v>29</v>
      </c>
      <c r="AG6" s="5" t="s">
        <v>531</v>
      </c>
      <c r="AH6" s="5" t="s">
        <v>30</v>
      </c>
      <c r="AI6" s="13"/>
      <c r="AJ6" s="249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</row>
    <row r="7" spans="1:50" s="14" customFormat="1" ht="15" customHeight="1">
      <c r="A7" s="278" t="s">
        <v>573</v>
      </c>
      <c r="B7" s="278"/>
      <c r="C7" s="278"/>
      <c r="D7" s="278"/>
      <c r="E7" s="279"/>
      <c r="F7" s="249"/>
      <c r="G7" s="232"/>
      <c r="H7" s="232"/>
      <c r="I7" s="232"/>
      <c r="J7" s="233"/>
      <c r="K7" s="234"/>
      <c r="L7" s="232"/>
      <c r="M7" s="232"/>
      <c r="N7" s="232"/>
      <c r="O7" s="235"/>
      <c r="P7" s="232"/>
      <c r="Q7" s="236"/>
      <c r="R7" s="236"/>
      <c r="S7" s="236"/>
      <c r="T7" s="236"/>
      <c r="U7" s="236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5" t="s">
        <v>574</v>
      </c>
      <c r="AH7" s="232"/>
      <c r="AI7" s="13"/>
      <c r="AJ7" s="249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</row>
    <row r="8" spans="1:50" s="14" customFormat="1" ht="15" customHeight="1">
      <c r="A8" s="49"/>
      <c r="B8" s="262" t="s">
        <v>72</v>
      </c>
      <c r="C8" s="263"/>
      <c r="D8" s="266" t="s">
        <v>69</v>
      </c>
      <c r="E8" s="268">
        <f>COUNTIF(F12:F570,"不合格")</f>
        <v>35</v>
      </c>
      <c r="F8" s="249"/>
      <c r="G8" s="244">
        <f>COUNTIF(G12:G570,"&lt;2")</f>
        <v>0</v>
      </c>
      <c r="H8" s="244">
        <f>COUNTIF(H12:H570,"&gt;1")</f>
        <v>1</v>
      </c>
      <c r="I8" s="50">
        <f>COUNTIF(I12:I570,"&gt;7")</f>
        <v>0</v>
      </c>
      <c r="J8" s="50">
        <f>COUNTIF(J12:J570,"＞9")</f>
        <v>0</v>
      </c>
      <c r="K8" s="51">
        <f>COUNTIF(K12:K570,"&lt;3")</f>
        <v>1</v>
      </c>
      <c r="L8" s="244">
        <f>COUNTIF(L12:L570,"＜5")</f>
        <v>0</v>
      </c>
      <c r="M8" s="50">
        <f>COUNTIF(M12:M570,"&gt;10.5")</f>
        <v>0</v>
      </c>
      <c r="N8" s="244">
        <f>COUNTIF(N12:N570,"＞22")</f>
        <v>0</v>
      </c>
      <c r="O8" s="244">
        <f>COUNTIF(O12:O570,"＞35")</f>
        <v>0</v>
      </c>
      <c r="P8" s="244">
        <f>COUNTIF(P12:P570,"＞0.3")</f>
        <v>0</v>
      </c>
      <c r="Q8" s="52"/>
      <c r="R8" s="50"/>
      <c r="S8" s="50"/>
      <c r="T8" s="50"/>
      <c r="U8" s="244">
        <f>COUNTIF(U12:U570,"＞100")</f>
        <v>0</v>
      </c>
      <c r="V8" s="50">
        <f>COUNTIF(V12:V570,"&gt;64")</f>
        <v>0</v>
      </c>
      <c r="W8" s="50">
        <f>COUNTIF(W12:W570,"&gt;13.0")</f>
        <v>0</v>
      </c>
      <c r="X8" s="50">
        <f>COUNTIF(X12:X570,"&gt;12.2")</f>
        <v>0</v>
      </c>
      <c r="Y8" s="50">
        <f>COUNTIF(Y12:Y570,"&gt;38.8")</f>
        <v>0</v>
      </c>
      <c r="Z8" s="244">
        <f>COUNTIF(Z12:Z570,"&gt;120")</f>
        <v>1</v>
      </c>
      <c r="AA8" s="244">
        <f>COUNTIF(AA12:AA570,"&gt;100")</f>
        <v>8</v>
      </c>
      <c r="AB8" s="244">
        <f>COUNTIF(AB12:AB570,"&gt;100")</f>
        <v>23</v>
      </c>
      <c r="AC8" s="244">
        <f>COUNTIF(AC12:AC570,"&gt;50")</f>
        <v>0</v>
      </c>
      <c r="AD8" s="244">
        <f>COUNTIF(AD12:AD570,"&gt;50")</f>
        <v>0</v>
      </c>
      <c r="AE8" s="244">
        <f>COUNTIF(AE12:AE570,"&gt;20")</f>
        <v>0</v>
      </c>
      <c r="AF8" s="244">
        <f>COUNTIF(AF12:AF570,"&gt;40")</f>
        <v>0</v>
      </c>
      <c r="AG8" s="244">
        <f>COUNTIF(AG12:AG570,"&gt;0.3")</f>
        <v>12</v>
      </c>
      <c r="AH8" s="244">
        <f>COUNTIF(AH12:AH570,"&gt;0.03")</f>
        <v>0</v>
      </c>
      <c r="AJ8" s="249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</row>
    <row r="9" spans="1:50" s="14" customFormat="1" ht="15" customHeight="1">
      <c r="A9" s="49"/>
      <c r="B9" s="264"/>
      <c r="C9" s="265"/>
      <c r="D9" s="267"/>
      <c r="E9" s="269"/>
      <c r="F9" s="249"/>
      <c r="G9" s="245"/>
      <c r="H9" s="245"/>
      <c r="I9" s="50">
        <f>COUNTIF(I12:I570,"&lt;4")</f>
        <v>0</v>
      </c>
      <c r="J9" s="50">
        <f>COUNTIF(J12:J570,"＜7")</f>
        <v>0</v>
      </c>
      <c r="K9" s="88"/>
      <c r="L9" s="245"/>
      <c r="M9" s="50">
        <f>COUNTIF(M12:M570,"＜9.8")</f>
        <v>0</v>
      </c>
      <c r="N9" s="245"/>
      <c r="O9" s="245"/>
      <c r="P9" s="245"/>
      <c r="Q9" s="54"/>
      <c r="R9" s="55"/>
      <c r="S9" s="50"/>
      <c r="T9" s="50"/>
      <c r="U9" s="245"/>
      <c r="V9" s="50">
        <f>COUNTIF(V12:V570,"＜60")</f>
        <v>0</v>
      </c>
      <c r="W9" s="50">
        <f>COUNTIF(W12:W570,"&lt;12.4")</f>
        <v>5</v>
      </c>
      <c r="X9" s="50">
        <f>COUNTIF(X12:X570,"&lt;11.6")</f>
        <v>0</v>
      </c>
      <c r="Y9" s="50">
        <f>COUNTIF(Y12:Y570,"&lt;37.6")</f>
        <v>0</v>
      </c>
      <c r="Z9" s="245"/>
      <c r="AA9" s="245"/>
      <c r="AB9" s="245"/>
      <c r="AC9" s="245"/>
      <c r="AD9" s="245"/>
      <c r="AE9" s="245"/>
      <c r="AF9" s="245"/>
      <c r="AG9" s="245"/>
      <c r="AH9" s="245"/>
      <c r="AJ9" s="249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</row>
    <row r="10" spans="1:50" s="14" customFormat="1" ht="15" customHeight="1">
      <c r="A10" s="49"/>
      <c r="B10" s="264"/>
      <c r="C10" s="265"/>
      <c r="D10" s="110" t="s">
        <v>70</v>
      </c>
      <c r="E10" s="58">
        <f>COUNTA(B12:B570)</f>
        <v>241</v>
      </c>
      <c r="F10" s="249"/>
      <c r="G10" s="59">
        <f t="shared" ref="G10:P10" si="0">COUNT(G12:G570)</f>
        <v>32</v>
      </c>
      <c r="H10" s="59">
        <f t="shared" si="0"/>
        <v>33</v>
      </c>
      <c r="I10" s="59">
        <f t="shared" si="0"/>
        <v>38</v>
      </c>
      <c r="J10" s="59">
        <f t="shared" si="0"/>
        <v>32</v>
      </c>
      <c r="K10" s="59">
        <f t="shared" si="0"/>
        <v>241</v>
      </c>
      <c r="L10" s="59">
        <f t="shared" si="0"/>
        <v>241</v>
      </c>
      <c r="M10" s="59">
        <f t="shared" si="0"/>
        <v>241</v>
      </c>
      <c r="N10" s="59">
        <f t="shared" si="0"/>
        <v>241</v>
      </c>
      <c r="O10" s="59">
        <f t="shared" si="0"/>
        <v>241</v>
      </c>
      <c r="P10" s="59">
        <f t="shared" si="0"/>
        <v>31</v>
      </c>
      <c r="Q10" s="59"/>
      <c r="R10" s="59"/>
      <c r="S10" s="59"/>
      <c r="T10" s="59"/>
      <c r="U10" s="59">
        <f t="shared" ref="U10:AH10" si="1">COUNT(U12:U570)</f>
        <v>30</v>
      </c>
      <c r="V10" s="59">
        <f t="shared" si="1"/>
        <v>233</v>
      </c>
      <c r="W10" s="59">
        <f t="shared" si="1"/>
        <v>30</v>
      </c>
      <c r="X10" s="59">
        <f t="shared" si="1"/>
        <v>30</v>
      </c>
      <c r="Y10" s="59">
        <f t="shared" si="1"/>
        <v>30</v>
      </c>
      <c r="Z10" s="59">
        <f t="shared" si="1"/>
        <v>230</v>
      </c>
      <c r="AA10" s="59">
        <f t="shared" si="1"/>
        <v>233</v>
      </c>
      <c r="AB10" s="59">
        <f t="shared" si="1"/>
        <v>233</v>
      </c>
      <c r="AC10" s="59">
        <f t="shared" si="1"/>
        <v>233</v>
      </c>
      <c r="AD10" s="59">
        <f t="shared" si="1"/>
        <v>30</v>
      </c>
      <c r="AE10" s="59">
        <f t="shared" si="1"/>
        <v>30</v>
      </c>
      <c r="AF10" s="59">
        <f t="shared" si="1"/>
        <v>30</v>
      </c>
      <c r="AG10" s="59">
        <f t="shared" si="1"/>
        <v>12</v>
      </c>
      <c r="AH10" s="59">
        <f t="shared" si="1"/>
        <v>0</v>
      </c>
      <c r="AJ10" s="249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</row>
    <row r="11" spans="1:50" s="14" customFormat="1" ht="15" customHeight="1">
      <c r="A11" s="49"/>
      <c r="B11" s="264"/>
      <c r="C11" s="265"/>
      <c r="D11" s="60" t="s">
        <v>71</v>
      </c>
      <c r="E11" s="61">
        <f>1-E8/E10</f>
        <v>0.85477178423236511</v>
      </c>
      <c r="F11" s="249"/>
      <c r="G11" s="62">
        <f t="shared" ref="G11:L11" si="2">1-(G8+G9)/G10</f>
        <v>1</v>
      </c>
      <c r="H11" s="62">
        <f t="shared" si="2"/>
        <v>0.96969696969696972</v>
      </c>
      <c r="I11" s="62">
        <f t="shared" si="2"/>
        <v>1</v>
      </c>
      <c r="J11" s="62">
        <f t="shared" si="2"/>
        <v>1</v>
      </c>
      <c r="K11" s="62">
        <f>1-(K8+K9)/K10</f>
        <v>0.99585062240663902</v>
      </c>
      <c r="L11" s="62">
        <f t="shared" si="2"/>
        <v>1</v>
      </c>
      <c r="M11" s="62">
        <f>1-M8/M10</f>
        <v>1</v>
      </c>
      <c r="N11" s="62">
        <f>1-N8/N10</f>
        <v>1</v>
      </c>
      <c r="O11" s="62">
        <f>1-O8/O10</f>
        <v>1</v>
      </c>
      <c r="P11" s="62">
        <f>1-P8/P10</f>
        <v>1</v>
      </c>
      <c r="Q11" s="63"/>
      <c r="R11" s="62"/>
      <c r="S11" s="62"/>
      <c r="T11" s="62"/>
      <c r="U11" s="62">
        <f>1-U8/U10</f>
        <v>1</v>
      </c>
      <c r="V11" s="62">
        <f>1-(V8+V9)/V10</f>
        <v>1</v>
      </c>
      <c r="W11" s="62">
        <f t="shared" ref="W11:AH11" si="3">1-(W8+W9)/W10</f>
        <v>0.83333333333333337</v>
      </c>
      <c r="X11" s="62">
        <f t="shared" si="3"/>
        <v>1</v>
      </c>
      <c r="Y11" s="62">
        <f t="shared" si="3"/>
        <v>1</v>
      </c>
      <c r="Z11" s="62">
        <f t="shared" si="3"/>
        <v>0.9956521739130435</v>
      </c>
      <c r="AA11" s="62">
        <f t="shared" si="3"/>
        <v>0.96566523605150212</v>
      </c>
      <c r="AB11" s="62">
        <f t="shared" si="3"/>
        <v>0.90128755364806867</v>
      </c>
      <c r="AC11" s="62">
        <f t="shared" si="3"/>
        <v>1</v>
      </c>
      <c r="AD11" s="62">
        <f t="shared" si="3"/>
        <v>1</v>
      </c>
      <c r="AE11" s="62">
        <f t="shared" si="3"/>
        <v>1</v>
      </c>
      <c r="AF11" s="62">
        <f t="shared" si="3"/>
        <v>1</v>
      </c>
      <c r="AG11" s="62">
        <f t="shared" si="3"/>
        <v>0</v>
      </c>
      <c r="AH11" s="62" t="e">
        <f t="shared" si="3"/>
        <v>#DIV/0!</v>
      </c>
      <c r="AJ11" s="249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</row>
    <row r="12" spans="1:50" s="93" customFormat="1">
      <c r="A12" s="134">
        <v>42731</v>
      </c>
      <c r="B12" s="133" t="s">
        <v>99</v>
      </c>
      <c r="C12" s="100" t="s">
        <v>107</v>
      </c>
      <c r="D12" s="30" t="s">
        <v>98</v>
      </c>
      <c r="E12" s="93">
        <v>3</v>
      </c>
      <c r="F12" s="91" t="s">
        <v>261</v>
      </c>
      <c r="G12" s="95">
        <v>2.1539999999999999</v>
      </c>
      <c r="H12" s="93">
        <v>0.55000000000000004</v>
      </c>
      <c r="I12" s="95">
        <v>5.2758000000000003</v>
      </c>
      <c r="J12" s="93">
        <v>8.65</v>
      </c>
      <c r="K12" s="116">
        <v>3.4489999999999998</v>
      </c>
      <c r="L12" s="116">
        <v>5.4089999999999998</v>
      </c>
      <c r="M12" s="116">
        <v>10.304</v>
      </c>
      <c r="N12" s="116">
        <v>18.585999999999999</v>
      </c>
      <c r="O12" s="116">
        <v>25.242000000000001</v>
      </c>
      <c r="P12" s="95">
        <v>0.01</v>
      </c>
      <c r="Q12" s="96">
        <v>29</v>
      </c>
      <c r="R12" s="96">
        <v>1.5</v>
      </c>
      <c r="S12" s="96">
        <v>3</v>
      </c>
      <c r="T12" s="96"/>
      <c r="U12" s="96">
        <v>33.5</v>
      </c>
      <c r="V12" s="172">
        <v>62.27</v>
      </c>
      <c r="W12" s="148">
        <v>12.54</v>
      </c>
      <c r="X12" s="148">
        <v>11.8</v>
      </c>
      <c r="Y12" s="148">
        <v>38.24</v>
      </c>
      <c r="Z12" s="178">
        <v>59.8</v>
      </c>
      <c r="AA12" s="179">
        <v>31.77</v>
      </c>
      <c r="AB12" s="178">
        <v>37.96</v>
      </c>
      <c r="AC12" s="178">
        <v>2.7829999999999999</v>
      </c>
      <c r="AD12" s="178">
        <v>10.08</v>
      </c>
      <c r="AE12" s="179">
        <v>0.1</v>
      </c>
      <c r="AF12" s="178">
        <v>28.55</v>
      </c>
      <c r="AG12" s="95"/>
      <c r="AH12" s="95"/>
      <c r="AJ12" s="91"/>
    </row>
    <row r="13" spans="1:50" s="10" customFormat="1">
      <c r="A13" s="134">
        <v>42731</v>
      </c>
      <c r="B13" s="133" t="s">
        <v>100</v>
      </c>
      <c r="C13" s="100" t="s">
        <v>108</v>
      </c>
      <c r="D13" s="30" t="s">
        <v>98</v>
      </c>
      <c r="E13" s="93">
        <v>3</v>
      </c>
      <c r="F13" s="91" t="s">
        <v>261</v>
      </c>
      <c r="G13" s="95"/>
      <c r="H13" s="93"/>
      <c r="I13" s="95"/>
      <c r="J13" s="93"/>
      <c r="K13" s="116">
        <v>3.448</v>
      </c>
      <c r="L13" s="116">
        <v>5.34</v>
      </c>
      <c r="M13" s="116">
        <v>10.063000000000001</v>
      </c>
      <c r="N13" s="116">
        <v>18.059999999999999</v>
      </c>
      <c r="O13" s="116">
        <v>24.428000000000001</v>
      </c>
      <c r="P13" s="95"/>
      <c r="Q13" s="96"/>
      <c r="R13" s="96"/>
      <c r="S13" s="96"/>
      <c r="T13" s="96"/>
      <c r="U13" s="96"/>
      <c r="V13" s="172">
        <v>62.38</v>
      </c>
      <c r="W13" s="260"/>
      <c r="X13" s="260"/>
      <c r="Y13" s="260"/>
      <c r="Z13" s="178">
        <v>57.53</v>
      </c>
      <c r="AA13" s="179">
        <v>43.68</v>
      </c>
      <c r="AB13" s="178">
        <v>20.37</v>
      </c>
      <c r="AC13" s="178">
        <v>3.1720000000000002</v>
      </c>
      <c r="AD13" s="180"/>
      <c r="AE13" s="181"/>
      <c r="AF13" s="181"/>
      <c r="AG13" s="18"/>
      <c r="AJ13" s="91"/>
    </row>
    <row r="14" spans="1:50" s="10" customFormat="1">
      <c r="A14" s="134">
        <v>42731</v>
      </c>
      <c r="B14" s="133" t="s">
        <v>101</v>
      </c>
      <c r="C14" s="100" t="s">
        <v>109</v>
      </c>
      <c r="D14" s="30" t="s">
        <v>98</v>
      </c>
      <c r="E14" s="93">
        <v>3</v>
      </c>
      <c r="F14" s="91" t="s">
        <v>261</v>
      </c>
      <c r="G14" s="95"/>
      <c r="H14" s="93"/>
      <c r="I14" s="95"/>
      <c r="J14" s="93"/>
      <c r="K14" s="116">
        <v>3.4249999999999998</v>
      </c>
      <c r="L14" s="116">
        <v>5.359</v>
      </c>
      <c r="M14" s="116">
        <v>10.199</v>
      </c>
      <c r="N14" s="116">
        <v>18.414000000000001</v>
      </c>
      <c r="O14" s="116">
        <v>25.030999999999999</v>
      </c>
      <c r="P14" s="95"/>
      <c r="Q14" s="96"/>
      <c r="R14" s="96"/>
      <c r="S14" s="96"/>
      <c r="T14" s="96"/>
      <c r="U14" s="96"/>
      <c r="V14" s="172">
        <v>62.42</v>
      </c>
      <c r="W14" s="147"/>
      <c r="X14" s="147"/>
      <c r="Y14" s="147"/>
      <c r="Z14" s="178">
        <v>58.11</v>
      </c>
      <c r="AA14" s="179">
        <v>34.14</v>
      </c>
      <c r="AB14" s="178">
        <v>39.17</v>
      </c>
      <c r="AC14" s="178">
        <v>0.1</v>
      </c>
      <c r="AD14" s="180"/>
      <c r="AE14" s="181"/>
      <c r="AF14" s="181"/>
      <c r="AG14" s="18"/>
      <c r="AJ14" s="91"/>
    </row>
    <row r="15" spans="1:50" s="10" customFormat="1">
      <c r="A15" s="134">
        <v>42731</v>
      </c>
      <c r="B15" s="133" t="s">
        <v>102</v>
      </c>
      <c r="C15" s="100" t="s">
        <v>110</v>
      </c>
      <c r="D15" s="30" t="s">
        <v>98</v>
      </c>
      <c r="E15" s="93">
        <v>3</v>
      </c>
      <c r="F15" s="91" t="s">
        <v>261</v>
      </c>
      <c r="G15" s="95"/>
      <c r="H15" s="93"/>
      <c r="I15" s="95"/>
      <c r="J15" s="93"/>
      <c r="K15" s="116">
        <v>3.379</v>
      </c>
      <c r="L15" s="116">
        <v>5.3650000000000002</v>
      </c>
      <c r="M15" s="116">
        <v>10.247999999999999</v>
      </c>
      <c r="N15" s="116">
        <v>18.513999999999999</v>
      </c>
      <c r="O15" s="116">
        <v>25.169</v>
      </c>
      <c r="P15" s="95"/>
      <c r="Q15" s="96"/>
      <c r="R15" s="96"/>
      <c r="S15" s="96"/>
      <c r="T15" s="96"/>
      <c r="U15" s="96"/>
      <c r="V15" s="172">
        <v>62.53</v>
      </c>
      <c r="W15" s="147"/>
      <c r="X15" s="147"/>
      <c r="Y15" s="147"/>
      <c r="Z15" s="178">
        <v>60.83</v>
      </c>
      <c r="AA15" s="179">
        <v>34.880000000000003</v>
      </c>
      <c r="AB15" s="178">
        <v>37.630000000000003</v>
      </c>
      <c r="AC15" s="178">
        <v>4.0389999999999997</v>
      </c>
      <c r="AD15" s="180"/>
      <c r="AE15" s="181"/>
      <c r="AF15" s="181"/>
      <c r="AG15" s="18"/>
      <c r="AJ15" s="91"/>
    </row>
    <row r="16" spans="1:50" s="10" customFormat="1">
      <c r="A16" s="134">
        <v>42731</v>
      </c>
      <c r="B16" s="133" t="s">
        <v>103</v>
      </c>
      <c r="C16" s="100" t="s">
        <v>111</v>
      </c>
      <c r="D16" s="30" t="s">
        <v>98</v>
      </c>
      <c r="E16" s="93">
        <v>3</v>
      </c>
      <c r="F16" s="91" t="s">
        <v>261</v>
      </c>
      <c r="G16" s="95"/>
      <c r="H16" s="93"/>
      <c r="I16" s="95"/>
      <c r="J16" s="93"/>
      <c r="K16" s="116">
        <v>3.544</v>
      </c>
      <c r="L16" s="116">
        <v>5.4509999999999996</v>
      </c>
      <c r="M16" s="116">
        <v>10.153</v>
      </c>
      <c r="N16" s="116">
        <v>18.11</v>
      </c>
      <c r="O16" s="116">
        <v>24.643999999999998</v>
      </c>
      <c r="P16" s="95"/>
      <c r="Q16" s="96"/>
      <c r="R16" s="96"/>
      <c r="S16" s="96"/>
      <c r="T16" s="96"/>
      <c r="U16" s="96"/>
      <c r="V16" s="172">
        <v>62.36</v>
      </c>
      <c r="W16" s="147"/>
      <c r="X16" s="147"/>
      <c r="Y16" s="147"/>
      <c r="Z16" s="178">
        <v>60.33</v>
      </c>
      <c r="AA16" s="179">
        <v>40.619999999999997</v>
      </c>
      <c r="AB16" s="178">
        <v>77.47</v>
      </c>
      <c r="AC16" s="178">
        <v>0.1</v>
      </c>
      <c r="AD16" s="180"/>
      <c r="AE16" s="181"/>
      <c r="AF16" s="181"/>
      <c r="AG16" s="18"/>
      <c r="AJ16" s="91"/>
    </row>
    <row r="17" spans="1:36" s="10" customFormat="1">
      <c r="A17" s="208">
        <v>42731</v>
      </c>
      <c r="B17" s="209" t="s">
        <v>104</v>
      </c>
      <c r="C17" s="206" t="s">
        <v>112</v>
      </c>
      <c r="D17" s="207" t="s">
        <v>98</v>
      </c>
      <c r="E17" s="201">
        <v>3</v>
      </c>
      <c r="F17" s="91" t="s">
        <v>262</v>
      </c>
      <c r="G17" s="95"/>
      <c r="H17" s="93"/>
      <c r="I17" s="95"/>
      <c r="J17" s="93"/>
      <c r="K17" s="116">
        <v>3.6240000000000001</v>
      </c>
      <c r="L17" s="116">
        <v>5.4989999999999997</v>
      </c>
      <c r="M17" s="116">
        <v>10.250999999999999</v>
      </c>
      <c r="N17" s="116">
        <v>18.422999999999998</v>
      </c>
      <c r="O17" s="116">
        <v>25.024999999999999</v>
      </c>
      <c r="P17" s="95"/>
      <c r="Q17" s="96"/>
      <c r="R17" s="96"/>
      <c r="S17" s="96"/>
      <c r="T17" s="96"/>
      <c r="U17" s="96"/>
      <c r="V17" s="172">
        <v>62.5</v>
      </c>
      <c r="W17" s="260"/>
      <c r="X17" s="260"/>
      <c r="Y17" s="260"/>
      <c r="Z17" s="178">
        <v>60.56</v>
      </c>
      <c r="AA17" s="179">
        <v>47.19</v>
      </c>
      <c r="AB17" s="182">
        <v>105.2</v>
      </c>
      <c r="AC17" s="178">
        <v>0.1</v>
      </c>
      <c r="AD17" s="180"/>
      <c r="AE17" s="181"/>
      <c r="AF17" s="181"/>
      <c r="AG17" s="18"/>
      <c r="AJ17" s="91"/>
    </row>
    <row r="18" spans="1:36" s="10" customFormat="1">
      <c r="A18" s="134">
        <v>42731</v>
      </c>
      <c r="B18" s="133" t="s">
        <v>105</v>
      </c>
      <c r="C18" s="100" t="s">
        <v>113</v>
      </c>
      <c r="D18" s="30" t="s">
        <v>98</v>
      </c>
      <c r="E18" s="93">
        <v>3</v>
      </c>
      <c r="F18" s="91" t="s">
        <v>261</v>
      </c>
      <c r="G18" s="95"/>
      <c r="H18" s="93"/>
      <c r="I18" s="95"/>
      <c r="J18" s="93"/>
      <c r="K18" s="116">
        <v>3.4990000000000001</v>
      </c>
      <c r="L18" s="116">
        <v>5.4279999999999999</v>
      </c>
      <c r="M18" s="116">
        <v>10.253</v>
      </c>
      <c r="N18" s="116">
        <v>18.492999999999999</v>
      </c>
      <c r="O18" s="116">
        <v>25.146999999999998</v>
      </c>
      <c r="P18" s="95"/>
      <c r="Q18" s="96"/>
      <c r="R18" s="96"/>
      <c r="S18" s="96"/>
      <c r="T18" s="96"/>
      <c r="U18" s="96"/>
      <c r="V18" s="172">
        <v>62.45</v>
      </c>
      <c r="W18" s="147"/>
      <c r="X18" s="147"/>
      <c r="Y18" s="147"/>
      <c r="Z18" s="178">
        <v>57.58</v>
      </c>
      <c r="AA18" s="179">
        <v>35.31</v>
      </c>
      <c r="AB18" s="178">
        <v>47.51</v>
      </c>
      <c r="AC18" s="178">
        <v>0.1</v>
      </c>
      <c r="AD18" s="180"/>
      <c r="AE18" s="181"/>
      <c r="AF18" s="181"/>
      <c r="AG18" s="18"/>
      <c r="AJ18" s="91"/>
    </row>
    <row r="19" spans="1:36" s="10" customFormat="1">
      <c r="A19" s="134">
        <v>42731</v>
      </c>
      <c r="B19" s="133" t="s">
        <v>106</v>
      </c>
      <c r="C19" s="100" t="s">
        <v>114</v>
      </c>
      <c r="D19" s="30" t="s">
        <v>98</v>
      </c>
      <c r="E19" s="93">
        <v>3</v>
      </c>
      <c r="F19" s="91" t="s">
        <v>261</v>
      </c>
      <c r="G19" s="95"/>
      <c r="H19" s="93"/>
      <c r="I19" s="95"/>
      <c r="J19" s="93"/>
      <c r="K19" s="116">
        <v>3.5219999999999998</v>
      </c>
      <c r="L19" s="116">
        <v>5.4329999999999998</v>
      </c>
      <c r="M19" s="116">
        <v>10.236000000000001</v>
      </c>
      <c r="N19" s="116">
        <v>18.407</v>
      </c>
      <c r="O19" s="116">
        <v>24.983000000000001</v>
      </c>
      <c r="P19" s="95"/>
      <c r="Q19" s="96"/>
      <c r="R19" s="96"/>
      <c r="S19" s="96"/>
      <c r="T19" s="96"/>
      <c r="U19" s="96"/>
      <c r="V19" s="172">
        <v>62.46</v>
      </c>
      <c r="W19" s="147"/>
      <c r="X19" s="147"/>
      <c r="Y19" s="147"/>
      <c r="Z19" s="178">
        <v>57.29</v>
      </c>
      <c r="AA19" s="179">
        <v>38.32</v>
      </c>
      <c r="AB19" s="178">
        <v>67.959999999999994</v>
      </c>
      <c r="AC19" s="178">
        <v>2.802</v>
      </c>
      <c r="AD19" s="180"/>
      <c r="AE19" s="181"/>
      <c r="AF19" s="181"/>
      <c r="AG19" s="18"/>
      <c r="AJ19" s="91"/>
    </row>
    <row r="20" spans="1:36" s="10" customFormat="1">
      <c r="A20" s="134">
        <v>42734</v>
      </c>
      <c r="B20" s="133" t="s">
        <v>117</v>
      </c>
      <c r="C20" s="100" t="s">
        <v>121</v>
      </c>
      <c r="D20" s="30" t="s">
        <v>98</v>
      </c>
      <c r="E20" s="93">
        <v>3</v>
      </c>
      <c r="F20" s="91" t="s">
        <v>261</v>
      </c>
      <c r="G20" s="95">
        <v>2.161</v>
      </c>
      <c r="H20" s="93">
        <v>0.43</v>
      </c>
      <c r="I20" s="95">
        <v>5.0152999999999999</v>
      </c>
      <c r="J20" s="95">
        <v>8.15</v>
      </c>
      <c r="K20" s="95">
        <v>3.379</v>
      </c>
      <c r="L20" s="95">
        <v>5.2720000000000002</v>
      </c>
      <c r="M20" s="95">
        <v>9.9969999999999999</v>
      </c>
      <c r="N20" s="95">
        <v>18.010000000000002</v>
      </c>
      <c r="O20" s="95">
        <v>24.411999999999999</v>
      </c>
      <c r="P20" s="95">
        <v>0.02</v>
      </c>
      <c r="Q20" s="96">
        <v>12</v>
      </c>
      <c r="R20" s="96">
        <v>0.5</v>
      </c>
      <c r="S20" s="96">
        <v>1</v>
      </c>
      <c r="T20" s="96">
        <v>0</v>
      </c>
      <c r="U20" s="96">
        <v>13.5</v>
      </c>
      <c r="V20" s="172">
        <v>62.38</v>
      </c>
      <c r="W20" s="151">
        <v>12.65</v>
      </c>
      <c r="X20" s="151">
        <v>12.01</v>
      </c>
      <c r="Y20" s="151">
        <v>38.450000000000003</v>
      </c>
      <c r="Z20" s="178">
        <v>65.489999999999995</v>
      </c>
      <c r="AA20" s="179">
        <v>45.71</v>
      </c>
      <c r="AB20" s="178">
        <v>84.93</v>
      </c>
      <c r="AC20" s="178">
        <v>0.46300000000000002</v>
      </c>
      <c r="AD20" s="178">
        <v>12.38</v>
      </c>
      <c r="AE20" s="178">
        <v>0.1</v>
      </c>
      <c r="AF20" s="178">
        <v>34.07</v>
      </c>
      <c r="AJ20" s="91"/>
    </row>
    <row r="21" spans="1:36" s="10" customFormat="1">
      <c r="A21" s="134">
        <v>42734</v>
      </c>
      <c r="B21" s="133" t="s">
        <v>118</v>
      </c>
      <c r="C21" s="100" t="s">
        <v>122</v>
      </c>
      <c r="D21" s="30" t="s">
        <v>98</v>
      </c>
      <c r="E21" s="93">
        <v>3</v>
      </c>
      <c r="F21" s="91" t="s">
        <v>261</v>
      </c>
      <c r="G21" s="95"/>
      <c r="H21" s="93"/>
      <c r="I21" s="95"/>
      <c r="J21" s="93"/>
      <c r="K21" s="95">
        <v>3.5590000000000002</v>
      </c>
      <c r="L21" s="95">
        <v>5.4909999999999997</v>
      </c>
      <c r="M21" s="95">
        <v>10.236000000000001</v>
      </c>
      <c r="N21" s="95">
        <v>18.251000000000001</v>
      </c>
      <c r="O21" s="95">
        <v>24.844999999999999</v>
      </c>
      <c r="P21" s="95"/>
      <c r="Q21" s="96"/>
      <c r="R21" s="96"/>
      <c r="S21" s="96"/>
      <c r="T21" s="96"/>
      <c r="U21" s="96"/>
      <c r="V21" s="172">
        <v>62.32</v>
      </c>
      <c r="W21" s="151"/>
      <c r="X21" s="151"/>
      <c r="Y21" s="151"/>
      <c r="Z21" s="178">
        <v>58.44</v>
      </c>
      <c r="AA21" s="179">
        <v>47.13</v>
      </c>
      <c r="AB21" s="178">
        <v>82.15</v>
      </c>
      <c r="AC21" s="178">
        <v>0.86199999999999999</v>
      </c>
      <c r="AD21" s="178"/>
      <c r="AE21" s="179"/>
      <c r="AF21" s="178"/>
      <c r="AG21" s="150"/>
      <c r="AJ21" s="91"/>
    </row>
    <row r="22" spans="1:36" s="10" customFormat="1">
      <c r="A22" s="134">
        <v>42734</v>
      </c>
      <c r="B22" s="133" t="s">
        <v>119</v>
      </c>
      <c r="C22" s="100" t="s">
        <v>123</v>
      </c>
      <c r="D22" s="30" t="s">
        <v>98</v>
      </c>
      <c r="E22" s="93">
        <v>3</v>
      </c>
      <c r="F22" s="91" t="s">
        <v>261</v>
      </c>
      <c r="G22" s="95"/>
      <c r="H22" s="93"/>
      <c r="I22" s="95"/>
      <c r="J22" s="93"/>
      <c r="K22" s="95">
        <v>3.4860000000000002</v>
      </c>
      <c r="L22" s="95">
        <v>5.3639999999999999</v>
      </c>
      <c r="M22" s="95">
        <v>10.074</v>
      </c>
      <c r="N22" s="95">
        <v>18.076000000000001</v>
      </c>
      <c r="O22" s="95">
        <v>24.463999999999999</v>
      </c>
      <c r="P22" s="95"/>
      <c r="Q22" s="96"/>
      <c r="R22" s="96"/>
      <c r="S22" s="96"/>
      <c r="T22" s="96"/>
      <c r="U22" s="96"/>
      <c r="V22" s="172">
        <v>62.42</v>
      </c>
      <c r="W22" s="151"/>
      <c r="X22" s="151"/>
      <c r="Y22" s="151"/>
      <c r="Z22" s="179">
        <v>63.1</v>
      </c>
      <c r="AA22" s="179">
        <v>50.94</v>
      </c>
      <c r="AB22" s="178">
        <v>92.02</v>
      </c>
      <c r="AC22" s="178">
        <v>1.62</v>
      </c>
      <c r="AD22" s="178"/>
      <c r="AE22" s="179"/>
      <c r="AF22" s="178"/>
      <c r="AG22" s="150"/>
      <c r="AJ22" s="91"/>
    </row>
    <row r="23" spans="1:36" s="10" customFormat="1">
      <c r="A23" s="134">
        <v>42734</v>
      </c>
      <c r="B23" s="133" t="s">
        <v>120</v>
      </c>
      <c r="C23" s="100" t="s">
        <v>124</v>
      </c>
      <c r="D23" s="30" t="s">
        <v>98</v>
      </c>
      <c r="E23" s="93">
        <v>3</v>
      </c>
      <c r="F23" s="91" t="s">
        <v>261</v>
      </c>
      <c r="G23" s="95"/>
      <c r="H23" s="93"/>
      <c r="I23" s="95"/>
      <c r="J23" s="93"/>
      <c r="K23" s="95">
        <v>3.702</v>
      </c>
      <c r="L23" s="95">
        <v>5.6369999999999996</v>
      </c>
      <c r="M23" s="95">
        <v>10.257999999999999</v>
      </c>
      <c r="N23" s="95">
        <v>17.942</v>
      </c>
      <c r="O23" s="95">
        <v>24.327999999999999</v>
      </c>
      <c r="P23" s="95"/>
      <c r="Q23" s="96"/>
      <c r="R23" s="96"/>
      <c r="S23" s="96"/>
      <c r="T23" s="96"/>
      <c r="U23" s="96"/>
      <c r="V23" s="172">
        <v>62.41</v>
      </c>
      <c r="W23" s="151"/>
      <c r="X23" s="151"/>
      <c r="Y23" s="151"/>
      <c r="Z23" s="179">
        <v>57.15</v>
      </c>
      <c r="AA23" s="179">
        <v>52.77</v>
      </c>
      <c r="AB23" s="178">
        <v>94.64</v>
      </c>
      <c r="AC23" s="178">
        <v>0.1</v>
      </c>
      <c r="AD23" s="178"/>
      <c r="AE23" s="179"/>
      <c r="AF23" s="178"/>
      <c r="AG23" s="150"/>
      <c r="AJ23" s="91"/>
    </row>
    <row r="24" spans="1:36" s="10" customFormat="1">
      <c r="A24" s="208">
        <v>42734</v>
      </c>
      <c r="B24" s="209" t="s">
        <v>129</v>
      </c>
      <c r="C24" s="206" t="s">
        <v>125</v>
      </c>
      <c r="D24" s="207" t="s">
        <v>98</v>
      </c>
      <c r="E24" s="201">
        <v>3</v>
      </c>
      <c r="F24" s="91" t="s">
        <v>262</v>
      </c>
      <c r="G24" s="95"/>
      <c r="H24" s="93"/>
      <c r="I24" s="95"/>
      <c r="J24" s="93"/>
      <c r="K24" s="95">
        <v>3.7149999999999999</v>
      </c>
      <c r="L24" s="95">
        <v>5.657</v>
      </c>
      <c r="M24" s="95">
        <v>10.263</v>
      </c>
      <c r="N24" s="95">
        <v>17.867000000000001</v>
      </c>
      <c r="O24" s="95">
        <v>24.13</v>
      </c>
      <c r="P24" s="95">
        <v>0.02</v>
      </c>
      <c r="Q24" s="96"/>
      <c r="R24" s="96"/>
      <c r="S24" s="96"/>
      <c r="T24" s="96"/>
      <c r="U24" s="96"/>
      <c r="V24" s="172">
        <v>63.1</v>
      </c>
      <c r="W24" s="149"/>
      <c r="X24" s="149"/>
      <c r="Y24" s="149"/>
      <c r="Z24" s="183">
        <v>63.1</v>
      </c>
      <c r="AA24" s="183">
        <v>50.94</v>
      </c>
      <c r="AB24" s="182">
        <v>109.4</v>
      </c>
      <c r="AC24" s="178">
        <v>0.1</v>
      </c>
      <c r="AD24" s="184"/>
      <c r="AE24" s="185"/>
      <c r="AF24" s="184"/>
      <c r="AG24" s="150"/>
      <c r="AJ24" s="91"/>
    </row>
    <row r="25" spans="1:36" s="10" customFormat="1">
      <c r="A25" s="208">
        <v>42734</v>
      </c>
      <c r="B25" s="209" t="s">
        <v>130</v>
      </c>
      <c r="C25" s="206" t="s">
        <v>126</v>
      </c>
      <c r="D25" s="207" t="s">
        <v>98</v>
      </c>
      <c r="E25" s="201">
        <v>3</v>
      </c>
      <c r="F25" s="91" t="s">
        <v>262</v>
      </c>
      <c r="G25" s="95"/>
      <c r="H25" s="93"/>
      <c r="I25" s="95"/>
      <c r="J25" s="93"/>
      <c r="K25" s="95">
        <v>3.4239999999999999</v>
      </c>
      <c r="L25" s="95">
        <v>5.3150000000000004</v>
      </c>
      <c r="M25" s="95">
        <v>10.1</v>
      </c>
      <c r="N25" s="95">
        <v>18.314</v>
      </c>
      <c r="O25" s="95">
        <v>24.968</v>
      </c>
      <c r="P25" s="95"/>
      <c r="Q25" s="96"/>
      <c r="R25" s="96"/>
      <c r="S25" s="96"/>
      <c r="T25" s="96"/>
      <c r="U25" s="96"/>
      <c r="V25" s="172">
        <v>62.39</v>
      </c>
      <c r="W25" s="149"/>
      <c r="X25" s="149"/>
      <c r="Y25" s="149"/>
      <c r="Z25" s="183">
        <v>57.15</v>
      </c>
      <c r="AA25" s="183">
        <v>52.77</v>
      </c>
      <c r="AB25" s="182">
        <v>103.7</v>
      </c>
      <c r="AC25" s="178">
        <v>0.1</v>
      </c>
      <c r="AD25" s="184"/>
      <c r="AE25" s="185"/>
      <c r="AF25" s="184"/>
      <c r="AG25" s="150"/>
      <c r="AJ25" s="91"/>
    </row>
    <row r="26" spans="1:36" s="10" customFormat="1">
      <c r="A26" s="208">
        <v>42734</v>
      </c>
      <c r="B26" s="209" t="s">
        <v>131</v>
      </c>
      <c r="C26" s="206" t="s">
        <v>127</v>
      </c>
      <c r="D26" s="207" t="s">
        <v>98</v>
      </c>
      <c r="E26" s="201">
        <v>3</v>
      </c>
      <c r="F26" s="91" t="s">
        <v>262</v>
      </c>
      <c r="G26" s="95"/>
      <c r="H26" s="93"/>
      <c r="I26" s="95"/>
      <c r="J26" s="93"/>
      <c r="K26" s="95">
        <v>3.5430000000000001</v>
      </c>
      <c r="L26" s="95">
        <v>5.4589999999999996</v>
      </c>
      <c r="M26" s="95">
        <v>10.186</v>
      </c>
      <c r="N26" s="95">
        <v>18.155999999999999</v>
      </c>
      <c r="O26" s="95">
        <v>24.698</v>
      </c>
      <c r="P26" s="95"/>
      <c r="Q26" s="96"/>
      <c r="R26" s="96"/>
      <c r="S26" s="96"/>
      <c r="T26" s="96"/>
      <c r="U26" s="96"/>
      <c r="V26" s="172">
        <v>62.48</v>
      </c>
      <c r="W26" s="149"/>
      <c r="X26" s="149"/>
      <c r="Y26" s="149"/>
      <c r="Z26" s="183">
        <v>60.96</v>
      </c>
      <c r="AA26" s="183">
        <v>56.95</v>
      </c>
      <c r="AB26" s="182">
        <v>122.6</v>
      </c>
      <c r="AC26" s="178">
        <v>0.1</v>
      </c>
      <c r="AD26" s="184"/>
      <c r="AE26" s="185"/>
      <c r="AF26" s="184"/>
      <c r="AG26" s="150"/>
      <c r="AJ26" s="91"/>
    </row>
    <row r="27" spans="1:36" s="10" customFormat="1" ht="13.5" customHeight="1">
      <c r="A27" s="208">
        <v>42734</v>
      </c>
      <c r="B27" s="209" t="s">
        <v>132</v>
      </c>
      <c r="C27" s="206" t="s">
        <v>128</v>
      </c>
      <c r="D27" s="207" t="s">
        <v>98</v>
      </c>
      <c r="E27" s="201">
        <v>3</v>
      </c>
      <c r="F27" s="91" t="s">
        <v>262</v>
      </c>
      <c r="G27" s="95"/>
      <c r="H27" s="93"/>
      <c r="I27" s="95"/>
      <c r="J27" s="93"/>
      <c r="K27" s="95">
        <v>3.508</v>
      </c>
      <c r="L27" s="95">
        <v>5.3879999999999999</v>
      </c>
      <c r="M27" s="95">
        <v>10.164</v>
      </c>
      <c r="N27" s="95">
        <v>18.43</v>
      </c>
      <c r="O27" s="95">
        <v>25.141999999999999</v>
      </c>
      <c r="P27" s="95"/>
      <c r="Q27" s="96"/>
      <c r="R27" s="96"/>
      <c r="S27" s="96"/>
      <c r="T27" s="96"/>
      <c r="U27" s="96"/>
      <c r="V27" s="172">
        <v>62.61</v>
      </c>
      <c r="W27" s="149"/>
      <c r="X27" s="149"/>
      <c r="Y27" s="149"/>
      <c r="Z27" s="183">
        <v>65.11</v>
      </c>
      <c r="AA27" s="183">
        <v>57.35</v>
      </c>
      <c r="AB27" s="182">
        <v>118.4</v>
      </c>
      <c r="AC27" s="178">
        <v>0.1</v>
      </c>
      <c r="AD27" s="184"/>
      <c r="AE27" s="185"/>
      <c r="AF27" s="184"/>
      <c r="AG27" s="150"/>
      <c r="AJ27" s="91"/>
    </row>
    <row r="28" spans="1:36" s="10" customFormat="1">
      <c r="A28" s="208">
        <v>42739</v>
      </c>
      <c r="B28" s="200" t="s">
        <v>147</v>
      </c>
      <c r="C28" s="206" t="s">
        <v>626</v>
      </c>
      <c r="D28" s="207" t="s">
        <v>98</v>
      </c>
      <c r="E28" s="201">
        <v>3</v>
      </c>
      <c r="F28" s="91" t="s">
        <v>262</v>
      </c>
      <c r="G28" s="95">
        <v>2.1579999999999999</v>
      </c>
      <c r="H28" s="93">
        <v>0.43</v>
      </c>
      <c r="I28" s="95">
        <v>5.08</v>
      </c>
      <c r="J28" s="173">
        <v>8.4</v>
      </c>
      <c r="K28" s="95">
        <v>3.4969999999999999</v>
      </c>
      <c r="L28" s="95">
        <v>5.3979999999999997</v>
      </c>
      <c r="M28" s="95">
        <v>10.159000000000001</v>
      </c>
      <c r="N28" s="95">
        <v>18.228999999999999</v>
      </c>
      <c r="O28" s="95">
        <v>24.687999999999999</v>
      </c>
      <c r="P28" s="95">
        <v>0.02</v>
      </c>
      <c r="Q28" s="96">
        <v>8</v>
      </c>
      <c r="R28" s="96">
        <v>0.5</v>
      </c>
      <c r="S28" s="96">
        <v>1</v>
      </c>
      <c r="T28" s="96">
        <v>0</v>
      </c>
      <c r="U28" s="96">
        <v>9.5</v>
      </c>
      <c r="V28" s="95">
        <v>62.27</v>
      </c>
      <c r="W28" s="93">
        <v>12.55</v>
      </c>
      <c r="X28" s="93">
        <v>11.82</v>
      </c>
      <c r="Y28" s="93">
        <v>38.15</v>
      </c>
      <c r="Z28" s="179">
        <v>66.040000000000006</v>
      </c>
      <c r="AA28" s="179">
        <v>52.61</v>
      </c>
      <c r="AB28" s="186">
        <v>102.33</v>
      </c>
      <c r="AC28" s="179">
        <v>0.1</v>
      </c>
      <c r="AD28" s="179">
        <v>11.36</v>
      </c>
      <c r="AE28" s="179">
        <v>0.1</v>
      </c>
      <c r="AF28" s="179">
        <v>23.9</v>
      </c>
      <c r="AJ28" s="91"/>
    </row>
    <row r="29" spans="1:36" s="10" customFormat="1">
      <c r="A29" s="208">
        <v>42739</v>
      </c>
      <c r="B29" s="200" t="s">
        <v>148</v>
      </c>
      <c r="C29" s="206" t="s">
        <v>133</v>
      </c>
      <c r="D29" s="207" t="s">
        <v>98</v>
      </c>
      <c r="E29" s="201">
        <v>3</v>
      </c>
      <c r="F29" s="91" t="s">
        <v>262</v>
      </c>
      <c r="G29" s="95"/>
      <c r="H29" s="93"/>
      <c r="I29" s="95"/>
      <c r="J29" s="93"/>
      <c r="K29" s="95">
        <v>3.2789999999999999</v>
      </c>
      <c r="L29" s="95">
        <v>5.3019999999999996</v>
      </c>
      <c r="M29" s="95">
        <v>10.210000000000001</v>
      </c>
      <c r="N29" s="95">
        <v>18.667000000000002</v>
      </c>
      <c r="O29" s="95">
        <v>25.666</v>
      </c>
      <c r="P29" s="95"/>
      <c r="Q29" s="96"/>
      <c r="R29" s="96"/>
      <c r="S29" s="96"/>
      <c r="T29" s="96"/>
      <c r="U29" s="96"/>
      <c r="V29" s="95">
        <v>62.27</v>
      </c>
      <c r="W29" s="93"/>
      <c r="X29" s="93"/>
      <c r="Y29" s="93"/>
      <c r="Z29" s="179">
        <v>62.31</v>
      </c>
      <c r="AA29" s="179">
        <v>55.65</v>
      </c>
      <c r="AB29" s="186">
        <v>127.05</v>
      </c>
      <c r="AC29" s="179">
        <v>0.1</v>
      </c>
      <c r="AD29" s="179"/>
      <c r="AE29" s="179"/>
      <c r="AF29" s="179"/>
      <c r="AG29" s="93"/>
      <c r="AJ29" s="91"/>
    </row>
    <row r="30" spans="1:36" s="10" customFormat="1">
      <c r="A30" s="208">
        <v>42739</v>
      </c>
      <c r="B30" s="200" t="s">
        <v>140</v>
      </c>
      <c r="C30" s="206" t="s">
        <v>134</v>
      </c>
      <c r="D30" s="207" t="s">
        <v>98</v>
      </c>
      <c r="E30" s="201">
        <v>3</v>
      </c>
      <c r="F30" s="91" t="s">
        <v>262</v>
      </c>
      <c r="G30" s="95"/>
      <c r="H30" s="93"/>
      <c r="I30" s="95"/>
      <c r="J30" s="93"/>
      <c r="K30" s="95">
        <v>3.4630000000000001</v>
      </c>
      <c r="L30" s="95">
        <v>5.3719999999999999</v>
      </c>
      <c r="M30" s="95">
        <v>10.15</v>
      </c>
      <c r="N30" s="95">
        <v>18.289000000000001</v>
      </c>
      <c r="O30" s="95">
        <v>24.835000000000001</v>
      </c>
      <c r="P30" s="95"/>
      <c r="Q30" s="96"/>
      <c r="R30" s="96"/>
      <c r="S30" s="96"/>
      <c r="T30" s="96"/>
      <c r="U30" s="96"/>
      <c r="V30" s="95">
        <v>62.3</v>
      </c>
      <c r="W30" s="93"/>
      <c r="X30" s="93"/>
      <c r="Y30" s="93"/>
      <c r="Z30" s="186">
        <v>133.65</v>
      </c>
      <c r="AA30" s="179">
        <v>54.58</v>
      </c>
      <c r="AB30" s="186">
        <v>161.05000000000001</v>
      </c>
      <c r="AC30" s="179">
        <v>0.1</v>
      </c>
      <c r="AD30" s="179"/>
      <c r="AE30" s="179"/>
      <c r="AF30" s="179"/>
      <c r="AG30" s="93"/>
      <c r="AJ30" s="91"/>
    </row>
    <row r="31" spans="1:36" s="10" customFormat="1">
      <c r="A31" s="208">
        <v>42739</v>
      </c>
      <c r="B31" s="200" t="s">
        <v>141</v>
      </c>
      <c r="C31" s="206" t="s">
        <v>135</v>
      </c>
      <c r="D31" s="207" t="s">
        <v>98</v>
      </c>
      <c r="E31" s="201">
        <v>3</v>
      </c>
      <c r="F31" s="91" t="s">
        <v>262</v>
      </c>
      <c r="G31" s="95"/>
      <c r="H31" s="93"/>
      <c r="I31" s="95"/>
      <c r="J31" s="93"/>
      <c r="K31" s="95">
        <v>3.49</v>
      </c>
      <c r="L31" s="95">
        <v>5.3769999999999998</v>
      </c>
      <c r="M31" s="95">
        <v>10.151999999999999</v>
      </c>
      <c r="N31" s="95">
        <v>18.309999999999999</v>
      </c>
      <c r="O31" s="95">
        <v>24.884</v>
      </c>
      <c r="P31" s="95"/>
      <c r="Q31" s="96"/>
      <c r="R31" s="96"/>
      <c r="S31" s="96"/>
      <c r="T31" s="96"/>
      <c r="U31" s="96"/>
      <c r="V31" s="95">
        <v>62.25</v>
      </c>
      <c r="W31" s="93"/>
      <c r="X31" s="93"/>
      <c r="Y31" s="93"/>
      <c r="Z31" s="179">
        <v>61.89</v>
      </c>
      <c r="AA31" s="179">
        <v>51.23</v>
      </c>
      <c r="AB31" s="186">
        <v>129.44999999999999</v>
      </c>
      <c r="AC31" s="179">
        <v>0.1</v>
      </c>
      <c r="AD31" s="179"/>
      <c r="AE31" s="179"/>
      <c r="AF31" s="179"/>
      <c r="AG31" s="93"/>
      <c r="AJ31" s="91"/>
    </row>
    <row r="32" spans="1:36" s="10" customFormat="1">
      <c r="A32" s="208">
        <v>42739</v>
      </c>
      <c r="B32" s="200" t="s">
        <v>142</v>
      </c>
      <c r="C32" s="206" t="s">
        <v>136</v>
      </c>
      <c r="D32" s="207" t="s">
        <v>98</v>
      </c>
      <c r="E32" s="201">
        <v>3</v>
      </c>
      <c r="F32" s="91" t="s">
        <v>262</v>
      </c>
      <c r="G32" s="95"/>
      <c r="H32" s="93"/>
      <c r="I32" s="95"/>
      <c r="J32" s="93"/>
      <c r="K32" s="95">
        <v>3.532</v>
      </c>
      <c r="L32" s="95">
        <v>5.4329999999999998</v>
      </c>
      <c r="M32" s="95">
        <v>10.204000000000001</v>
      </c>
      <c r="N32" s="95">
        <v>18.312999999999999</v>
      </c>
      <c r="O32" s="95">
        <v>24.815000000000001</v>
      </c>
      <c r="P32" s="95"/>
      <c r="Q32" s="96"/>
      <c r="R32" s="96"/>
      <c r="S32" s="96"/>
      <c r="T32" s="96"/>
      <c r="U32" s="96"/>
      <c r="V32" s="95">
        <v>62.4</v>
      </c>
      <c r="W32" s="93"/>
      <c r="X32" s="93"/>
      <c r="Y32" s="93"/>
      <c r="Z32" s="179">
        <v>89.16</v>
      </c>
      <c r="AA32" s="179">
        <v>53.11</v>
      </c>
      <c r="AB32" s="186">
        <v>127.45</v>
      </c>
      <c r="AC32" s="179">
        <v>0.1</v>
      </c>
      <c r="AD32" s="179"/>
      <c r="AE32" s="179"/>
      <c r="AF32" s="179"/>
      <c r="AG32" s="93"/>
      <c r="AJ32" s="91"/>
    </row>
    <row r="33" spans="1:36" s="10" customFormat="1">
      <c r="A33" s="208">
        <v>42739</v>
      </c>
      <c r="B33" s="200" t="s">
        <v>143</v>
      </c>
      <c r="C33" s="206" t="s">
        <v>137</v>
      </c>
      <c r="D33" s="207" t="s">
        <v>98</v>
      </c>
      <c r="E33" s="201">
        <v>3</v>
      </c>
      <c r="F33" s="91" t="s">
        <v>262</v>
      </c>
      <c r="G33" s="95"/>
      <c r="H33" s="93"/>
      <c r="I33" s="95"/>
      <c r="J33" s="93"/>
      <c r="K33" s="95">
        <v>3.4319999999999999</v>
      </c>
      <c r="L33" s="95">
        <v>5.3579999999999997</v>
      </c>
      <c r="M33" s="95">
        <v>10.157999999999999</v>
      </c>
      <c r="N33" s="95">
        <v>18.294</v>
      </c>
      <c r="O33" s="95">
        <v>24.829000000000001</v>
      </c>
      <c r="P33" s="95"/>
      <c r="Q33" s="96"/>
      <c r="R33" s="96"/>
      <c r="S33" s="96"/>
      <c r="T33" s="96"/>
      <c r="U33" s="96"/>
      <c r="V33" s="95">
        <v>62.35</v>
      </c>
      <c r="W33" s="93"/>
      <c r="X33" s="93"/>
      <c r="Y33" s="93"/>
      <c r="Z33" s="179">
        <v>69.260000000000005</v>
      </c>
      <c r="AA33" s="179">
        <v>53.25</v>
      </c>
      <c r="AB33" s="186">
        <v>135.85</v>
      </c>
      <c r="AC33" s="179">
        <v>0.1</v>
      </c>
      <c r="AD33" s="179"/>
      <c r="AE33" s="179"/>
      <c r="AF33" s="179"/>
      <c r="AG33" s="93"/>
      <c r="AJ33" s="91"/>
    </row>
    <row r="34" spans="1:36" s="10" customFormat="1">
      <c r="A34" s="208">
        <v>42739</v>
      </c>
      <c r="B34" s="200" t="s">
        <v>144</v>
      </c>
      <c r="C34" s="206" t="s">
        <v>138</v>
      </c>
      <c r="D34" s="207" t="s">
        <v>98</v>
      </c>
      <c r="E34" s="201">
        <v>3</v>
      </c>
      <c r="F34" s="91" t="s">
        <v>262</v>
      </c>
      <c r="G34" s="95"/>
      <c r="H34" s="93"/>
      <c r="I34" s="95"/>
      <c r="J34" s="93"/>
      <c r="K34" s="95">
        <v>3.4809999999999999</v>
      </c>
      <c r="L34" s="95">
        <v>5.3559999999999999</v>
      </c>
      <c r="M34" s="95">
        <v>10.09</v>
      </c>
      <c r="N34" s="95">
        <v>18.14</v>
      </c>
      <c r="O34" s="95">
        <v>24.577999999999999</v>
      </c>
      <c r="P34" s="95"/>
      <c r="Q34" s="96"/>
      <c r="R34" s="96"/>
      <c r="S34" s="96"/>
      <c r="T34" s="96"/>
      <c r="U34" s="96"/>
      <c r="V34" s="95">
        <v>62.36</v>
      </c>
      <c r="W34" s="93"/>
      <c r="X34" s="93"/>
      <c r="Y34" s="93"/>
      <c r="Z34" s="179">
        <v>67.73</v>
      </c>
      <c r="AA34" s="179">
        <v>54.48</v>
      </c>
      <c r="AB34" s="186">
        <v>121.1</v>
      </c>
      <c r="AC34" s="179">
        <v>0.1</v>
      </c>
      <c r="AD34" s="179"/>
      <c r="AE34" s="179"/>
      <c r="AF34" s="179"/>
      <c r="AG34" s="93"/>
      <c r="AJ34" s="91"/>
    </row>
    <row r="35" spans="1:36" s="10" customFormat="1">
      <c r="A35" s="208">
        <v>42739</v>
      </c>
      <c r="B35" s="200" t="s">
        <v>145</v>
      </c>
      <c r="C35" s="206" t="s">
        <v>139</v>
      </c>
      <c r="D35" s="207" t="s">
        <v>98</v>
      </c>
      <c r="E35" s="201">
        <v>3</v>
      </c>
      <c r="F35" s="91" t="s">
        <v>262</v>
      </c>
      <c r="G35" s="95"/>
      <c r="H35" s="93"/>
      <c r="I35" s="95"/>
      <c r="J35" s="93"/>
      <c r="K35" s="95">
        <v>3.456</v>
      </c>
      <c r="L35" s="95">
        <v>5.2930000000000001</v>
      </c>
      <c r="M35" s="95">
        <v>9.9749999999999996</v>
      </c>
      <c r="N35" s="95">
        <v>17.989000000000001</v>
      </c>
      <c r="O35" s="95">
        <v>24.408000000000001</v>
      </c>
      <c r="P35" s="95"/>
      <c r="Q35" s="96"/>
      <c r="R35" s="96"/>
      <c r="S35" s="96"/>
      <c r="T35" s="96"/>
      <c r="U35" s="96"/>
      <c r="V35" s="95">
        <v>62.4</v>
      </c>
      <c r="W35" s="93"/>
      <c r="X35" s="93"/>
      <c r="Y35" s="93"/>
      <c r="Z35" s="179">
        <v>62.57</v>
      </c>
      <c r="AA35" s="179">
        <v>61.5</v>
      </c>
      <c r="AB35" s="186">
        <v>109.8</v>
      </c>
      <c r="AC35" s="179">
        <v>0.1</v>
      </c>
      <c r="AD35" s="179"/>
      <c r="AE35" s="179"/>
      <c r="AF35" s="179"/>
      <c r="AG35" s="93"/>
      <c r="AJ35" s="91"/>
    </row>
    <row r="36" spans="1:36" s="93" customFormat="1">
      <c r="A36" s="134">
        <v>42744</v>
      </c>
      <c r="B36" s="1" t="s">
        <v>154</v>
      </c>
      <c r="C36" s="100" t="s">
        <v>155</v>
      </c>
      <c r="D36" s="30" t="s">
        <v>98</v>
      </c>
      <c r="E36" s="93">
        <v>3</v>
      </c>
      <c r="F36" s="91" t="s">
        <v>261</v>
      </c>
      <c r="G36" s="95">
        <v>2.1669999999999998</v>
      </c>
      <c r="H36" s="93">
        <v>0.52</v>
      </c>
      <c r="I36" s="95">
        <v>5.2321999999999997</v>
      </c>
      <c r="J36" s="93">
        <v>8.25</v>
      </c>
      <c r="K36" s="95">
        <v>3.5219999999999998</v>
      </c>
      <c r="L36" s="95">
        <v>5.4619999999999997</v>
      </c>
      <c r="M36" s="95">
        <v>10.029</v>
      </c>
      <c r="N36" s="95">
        <v>17.736999999999998</v>
      </c>
      <c r="O36" s="95">
        <v>24.617999999999999</v>
      </c>
      <c r="P36" s="95">
        <v>0.02</v>
      </c>
      <c r="Q36" s="96">
        <v>27</v>
      </c>
      <c r="R36" s="96">
        <v>2</v>
      </c>
      <c r="S36" s="96">
        <v>4</v>
      </c>
      <c r="T36" s="96">
        <v>0</v>
      </c>
      <c r="U36" s="96">
        <v>33</v>
      </c>
      <c r="V36" s="95">
        <v>62.37</v>
      </c>
      <c r="Z36" s="179">
        <v>74.83</v>
      </c>
      <c r="AA36" s="179">
        <v>78.8</v>
      </c>
      <c r="AB36" s="179">
        <v>68.739999999999995</v>
      </c>
      <c r="AC36" s="179">
        <v>0.1</v>
      </c>
      <c r="AD36" s="179"/>
      <c r="AE36" s="179"/>
      <c r="AF36" s="179"/>
      <c r="AJ36" s="91"/>
    </row>
    <row r="37" spans="1:36" s="93" customFormat="1">
      <c r="A37" s="134">
        <v>42744</v>
      </c>
      <c r="B37" s="1" t="s">
        <v>149</v>
      </c>
      <c r="C37" s="100" t="s">
        <v>156</v>
      </c>
      <c r="D37" s="30" t="s">
        <v>98</v>
      </c>
      <c r="E37" s="93">
        <v>3</v>
      </c>
      <c r="F37" s="91" t="s">
        <v>261</v>
      </c>
      <c r="G37" s="95"/>
      <c r="I37" s="95"/>
      <c r="K37" s="95">
        <v>3.1120000000000001</v>
      </c>
      <c r="L37" s="95">
        <v>5.3410000000000002</v>
      </c>
      <c r="M37" s="95">
        <v>10.375999999999999</v>
      </c>
      <c r="N37" s="95">
        <v>18.882000000000001</v>
      </c>
      <c r="O37" s="95">
        <v>26.03</v>
      </c>
      <c r="P37" s="95"/>
      <c r="Q37" s="96"/>
      <c r="R37" s="96"/>
      <c r="S37" s="96"/>
      <c r="T37" s="96"/>
      <c r="U37" s="96"/>
      <c r="V37" s="95">
        <v>62.28</v>
      </c>
      <c r="Z37" s="179">
        <v>75.58</v>
      </c>
      <c r="AA37" s="179">
        <v>89.61</v>
      </c>
      <c r="AB37" s="179">
        <v>97.27</v>
      </c>
      <c r="AC37" s="179">
        <v>0.1</v>
      </c>
      <c r="AD37" s="179"/>
      <c r="AE37" s="179"/>
      <c r="AF37" s="179"/>
      <c r="AJ37" s="91"/>
    </row>
    <row r="38" spans="1:36" s="93" customFormat="1">
      <c r="A38" s="134">
        <v>42744</v>
      </c>
      <c r="B38" s="1" t="s">
        <v>150</v>
      </c>
      <c r="C38" s="100" t="s">
        <v>157</v>
      </c>
      <c r="D38" s="30" t="s">
        <v>98</v>
      </c>
      <c r="E38" s="93">
        <v>3</v>
      </c>
      <c r="F38" s="91" t="s">
        <v>261</v>
      </c>
      <c r="G38" s="95"/>
      <c r="I38" s="95"/>
      <c r="K38" s="95">
        <v>3.569</v>
      </c>
      <c r="L38" s="95">
        <v>5.4450000000000003</v>
      </c>
      <c r="M38" s="95">
        <v>9.8260000000000005</v>
      </c>
      <c r="N38" s="95">
        <v>17.181000000000001</v>
      </c>
      <c r="O38" s="95">
        <v>23.67</v>
      </c>
      <c r="P38" s="95"/>
      <c r="Q38" s="96"/>
      <c r="R38" s="96"/>
      <c r="S38" s="96"/>
      <c r="T38" s="96"/>
      <c r="U38" s="96"/>
      <c r="V38" s="95">
        <v>62.31</v>
      </c>
      <c r="Z38" s="179">
        <v>74.95</v>
      </c>
      <c r="AA38" s="179">
        <v>68.23</v>
      </c>
      <c r="AB38" s="179">
        <v>67.66</v>
      </c>
      <c r="AC38" s="179">
        <v>0.1</v>
      </c>
      <c r="AD38" s="179"/>
      <c r="AE38" s="179"/>
      <c r="AF38" s="179"/>
      <c r="AJ38" s="91"/>
    </row>
    <row r="39" spans="1:36" s="93" customFormat="1">
      <c r="A39" s="134">
        <v>42744</v>
      </c>
      <c r="B39" s="1" t="s">
        <v>151</v>
      </c>
      <c r="C39" s="100" t="s">
        <v>158</v>
      </c>
      <c r="D39" s="30" t="s">
        <v>98</v>
      </c>
      <c r="E39" s="93">
        <v>3</v>
      </c>
      <c r="F39" s="91" t="s">
        <v>261</v>
      </c>
      <c r="G39" s="95"/>
      <c r="I39" s="95"/>
      <c r="K39" s="95">
        <v>3.4119999999999999</v>
      </c>
      <c r="L39" s="95">
        <v>5.3109999999999999</v>
      </c>
      <c r="M39" s="95">
        <v>10.077999999999999</v>
      </c>
      <c r="N39" s="95">
        <v>18.196000000000002</v>
      </c>
      <c r="O39" s="95">
        <v>24.718</v>
      </c>
      <c r="P39" s="95"/>
      <c r="Q39" s="96"/>
      <c r="R39" s="96"/>
      <c r="S39" s="96"/>
      <c r="T39" s="96"/>
      <c r="U39" s="96"/>
      <c r="V39" s="95">
        <v>62.3</v>
      </c>
      <c r="Z39" s="179">
        <v>72.67</v>
      </c>
      <c r="AA39" s="179">
        <v>57.41</v>
      </c>
      <c r="AB39" s="179">
        <v>52.98</v>
      </c>
      <c r="AC39" s="179">
        <v>0.1</v>
      </c>
      <c r="AD39" s="179"/>
      <c r="AE39" s="179"/>
      <c r="AF39" s="179"/>
      <c r="AJ39" s="91"/>
    </row>
    <row r="40" spans="1:36" s="93" customFormat="1">
      <c r="A40" s="134">
        <v>42744</v>
      </c>
      <c r="B40" s="1" t="s">
        <v>152</v>
      </c>
      <c r="C40" s="100" t="s">
        <v>159</v>
      </c>
      <c r="D40" s="30" t="s">
        <v>98</v>
      </c>
      <c r="E40" s="93">
        <v>3</v>
      </c>
      <c r="F40" s="91" t="s">
        <v>261</v>
      </c>
      <c r="G40" s="95"/>
      <c r="I40" s="95"/>
      <c r="K40" s="95">
        <v>3.4140000000000001</v>
      </c>
      <c r="L40" s="95">
        <v>5.3650000000000002</v>
      </c>
      <c r="M40" s="95">
        <v>10.208</v>
      </c>
      <c r="N40" s="95">
        <v>18.387</v>
      </c>
      <c r="O40" s="95">
        <v>24.959</v>
      </c>
      <c r="P40" s="95"/>
      <c r="Q40" s="96"/>
      <c r="R40" s="96"/>
      <c r="S40" s="96"/>
      <c r="T40" s="96"/>
      <c r="U40" s="96"/>
      <c r="V40" s="95">
        <v>62.35</v>
      </c>
      <c r="Z40" s="179">
        <v>65.22</v>
      </c>
      <c r="AA40" s="179">
        <v>81.760000000000005</v>
      </c>
      <c r="AB40" s="179">
        <v>66.319999999999993</v>
      </c>
      <c r="AC40" s="179">
        <v>0.1</v>
      </c>
      <c r="AD40" s="187"/>
      <c r="AE40" s="187"/>
      <c r="AF40" s="187"/>
      <c r="AJ40" s="91"/>
    </row>
    <row r="41" spans="1:36" s="93" customFormat="1">
      <c r="A41" s="134">
        <v>42744</v>
      </c>
      <c r="B41" s="1" t="s">
        <v>153</v>
      </c>
      <c r="C41" s="100" t="s">
        <v>160</v>
      </c>
      <c r="D41" s="30" t="s">
        <v>98</v>
      </c>
      <c r="E41" s="93">
        <v>3</v>
      </c>
      <c r="F41" s="91" t="s">
        <v>261</v>
      </c>
      <c r="G41" s="95"/>
      <c r="I41" s="95"/>
      <c r="K41" s="95">
        <v>3.4510000000000001</v>
      </c>
      <c r="L41" s="95">
        <v>5.3840000000000003</v>
      </c>
      <c r="M41" s="95">
        <v>10.114000000000001</v>
      </c>
      <c r="N41" s="95">
        <v>18.068999999999999</v>
      </c>
      <c r="O41" s="95">
        <v>24.597000000000001</v>
      </c>
      <c r="P41" s="95"/>
      <c r="Q41" s="96"/>
      <c r="R41" s="96"/>
      <c r="S41" s="96"/>
      <c r="T41" s="96"/>
      <c r="U41" s="96"/>
      <c r="V41" s="95">
        <v>62.37</v>
      </c>
      <c r="Z41" s="179">
        <v>64.930000000000007</v>
      </c>
      <c r="AA41" s="179">
        <v>61.51</v>
      </c>
      <c r="AB41" s="179">
        <v>57.38</v>
      </c>
      <c r="AC41" s="179">
        <v>0.1</v>
      </c>
      <c r="AD41" s="187"/>
      <c r="AE41" s="187"/>
      <c r="AF41" s="187"/>
      <c r="AJ41" s="91"/>
    </row>
    <row r="42" spans="1:36" s="93" customFormat="1">
      <c r="A42" s="199">
        <v>42747</v>
      </c>
      <c r="B42" s="200" t="s">
        <v>223</v>
      </c>
      <c r="C42" s="206" t="s">
        <v>161</v>
      </c>
      <c r="D42" s="200">
        <v>2016.12</v>
      </c>
      <c r="E42" s="200">
        <v>3</v>
      </c>
      <c r="F42" s="91" t="s">
        <v>262</v>
      </c>
      <c r="G42" s="95">
        <v>2.1179999999999999</v>
      </c>
      <c r="H42" s="93">
        <v>0.62</v>
      </c>
      <c r="I42" s="175">
        <v>5.6844999999999999</v>
      </c>
      <c r="K42" s="95">
        <v>3.468</v>
      </c>
      <c r="L42" s="95">
        <v>5.2960000000000003</v>
      </c>
      <c r="M42" s="95">
        <v>9.9290000000000003</v>
      </c>
      <c r="N42" s="95">
        <v>17.827999999999999</v>
      </c>
      <c r="O42" s="95">
        <v>24.081</v>
      </c>
      <c r="P42" s="95"/>
      <c r="Q42" s="96"/>
      <c r="R42" s="96"/>
      <c r="S42" s="96"/>
      <c r="T42" s="96"/>
      <c r="U42" s="96"/>
      <c r="V42" s="95">
        <v>62.31</v>
      </c>
      <c r="W42" s="93">
        <v>12.52</v>
      </c>
      <c r="X42" s="93">
        <v>11.94</v>
      </c>
      <c r="Y42" s="93">
        <v>38.049999999999997</v>
      </c>
      <c r="Z42" s="179">
        <v>67.680000000000007</v>
      </c>
      <c r="AA42" s="179">
        <v>94.51</v>
      </c>
      <c r="AB42" s="186">
        <v>126.8</v>
      </c>
      <c r="AC42" s="179">
        <v>0.1</v>
      </c>
      <c r="AD42" s="179">
        <v>9.7170000000000005</v>
      </c>
      <c r="AE42" s="179">
        <v>0.1</v>
      </c>
      <c r="AF42" s="179">
        <v>6.7190000000000003</v>
      </c>
      <c r="AJ42" s="91"/>
    </row>
    <row r="43" spans="1:36" s="93" customFormat="1">
      <c r="A43" s="15">
        <v>42747</v>
      </c>
      <c r="B43" s="1" t="s">
        <v>163</v>
      </c>
      <c r="C43" s="100" t="s">
        <v>162</v>
      </c>
      <c r="D43" s="30" t="s">
        <v>98</v>
      </c>
      <c r="E43" s="93">
        <v>3</v>
      </c>
      <c r="F43" s="91" t="s">
        <v>261</v>
      </c>
      <c r="G43" s="95"/>
      <c r="I43" s="95"/>
      <c r="K43" s="95">
        <v>3.45</v>
      </c>
      <c r="L43" s="95">
        <v>5.3310000000000004</v>
      </c>
      <c r="M43" s="95">
        <v>10.057</v>
      </c>
      <c r="N43" s="95">
        <v>18.079000000000001</v>
      </c>
      <c r="O43" s="95">
        <v>24.481999999999999</v>
      </c>
      <c r="P43" s="95"/>
      <c r="Q43" s="96"/>
      <c r="R43" s="96"/>
      <c r="S43" s="96"/>
      <c r="T43" s="96"/>
      <c r="U43" s="96"/>
      <c r="V43" s="95">
        <v>62.33</v>
      </c>
      <c r="Z43" s="179">
        <v>66.42</v>
      </c>
      <c r="AA43" s="179">
        <v>85.53</v>
      </c>
      <c r="AB43" s="179">
        <v>81.37</v>
      </c>
      <c r="AC43" s="179">
        <v>0.1</v>
      </c>
      <c r="AD43" s="179"/>
      <c r="AE43" s="179"/>
      <c r="AF43" s="179"/>
      <c r="AJ43" s="91"/>
    </row>
    <row r="44" spans="1:36" s="93" customFormat="1">
      <c r="A44" s="15">
        <v>42747</v>
      </c>
      <c r="B44" s="1" t="s">
        <v>164</v>
      </c>
      <c r="C44" s="100" t="s">
        <v>168</v>
      </c>
      <c r="D44" s="30" t="s">
        <v>98</v>
      </c>
      <c r="E44" s="93">
        <v>3</v>
      </c>
      <c r="F44" s="91" t="s">
        <v>261</v>
      </c>
      <c r="G44" s="95"/>
      <c r="I44" s="95"/>
      <c r="K44" s="95">
        <v>3.3839999999999999</v>
      </c>
      <c r="L44" s="95">
        <v>5.3490000000000002</v>
      </c>
      <c r="M44" s="95">
        <v>10.218</v>
      </c>
      <c r="N44" s="95">
        <v>18.405999999999999</v>
      </c>
      <c r="O44" s="95">
        <v>24.971</v>
      </c>
      <c r="P44" s="95"/>
      <c r="Q44" s="96"/>
      <c r="R44" s="96"/>
      <c r="S44" s="96"/>
      <c r="T44" s="96"/>
      <c r="U44" s="96"/>
      <c r="V44" s="95">
        <v>62.36</v>
      </c>
      <c r="Z44" s="179">
        <v>70.22</v>
      </c>
      <c r="AA44" s="179">
        <v>57.12</v>
      </c>
      <c r="AB44" s="179">
        <v>49.85</v>
      </c>
      <c r="AC44" s="179">
        <v>0.1</v>
      </c>
      <c r="AD44" s="179"/>
      <c r="AE44" s="179"/>
      <c r="AF44" s="179"/>
      <c r="AJ44" s="91"/>
    </row>
    <row r="45" spans="1:36" s="93" customFormat="1">
      <c r="A45" s="199">
        <v>42747</v>
      </c>
      <c r="B45" s="200" t="s">
        <v>224</v>
      </c>
      <c r="C45" s="206" t="s">
        <v>169</v>
      </c>
      <c r="D45" s="207" t="s">
        <v>98</v>
      </c>
      <c r="E45" s="201">
        <v>3</v>
      </c>
      <c r="F45" s="91" t="s">
        <v>262</v>
      </c>
      <c r="G45" s="95"/>
      <c r="I45" s="95"/>
      <c r="K45" s="95">
        <v>3.46</v>
      </c>
      <c r="L45" s="95">
        <v>5.3559999999999999</v>
      </c>
      <c r="M45" s="95">
        <v>10.118</v>
      </c>
      <c r="N45" s="95">
        <v>18.216999999999999</v>
      </c>
      <c r="O45" s="95">
        <v>24.709</v>
      </c>
      <c r="P45" s="95"/>
      <c r="Q45" s="96"/>
      <c r="R45" s="96"/>
      <c r="S45" s="96"/>
      <c r="T45" s="96"/>
      <c r="U45" s="96"/>
      <c r="V45" s="95">
        <v>62.37</v>
      </c>
      <c r="Z45" s="179">
        <v>63.82</v>
      </c>
      <c r="AA45" s="179">
        <v>87.36</v>
      </c>
      <c r="AB45" s="186">
        <v>116.1</v>
      </c>
      <c r="AC45" s="179">
        <v>0.1</v>
      </c>
      <c r="AD45" s="179"/>
      <c r="AE45" s="179"/>
      <c r="AF45" s="179"/>
      <c r="AJ45" s="91"/>
    </row>
    <row r="46" spans="1:36" s="93" customFormat="1">
      <c r="A46" s="199">
        <v>42747</v>
      </c>
      <c r="B46" s="200" t="s">
        <v>225</v>
      </c>
      <c r="C46" s="206" t="s">
        <v>170</v>
      </c>
      <c r="D46" s="207" t="s">
        <v>98</v>
      </c>
      <c r="E46" s="201">
        <v>3</v>
      </c>
      <c r="F46" s="91" t="s">
        <v>262</v>
      </c>
      <c r="G46" s="95"/>
      <c r="I46" s="95"/>
      <c r="K46" s="95">
        <v>3.3980000000000001</v>
      </c>
      <c r="L46" s="95">
        <v>5.2850000000000001</v>
      </c>
      <c r="M46" s="95">
        <v>10.037000000000001</v>
      </c>
      <c r="N46" s="95">
        <v>18.102</v>
      </c>
      <c r="O46" s="95">
        <v>24.553999999999998</v>
      </c>
      <c r="P46" s="95"/>
      <c r="Q46" s="96"/>
      <c r="R46" s="96"/>
      <c r="S46" s="96"/>
      <c r="T46" s="96"/>
      <c r="U46" s="96"/>
      <c r="V46" s="95">
        <v>62.34</v>
      </c>
      <c r="Z46" s="179">
        <v>74.37</v>
      </c>
      <c r="AA46" s="179">
        <v>86.98</v>
      </c>
      <c r="AB46" s="186">
        <v>121.5</v>
      </c>
      <c r="AC46" s="179">
        <v>0.1</v>
      </c>
      <c r="AD46" s="179"/>
      <c r="AE46" s="179"/>
      <c r="AF46" s="179"/>
      <c r="AJ46" s="91"/>
    </row>
    <row r="47" spans="1:36" s="93" customFormat="1">
      <c r="A47" s="15">
        <v>42747</v>
      </c>
      <c r="B47" s="1" t="s">
        <v>165</v>
      </c>
      <c r="C47" s="100" t="s">
        <v>171</v>
      </c>
      <c r="D47" s="30" t="s">
        <v>98</v>
      </c>
      <c r="E47" s="93">
        <v>3</v>
      </c>
      <c r="F47" s="91" t="s">
        <v>261</v>
      </c>
      <c r="G47" s="95"/>
      <c r="I47" s="95"/>
      <c r="K47" s="95">
        <v>3.42</v>
      </c>
      <c r="L47" s="95">
        <v>5.3230000000000004</v>
      </c>
      <c r="M47" s="95">
        <v>10.087999999999999</v>
      </c>
      <c r="N47" s="95">
        <v>18.170999999999999</v>
      </c>
      <c r="O47" s="95">
        <v>24.643999999999998</v>
      </c>
      <c r="P47" s="95"/>
      <c r="Q47" s="96"/>
      <c r="R47" s="96"/>
      <c r="S47" s="96"/>
      <c r="T47" s="96"/>
      <c r="U47" s="96"/>
      <c r="V47" s="95">
        <v>62.37</v>
      </c>
      <c r="Z47" s="179">
        <v>74.790000000000006</v>
      </c>
      <c r="AA47" s="179">
        <v>40.65</v>
      </c>
      <c r="AB47" s="179">
        <v>43.8</v>
      </c>
      <c r="AC47" s="179">
        <v>0.1</v>
      </c>
      <c r="AD47" s="179"/>
      <c r="AE47" s="179"/>
      <c r="AF47" s="179"/>
      <c r="AJ47" s="91"/>
    </row>
    <row r="48" spans="1:36" s="93" customFormat="1">
      <c r="A48" s="15">
        <v>42747</v>
      </c>
      <c r="B48" s="1" t="s">
        <v>166</v>
      </c>
      <c r="C48" s="100" t="s">
        <v>172</v>
      </c>
      <c r="D48" s="30" t="s">
        <v>98</v>
      </c>
      <c r="E48" s="93">
        <v>3</v>
      </c>
      <c r="F48" s="91" t="s">
        <v>261</v>
      </c>
      <c r="G48" s="95"/>
      <c r="I48" s="95"/>
      <c r="K48" s="95">
        <v>3.4380000000000002</v>
      </c>
      <c r="L48" s="95">
        <v>5.3419999999999996</v>
      </c>
      <c r="M48" s="95">
        <v>10.122</v>
      </c>
      <c r="N48" s="95">
        <v>18.236000000000001</v>
      </c>
      <c r="O48" s="95">
        <v>24.742000000000001</v>
      </c>
      <c r="P48" s="95"/>
      <c r="Q48" s="96"/>
      <c r="R48" s="96"/>
      <c r="S48" s="96"/>
      <c r="T48" s="96"/>
      <c r="U48" s="96"/>
      <c r="V48" s="95">
        <v>62.34</v>
      </c>
      <c r="Z48" s="179">
        <v>74.33</v>
      </c>
      <c r="AA48" s="179">
        <v>38.36</v>
      </c>
      <c r="AB48" s="179">
        <v>46.54</v>
      </c>
      <c r="AC48" s="179">
        <v>0.1</v>
      </c>
      <c r="AD48" s="179"/>
      <c r="AE48" s="179"/>
      <c r="AF48" s="179"/>
      <c r="AJ48" s="91"/>
    </row>
    <row r="49" spans="1:36" s="93" customFormat="1">
      <c r="A49" s="15">
        <v>42747</v>
      </c>
      <c r="B49" s="1" t="s">
        <v>167</v>
      </c>
      <c r="C49" s="100" t="s">
        <v>173</v>
      </c>
      <c r="D49" s="1">
        <v>2016.12</v>
      </c>
      <c r="E49" s="1">
        <v>3</v>
      </c>
      <c r="F49" s="91" t="s">
        <v>261</v>
      </c>
      <c r="G49" s="95"/>
      <c r="I49" s="95"/>
      <c r="K49" s="95">
        <v>3.4159999999999999</v>
      </c>
      <c r="L49" s="95">
        <v>5.34</v>
      </c>
      <c r="M49" s="95">
        <v>10.166</v>
      </c>
      <c r="N49" s="95">
        <v>18.361999999999998</v>
      </c>
      <c r="O49" s="95">
        <v>24.965</v>
      </c>
      <c r="P49" s="95"/>
      <c r="Q49" s="96"/>
      <c r="R49" s="96"/>
      <c r="S49" s="96"/>
      <c r="T49" s="96"/>
      <c r="U49" s="96"/>
      <c r="V49" s="95">
        <v>62.32</v>
      </c>
      <c r="Z49" s="179">
        <v>74.78</v>
      </c>
      <c r="AA49" s="179">
        <v>53.96</v>
      </c>
      <c r="AB49" s="179">
        <v>56.52</v>
      </c>
      <c r="AC49" s="179">
        <v>0.1</v>
      </c>
      <c r="AD49" s="179"/>
      <c r="AE49" s="179"/>
      <c r="AF49" s="179"/>
      <c r="AJ49" s="91"/>
    </row>
    <row r="50" spans="1:36" s="93" customFormat="1">
      <c r="A50" s="15">
        <v>42748</v>
      </c>
      <c r="B50" s="1" t="s">
        <v>174</v>
      </c>
      <c r="C50" s="100" t="s">
        <v>181</v>
      </c>
      <c r="D50" s="30" t="s">
        <v>98</v>
      </c>
      <c r="E50" s="93">
        <v>3</v>
      </c>
      <c r="F50" s="91" t="s">
        <v>261</v>
      </c>
      <c r="G50" s="95">
        <v>2.161</v>
      </c>
      <c r="H50" s="93">
        <v>0.67</v>
      </c>
      <c r="I50" s="95">
        <v>5.7148000000000003</v>
      </c>
      <c r="J50" s="93">
        <v>8.27</v>
      </c>
      <c r="K50" s="95">
        <v>3.5779999999999998</v>
      </c>
      <c r="L50" s="95">
        <v>5.5209999999999999</v>
      </c>
      <c r="M50" s="95">
        <v>10.244999999999999</v>
      </c>
      <c r="N50" s="95">
        <v>18.184999999999999</v>
      </c>
      <c r="O50" s="95">
        <v>24.693000000000001</v>
      </c>
      <c r="P50" s="95">
        <v>0.01</v>
      </c>
      <c r="Q50" s="96">
        <v>33</v>
      </c>
      <c r="R50" s="96">
        <v>1.5</v>
      </c>
      <c r="S50" s="96">
        <v>3</v>
      </c>
      <c r="T50" s="96">
        <v>0</v>
      </c>
      <c r="U50" s="96">
        <v>37.5</v>
      </c>
      <c r="V50" s="95">
        <v>62.3</v>
      </c>
      <c r="W50" s="93">
        <v>12.61</v>
      </c>
      <c r="X50" s="93">
        <v>12</v>
      </c>
      <c r="Y50" s="93">
        <v>38.520000000000003</v>
      </c>
      <c r="Z50" s="179">
        <v>72.680000000000007</v>
      </c>
      <c r="AA50" s="179">
        <v>77.239999999999995</v>
      </c>
      <c r="AB50" s="179">
        <v>91.84</v>
      </c>
      <c r="AC50" s="179">
        <v>0.1</v>
      </c>
      <c r="AD50" s="179">
        <v>11.79</v>
      </c>
      <c r="AE50" s="179">
        <v>0.1</v>
      </c>
      <c r="AF50" s="179">
        <v>19.41</v>
      </c>
      <c r="AJ50" s="91"/>
    </row>
    <row r="51" spans="1:36" s="93" customFormat="1">
      <c r="A51" s="15">
        <v>42748</v>
      </c>
      <c r="B51" s="1" t="s">
        <v>175</v>
      </c>
      <c r="C51" s="100" t="s">
        <v>182</v>
      </c>
      <c r="D51" s="30" t="s">
        <v>98</v>
      </c>
      <c r="E51" s="1">
        <v>3</v>
      </c>
      <c r="F51" s="91" t="s">
        <v>261</v>
      </c>
      <c r="G51" s="95"/>
      <c r="I51" s="95"/>
      <c r="K51" s="95">
        <v>3.42</v>
      </c>
      <c r="L51" s="95">
        <v>5.3230000000000004</v>
      </c>
      <c r="M51" s="95">
        <v>10.087999999999999</v>
      </c>
      <c r="N51" s="95">
        <v>18.170999999999999</v>
      </c>
      <c r="O51" s="95">
        <v>24.643999999999998</v>
      </c>
      <c r="P51" s="95"/>
      <c r="Q51" s="96"/>
      <c r="R51" s="96"/>
      <c r="S51" s="96"/>
      <c r="T51" s="96"/>
      <c r="U51" s="96"/>
      <c r="V51" s="95">
        <v>62.33</v>
      </c>
      <c r="Z51" s="179">
        <v>77.11</v>
      </c>
      <c r="AA51" s="179">
        <v>85.66</v>
      </c>
      <c r="AB51" s="179">
        <v>75.88</v>
      </c>
      <c r="AC51" s="179">
        <v>0.1</v>
      </c>
      <c r="AD51" s="179"/>
      <c r="AE51" s="179"/>
      <c r="AF51" s="179"/>
      <c r="AJ51" s="91"/>
    </row>
    <row r="52" spans="1:36" s="93" customFormat="1">
      <c r="A52" s="15">
        <v>42748</v>
      </c>
      <c r="B52" s="1" t="s">
        <v>176</v>
      </c>
      <c r="C52" s="100" t="s">
        <v>183</v>
      </c>
      <c r="D52" s="30" t="s">
        <v>98</v>
      </c>
      <c r="E52" s="93">
        <v>3</v>
      </c>
      <c r="F52" s="91" t="s">
        <v>261</v>
      </c>
      <c r="G52" s="95"/>
      <c r="I52" s="95"/>
      <c r="K52" s="95">
        <v>3.5150000000000001</v>
      </c>
      <c r="L52" s="95">
        <v>5.4139999999999997</v>
      </c>
      <c r="M52" s="95">
        <v>10.172000000000001</v>
      </c>
      <c r="N52" s="95">
        <v>18.22</v>
      </c>
      <c r="O52" s="95">
        <v>24.646000000000001</v>
      </c>
      <c r="P52" s="95"/>
      <c r="Q52" s="96"/>
      <c r="R52" s="96"/>
      <c r="S52" s="96"/>
      <c r="T52" s="96"/>
      <c r="U52" s="96"/>
      <c r="V52" s="95">
        <v>62.37</v>
      </c>
      <c r="Z52" s="179">
        <v>59.16</v>
      </c>
      <c r="AA52" s="179">
        <v>79.459999999999994</v>
      </c>
      <c r="AB52" s="179">
        <v>55.13</v>
      </c>
      <c r="AC52" s="179">
        <v>0.1</v>
      </c>
      <c r="AD52" s="179"/>
      <c r="AE52" s="179"/>
      <c r="AF52" s="179"/>
      <c r="AJ52" s="91"/>
    </row>
    <row r="53" spans="1:36" s="93" customFormat="1">
      <c r="A53" s="15">
        <v>42748</v>
      </c>
      <c r="B53" s="1" t="s">
        <v>177</v>
      </c>
      <c r="C53" s="100" t="s">
        <v>184</v>
      </c>
      <c r="D53" s="30" t="s">
        <v>98</v>
      </c>
      <c r="E53" s="93">
        <v>3</v>
      </c>
      <c r="F53" s="91" t="s">
        <v>261</v>
      </c>
      <c r="G53" s="95"/>
      <c r="I53" s="95"/>
      <c r="K53" s="95">
        <v>3.528</v>
      </c>
      <c r="L53" s="95">
        <v>5.4480000000000004</v>
      </c>
      <c r="M53" s="95">
        <v>10.134</v>
      </c>
      <c r="N53" s="95">
        <v>18.026</v>
      </c>
      <c r="O53" s="95">
        <v>24.486000000000001</v>
      </c>
      <c r="P53" s="95"/>
      <c r="Q53" s="96"/>
      <c r="R53" s="96"/>
      <c r="S53" s="96"/>
      <c r="T53" s="96"/>
      <c r="U53" s="96"/>
      <c r="V53" s="95">
        <v>62.46</v>
      </c>
      <c r="Z53" s="179">
        <v>51.57</v>
      </c>
      <c r="AA53" s="179">
        <v>83.38</v>
      </c>
      <c r="AB53" s="179">
        <v>51.9</v>
      </c>
      <c r="AC53" s="179">
        <v>0.1</v>
      </c>
      <c r="AD53" s="179"/>
      <c r="AE53" s="179"/>
      <c r="AF53" s="179"/>
      <c r="AJ53" s="91"/>
    </row>
    <row r="54" spans="1:36" s="93" customFormat="1">
      <c r="A54" s="15">
        <v>42748</v>
      </c>
      <c r="B54" s="1" t="s">
        <v>178</v>
      </c>
      <c r="C54" s="100" t="s">
        <v>185</v>
      </c>
      <c r="D54" s="30" t="s">
        <v>98</v>
      </c>
      <c r="E54" s="93">
        <v>3</v>
      </c>
      <c r="F54" s="91" t="s">
        <v>261</v>
      </c>
      <c r="G54" s="95"/>
      <c r="I54" s="95"/>
      <c r="K54" s="95">
        <v>3.4009999999999998</v>
      </c>
      <c r="L54" s="95">
        <v>5.3319999999999999</v>
      </c>
      <c r="M54" s="95">
        <v>10.185</v>
      </c>
      <c r="N54" s="95">
        <v>18.46</v>
      </c>
      <c r="O54" s="95">
        <v>25.143000000000001</v>
      </c>
      <c r="P54" s="95"/>
      <c r="Q54" s="96"/>
      <c r="R54" s="96"/>
      <c r="S54" s="96"/>
      <c r="T54" s="96"/>
      <c r="U54" s="96"/>
      <c r="V54" s="95">
        <v>62.5</v>
      </c>
      <c r="Z54" s="178">
        <v>75.95</v>
      </c>
      <c r="AA54" s="179">
        <v>71.08</v>
      </c>
      <c r="AB54" s="179">
        <v>56.83</v>
      </c>
      <c r="AC54" s="179">
        <v>0.1</v>
      </c>
      <c r="AD54" s="179"/>
      <c r="AE54" s="179"/>
      <c r="AF54" s="179"/>
      <c r="AJ54" s="91"/>
    </row>
    <row r="55" spans="1:36" s="93" customFormat="1">
      <c r="A55" s="15">
        <v>42748</v>
      </c>
      <c r="B55" s="1" t="s">
        <v>226</v>
      </c>
      <c r="C55" s="100" t="s">
        <v>186</v>
      </c>
      <c r="D55" s="1">
        <v>2016.12</v>
      </c>
      <c r="E55" s="93">
        <v>3</v>
      </c>
      <c r="F55" s="91" t="s">
        <v>261</v>
      </c>
      <c r="G55" s="95">
        <v>2.0219999999999998</v>
      </c>
      <c r="H55" s="93">
        <v>0.61</v>
      </c>
      <c r="I55" s="95">
        <v>5.5147000000000004</v>
      </c>
      <c r="J55" s="93">
        <v>8.0500000000000007</v>
      </c>
      <c r="K55" s="95">
        <v>3.4340000000000002</v>
      </c>
      <c r="L55" s="95">
        <v>5.26</v>
      </c>
      <c r="M55" s="95">
        <v>9.92</v>
      </c>
      <c r="N55" s="95">
        <v>17.920000000000002</v>
      </c>
      <c r="O55" s="95">
        <v>24.318999999999999</v>
      </c>
      <c r="P55" s="95"/>
      <c r="Q55" s="96">
        <v>7</v>
      </c>
      <c r="R55" s="96">
        <v>0.5</v>
      </c>
      <c r="S55" s="96">
        <v>1</v>
      </c>
      <c r="T55" s="96">
        <v>0</v>
      </c>
      <c r="U55" s="96">
        <v>8.5</v>
      </c>
      <c r="V55" s="95">
        <v>62.37</v>
      </c>
      <c r="W55" s="93">
        <v>12.42</v>
      </c>
      <c r="X55" s="93">
        <v>11.66</v>
      </c>
      <c r="Y55" s="93">
        <v>38.19</v>
      </c>
      <c r="Z55" s="178">
        <v>66.41</v>
      </c>
      <c r="AA55" s="179">
        <v>102.5</v>
      </c>
      <c r="AB55" s="179">
        <v>78.16</v>
      </c>
      <c r="AC55" s="179">
        <v>0.1</v>
      </c>
      <c r="AD55" s="179">
        <v>11.78</v>
      </c>
      <c r="AE55" s="179">
        <v>0.1</v>
      </c>
      <c r="AF55" s="179">
        <v>10.47</v>
      </c>
      <c r="AJ55" s="91"/>
    </row>
    <row r="56" spans="1:36" s="93" customFormat="1">
      <c r="A56" s="15">
        <v>42748</v>
      </c>
      <c r="B56" s="1" t="s">
        <v>179</v>
      </c>
      <c r="C56" s="100" t="s">
        <v>187</v>
      </c>
      <c r="D56" s="1">
        <v>2016.12</v>
      </c>
      <c r="E56" s="93">
        <v>3</v>
      </c>
      <c r="F56" s="91" t="s">
        <v>261</v>
      </c>
      <c r="G56" s="95"/>
      <c r="I56" s="95"/>
      <c r="K56" s="95">
        <v>3.46</v>
      </c>
      <c r="L56" s="95">
        <v>5.3559999999999999</v>
      </c>
      <c r="M56" s="95">
        <v>10.118</v>
      </c>
      <c r="N56" s="95">
        <v>18.216999999999999</v>
      </c>
      <c r="O56" s="95">
        <v>24.709</v>
      </c>
      <c r="P56" s="95"/>
      <c r="Q56" s="96"/>
      <c r="R56" s="96"/>
      <c r="S56" s="96"/>
      <c r="T56" s="96"/>
      <c r="U56" s="96"/>
      <c r="V56" s="95">
        <v>62.45</v>
      </c>
      <c r="Z56" s="179">
        <v>69.41</v>
      </c>
      <c r="AA56" s="179">
        <v>45.7</v>
      </c>
      <c r="AB56" s="179">
        <v>20</v>
      </c>
      <c r="AC56" s="179">
        <v>0.1</v>
      </c>
      <c r="AD56" s="179"/>
      <c r="AE56" s="179"/>
      <c r="AF56" s="179"/>
      <c r="AJ56" s="91"/>
    </row>
    <row r="57" spans="1:36" s="93" customFormat="1">
      <c r="A57" s="15">
        <v>42748</v>
      </c>
      <c r="B57" s="1" t="s">
        <v>180</v>
      </c>
      <c r="C57" s="100" t="s">
        <v>188</v>
      </c>
      <c r="D57" s="1">
        <v>2017.01</v>
      </c>
      <c r="E57" s="93">
        <v>3</v>
      </c>
      <c r="F57" s="91" t="s">
        <v>261</v>
      </c>
      <c r="G57" s="95"/>
      <c r="I57" s="95"/>
      <c r="K57" s="95">
        <v>3.472</v>
      </c>
      <c r="L57" s="95">
        <v>5.3730000000000002</v>
      </c>
      <c r="M57" s="95">
        <v>10.074</v>
      </c>
      <c r="N57" s="95">
        <v>17.966999999999999</v>
      </c>
      <c r="O57" s="95">
        <v>24.167999999999999</v>
      </c>
      <c r="P57" s="95"/>
      <c r="Q57" s="96"/>
      <c r="R57" s="96"/>
      <c r="S57" s="96"/>
      <c r="T57" s="96"/>
      <c r="U57" s="96"/>
      <c r="V57" s="95">
        <v>62.33</v>
      </c>
      <c r="Z57" s="179">
        <v>53.98</v>
      </c>
      <c r="AA57" s="179">
        <v>91.89</v>
      </c>
      <c r="AB57" s="179">
        <v>55.5</v>
      </c>
      <c r="AC57" s="179">
        <v>0.1</v>
      </c>
      <c r="AD57" s="179"/>
      <c r="AE57" s="179"/>
      <c r="AF57" s="179"/>
      <c r="AJ57" s="91"/>
    </row>
    <row r="58" spans="1:36" s="93" customFormat="1">
      <c r="A58" s="15">
        <v>42749</v>
      </c>
      <c r="B58" s="1" t="s">
        <v>189</v>
      </c>
      <c r="C58" s="100" t="s">
        <v>197</v>
      </c>
      <c r="D58" s="30">
        <v>2017.01</v>
      </c>
      <c r="E58" s="93">
        <v>3</v>
      </c>
      <c r="F58" s="91" t="s">
        <v>261</v>
      </c>
      <c r="G58" s="95">
        <v>2.161</v>
      </c>
      <c r="H58" s="93">
        <v>0.47</v>
      </c>
      <c r="I58" s="95">
        <v>5.1685999999999996</v>
      </c>
      <c r="J58" s="93">
        <v>8.11</v>
      </c>
      <c r="K58" s="95">
        <v>3.31</v>
      </c>
      <c r="L58" s="95">
        <v>5.3019999999999996</v>
      </c>
      <c r="M58" s="95">
        <v>10.196999999999999</v>
      </c>
      <c r="N58" s="95">
        <v>18.417999999999999</v>
      </c>
      <c r="O58" s="95">
        <v>25.018000000000001</v>
      </c>
      <c r="P58" s="95">
        <v>0.04</v>
      </c>
      <c r="Q58" s="96">
        <v>22</v>
      </c>
      <c r="R58" s="96">
        <v>2</v>
      </c>
      <c r="S58" s="96">
        <v>4</v>
      </c>
      <c r="T58" s="96">
        <v>0</v>
      </c>
      <c r="U58" s="96">
        <v>28</v>
      </c>
      <c r="V58" s="95">
        <v>62.42</v>
      </c>
      <c r="W58" s="93">
        <v>12.53</v>
      </c>
      <c r="X58" s="93">
        <v>11.97</v>
      </c>
      <c r="Y58" s="93">
        <v>38.299999999999997</v>
      </c>
      <c r="Z58" s="179">
        <v>62.45</v>
      </c>
      <c r="AA58" s="179">
        <v>92.73</v>
      </c>
      <c r="AB58" s="179">
        <v>92.22</v>
      </c>
      <c r="AC58" s="179">
        <v>0.1</v>
      </c>
      <c r="AD58" s="179">
        <v>9.5440000000000005</v>
      </c>
      <c r="AE58" s="179">
        <v>0.1</v>
      </c>
      <c r="AF58" s="179">
        <v>11.24</v>
      </c>
      <c r="AJ58" s="91"/>
    </row>
    <row r="59" spans="1:36" s="93" customFormat="1">
      <c r="A59" s="15">
        <v>42750</v>
      </c>
      <c r="B59" s="1" t="s">
        <v>205</v>
      </c>
      <c r="C59" s="100" t="s">
        <v>198</v>
      </c>
      <c r="D59" s="1">
        <v>2017.01</v>
      </c>
      <c r="E59" s="93">
        <v>3</v>
      </c>
      <c r="F59" s="91" t="s">
        <v>261</v>
      </c>
      <c r="G59" s="95"/>
      <c r="I59" s="95"/>
      <c r="K59" s="95">
        <v>3.3780000000000001</v>
      </c>
      <c r="L59" s="95">
        <v>5.2889999999999997</v>
      </c>
      <c r="M59" s="95">
        <v>10.064</v>
      </c>
      <c r="N59" s="95">
        <v>18.123999999999999</v>
      </c>
      <c r="O59" s="95">
        <v>24.556000000000001</v>
      </c>
      <c r="P59" s="95"/>
      <c r="Q59" s="96"/>
      <c r="R59" s="96"/>
      <c r="S59" s="96"/>
      <c r="T59" s="96"/>
      <c r="U59" s="96"/>
      <c r="V59" s="95">
        <v>62.46</v>
      </c>
      <c r="Z59" s="179">
        <v>64.739999999999995</v>
      </c>
      <c r="AA59" s="179">
        <v>88.42</v>
      </c>
      <c r="AB59" s="179">
        <v>66.98</v>
      </c>
      <c r="AC59" s="179">
        <v>0.1</v>
      </c>
      <c r="AD59" s="179"/>
      <c r="AE59" s="179"/>
      <c r="AF59" s="179"/>
      <c r="AJ59" s="91"/>
    </row>
    <row r="60" spans="1:36" s="93" customFormat="1">
      <c r="A60" s="15">
        <v>42749</v>
      </c>
      <c r="B60" s="1" t="s">
        <v>190</v>
      </c>
      <c r="C60" s="100" t="s">
        <v>199</v>
      </c>
      <c r="D60" s="1">
        <v>2017.01</v>
      </c>
      <c r="E60" s="1">
        <v>3</v>
      </c>
      <c r="F60" s="91" t="s">
        <v>261</v>
      </c>
      <c r="G60" s="95"/>
      <c r="I60" s="95"/>
      <c r="K60" s="95">
        <v>3.3679999999999999</v>
      </c>
      <c r="L60" s="95">
        <v>5.2080000000000002</v>
      </c>
      <c r="M60" s="95">
        <v>9.9169999999999998</v>
      </c>
      <c r="N60" s="95">
        <v>18.039000000000001</v>
      </c>
      <c r="O60" s="95">
        <v>24.6</v>
      </c>
      <c r="P60" s="95"/>
      <c r="Q60" s="96"/>
      <c r="R60" s="96"/>
      <c r="S60" s="96"/>
      <c r="T60" s="96"/>
      <c r="U60" s="96"/>
      <c r="V60" s="95">
        <v>62.34</v>
      </c>
      <c r="Z60" s="179">
        <v>55.91</v>
      </c>
      <c r="AA60" s="179">
        <v>76.08</v>
      </c>
      <c r="AB60" s="179">
        <v>72.599999999999994</v>
      </c>
      <c r="AC60" s="179">
        <v>0.1</v>
      </c>
      <c r="AD60" s="179"/>
      <c r="AE60" s="179"/>
      <c r="AF60" s="179"/>
      <c r="AJ60" s="91"/>
    </row>
    <row r="61" spans="1:36" s="93" customFormat="1">
      <c r="A61" s="15">
        <v>42749</v>
      </c>
      <c r="B61" s="1" t="s">
        <v>191</v>
      </c>
      <c r="C61" s="100" t="s">
        <v>200</v>
      </c>
      <c r="D61" s="1">
        <v>2017.01</v>
      </c>
      <c r="E61" s="93">
        <v>3</v>
      </c>
      <c r="F61" s="91" t="s">
        <v>261</v>
      </c>
      <c r="G61" s="95"/>
      <c r="I61" s="95"/>
      <c r="K61" s="95">
        <v>3.4129999999999998</v>
      </c>
      <c r="L61" s="95">
        <v>5.327</v>
      </c>
      <c r="M61" s="95">
        <v>10.143000000000001</v>
      </c>
      <c r="N61" s="95">
        <v>18.442</v>
      </c>
      <c r="O61" s="95">
        <v>25.178000000000001</v>
      </c>
      <c r="P61" s="95"/>
      <c r="Q61" s="96"/>
      <c r="R61" s="96"/>
      <c r="S61" s="96"/>
      <c r="T61" s="96"/>
      <c r="U61" s="96"/>
      <c r="V61" s="95">
        <v>62.46</v>
      </c>
      <c r="Z61" s="179">
        <v>57.86</v>
      </c>
      <c r="AA61" s="179">
        <v>59.91</v>
      </c>
      <c r="AB61" s="179">
        <v>59.16</v>
      </c>
      <c r="AC61" s="179">
        <v>0.1</v>
      </c>
      <c r="AD61" s="179"/>
      <c r="AE61" s="179"/>
      <c r="AF61" s="179"/>
      <c r="AJ61" s="91"/>
    </row>
    <row r="62" spans="1:36" s="93" customFormat="1">
      <c r="A62" s="15">
        <v>42749</v>
      </c>
      <c r="B62" s="1" t="s">
        <v>192</v>
      </c>
      <c r="C62" s="100" t="s">
        <v>201</v>
      </c>
      <c r="D62" s="1">
        <v>2017.01</v>
      </c>
      <c r="E62" s="93">
        <v>3</v>
      </c>
      <c r="F62" s="91" t="s">
        <v>261</v>
      </c>
      <c r="G62" s="95"/>
      <c r="I62" s="95"/>
      <c r="K62" s="95">
        <v>3.4129999999999998</v>
      </c>
      <c r="L62" s="95">
        <v>5.327</v>
      </c>
      <c r="M62" s="95">
        <v>10.143000000000001</v>
      </c>
      <c r="N62" s="95">
        <v>18.442</v>
      </c>
      <c r="O62" s="95">
        <v>25.178000000000001</v>
      </c>
      <c r="P62" s="95"/>
      <c r="Q62" s="96"/>
      <c r="R62" s="96"/>
      <c r="S62" s="96"/>
      <c r="T62" s="96"/>
      <c r="U62" s="96"/>
      <c r="V62" s="95">
        <v>62.4</v>
      </c>
      <c r="Z62" s="179">
        <v>49.35</v>
      </c>
      <c r="AA62" s="179">
        <v>61.87</v>
      </c>
      <c r="AB62" s="179">
        <v>54.15</v>
      </c>
      <c r="AC62" s="179">
        <v>0.1</v>
      </c>
      <c r="AD62" s="179"/>
      <c r="AE62" s="179"/>
      <c r="AF62" s="179"/>
      <c r="AJ62" s="91"/>
    </row>
    <row r="63" spans="1:36" s="93" customFormat="1">
      <c r="A63" s="15">
        <v>42749</v>
      </c>
      <c r="B63" s="1" t="s">
        <v>193</v>
      </c>
      <c r="C63" s="100" t="s">
        <v>202</v>
      </c>
      <c r="D63" s="1">
        <v>2017.01</v>
      </c>
      <c r="E63" s="93">
        <v>3</v>
      </c>
      <c r="F63" s="91" t="s">
        <v>261</v>
      </c>
      <c r="G63" s="95"/>
      <c r="I63" s="95"/>
      <c r="K63" s="95">
        <v>3.4620000000000002</v>
      </c>
      <c r="L63" s="95">
        <v>5.3659999999999997</v>
      </c>
      <c r="M63" s="95">
        <v>10.17</v>
      </c>
      <c r="N63" s="95">
        <v>18.38</v>
      </c>
      <c r="O63" s="95">
        <v>25.015000000000001</v>
      </c>
      <c r="P63" s="95"/>
      <c r="Q63" s="96"/>
      <c r="R63" s="96"/>
      <c r="S63" s="96"/>
      <c r="T63" s="96"/>
      <c r="U63" s="96"/>
      <c r="V63" s="95">
        <v>62.41</v>
      </c>
      <c r="Z63" s="179">
        <v>68.989999999999995</v>
      </c>
      <c r="AA63" s="179">
        <v>51.52</v>
      </c>
      <c r="AB63" s="179">
        <v>18.84</v>
      </c>
      <c r="AC63" s="179">
        <v>0.1</v>
      </c>
      <c r="AD63" s="179"/>
      <c r="AE63" s="179"/>
      <c r="AF63" s="179"/>
      <c r="AJ63" s="91"/>
    </row>
    <row r="64" spans="1:36" s="93" customFormat="1">
      <c r="A64" s="15">
        <v>42749</v>
      </c>
      <c r="B64" s="1" t="s">
        <v>194</v>
      </c>
      <c r="C64" s="100" t="s">
        <v>203</v>
      </c>
      <c r="D64" s="1">
        <v>2017.01</v>
      </c>
      <c r="E64" s="93">
        <v>3</v>
      </c>
      <c r="F64" s="91" t="s">
        <v>261</v>
      </c>
      <c r="G64" s="95"/>
      <c r="I64" s="95"/>
      <c r="K64" s="95">
        <v>3.4169999999999998</v>
      </c>
      <c r="L64" s="95">
        <v>5.3120000000000003</v>
      </c>
      <c r="M64" s="95">
        <v>10.051</v>
      </c>
      <c r="N64" s="95">
        <v>18.122</v>
      </c>
      <c r="O64" s="95">
        <v>24.6</v>
      </c>
      <c r="P64" s="95"/>
      <c r="Q64" s="96"/>
      <c r="R64" s="96"/>
      <c r="S64" s="96"/>
      <c r="T64" s="96"/>
      <c r="U64" s="96"/>
      <c r="V64" s="95">
        <v>62.4</v>
      </c>
      <c r="Z64" s="179">
        <v>68.2</v>
      </c>
      <c r="AA64" s="179">
        <v>48.62</v>
      </c>
      <c r="AB64" s="179">
        <v>23.91</v>
      </c>
      <c r="AC64" s="179">
        <v>0.1</v>
      </c>
      <c r="AD64" s="179"/>
      <c r="AE64" s="179"/>
      <c r="AF64" s="179"/>
      <c r="AJ64" s="91"/>
    </row>
    <row r="65" spans="1:36" s="93" customFormat="1">
      <c r="A65" s="15">
        <v>42749</v>
      </c>
      <c r="B65" s="1" t="s">
        <v>195</v>
      </c>
      <c r="C65" s="100" t="s">
        <v>204</v>
      </c>
      <c r="D65" s="1">
        <v>2017.01</v>
      </c>
      <c r="E65" s="93">
        <v>3</v>
      </c>
      <c r="F65" s="91" t="s">
        <v>261</v>
      </c>
      <c r="G65" s="95"/>
      <c r="I65" s="95"/>
      <c r="K65" s="95">
        <v>3.379</v>
      </c>
      <c r="L65" s="95">
        <v>5.1950000000000003</v>
      </c>
      <c r="M65" s="95">
        <v>9.8629999999999995</v>
      </c>
      <c r="N65" s="95">
        <v>17.96</v>
      </c>
      <c r="O65" s="95">
        <v>24.515000000000001</v>
      </c>
      <c r="P65" s="95"/>
      <c r="Q65" s="96"/>
      <c r="R65" s="96"/>
      <c r="S65" s="96"/>
      <c r="T65" s="96"/>
      <c r="U65" s="96"/>
      <c r="V65" s="95">
        <v>62.49</v>
      </c>
      <c r="Z65" s="179">
        <v>68.150000000000006</v>
      </c>
      <c r="AA65" s="179">
        <v>58.63</v>
      </c>
      <c r="AB65" s="179">
        <v>23.45</v>
      </c>
      <c r="AC65" s="179">
        <v>0.1</v>
      </c>
      <c r="AD65" s="179"/>
      <c r="AE65" s="179"/>
      <c r="AF65" s="179"/>
      <c r="AJ65" s="91"/>
    </row>
    <row r="66" spans="1:36" s="10" customFormat="1">
      <c r="A66" s="15">
        <v>42749</v>
      </c>
      <c r="B66" s="1" t="s">
        <v>196</v>
      </c>
      <c r="C66" s="100" t="s">
        <v>214</v>
      </c>
      <c r="D66" s="1">
        <v>2017.01</v>
      </c>
      <c r="E66" s="93">
        <v>3</v>
      </c>
      <c r="F66" s="91" t="s">
        <v>261</v>
      </c>
      <c r="G66" s="95"/>
      <c r="H66" s="93"/>
      <c r="I66" s="95"/>
      <c r="J66" s="93"/>
      <c r="K66" s="95">
        <v>3.4049999999999998</v>
      </c>
      <c r="L66" s="95">
        <v>5.2270000000000003</v>
      </c>
      <c r="M66" s="95">
        <v>9.8650000000000002</v>
      </c>
      <c r="N66" s="95">
        <v>17.846</v>
      </c>
      <c r="O66" s="95">
        <v>24.231000000000002</v>
      </c>
      <c r="P66" s="95"/>
      <c r="Q66" s="96"/>
      <c r="R66" s="96"/>
      <c r="S66" s="96"/>
      <c r="T66" s="96"/>
      <c r="U66" s="96"/>
      <c r="V66" s="95">
        <v>62.43</v>
      </c>
      <c r="W66" s="93"/>
      <c r="X66" s="93"/>
      <c r="Y66" s="93"/>
      <c r="Z66" s="179">
        <v>58.42</v>
      </c>
      <c r="AA66" s="179">
        <v>52.99</v>
      </c>
      <c r="AB66" s="179">
        <v>20.62</v>
      </c>
      <c r="AC66" s="179">
        <v>0.1</v>
      </c>
      <c r="AD66" s="179"/>
      <c r="AE66" s="179"/>
      <c r="AF66" s="179"/>
      <c r="AJ66" s="91"/>
    </row>
    <row r="67" spans="1:36" s="93" customFormat="1">
      <c r="A67" s="15">
        <v>42751</v>
      </c>
      <c r="B67" s="1" t="s">
        <v>206</v>
      </c>
      <c r="C67" s="100" t="s">
        <v>215</v>
      </c>
      <c r="D67" s="1">
        <v>2017.01</v>
      </c>
      <c r="E67" s="93">
        <v>3</v>
      </c>
      <c r="F67" s="91" t="s">
        <v>261</v>
      </c>
      <c r="G67" s="95">
        <v>2.08</v>
      </c>
      <c r="H67" s="93">
        <v>0.44</v>
      </c>
      <c r="I67" s="95">
        <v>4.7782</v>
      </c>
      <c r="J67" s="93">
        <v>8.06</v>
      </c>
      <c r="K67" s="95">
        <v>3.573</v>
      </c>
      <c r="L67" s="95">
        <v>5.4109999999999996</v>
      </c>
      <c r="M67" s="95">
        <v>10.021000000000001</v>
      </c>
      <c r="N67" s="95">
        <v>17.827000000000002</v>
      </c>
      <c r="O67" s="95">
        <v>23.957999999999998</v>
      </c>
      <c r="P67" s="95">
        <v>0.04</v>
      </c>
      <c r="Q67" s="96">
        <v>9</v>
      </c>
      <c r="R67" s="96">
        <v>0.5</v>
      </c>
      <c r="S67" s="96">
        <v>1</v>
      </c>
      <c r="T67" s="96">
        <v>0</v>
      </c>
      <c r="U67" s="96">
        <v>10.5</v>
      </c>
      <c r="V67" s="95">
        <v>62.28</v>
      </c>
      <c r="W67" s="93">
        <v>12.34</v>
      </c>
      <c r="X67" s="93">
        <v>11.7</v>
      </c>
      <c r="Y67" s="93">
        <v>38.4</v>
      </c>
      <c r="Z67" s="179">
        <v>63.1</v>
      </c>
      <c r="AA67" s="179">
        <v>70.95</v>
      </c>
      <c r="AB67" s="179">
        <v>65.33</v>
      </c>
      <c r="AC67" s="179">
        <v>0.1</v>
      </c>
      <c r="AD67" s="179">
        <v>10.3</v>
      </c>
      <c r="AE67" s="179">
        <v>0.1</v>
      </c>
      <c r="AF67" s="179">
        <v>17.2</v>
      </c>
      <c r="AJ67" s="91"/>
    </row>
    <row r="68" spans="1:36" s="93" customFormat="1">
      <c r="A68" s="15">
        <v>42751</v>
      </c>
      <c r="B68" s="1" t="s">
        <v>207</v>
      </c>
      <c r="C68" s="100" t="s">
        <v>216</v>
      </c>
      <c r="D68" s="1">
        <v>2017.01</v>
      </c>
      <c r="E68" s="93">
        <v>3</v>
      </c>
      <c r="F68" s="91" t="s">
        <v>261</v>
      </c>
      <c r="G68" s="95"/>
      <c r="I68" s="95"/>
      <c r="K68" s="95">
        <v>3.58</v>
      </c>
      <c r="L68" s="95">
        <v>5.4829999999999997</v>
      </c>
      <c r="M68" s="95">
        <v>10.113</v>
      </c>
      <c r="N68" s="95">
        <v>17.88</v>
      </c>
      <c r="O68" s="95">
        <v>24.181000000000001</v>
      </c>
      <c r="P68" s="95"/>
      <c r="Q68" s="96"/>
      <c r="R68" s="96"/>
      <c r="S68" s="96"/>
      <c r="T68" s="96"/>
      <c r="U68" s="96"/>
      <c r="V68" s="95">
        <v>62.37</v>
      </c>
      <c r="Z68" s="179">
        <v>60.89</v>
      </c>
      <c r="AA68" s="179">
        <v>65.72</v>
      </c>
      <c r="AB68" s="179">
        <v>38.86</v>
      </c>
      <c r="AC68" s="179">
        <v>0.1</v>
      </c>
      <c r="AD68" s="179"/>
      <c r="AE68" s="179"/>
      <c r="AF68" s="179"/>
      <c r="AJ68" s="91"/>
    </row>
    <row r="69" spans="1:36" s="93" customFormat="1">
      <c r="A69" s="15">
        <v>42751</v>
      </c>
      <c r="B69" s="1" t="s">
        <v>208</v>
      </c>
      <c r="C69" s="100" t="s">
        <v>217</v>
      </c>
      <c r="D69" s="1">
        <v>2017.01</v>
      </c>
      <c r="E69" s="93">
        <v>3</v>
      </c>
      <c r="F69" s="91" t="s">
        <v>261</v>
      </c>
      <c r="G69" s="95"/>
      <c r="I69" s="95"/>
      <c r="K69" s="95">
        <v>3.4529999999999998</v>
      </c>
      <c r="L69" s="95">
        <v>5.3940000000000001</v>
      </c>
      <c r="M69" s="95">
        <v>10.205</v>
      </c>
      <c r="N69" s="95">
        <v>18.273</v>
      </c>
      <c r="O69" s="95">
        <v>24.702999999999999</v>
      </c>
      <c r="P69" s="95"/>
      <c r="Q69" s="96"/>
      <c r="R69" s="96"/>
      <c r="S69" s="96"/>
      <c r="T69" s="96"/>
      <c r="U69" s="96"/>
      <c r="V69" s="95">
        <v>62.55</v>
      </c>
      <c r="Z69" s="179">
        <v>67.260000000000005</v>
      </c>
      <c r="AA69" s="179">
        <v>57.2</v>
      </c>
      <c r="AB69" s="179">
        <v>21.87</v>
      </c>
      <c r="AC69" s="179">
        <v>0.1</v>
      </c>
      <c r="AD69" s="179"/>
      <c r="AE69" s="179"/>
      <c r="AF69" s="179"/>
      <c r="AJ69" s="91"/>
    </row>
    <row r="70" spans="1:36" s="93" customFormat="1">
      <c r="A70" s="15">
        <v>42751</v>
      </c>
      <c r="B70" s="1" t="s">
        <v>209</v>
      </c>
      <c r="C70" s="100" t="s">
        <v>218</v>
      </c>
      <c r="D70" s="1">
        <v>2017.01</v>
      </c>
      <c r="E70" s="93">
        <v>3</v>
      </c>
      <c r="F70" s="91" t="s">
        <v>261</v>
      </c>
      <c r="G70" s="95"/>
      <c r="I70" s="95"/>
      <c r="K70" s="95">
        <v>3.4870000000000001</v>
      </c>
      <c r="L70" s="95">
        <v>5.3339999999999996</v>
      </c>
      <c r="M70" s="95">
        <v>9.9870000000000001</v>
      </c>
      <c r="N70" s="95">
        <v>17.876999999999999</v>
      </c>
      <c r="O70" s="95">
        <v>24.103000000000002</v>
      </c>
      <c r="P70" s="95"/>
      <c r="Q70" s="96"/>
      <c r="R70" s="96"/>
      <c r="S70" s="96"/>
      <c r="T70" s="96"/>
      <c r="U70" s="96"/>
      <c r="V70" s="95">
        <v>62.34</v>
      </c>
      <c r="Z70" s="179">
        <v>62.44</v>
      </c>
      <c r="AA70" s="179">
        <v>58.49</v>
      </c>
      <c r="AB70" s="179">
        <v>27.97</v>
      </c>
      <c r="AC70" s="179">
        <v>0.1</v>
      </c>
      <c r="AD70" s="179"/>
      <c r="AE70" s="179"/>
      <c r="AF70" s="179"/>
      <c r="AJ70" s="91"/>
    </row>
    <row r="71" spans="1:36" s="93" customFormat="1">
      <c r="A71" s="15">
        <v>42751</v>
      </c>
      <c r="B71" s="1" t="s">
        <v>210</v>
      </c>
      <c r="C71" s="100" t="s">
        <v>219</v>
      </c>
      <c r="D71" s="1">
        <v>2017.01</v>
      </c>
      <c r="E71" s="93">
        <v>3</v>
      </c>
      <c r="F71" s="91" t="s">
        <v>261</v>
      </c>
      <c r="G71" s="95"/>
      <c r="I71" s="95"/>
      <c r="K71" s="95">
        <v>3.6230000000000002</v>
      </c>
      <c r="L71" s="95">
        <v>5.51</v>
      </c>
      <c r="M71" s="95">
        <v>10.157999999999999</v>
      </c>
      <c r="N71" s="95">
        <v>18.015000000000001</v>
      </c>
      <c r="O71" s="95">
        <v>24.446000000000002</v>
      </c>
      <c r="P71" s="95"/>
      <c r="Q71" s="96"/>
      <c r="R71" s="96"/>
      <c r="S71" s="96"/>
      <c r="T71" s="96"/>
      <c r="U71" s="96"/>
      <c r="V71" s="95">
        <v>62.63</v>
      </c>
      <c r="Z71" s="179">
        <v>66.55</v>
      </c>
      <c r="AA71" s="179">
        <v>56.17</v>
      </c>
      <c r="AB71" s="179">
        <v>24.37</v>
      </c>
      <c r="AC71" s="179">
        <v>0.1</v>
      </c>
      <c r="AD71" s="179"/>
      <c r="AE71" s="179"/>
      <c r="AF71" s="179"/>
      <c r="AJ71" s="91"/>
    </row>
    <row r="72" spans="1:36" s="93" customFormat="1">
      <c r="A72" s="15">
        <v>42751</v>
      </c>
      <c r="B72" s="1" t="s">
        <v>211</v>
      </c>
      <c r="C72" s="100" t="s">
        <v>220</v>
      </c>
      <c r="D72" s="1">
        <v>2017.01</v>
      </c>
      <c r="E72" s="93">
        <v>3</v>
      </c>
      <c r="F72" s="91" t="s">
        <v>261</v>
      </c>
      <c r="G72" s="95"/>
      <c r="I72" s="95"/>
      <c r="K72" s="95">
        <v>3.472</v>
      </c>
      <c r="L72" s="95">
        <v>5.3490000000000002</v>
      </c>
      <c r="M72" s="95">
        <v>10.023999999999999</v>
      </c>
      <c r="N72" s="95">
        <v>17.861999999999998</v>
      </c>
      <c r="O72" s="95">
        <v>23.997</v>
      </c>
      <c r="P72" s="95"/>
      <c r="Q72" s="96"/>
      <c r="R72" s="96"/>
      <c r="S72" s="96"/>
      <c r="T72" s="96"/>
      <c r="U72" s="96"/>
      <c r="V72" s="95">
        <v>62.4</v>
      </c>
      <c r="Z72" s="179">
        <v>68.94</v>
      </c>
      <c r="AA72" s="179">
        <v>57.73</v>
      </c>
      <c r="AB72" s="179">
        <v>13.71</v>
      </c>
      <c r="AC72" s="179">
        <v>0.1</v>
      </c>
      <c r="AD72" s="179"/>
      <c r="AE72" s="179"/>
      <c r="AF72" s="179"/>
      <c r="AJ72" s="91"/>
    </row>
    <row r="73" spans="1:36" s="93" customFormat="1">
      <c r="A73" s="15">
        <v>42751</v>
      </c>
      <c r="B73" s="1" t="s">
        <v>212</v>
      </c>
      <c r="C73" s="100" t="s">
        <v>221</v>
      </c>
      <c r="D73" s="1">
        <v>2017.01</v>
      </c>
      <c r="E73" s="93">
        <v>3</v>
      </c>
      <c r="F73" s="91" t="s">
        <v>261</v>
      </c>
      <c r="G73" s="95"/>
      <c r="I73" s="95"/>
      <c r="K73" s="95">
        <v>3.45</v>
      </c>
      <c r="L73" s="95">
        <v>5.3049999999999997</v>
      </c>
      <c r="M73" s="95">
        <v>9.9930000000000003</v>
      </c>
      <c r="N73" s="95">
        <v>17.974</v>
      </c>
      <c r="O73" s="95">
        <v>24.324999999999999</v>
      </c>
      <c r="P73" s="95"/>
      <c r="Q73" s="96"/>
      <c r="R73" s="96"/>
      <c r="S73" s="96"/>
      <c r="T73" s="96"/>
      <c r="U73" s="96"/>
      <c r="V73" s="95">
        <v>62.36</v>
      </c>
      <c r="Z73" s="179">
        <v>63.73</v>
      </c>
      <c r="AA73" s="179">
        <v>61.06</v>
      </c>
      <c r="AB73" s="179">
        <v>16.89</v>
      </c>
      <c r="AC73" s="179">
        <v>0.1</v>
      </c>
      <c r="AD73" s="179"/>
      <c r="AE73" s="179"/>
      <c r="AF73" s="179"/>
      <c r="AJ73" s="91"/>
    </row>
    <row r="74" spans="1:36" s="10" customFormat="1">
      <c r="A74" s="15">
        <v>42751</v>
      </c>
      <c r="B74" s="1" t="s">
        <v>213</v>
      </c>
      <c r="C74" s="100" t="s">
        <v>228</v>
      </c>
      <c r="D74" s="1">
        <v>2017.01</v>
      </c>
      <c r="E74" s="93">
        <v>3</v>
      </c>
      <c r="F74" s="91" t="s">
        <v>261</v>
      </c>
      <c r="G74" s="95"/>
      <c r="H74" s="93"/>
      <c r="I74" s="95"/>
      <c r="J74" s="93"/>
      <c r="K74" s="95">
        <v>3.516</v>
      </c>
      <c r="L74" s="95">
        <v>5.431</v>
      </c>
      <c r="M74" s="95">
        <v>10.178000000000001</v>
      </c>
      <c r="N74" s="95">
        <v>18.157</v>
      </c>
      <c r="O74" s="95">
        <v>24.484000000000002</v>
      </c>
      <c r="P74" s="95"/>
      <c r="Q74" s="96"/>
      <c r="R74" s="96"/>
      <c r="S74" s="96"/>
      <c r="T74" s="96"/>
      <c r="U74" s="96"/>
      <c r="V74" s="95">
        <v>62.43</v>
      </c>
      <c r="W74" s="93"/>
      <c r="X74" s="93"/>
      <c r="Y74" s="93"/>
      <c r="Z74" s="178">
        <v>68.260000000000005</v>
      </c>
      <c r="AA74" s="179">
        <v>59.8</v>
      </c>
      <c r="AB74" s="179">
        <v>10.73</v>
      </c>
      <c r="AC74" s="179">
        <v>0.1</v>
      </c>
      <c r="AD74" s="179"/>
      <c r="AE74" s="179"/>
      <c r="AF74" s="179"/>
      <c r="AJ74" s="91"/>
    </row>
    <row r="75" spans="1:36" s="93" customFormat="1">
      <c r="A75" s="199">
        <v>42752</v>
      </c>
      <c r="B75" s="200" t="s">
        <v>229</v>
      </c>
      <c r="C75" s="206" t="s">
        <v>237</v>
      </c>
      <c r="D75" s="200">
        <v>2016.12</v>
      </c>
      <c r="E75" s="201">
        <v>3</v>
      </c>
      <c r="F75" s="91" t="s">
        <v>262</v>
      </c>
      <c r="G75" s="95">
        <v>2.1640000000000001</v>
      </c>
      <c r="H75" s="93">
        <v>0.56000000000000005</v>
      </c>
      <c r="I75" s="95">
        <v>5.1882999999999999</v>
      </c>
      <c r="J75" s="93">
        <v>8.26</v>
      </c>
      <c r="K75" s="95">
        <v>3.5110000000000001</v>
      </c>
      <c r="L75" s="95">
        <v>5.3630000000000004</v>
      </c>
      <c r="M75" s="95">
        <v>10.032999999999999</v>
      </c>
      <c r="N75" s="95">
        <v>17.966999999999999</v>
      </c>
      <c r="O75" s="95">
        <v>24.251000000000001</v>
      </c>
      <c r="P75" s="95">
        <v>0</v>
      </c>
      <c r="Q75" s="96">
        <v>17</v>
      </c>
      <c r="R75" s="96">
        <v>0.5</v>
      </c>
      <c r="S75" s="96">
        <v>1</v>
      </c>
      <c r="T75" s="96">
        <v>1</v>
      </c>
      <c r="U75" s="96">
        <v>19.5</v>
      </c>
      <c r="V75" s="95">
        <v>62.21</v>
      </c>
      <c r="W75" s="93">
        <v>12.35</v>
      </c>
      <c r="X75" s="93">
        <v>11.73</v>
      </c>
      <c r="Y75" s="93">
        <v>38.159999999999997</v>
      </c>
      <c r="Z75" s="178">
        <v>65.66</v>
      </c>
      <c r="AA75" s="179">
        <v>83.87</v>
      </c>
      <c r="AB75" s="186">
        <v>116.2</v>
      </c>
      <c r="AC75" s="179">
        <v>0.1</v>
      </c>
      <c r="AD75" s="179">
        <v>10.95</v>
      </c>
      <c r="AE75" s="179">
        <v>0.1</v>
      </c>
      <c r="AF75" s="179">
        <v>12.89</v>
      </c>
      <c r="AJ75" s="91"/>
    </row>
    <row r="76" spans="1:36" s="93" customFormat="1">
      <c r="A76" s="15">
        <v>42752</v>
      </c>
      <c r="B76" s="1" t="s">
        <v>230</v>
      </c>
      <c r="C76" s="100" t="s">
        <v>238</v>
      </c>
      <c r="D76" s="1">
        <v>2016.12</v>
      </c>
      <c r="E76" s="93">
        <v>3</v>
      </c>
      <c r="F76" s="91" t="s">
        <v>261</v>
      </c>
      <c r="G76" s="95"/>
      <c r="I76" s="95"/>
      <c r="K76" s="95">
        <v>3.52</v>
      </c>
      <c r="L76" s="95">
        <v>5.4139999999999997</v>
      </c>
      <c r="M76" s="95">
        <v>10.154999999999999</v>
      </c>
      <c r="N76" s="95">
        <v>18.170999999999999</v>
      </c>
      <c r="O76" s="95">
        <v>24.558</v>
      </c>
      <c r="P76" s="95"/>
      <c r="Q76" s="96"/>
      <c r="R76" s="96"/>
      <c r="S76" s="96"/>
      <c r="T76" s="96"/>
      <c r="U76" s="96"/>
      <c r="V76" s="95">
        <v>62.46</v>
      </c>
      <c r="Z76" s="188">
        <v>58.14</v>
      </c>
      <c r="AA76" s="179">
        <v>63.26</v>
      </c>
      <c r="AB76" s="179">
        <v>78.959999999999994</v>
      </c>
      <c r="AC76" s="179">
        <v>0.1</v>
      </c>
      <c r="AD76" s="179"/>
      <c r="AE76" s="179"/>
      <c r="AF76" s="179"/>
      <c r="AJ76" s="91"/>
    </row>
    <row r="77" spans="1:36" s="93" customFormat="1">
      <c r="A77" s="199">
        <v>42752</v>
      </c>
      <c r="B77" s="200" t="s">
        <v>231</v>
      </c>
      <c r="C77" s="206" t="s">
        <v>239</v>
      </c>
      <c r="D77" s="200">
        <v>2016.12</v>
      </c>
      <c r="E77" s="201">
        <v>3</v>
      </c>
      <c r="F77" s="91" t="s">
        <v>262</v>
      </c>
      <c r="G77" s="95"/>
      <c r="I77" s="95"/>
      <c r="K77" s="95">
        <v>3.536</v>
      </c>
      <c r="L77" s="95">
        <v>5.4720000000000004</v>
      </c>
      <c r="M77" s="95">
        <v>10.285</v>
      </c>
      <c r="N77" s="95">
        <v>18.472000000000001</v>
      </c>
      <c r="O77" s="95">
        <v>25.062999999999999</v>
      </c>
      <c r="P77" s="95"/>
      <c r="Q77" s="96"/>
      <c r="R77" s="96"/>
      <c r="S77" s="96"/>
      <c r="T77" s="96"/>
      <c r="U77" s="96"/>
      <c r="V77" s="95">
        <v>62.27</v>
      </c>
      <c r="Z77" s="179">
        <v>74.16</v>
      </c>
      <c r="AA77" s="179">
        <v>82.06</v>
      </c>
      <c r="AB77" s="186">
        <v>101</v>
      </c>
      <c r="AC77" s="179">
        <v>0.1</v>
      </c>
      <c r="AD77" s="179"/>
      <c r="AE77" s="179"/>
      <c r="AF77" s="179"/>
      <c r="AJ77" s="91"/>
    </row>
    <row r="78" spans="1:36" s="93" customFormat="1">
      <c r="A78" s="15">
        <v>42752</v>
      </c>
      <c r="B78" s="1" t="s">
        <v>232</v>
      </c>
      <c r="C78" s="100" t="s">
        <v>240</v>
      </c>
      <c r="D78" s="1">
        <v>2016.12</v>
      </c>
      <c r="E78" s="93">
        <v>3</v>
      </c>
      <c r="F78" s="91" t="s">
        <v>261</v>
      </c>
      <c r="G78" s="95"/>
      <c r="I78" s="95"/>
      <c r="K78" s="95">
        <v>3.4750000000000001</v>
      </c>
      <c r="L78" s="95">
        <v>5.367</v>
      </c>
      <c r="M78" s="95">
        <v>10.119999999999999</v>
      </c>
      <c r="N78" s="95">
        <v>18.170000000000002</v>
      </c>
      <c r="O78" s="95">
        <v>24.602</v>
      </c>
      <c r="P78" s="95"/>
      <c r="Q78" s="96"/>
      <c r="R78" s="96"/>
      <c r="S78" s="96"/>
      <c r="T78" s="96"/>
      <c r="U78" s="96"/>
      <c r="V78" s="95">
        <v>62.33</v>
      </c>
      <c r="Z78" s="188">
        <v>64.94</v>
      </c>
      <c r="AA78" s="179">
        <v>82.46</v>
      </c>
      <c r="AB78" s="179">
        <v>79.48</v>
      </c>
      <c r="AC78" s="179">
        <v>0.1</v>
      </c>
      <c r="AD78" s="179"/>
      <c r="AE78" s="179"/>
      <c r="AF78" s="179"/>
      <c r="AJ78" s="91"/>
    </row>
    <row r="79" spans="1:36" s="93" customFormat="1">
      <c r="A79" s="199">
        <v>42752</v>
      </c>
      <c r="B79" s="200" t="s">
        <v>233</v>
      </c>
      <c r="C79" s="206" t="s">
        <v>241</v>
      </c>
      <c r="D79" s="200">
        <v>2016.12</v>
      </c>
      <c r="E79" s="201">
        <v>3</v>
      </c>
      <c r="F79" s="91" t="s">
        <v>262</v>
      </c>
      <c r="G79" s="95"/>
      <c r="I79" s="95"/>
      <c r="K79" s="95">
        <v>3.4529999999999998</v>
      </c>
      <c r="L79" s="95">
        <v>5.266</v>
      </c>
      <c r="M79" s="95">
        <v>9.8829999999999991</v>
      </c>
      <c r="N79" s="95">
        <v>17.829000000000001</v>
      </c>
      <c r="O79" s="95">
        <v>24.166</v>
      </c>
      <c r="P79" s="95"/>
      <c r="Q79" s="96"/>
      <c r="R79" s="96"/>
      <c r="S79" s="96"/>
      <c r="T79" s="96"/>
      <c r="U79" s="96"/>
      <c r="V79" s="95">
        <v>62.21</v>
      </c>
      <c r="Z79" s="178">
        <v>76.09</v>
      </c>
      <c r="AA79" s="186">
        <v>105.9</v>
      </c>
      <c r="AB79" s="186">
        <v>105.8</v>
      </c>
      <c r="AC79" s="179">
        <v>0.1</v>
      </c>
      <c r="AD79" s="179"/>
      <c r="AE79" s="179"/>
      <c r="AF79" s="179"/>
      <c r="AJ79" s="91"/>
    </row>
    <row r="80" spans="1:36" s="93" customFormat="1">
      <c r="A80" s="199">
        <v>42752</v>
      </c>
      <c r="B80" s="200" t="s">
        <v>234</v>
      </c>
      <c r="C80" s="206" t="s">
        <v>242</v>
      </c>
      <c r="D80" s="200">
        <v>2016.12</v>
      </c>
      <c r="E80" s="201">
        <v>3</v>
      </c>
      <c r="F80" s="91" t="s">
        <v>262</v>
      </c>
      <c r="G80" s="95"/>
      <c r="I80" s="95"/>
      <c r="K80" s="95">
        <v>3.3519999999999999</v>
      </c>
      <c r="L80" s="95">
        <v>5.22</v>
      </c>
      <c r="M80" s="95">
        <v>9.9239999999999995</v>
      </c>
      <c r="N80" s="95">
        <v>17.945</v>
      </c>
      <c r="O80" s="95">
        <v>24.36</v>
      </c>
      <c r="P80" s="95"/>
      <c r="Q80" s="96"/>
      <c r="R80" s="96"/>
      <c r="S80" s="96"/>
      <c r="T80" s="96"/>
      <c r="U80" s="96"/>
      <c r="V80" s="95">
        <v>62.1</v>
      </c>
      <c r="Z80" s="178">
        <v>74.900000000000006</v>
      </c>
      <c r="AA80" s="186">
        <v>107.5</v>
      </c>
      <c r="AB80" s="186">
        <v>101.4</v>
      </c>
      <c r="AC80" s="179">
        <v>0.1</v>
      </c>
      <c r="AD80" s="179"/>
      <c r="AE80" s="179"/>
      <c r="AF80" s="179"/>
      <c r="AJ80" s="91"/>
    </row>
    <row r="81" spans="1:36" s="93" customFormat="1">
      <c r="A81" s="15">
        <v>42752</v>
      </c>
      <c r="B81" s="1" t="s">
        <v>235</v>
      </c>
      <c r="C81" s="100" t="s">
        <v>243</v>
      </c>
      <c r="D81" s="1">
        <v>2016.12</v>
      </c>
      <c r="E81" s="93">
        <v>3</v>
      </c>
      <c r="F81" s="91" t="s">
        <v>261</v>
      </c>
      <c r="G81" s="95"/>
      <c r="I81" s="95"/>
      <c r="K81" s="95">
        <v>3.5259999999999998</v>
      </c>
      <c r="L81" s="95">
        <v>5.3209999999999997</v>
      </c>
      <c r="M81" s="95">
        <v>9.9009999999999998</v>
      </c>
      <c r="N81" s="95">
        <v>17.733000000000001</v>
      </c>
      <c r="O81" s="95">
        <v>23.904</v>
      </c>
      <c r="P81" s="95"/>
      <c r="Q81" s="96"/>
      <c r="R81" s="96"/>
      <c r="S81" s="96"/>
      <c r="T81" s="96"/>
      <c r="U81" s="96"/>
      <c r="V81" s="95">
        <v>62.22</v>
      </c>
      <c r="Z81" s="178">
        <v>81.7</v>
      </c>
      <c r="AA81" s="179">
        <v>58.7</v>
      </c>
      <c r="AB81" s="179">
        <v>22.54</v>
      </c>
      <c r="AC81" s="179">
        <v>0.1</v>
      </c>
      <c r="AD81" s="179"/>
      <c r="AE81" s="179"/>
      <c r="AF81" s="179"/>
      <c r="AJ81" s="91"/>
    </row>
    <row r="82" spans="1:36" s="93" customFormat="1">
      <c r="A82" s="15">
        <v>42752</v>
      </c>
      <c r="B82" s="1" t="s">
        <v>236</v>
      </c>
      <c r="C82" s="100" t="s">
        <v>244</v>
      </c>
      <c r="D82" s="1">
        <v>2016.12</v>
      </c>
      <c r="E82" s="93">
        <v>3</v>
      </c>
      <c r="F82" s="91" t="s">
        <v>261</v>
      </c>
      <c r="G82" s="95"/>
      <c r="I82" s="95"/>
      <c r="K82" s="95">
        <v>3.5289999999999999</v>
      </c>
      <c r="L82" s="95">
        <v>5.4029999999999996</v>
      </c>
      <c r="M82" s="95">
        <v>10.096</v>
      </c>
      <c r="N82" s="95">
        <v>18.073</v>
      </c>
      <c r="O82" s="95">
        <v>24.423999999999999</v>
      </c>
      <c r="P82" s="95"/>
      <c r="Q82" s="96"/>
      <c r="R82" s="96"/>
      <c r="S82" s="96"/>
      <c r="T82" s="96"/>
      <c r="U82" s="96"/>
      <c r="V82" s="95">
        <v>62.21</v>
      </c>
      <c r="Z82" s="178">
        <v>60.87</v>
      </c>
      <c r="AA82" s="179">
        <v>58.83</v>
      </c>
      <c r="AB82" s="179">
        <v>12.15</v>
      </c>
      <c r="AC82" s="179">
        <v>0.1</v>
      </c>
      <c r="AD82" s="179"/>
      <c r="AE82" s="179"/>
      <c r="AF82" s="179"/>
      <c r="AJ82" s="91"/>
    </row>
    <row r="83" spans="1:36" s="93" customFormat="1">
      <c r="A83" s="199">
        <v>42753</v>
      </c>
      <c r="B83" s="200" t="s">
        <v>245</v>
      </c>
      <c r="C83" s="206" t="s">
        <v>252</v>
      </c>
      <c r="D83" s="200">
        <v>2016.12</v>
      </c>
      <c r="E83" s="201">
        <v>3</v>
      </c>
      <c r="F83" s="91" t="s">
        <v>262</v>
      </c>
      <c r="G83" s="95">
        <v>2.2010000000000001</v>
      </c>
      <c r="H83" s="93">
        <v>0.56000000000000005</v>
      </c>
      <c r="I83" s="95">
        <v>5.4309000000000003</v>
      </c>
      <c r="J83" s="93">
        <v>7.95</v>
      </c>
      <c r="K83" s="95">
        <v>3.4580000000000002</v>
      </c>
      <c r="L83" s="95">
        <v>5.3410000000000002</v>
      </c>
      <c r="M83" s="95">
        <v>10.055</v>
      </c>
      <c r="N83" s="95">
        <v>18.050999999999998</v>
      </c>
      <c r="O83" s="95">
        <v>24.422000000000001</v>
      </c>
      <c r="P83" s="95">
        <v>0.01</v>
      </c>
      <c r="Q83" s="96">
        <v>7</v>
      </c>
      <c r="R83" s="96">
        <v>0.5</v>
      </c>
      <c r="S83" s="96">
        <v>1</v>
      </c>
      <c r="T83" s="96">
        <v>0</v>
      </c>
      <c r="U83" s="96">
        <v>8.5</v>
      </c>
      <c r="V83" s="95">
        <v>62.39</v>
      </c>
      <c r="W83" s="93">
        <v>12.5</v>
      </c>
      <c r="X83" s="93">
        <v>11.71</v>
      </c>
      <c r="Y83" s="93">
        <v>38.44</v>
      </c>
      <c r="Z83" s="178">
        <v>65.73</v>
      </c>
      <c r="AA83" s="179">
        <v>66.459999999999994</v>
      </c>
      <c r="AB83" s="186">
        <v>142.4</v>
      </c>
      <c r="AC83" s="179">
        <v>0.1</v>
      </c>
      <c r="AD83" s="179">
        <v>10.43</v>
      </c>
      <c r="AE83" s="179">
        <v>0.1</v>
      </c>
      <c r="AF83" s="179">
        <v>13.45</v>
      </c>
      <c r="AJ83" s="91"/>
    </row>
    <row r="84" spans="1:36" s="93" customFormat="1">
      <c r="A84" s="199">
        <v>42753</v>
      </c>
      <c r="B84" s="200" t="s">
        <v>246</v>
      </c>
      <c r="C84" s="206" t="s">
        <v>253</v>
      </c>
      <c r="D84" s="200">
        <v>2016.12</v>
      </c>
      <c r="E84" s="201">
        <v>3</v>
      </c>
      <c r="F84" s="91" t="s">
        <v>262</v>
      </c>
      <c r="G84" s="95"/>
      <c r="I84" s="95"/>
      <c r="K84" s="95">
        <v>3.4660000000000002</v>
      </c>
      <c r="L84" s="95">
        <v>5.3259999999999996</v>
      </c>
      <c r="M84" s="95">
        <v>10.029999999999999</v>
      </c>
      <c r="N84" s="95">
        <v>18.097999999999999</v>
      </c>
      <c r="O84" s="95">
        <v>24.593</v>
      </c>
      <c r="P84" s="95"/>
      <c r="Q84" s="96"/>
      <c r="R84" s="96"/>
      <c r="S84" s="96"/>
      <c r="T84" s="96"/>
      <c r="U84" s="96"/>
      <c r="V84" s="95">
        <v>62.33</v>
      </c>
      <c r="Z84" s="178">
        <v>56.76</v>
      </c>
      <c r="AA84" s="179">
        <v>83.2</v>
      </c>
      <c r="AB84" s="186">
        <v>110</v>
      </c>
      <c r="AC84" s="179">
        <v>0.1</v>
      </c>
      <c r="AD84" s="179"/>
      <c r="AE84" s="179"/>
      <c r="AF84" s="179"/>
      <c r="AJ84" s="91"/>
    </row>
    <row r="85" spans="1:36" s="93" customFormat="1">
      <c r="A85" s="15">
        <v>42753</v>
      </c>
      <c r="B85" s="1" t="s">
        <v>247</v>
      </c>
      <c r="C85" s="100" t="s">
        <v>254</v>
      </c>
      <c r="D85" s="1">
        <v>2016.12</v>
      </c>
      <c r="E85" s="93">
        <v>3</v>
      </c>
      <c r="F85" s="91" t="s">
        <v>261</v>
      </c>
      <c r="G85" s="95"/>
      <c r="I85" s="95"/>
      <c r="K85" s="95">
        <v>3.4220000000000002</v>
      </c>
      <c r="L85" s="95">
        <v>5.3369999999999997</v>
      </c>
      <c r="M85" s="95">
        <v>10.113</v>
      </c>
      <c r="N85" s="95">
        <v>18.196000000000002</v>
      </c>
      <c r="O85" s="95">
        <v>24.667999999999999</v>
      </c>
      <c r="P85" s="95"/>
      <c r="Q85" s="96"/>
      <c r="R85" s="96"/>
      <c r="S85" s="96"/>
      <c r="T85" s="96"/>
      <c r="U85" s="96"/>
      <c r="V85" s="95">
        <v>62.39</v>
      </c>
      <c r="Z85" s="178">
        <v>76.790000000000006</v>
      </c>
      <c r="AA85" s="179">
        <v>78.489999999999995</v>
      </c>
      <c r="AB85" s="179">
        <v>87.27</v>
      </c>
      <c r="AC85" s="179">
        <v>0.1</v>
      </c>
      <c r="AD85" s="179"/>
      <c r="AE85" s="179"/>
      <c r="AF85" s="179"/>
      <c r="AJ85" s="91"/>
    </row>
    <row r="86" spans="1:36" s="93" customFormat="1">
      <c r="A86" s="15">
        <v>42753</v>
      </c>
      <c r="B86" s="1" t="s">
        <v>248</v>
      </c>
      <c r="C86" s="100" t="s">
        <v>255</v>
      </c>
      <c r="D86" s="1">
        <v>2016.12</v>
      </c>
      <c r="E86" s="93">
        <v>3</v>
      </c>
      <c r="F86" s="91" t="s">
        <v>261</v>
      </c>
      <c r="G86" s="95"/>
      <c r="I86" s="95"/>
      <c r="K86" s="95">
        <v>3.52</v>
      </c>
      <c r="L86" s="95">
        <v>5.3730000000000002</v>
      </c>
      <c r="M86" s="95">
        <v>10.044</v>
      </c>
      <c r="N86" s="95">
        <v>17.989000000000001</v>
      </c>
      <c r="O86" s="95">
        <v>24.297000000000001</v>
      </c>
      <c r="P86" s="95"/>
      <c r="Q86" s="96"/>
      <c r="R86" s="96"/>
      <c r="S86" s="96"/>
      <c r="T86" s="96"/>
      <c r="U86" s="96"/>
      <c r="V86" s="95">
        <v>62.38</v>
      </c>
      <c r="Z86" s="178">
        <v>53.15</v>
      </c>
      <c r="AA86" s="179">
        <v>95.43</v>
      </c>
      <c r="AB86" s="179">
        <v>66.95</v>
      </c>
      <c r="AC86" s="179">
        <v>0.1</v>
      </c>
      <c r="AD86" s="179"/>
      <c r="AE86" s="179"/>
      <c r="AF86" s="179"/>
      <c r="AJ86" s="91"/>
    </row>
    <row r="87" spans="1:36" s="93" customFormat="1">
      <c r="A87" s="15">
        <v>42753</v>
      </c>
      <c r="B87" s="1" t="s">
        <v>249</v>
      </c>
      <c r="C87" s="100" t="s">
        <v>256</v>
      </c>
      <c r="D87" s="1">
        <v>2016.12</v>
      </c>
      <c r="E87" s="93">
        <v>3</v>
      </c>
      <c r="F87" s="91" t="s">
        <v>261</v>
      </c>
      <c r="G87" s="95"/>
      <c r="I87" s="95"/>
      <c r="K87" s="95">
        <v>3.4540000000000002</v>
      </c>
      <c r="L87" s="95">
        <v>5.359</v>
      </c>
      <c r="M87" s="95">
        <v>10.161</v>
      </c>
      <c r="N87" s="95">
        <v>18.341999999999999</v>
      </c>
      <c r="O87" s="95">
        <v>24.934000000000001</v>
      </c>
      <c r="P87" s="95"/>
      <c r="Q87" s="96"/>
      <c r="R87" s="96"/>
      <c r="S87" s="96"/>
      <c r="T87" s="96"/>
      <c r="U87" s="96"/>
      <c r="V87" s="95">
        <v>62.24</v>
      </c>
      <c r="Z87" s="178">
        <v>56.83</v>
      </c>
      <c r="AA87" s="179">
        <v>105.1</v>
      </c>
      <c r="AB87" s="179">
        <v>95.76</v>
      </c>
      <c r="AC87" s="179">
        <v>0.1</v>
      </c>
      <c r="AD87" s="179"/>
      <c r="AE87" s="179"/>
      <c r="AF87" s="179"/>
      <c r="AJ87" s="91"/>
    </row>
    <row r="88" spans="1:36" s="93" customFormat="1">
      <c r="A88" s="15">
        <v>42753</v>
      </c>
      <c r="B88" s="1" t="s">
        <v>259</v>
      </c>
      <c r="C88" s="100" t="s">
        <v>257</v>
      </c>
      <c r="D88" s="1">
        <v>2016.12</v>
      </c>
      <c r="E88" s="93">
        <v>3</v>
      </c>
      <c r="F88" s="91" t="s">
        <v>261</v>
      </c>
      <c r="G88" s="95">
        <v>2.14</v>
      </c>
      <c r="H88" s="93">
        <v>0.59</v>
      </c>
      <c r="I88" s="95">
        <v>5.6070000000000002</v>
      </c>
      <c r="J88" s="93">
        <v>8.49</v>
      </c>
      <c r="K88" s="95">
        <v>3.3159999999999998</v>
      </c>
      <c r="L88" s="95">
        <v>5.3070000000000004</v>
      </c>
      <c r="M88" s="95">
        <v>10.127000000000001</v>
      </c>
      <c r="N88" s="95">
        <v>18.274999999999999</v>
      </c>
      <c r="O88" s="95">
        <v>24.812000000000001</v>
      </c>
      <c r="P88" s="95">
        <v>0.02</v>
      </c>
      <c r="Q88" s="96">
        <v>13</v>
      </c>
      <c r="R88" s="96">
        <v>0.5</v>
      </c>
      <c r="S88" s="96">
        <v>1</v>
      </c>
      <c r="T88" s="96">
        <v>0</v>
      </c>
      <c r="U88" s="96">
        <v>14.5</v>
      </c>
      <c r="V88" s="95">
        <v>62.4</v>
      </c>
      <c r="W88" s="93">
        <v>12.73</v>
      </c>
      <c r="X88" s="93">
        <v>12.17</v>
      </c>
      <c r="Y88" s="93">
        <v>38.43</v>
      </c>
      <c r="Z88" s="178">
        <v>53.88</v>
      </c>
      <c r="AA88" s="179">
        <v>81.06</v>
      </c>
      <c r="AB88" s="179">
        <v>80.150000000000006</v>
      </c>
      <c r="AC88" s="179">
        <v>0.1</v>
      </c>
      <c r="AD88" s="179">
        <v>11.3</v>
      </c>
      <c r="AE88" s="179">
        <v>0.1</v>
      </c>
      <c r="AF88" s="179">
        <v>7.47</v>
      </c>
      <c r="AJ88" s="91"/>
    </row>
    <row r="89" spans="1:36" s="93" customFormat="1">
      <c r="A89" s="15">
        <v>42753</v>
      </c>
      <c r="B89" s="1" t="s">
        <v>250</v>
      </c>
      <c r="C89" s="100" t="s">
        <v>258</v>
      </c>
      <c r="D89" s="1">
        <v>2016.12</v>
      </c>
      <c r="E89" s="93">
        <v>3</v>
      </c>
      <c r="F89" s="91" t="s">
        <v>261</v>
      </c>
      <c r="G89" s="95"/>
      <c r="I89" s="95"/>
      <c r="K89" s="95">
        <v>3.3839999999999999</v>
      </c>
      <c r="L89" s="95">
        <v>5.2480000000000002</v>
      </c>
      <c r="M89" s="95">
        <v>9.9849999999999994</v>
      </c>
      <c r="N89" s="95">
        <v>18.084</v>
      </c>
      <c r="O89" s="95">
        <v>24.591999999999999</v>
      </c>
      <c r="P89" s="95"/>
      <c r="Q89" s="96"/>
      <c r="R89" s="96"/>
      <c r="S89" s="96"/>
      <c r="T89" s="96"/>
      <c r="U89" s="96"/>
      <c r="V89" s="95">
        <v>62.37</v>
      </c>
      <c r="Z89" s="178">
        <v>58.19</v>
      </c>
      <c r="AA89" s="179">
        <v>85.71</v>
      </c>
      <c r="AB89" s="179">
        <v>84.8</v>
      </c>
      <c r="AC89" s="179">
        <v>0.1</v>
      </c>
      <c r="AD89" s="179"/>
      <c r="AE89" s="179"/>
      <c r="AF89" s="179"/>
      <c r="AJ89" s="91"/>
    </row>
    <row r="90" spans="1:36" s="93" customFormat="1">
      <c r="A90" s="152">
        <v>42753</v>
      </c>
      <c r="B90" s="153" t="s">
        <v>251</v>
      </c>
      <c r="C90" s="154" t="s">
        <v>260</v>
      </c>
      <c r="D90" s="153">
        <v>2016.12</v>
      </c>
      <c r="E90" s="155">
        <v>3</v>
      </c>
      <c r="F90" s="91" t="s">
        <v>261</v>
      </c>
      <c r="G90" s="95"/>
      <c r="I90" s="95"/>
      <c r="K90" s="95">
        <v>3.411</v>
      </c>
      <c r="L90" s="95">
        <v>5.3019999999999996</v>
      </c>
      <c r="M90" s="95">
        <v>10.047000000000001</v>
      </c>
      <c r="N90" s="95">
        <v>18.111000000000001</v>
      </c>
      <c r="O90" s="95">
        <v>24.568999999999999</v>
      </c>
      <c r="P90" s="95"/>
      <c r="Q90" s="96"/>
      <c r="R90" s="96"/>
      <c r="S90" s="96"/>
      <c r="T90" s="96"/>
      <c r="U90" s="96"/>
      <c r="V90" s="95">
        <v>62.46</v>
      </c>
      <c r="Z90" s="178">
        <v>66.61</v>
      </c>
      <c r="AA90" s="179">
        <v>99.45</v>
      </c>
      <c r="AB90" s="179">
        <v>65.319999999999993</v>
      </c>
      <c r="AC90" s="179">
        <v>0.1</v>
      </c>
      <c r="AD90" s="179"/>
      <c r="AE90" s="179"/>
      <c r="AF90" s="179"/>
      <c r="AJ90" s="91"/>
    </row>
    <row r="91" spans="1:36" s="10" customFormat="1">
      <c r="A91" s="199">
        <v>42786</v>
      </c>
      <c r="B91" s="202" t="s">
        <v>278</v>
      </c>
      <c r="C91" s="203" t="s">
        <v>265</v>
      </c>
      <c r="D91" s="200">
        <v>2016.12</v>
      </c>
      <c r="E91" s="200">
        <v>3</v>
      </c>
      <c r="F91" s="91" t="s">
        <v>281</v>
      </c>
      <c r="G91" s="16"/>
      <c r="I91" s="16"/>
      <c r="K91" s="95">
        <v>3.403</v>
      </c>
      <c r="L91" s="95">
        <v>5.2779999999999996</v>
      </c>
      <c r="M91" s="95">
        <v>10</v>
      </c>
      <c r="N91" s="95">
        <v>18.021000000000001</v>
      </c>
      <c r="O91" s="95">
        <v>24.428000000000001</v>
      </c>
      <c r="P91" s="95"/>
      <c r="Q91" s="96"/>
      <c r="R91" s="96"/>
      <c r="S91" s="96"/>
      <c r="T91" s="96"/>
      <c r="U91" s="96"/>
      <c r="V91" s="172">
        <v>62.5</v>
      </c>
      <c r="W91" s="162"/>
      <c r="X91" s="162"/>
      <c r="Y91" s="162"/>
      <c r="Z91" s="178">
        <v>59.65</v>
      </c>
      <c r="AA91" s="186">
        <v>113.4</v>
      </c>
      <c r="AB91" s="178">
        <v>97.7</v>
      </c>
      <c r="AC91" s="178">
        <v>0.1</v>
      </c>
      <c r="AD91" s="179"/>
      <c r="AE91" s="179"/>
      <c r="AF91" s="179"/>
      <c r="AJ91" s="91"/>
    </row>
    <row r="92" spans="1:36" s="10" customFormat="1">
      <c r="A92" s="199">
        <v>42786</v>
      </c>
      <c r="B92" s="204" t="s">
        <v>280</v>
      </c>
      <c r="C92" s="205" t="s">
        <v>266</v>
      </c>
      <c r="D92" s="200">
        <v>2016.12</v>
      </c>
      <c r="E92" s="200">
        <v>3</v>
      </c>
      <c r="F92" s="91" t="s">
        <v>281</v>
      </c>
      <c r="G92" s="16"/>
      <c r="I92" s="16"/>
      <c r="K92" s="95">
        <v>3.375</v>
      </c>
      <c r="L92" s="95">
        <v>5.3</v>
      </c>
      <c r="M92" s="95">
        <v>10.151</v>
      </c>
      <c r="N92" s="95">
        <v>18.463999999999999</v>
      </c>
      <c r="O92" s="95">
        <v>25.196999999999999</v>
      </c>
      <c r="P92" s="95"/>
      <c r="Q92" s="96"/>
      <c r="R92" s="96"/>
      <c r="S92" s="96"/>
      <c r="T92" s="96"/>
      <c r="U92" s="96"/>
      <c r="V92" s="172">
        <v>62.32</v>
      </c>
      <c r="W92" s="163"/>
      <c r="X92" s="163"/>
      <c r="Y92" s="163"/>
      <c r="Z92" s="178">
        <v>60.44</v>
      </c>
      <c r="AA92" s="186">
        <v>118.3</v>
      </c>
      <c r="AB92" s="182">
        <v>101.7</v>
      </c>
      <c r="AC92" s="178">
        <v>0.1</v>
      </c>
      <c r="AD92" s="179"/>
      <c r="AE92" s="179"/>
      <c r="AF92" s="179"/>
      <c r="AJ92" s="91"/>
    </row>
    <row r="93" spans="1:36" s="10" customFormat="1">
      <c r="A93" s="199">
        <v>42786</v>
      </c>
      <c r="B93" s="204" t="s">
        <v>279</v>
      </c>
      <c r="C93" s="205" t="s">
        <v>267</v>
      </c>
      <c r="D93" s="200">
        <v>2016.12</v>
      </c>
      <c r="E93" s="200">
        <v>3</v>
      </c>
      <c r="F93" s="91" t="s">
        <v>281</v>
      </c>
      <c r="G93" s="16"/>
      <c r="I93" s="16"/>
      <c r="K93" s="95">
        <v>3.4609999999999999</v>
      </c>
      <c r="L93" s="95">
        <v>5.3550000000000004</v>
      </c>
      <c r="M93" s="95">
        <v>10.153</v>
      </c>
      <c r="N93" s="95">
        <v>18.36</v>
      </c>
      <c r="O93" s="95">
        <v>24.986000000000001</v>
      </c>
      <c r="P93" s="95"/>
      <c r="Q93" s="96"/>
      <c r="R93" s="96"/>
      <c r="S93" s="96"/>
      <c r="T93" s="96"/>
      <c r="U93" s="96"/>
      <c r="V93" s="172">
        <v>62.44</v>
      </c>
      <c r="W93" s="163"/>
      <c r="X93" s="163"/>
      <c r="Y93" s="163"/>
      <c r="Z93" s="178">
        <v>74.95</v>
      </c>
      <c r="AA93" s="186">
        <v>112.7</v>
      </c>
      <c r="AB93" s="178">
        <v>86.16</v>
      </c>
      <c r="AC93" s="178">
        <v>0.1</v>
      </c>
      <c r="AD93" s="179"/>
      <c r="AE93" s="179"/>
      <c r="AF93" s="179"/>
      <c r="AJ93" s="91"/>
    </row>
    <row r="94" spans="1:36" s="93" customFormat="1">
      <c r="A94" s="15">
        <v>42786</v>
      </c>
      <c r="B94" s="158" t="s">
        <v>263</v>
      </c>
      <c r="C94" s="159" t="s">
        <v>268</v>
      </c>
      <c r="D94" s="1">
        <v>2016.12</v>
      </c>
      <c r="E94" s="1">
        <v>3</v>
      </c>
      <c r="F94" s="91" t="s">
        <v>261</v>
      </c>
      <c r="G94" s="95"/>
      <c r="I94" s="95"/>
      <c r="K94" s="95">
        <v>3.5059999999999998</v>
      </c>
      <c r="L94" s="95">
        <v>5.42</v>
      </c>
      <c r="M94" s="95">
        <v>10.202</v>
      </c>
      <c r="N94" s="95">
        <v>18.326000000000001</v>
      </c>
      <c r="O94" s="95">
        <v>24.847999999999999</v>
      </c>
      <c r="P94" s="95"/>
      <c r="Q94" s="96"/>
      <c r="R94" s="96"/>
      <c r="S94" s="96"/>
      <c r="T94" s="96"/>
      <c r="U94" s="96"/>
      <c r="V94" s="95">
        <v>62.39</v>
      </c>
      <c r="Z94" s="179">
        <v>56.72</v>
      </c>
      <c r="AA94" s="179">
        <v>99.23</v>
      </c>
      <c r="AB94" s="179">
        <v>58.75</v>
      </c>
      <c r="AC94" s="178">
        <v>0.1</v>
      </c>
      <c r="AD94" s="179"/>
      <c r="AE94" s="179"/>
      <c r="AF94" s="179"/>
      <c r="AJ94" s="91"/>
    </row>
    <row r="95" spans="1:36" s="93" customFormat="1">
      <c r="A95" s="15">
        <v>42786</v>
      </c>
      <c r="B95" s="160" t="s">
        <v>264</v>
      </c>
      <c r="C95" s="161" t="s">
        <v>269</v>
      </c>
      <c r="D95" s="1">
        <v>2016.12</v>
      </c>
      <c r="E95" s="1">
        <v>3</v>
      </c>
      <c r="F95" s="91" t="s">
        <v>261</v>
      </c>
      <c r="G95" s="95"/>
      <c r="I95" s="95"/>
      <c r="K95" s="95">
        <v>3.3519999999999999</v>
      </c>
      <c r="L95" s="95">
        <v>5.3090000000000002</v>
      </c>
      <c r="M95" s="95">
        <v>10.061</v>
      </c>
      <c r="N95" s="95">
        <v>18.125</v>
      </c>
      <c r="O95" s="95">
        <v>24.585000000000001</v>
      </c>
      <c r="P95" s="95"/>
      <c r="Q95" s="96"/>
      <c r="R95" s="96"/>
      <c r="S95" s="96"/>
      <c r="T95" s="96"/>
      <c r="U95" s="96"/>
      <c r="V95" s="172">
        <v>62.4</v>
      </c>
      <c r="Z95" s="178">
        <v>61.11</v>
      </c>
      <c r="AA95" s="178">
        <v>94.32</v>
      </c>
      <c r="AB95" s="178">
        <v>77.48</v>
      </c>
      <c r="AC95" s="178">
        <v>0.1</v>
      </c>
      <c r="AD95" s="179"/>
      <c r="AE95" s="179"/>
      <c r="AF95" s="179"/>
      <c r="AJ95" s="91"/>
    </row>
    <row r="96" spans="1:36" s="10" customFormat="1">
      <c r="A96" s="15">
        <v>42786</v>
      </c>
      <c r="B96" s="160" t="s">
        <v>270</v>
      </c>
      <c r="C96" s="161" t="s">
        <v>274</v>
      </c>
      <c r="D96" s="1">
        <v>2016.08</v>
      </c>
      <c r="E96" s="1">
        <v>1</v>
      </c>
      <c r="F96" s="91" t="s">
        <v>261</v>
      </c>
      <c r="G96" s="95">
        <v>2.2080000000000002</v>
      </c>
      <c r="H96" s="93">
        <v>0.98</v>
      </c>
      <c r="I96" s="95">
        <v>4.4644000000000004</v>
      </c>
      <c r="J96" s="93">
        <v>7.17</v>
      </c>
      <c r="K96" s="95">
        <v>3.407</v>
      </c>
      <c r="L96" s="95">
        <v>5.2869999999999999</v>
      </c>
      <c r="M96" s="95">
        <v>10.009</v>
      </c>
      <c r="N96" s="95">
        <v>18.071999999999999</v>
      </c>
      <c r="O96" s="95">
        <v>24.547000000000001</v>
      </c>
      <c r="P96" s="95">
        <v>0.01</v>
      </c>
      <c r="Q96" s="96">
        <v>11</v>
      </c>
      <c r="R96" s="96">
        <v>1</v>
      </c>
      <c r="S96" s="96">
        <v>2</v>
      </c>
      <c r="T96" s="96">
        <v>0</v>
      </c>
      <c r="U96" s="96">
        <v>14</v>
      </c>
      <c r="V96" s="172">
        <v>62.38</v>
      </c>
      <c r="W96" s="100">
        <v>12.42</v>
      </c>
      <c r="X96" s="100">
        <v>11.9</v>
      </c>
      <c r="Y96" s="100">
        <v>38.450000000000003</v>
      </c>
      <c r="Z96" s="178"/>
      <c r="AA96" s="179">
        <v>21.75</v>
      </c>
      <c r="AB96" s="178">
        <v>15.79</v>
      </c>
      <c r="AC96" s="178">
        <v>0.1</v>
      </c>
      <c r="AD96" s="179">
        <v>11.68</v>
      </c>
      <c r="AE96" s="179">
        <v>0.1</v>
      </c>
      <c r="AF96" s="179">
        <v>2.7120000000000002</v>
      </c>
      <c r="AJ96" s="91"/>
    </row>
    <row r="97" spans="1:36" s="10" customFormat="1">
      <c r="A97" s="15">
        <v>42786</v>
      </c>
      <c r="B97" s="160" t="s">
        <v>271</v>
      </c>
      <c r="C97" s="161" t="s">
        <v>275</v>
      </c>
      <c r="D97" s="1">
        <v>2016.08</v>
      </c>
      <c r="E97" s="1">
        <v>3</v>
      </c>
      <c r="F97" s="91" t="s">
        <v>261</v>
      </c>
      <c r="G97" s="95"/>
      <c r="H97" s="93"/>
      <c r="I97" s="95"/>
      <c r="J97" s="93"/>
      <c r="K97" s="95">
        <v>3.4359999999999999</v>
      </c>
      <c r="L97" s="95">
        <v>5.335</v>
      </c>
      <c r="M97" s="95">
        <v>10.076000000000001</v>
      </c>
      <c r="N97" s="95">
        <v>18.105</v>
      </c>
      <c r="O97" s="95">
        <v>24.513999999999999</v>
      </c>
      <c r="P97" s="95"/>
      <c r="Q97" s="96"/>
      <c r="R97" s="96"/>
      <c r="S97" s="96"/>
      <c r="T97" s="96"/>
      <c r="U97" s="96"/>
      <c r="V97" s="172">
        <v>62.22</v>
      </c>
      <c r="W97" s="164"/>
      <c r="X97" s="164"/>
      <c r="Y97" s="164"/>
      <c r="Z97" s="178"/>
      <c r="AA97" s="179">
        <v>20.48</v>
      </c>
      <c r="AB97" s="178">
        <v>9.6820000000000004</v>
      </c>
      <c r="AC97" s="178">
        <v>0.1</v>
      </c>
      <c r="AD97" s="178"/>
      <c r="AE97" s="179"/>
      <c r="AF97" s="178"/>
      <c r="AJ97" s="91"/>
    </row>
    <row r="98" spans="1:36" s="10" customFormat="1">
      <c r="A98" s="15">
        <v>42786</v>
      </c>
      <c r="B98" s="160" t="s">
        <v>272</v>
      </c>
      <c r="C98" s="161" t="s">
        <v>276</v>
      </c>
      <c r="D98" s="1">
        <v>2016.08</v>
      </c>
      <c r="E98" s="1">
        <v>3</v>
      </c>
      <c r="F98" s="91" t="s">
        <v>261</v>
      </c>
      <c r="G98" s="95"/>
      <c r="H98" s="93"/>
      <c r="I98" s="95"/>
      <c r="J98" s="93"/>
      <c r="K98" s="95">
        <v>3.2839999999999998</v>
      </c>
      <c r="L98" s="95">
        <v>5.2320000000000002</v>
      </c>
      <c r="M98" s="95">
        <v>10.015000000000001</v>
      </c>
      <c r="N98" s="95">
        <v>18.11</v>
      </c>
      <c r="O98" s="95">
        <v>24.599</v>
      </c>
      <c r="P98" s="95"/>
      <c r="Q98" s="96"/>
      <c r="R98" s="96"/>
      <c r="S98" s="96"/>
      <c r="T98" s="96"/>
      <c r="U98" s="96"/>
      <c r="V98" s="172">
        <v>62.35</v>
      </c>
      <c r="W98" s="260"/>
      <c r="X98" s="260"/>
      <c r="Y98" s="260"/>
      <c r="Z98" s="178"/>
      <c r="AA98" s="179">
        <v>21.31</v>
      </c>
      <c r="AB98" s="178">
        <v>14.53</v>
      </c>
      <c r="AC98" s="178">
        <v>0.1</v>
      </c>
      <c r="AD98" s="179"/>
      <c r="AE98" s="179"/>
      <c r="AF98" s="179"/>
      <c r="AJ98" s="91"/>
    </row>
    <row r="99" spans="1:36" s="10" customFormat="1">
      <c r="A99" s="64">
        <v>42786</v>
      </c>
      <c r="B99" s="166" t="s">
        <v>273</v>
      </c>
      <c r="C99" s="167" t="s">
        <v>277</v>
      </c>
      <c r="D99" s="165">
        <v>2016.08</v>
      </c>
      <c r="E99" s="1">
        <v>2</v>
      </c>
      <c r="F99" s="91" t="s">
        <v>261</v>
      </c>
      <c r="G99" s="95"/>
      <c r="H99" s="93"/>
      <c r="I99" s="95"/>
      <c r="J99" s="93"/>
      <c r="K99" s="95">
        <v>3.4849999999999999</v>
      </c>
      <c r="L99" s="95">
        <v>5.4459999999999997</v>
      </c>
      <c r="M99" s="95">
        <v>10.318</v>
      </c>
      <c r="N99" s="95">
        <v>18.533999999999999</v>
      </c>
      <c r="O99" s="95">
        <v>25.123999999999999</v>
      </c>
      <c r="P99" s="95"/>
      <c r="Q99" s="96"/>
      <c r="R99" s="96"/>
      <c r="S99" s="96"/>
      <c r="T99" s="96"/>
      <c r="U99" s="96"/>
      <c r="V99" s="172">
        <v>62.25</v>
      </c>
      <c r="W99" s="164"/>
      <c r="X99" s="164"/>
      <c r="Y99" s="164"/>
      <c r="Z99" s="178">
        <v>116.8</v>
      </c>
      <c r="AA99" s="179">
        <v>21.01</v>
      </c>
      <c r="AB99" s="178">
        <v>12.58</v>
      </c>
      <c r="AC99" s="178">
        <v>0.1</v>
      </c>
      <c r="AD99" s="178"/>
      <c r="AE99" s="179"/>
      <c r="AF99" s="178"/>
      <c r="AJ99" s="91"/>
    </row>
    <row r="100" spans="1:36" s="93" customFormat="1">
      <c r="A100" s="168">
        <v>42798</v>
      </c>
      <c r="B100" s="169" t="s">
        <v>282</v>
      </c>
      <c r="C100" s="169" t="s">
        <v>290</v>
      </c>
      <c r="D100" s="170">
        <v>2017.02</v>
      </c>
      <c r="E100" s="93">
        <v>3</v>
      </c>
      <c r="F100" s="91" t="s">
        <v>261</v>
      </c>
      <c r="G100" s="95">
        <v>2.129</v>
      </c>
      <c r="H100" s="93">
        <v>0.46</v>
      </c>
      <c r="I100" s="95">
        <v>4.391</v>
      </c>
      <c r="J100" s="93">
        <v>7.7</v>
      </c>
      <c r="K100" s="95">
        <v>3.468</v>
      </c>
      <c r="L100" s="95">
        <v>5.3280000000000003</v>
      </c>
      <c r="M100" s="95">
        <v>10.013999999999999</v>
      </c>
      <c r="N100" s="95">
        <v>17.943000000000001</v>
      </c>
      <c r="O100" s="95">
        <v>24.202000000000002</v>
      </c>
      <c r="P100" s="95">
        <v>0</v>
      </c>
      <c r="Q100" s="96">
        <v>20</v>
      </c>
      <c r="R100" s="96">
        <v>1</v>
      </c>
      <c r="S100" s="96">
        <v>2</v>
      </c>
      <c r="T100" s="96">
        <v>0</v>
      </c>
      <c r="U100" s="96">
        <v>23</v>
      </c>
      <c r="V100" s="95">
        <v>62.36</v>
      </c>
      <c r="W100" s="93">
        <v>12.43</v>
      </c>
      <c r="X100" s="93">
        <v>11.87</v>
      </c>
      <c r="Y100" s="93">
        <v>38.56</v>
      </c>
      <c r="Z100" s="179">
        <v>71.39</v>
      </c>
      <c r="AA100" s="179">
        <v>43.95</v>
      </c>
      <c r="AB100" s="179">
        <v>26.79</v>
      </c>
      <c r="AC100" s="179">
        <v>0.1</v>
      </c>
      <c r="AD100" s="179">
        <v>11.4</v>
      </c>
      <c r="AE100" s="179">
        <v>0.1</v>
      </c>
      <c r="AF100" s="179">
        <v>11.73</v>
      </c>
      <c r="AJ100" s="91"/>
    </row>
    <row r="101" spans="1:36" s="93" customFormat="1">
      <c r="A101" s="15">
        <v>42798</v>
      </c>
      <c r="B101" s="93" t="s">
        <v>283</v>
      </c>
      <c r="C101" s="93" t="s">
        <v>291</v>
      </c>
      <c r="D101" s="1">
        <v>2017.02</v>
      </c>
      <c r="E101" s="93">
        <v>3</v>
      </c>
      <c r="F101" s="91" t="s">
        <v>261</v>
      </c>
      <c r="G101" s="95"/>
      <c r="I101" s="95"/>
      <c r="K101" s="95">
        <v>3.5009999999999999</v>
      </c>
      <c r="L101" s="95">
        <v>5.3869999999999996</v>
      </c>
      <c r="M101" s="95">
        <v>10.09</v>
      </c>
      <c r="N101" s="95">
        <v>18.004999999999999</v>
      </c>
      <c r="O101" s="95">
        <v>24.242000000000001</v>
      </c>
      <c r="P101" s="95"/>
      <c r="Q101" s="96"/>
      <c r="R101" s="96"/>
      <c r="S101" s="96"/>
      <c r="T101" s="96"/>
      <c r="U101" s="96"/>
      <c r="V101" s="95">
        <v>62.39</v>
      </c>
      <c r="Z101" s="179">
        <v>62.56</v>
      </c>
      <c r="AA101" s="179">
        <v>26.22</v>
      </c>
      <c r="AB101" s="179">
        <v>36.68</v>
      </c>
      <c r="AC101" s="179">
        <v>0.1</v>
      </c>
      <c r="AD101" s="179"/>
      <c r="AE101" s="179"/>
      <c r="AF101" s="179"/>
      <c r="AJ101" s="91"/>
    </row>
    <row r="102" spans="1:36" s="93" customFormat="1">
      <c r="A102" s="15">
        <v>42798</v>
      </c>
      <c r="B102" s="93" t="s">
        <v>284</v>
      </c>
      <c r="C102" s="93" t="s">
        <v>292</v>
      </c>
      <c r="D102" s="1">
        <v>2017.02</v>
      </c>
      <c r="E102" s="93">
        <v>3</v>
      </c>
      <c r="F102" s="91" t="s">
        <v>261</v>
      </c>
      <c r="G102" s="95"/>
      <c r="I102" s="95"/>
      <c r="K102" s="95">
        <v>3.5030000000000001</v>
      </c>
      <c r="L102" s="95">
        <v>5.3630000000000004</v>
      </c>
      <c r="M102" s="95">
        <v>10.044</v>
      </c>
      <c r="N102" s="95">
        <v>17.981999999999999</v>
      </c>
      <c r="O102" s="95">
        <v>24.268999999999998</v>
      </c>
      <c r="P102" s="95"/>
      <c r="Q102" s="96"/>
      <c r="R102" s="96"/>
      <c r="S102" s="96"/>
      <c r="T102" s="96"/>
      <c r="U102" s="96"/>
      <c r="V102" s="95">
        <v>62.44</v>
      </c>
      <c r="Z102" s="179">
        <v>68.73</v>
      </c>
      <c r="AA102" s="179">
        <v>26.87</v>
      </c>
      <c r="AB102" s="179">
        <v>9.6980000000000004</v>
      </c>
      <c r="AC102" s="179">
        <v>0.1</v>
      </c>
      <c r="AD102" s="179"/>
      <c r="AE102" s="179"/>
      <c r="AF102" s="179"/>
      <c r="AJ102" s="91"/>
    </row>
    <row r="103" spans="1:36" s="93" customFormat="1">
      <c r="A103" s="15">
        <v>42798</v>
      </c>
      <c r="B103" s="93" t="s">
        <v>285</v>
      </c>
      <c r="C103" s="93" t="s">
        <v>293</v>
      </c>
      <c r="D103" s="1">
        <v>2017.02</v>
      </c>
      <c r="E103" s="93">
        <v>3</v>
      </c>
      <c r="F103" s="91" t="s">
        <v>261</v>
      </c>
      <c r="G103" s="95"/>
      <c r="I103" s="95"/>
      <c r="K103" s="95">
        <v>3.31</v>
      </c>
      <c r="L103" s="95">
        <v>5.1459999999999999</v>
      </c>
      <c r="M103" s="95">
        <v>9.8629999999999995</v>
      </c>
      <c r="N103" s="95">
        <v>17.975999999999999</v>
      </c>
      <c r="O103" s="95">
        <v>24.518000000000001</v>
      </c>
      <c r="P103" s="95"/>
      <c r="Q103" s="96"/>
      <c r="R103" s="96"/>
      <c r="S103" s="96"/>
      <c r="T103" s="96"/>
      <c r="U103" s="96"/>
      <c r="V103" s="95">
        <v>62.33</v>
      </c>
      <c r="Z103" s="179">
        <v>66.31</v>
      </c>
      <c r="AA103" s="179">
        <v>26.56</v>
      </c>
      <c r="AB103" s="179">
        <v>14.55</v>
      </c>
      <c r="AC103" s="179">
        <v>0.1</v>
      </c>
      <c r="AD103" s="179"/>
      <c r="AE103" s="179"/>
      <c r="AF103" s="179"/>
      <c r="AJ103" s="91"/>
    </row>
    <row r="104" spans="1:36" s="93" customFormat="1">
      <c r="A104" s="15">
        <v>42798</v>
      </c>
      <c r="B104" s="93" t="s">
        <v>286</v>
      </c>
      <c r="C104" s="93" t="s">
        <v>294</v>
      </c>
      <c r="D104" s="1">
        <v>2017.02</v>
      </c>
      <c r="E104" s="93">
        <v>3</v>
      </c>
      <c r="F104" s="91" t="s">
        <v>261</v>
      </c>
      <c r="G104" s="95"/>
      <c r="I104" s="95"/>
      <c r="K104" s="95">
        <v>3.371</v>
      </c>
      <c r="L104" s="95">
        <v>5.2460000000000004</v>
      </c>
      <c r="M104" s="95">
        <v>9.9930000000000003</v>
      </c>
      <c r="N104" s="95">
        <v>18.091999999999999</v>
      </c>
      <c r="O104" s="95">
        <v>24.597999999999999</v>
      </c>
      <c r="P104" s="95"/>
      <c r="Q104" s="96"/>
      <c r="R104" s="96"/>
      <c r="S104" s="96"/>
      <c r="T104" s="96"/>
      <c r="U104" s="96"/>
      <c r="V104" s="95">
        <v>62.39</v>
      </c>
      <c r="Z104" s="179">
        <v>69.510000000000005</v>
      </c>
      <c r="AA104" s="179">
        <v>54.81</v>
      </c>
      <c r="AB104" s="179">
        <v>15.99</v>
      </c>
      <c r="AC104" s="179">
        <v>0.1</v>
      </c>
      <c r="AD104" s="179"/>
      <c r="AE104" s="179"/>
      <c r="AF104" s="179"/>
      <c r="AJ104" s="91"/>
    </row>
    <row r="105" spans="1:36" s="93" customFormat="1">
      <c r="A105" s="15">
        <v>42798</v>
      </c>
      <c r="B105" s="93" t="s">
        <v>287</v>
      </c>
      <c r="C105" s="93" t="s">
        <v>295</v>
      </c>
      <c r="D105" s="1">
        <v>2017.02</v>
      </c>
      <c r="E105" s="93">
        <v>3</v>
      </c>
      <c r="F105" s="91" t="s">
        <v>261</v>
      </c>
      <c r="G105" s="95"/>
      <c r="I105" s="95"/>
      <c r="K105" s="95">
        <v>3.53</v>
      </c>
      <c r="L105" s="95">
        <v>5.327</v>
      </c>
      <c r="M105" s="95">
        <v>9.9359999999999999</v>
      </c>
      <c r="N105" s="95">
        <v>17.902000000000001</v>
      </c>
      <c r="O105" s="95">
        <v>24.29</v>
      </c>
      <c r="P105" s="95"/>
      <c r="Q105" s="96"/>
      <c r="R105" s="96"/>
      <c r="S105" s="96"/>
      <c r="T105" s="96"/>
      <c r="U105" s="96"/>
      <c r="V105" s="95">
        <v>62.44</v>
      </c>
      <c r="Z105" s="179">
        <v>66.2</v>
      </c>
      <c r="AA105" s="179">
        <v>26.52</v>
      </c>
      <c r="AB105" s="179">
        <v>0.1</v>
      </c>
      <c r="AC105" s="179">
        <v>0.1</v>
      </c>
      <c r="AD105" s="179"/>
      <c r="AE105" s="179"/>
      <c r="AF105" s="179"/>
      <c r="AJ105" s="91"/>
    </row>
    <row r="106" spans="1:36" s="93" customFormat="1">
      <c r="A106" s="15">
        <v>42798</v>
      </c>
      <c r="B106" s="93" t="s">
        <v>288</v>
      </c>
      <c r="C106" s="93" t="s">
        <v>296</v>
      </c>
      <c r="D106" s="1">
        <v>2017.02</v>
      </c>
      <c r="E106" s="93">
        <v>3</v>
      </c>
      <c r="F106" s="91" t="s">
        <v>261</v>
      </c>
      <c r="G106" s="95"/>
      <c r="I106" s="95"/>
      <c r="K106" s="95">
        <v>3.39</v>
      </c>
      <c r="L106" s="95">
        <v>5.2489999999999997</v>
      </c>
      <c r="M106" s="95">
        <v>9.9600000000000009</v>
      </c>
      <c r="N106" s="95">
        <v>18.003</v>
      </c>
      <c r="O106" s="95">
        <v>24.446999999999999</v>
      </c>
      <c r="P106" s="95"/>
      <c r="Q106" s="96"/>
      <c r="R106" s="96"/>
      <c r="S106" s="96"/>
      <c r="T106" s="96"/>
      <c r="U106" s="96"/>
      <c r="V106" s="95">
        <v>62.39</v>
      </c>
      <c r="Z106" s="179">
        <v>65.58</v>
      </c>
      <c r="AA106" s="179">
        <v>68.7</v>
      </c>
      <c r="AB106" s="179">
        <v>26.53</v>
      </c>
      <c r="AC106" s="179">
        <v>0.1</v>
      </c>
      <c r="AD106" s="179"/>
      <c r="AE106" s="179"/>
      <c r="AF106" s="179"/>
      <c r="AJ106" s="91"/>
    </row>
    <row r="107" spans="1:36" s="93" customFormat="1">
      <c r="A107" s="15">
        <v>42798</v>
      </c>
      <c r="B107" s="93" t="s">
        <v>289</v>
      </c>
      <c r="C107" s="93" t="s">
        <v>297</v>
      </c>
      <c r="D107" s="1">
        <v>2017.02</v>
      </c>
      <c r="E107" s="93">
        <v>3</v>
      </c>
      <c r="F107" s="91" t="s">
        <v>261</v>
      </c>
      <c r="G107" s="95"/>
      <c r="I107" s="95"/>
      <c r="K107" s="95">
        <v>3.488</v>
      </c>
      <c r="L107" s="95">
        <v>5.37</v>
      </c>
      <c r="M107" s="95">
        <v>10.093999999999999</v>
      </c>
      <c r="N107" s="95">
        <v>18.094999999999999</v>
      </c>
      <c r="O107" s="95">
        <v>24.466999999999999</v>
      </c>
      <c r="P107" s="95"/>
      <c r="Q107" s="96"/>
      <c r="R107" s="96"/>
      <c r="S107" s="96"/>
      <c r="T107" s="96"/>
      <c r="U107" s="96"/>
      <c r="V107" s="95">
        <v>62.37</v>
      </c>
      <c r="Z107" s="179">
        <v>77.37</v>
      </c>
      <c r="AA107" s="179">
        <v>53.94</v>
      </c>
      <c r="AB107" s="179">
        <v>33.58</v>
      </c>
      <c r="AC107" s="179">
        <v>0.1</v>
      </c>
      <c r="AD107" s="179"/>
      <c r="AE107" s="179"/>
      <c r="AF107" s="179"/>
      <c r="AJ107" s="91"/>
    </row>
    <row r="108" spans="1:36" s="10" customFormat="1">
      <c r="A108" s="199">
        <v>42802</v>
      </c>
      <c r="B108" s="200" t="s">
        <v>298</v>
      </c>
      <c r="C108" s="201" t="s">
        <v>306</v>
      </c>
      <c r="D108" s="200">
        <v>2017.01</v>
      </c>
      <c r="E108" s="201">
        <v>3</v>
      </c>
      <c r="F108" s="91" t="s">
        <v>314</v>
      </c>
      <c r="G108" s="16"/>
      <c r="I108" s="16"/>
      <c r="K108" s="95">
        <v>3.46</v>
      </c>
      <c r="L108" s="95">
        <v>5.3570000000000002</v>
      </c>
      <c r="M108" s="95">
        <v>10.103</v>
      </c>
      <c r="N108" s="95">
        <v>18.125</v>
      </c>
      <c r="O108" s="95">
        <v>24.521000000000001</v>
      </c>
      <c r="P108" s="16"/>
      <c r="Q108" s="17"/>
      <c r="R108" s="17"/>
      <c r="S108" s="17"/>
      <c r="T108" s="17"/>
      <c r="U108" s="17"/>
      <c r="V108" s="174">
        <v>62.58</v>
      </c>
      <c r="W108" s="171"/>
      <c r="X108" s="171"/>
      <c r="Y108" s="171"/>
      <c r="Z108" s="178">
        <v>69.63</v>
      </c>
      <c r="AA108" s="186">
        <v>103.1</v>
      </c>
      <c r="AB108" s="178">
        <v>70.55</v>
      </c>
      <c r="AC108" s="178">
        <v>0.1</v>
      </c>
      <c r="AD108" s="178"/>
      <c r="AE108" s="179"/>
      <c r="AF108" s="178"/>
      <c r="AJ108" s="91"/>
    </row>
    <row r="109" spans="1:36" s="10" customFormat="1">
      <c r="A109" s="15">
        <v>42802</v>
      </c>
      <c r="B109" s="1" t="s">
        <v>299</v>
      </c>
      <c r="C109" s="93" t="s">
        <v>307</v>
      </c>
      <c r="D109" s="1">
        <v>2017.01</v>
      </c>
      <c r="E109" s="93">
        <v>3</v>
      </c>
      <c r="F109" s="91" t="s">
        <v>261</v>
      </c>
      <c r="G109" s="95"/>
      <c r="H109" s="93"/>
      <c r="I109" s="95"/>
      <c r="J109" s="93"/>
      <c r="K109" s="95">
        <v>3.3780000000000001</v>
      </c>
      <c r="L109" s="95">
        <v>5.2889999999999997</v>
      </c>
      <c r="M109" s="95">
        <v>10.064</v>
      </c>
      <c r="N109" s="95">
        <v>18.123999999999999</v>
      </c>
      <c r="O109" s="95">
        <v>24.556000000000001</v>
      </c>
      <c r="P109" s="95"/>
      <c r="Q109" s="96"/>
      <c r="R109" s="96"/>
      <c r="S109" s="96"/>
      <c r="T109" s="96"/>
      <c r="U109" s="96"/>
      <c r="V109" s="174">
        <v>62.46</v>
      </c>
      <c r="W109" s="174"/>
      <c r="X109" s="174"/>
      <c r="Y109" s="174"/>
      <c r="Z109" s="178">
        <v>64.739999999999995</v>
      </c>
      <c r="AA109" s="179">
        <v>88.42</v>
      </c>
      <c r="AB109" s="178">
        <v>66.98</v>
      </c>
      <c r="AC109" s="178">
        <v>0.1</v>
      </c>
      <c r="AD109" s="178"/>
      <c r="AE109" s="179"/>
      <c r="AF109" s="178"/>
      <c r="AJ109" s="91"/>
    </row>
    <row r="110" spans="1:36" s="10" customFormat="1">
      <c r="A110" s="15">
        <v>42802</v>
      </c>
      <c r="B110" s="1" t="s">
        <v>300</v>
      </c>
      <c r="C110" s="93" t="s">
        <v>308</v>
      </c>
      <c r="D110" s="1">
        <v>2017.01</v>
      </c>
      <c r="E110" s="93">
        <v>3</v>
      </c>
      <c r="F110" s="91" t="s">
        <v>261</v>
      </c>
      <c r="G110" s="95"/>
      <c r="H110" s="93"/>
      <c r="I110" s="95"/>
      <c r="J110" s="93"/>
      <c r="K110" s="95">
        <v>3.5859999999999999</v>
      </c>
      <c r="L110" s="95">
        <v>5.375</v>
      </c>
      <c r="M110" s="95">
        <v>9.8789999999999996</v>
      </c>
      <c r="N110" s="95">
        <v>17.462</v>
      </c>
      <c r="O110" s="95">
        <v>23.257999999999999</v>
      </c>
      <c r="P110" s="95"/>
      <c r="Q110" s="96"/>
      <c r="R110" s="96"/>
      <c r="S110" s="96"/>
      <c r="T110" s="96"/>
      <c r="U110" s="96"/>
      <c r="V110" s="174">
        <v>62.42</v>
      </c>
      <c r="W110" s="174"/>
      <c r="X110" s="174"/>
      <c r="Y110" s="174"/>
      <c r="Z110" s="178">
        <v>59.9</v>
      </c>
      <c r="AA110" s="179">
        <v>47.97</v>
      </c>
      <c r="AB110" s="178">
        <v>13.45</v>
      </c>
      <c r="AC110" s="178">
        <v>0.1</v>
      </c>
      <c r="AD110" s="178"/>
      <c r="AE110" s="179"/>
      <c r="AF110" s="178"/>
      <c r="AJ110" s="91"/>
    </row>
    <row r="111" spans="1:36" s="10" customFormat="1">
      <c r="A111" s="15">
        <v>42802</v>
      </c>
      <c r="B111" s="1" t="s">
        <v>301</v>
      </c>
      <c r="C111" s="93" t="s">
        <v>309</v>
      </c>
      <c r="D111" s="1">
        <v>2017.01</v>
      </c>
      <c r="E111" s="93">
        <v>3</v>
      </c>
      <c r="F111" s="91" t="s">
        <v>261</v>
      </c>
      <c r="G111" s="95">
        <v>2.177</v>
      </c>
      <c r="H111" s="93">
        <v>0.56999999999999995</v>
      </c>
      <c r="I111" s="95">
        <v>5.2083000000000004</v>
      </c>
      <c r="J111" s="93">
        <v>8.15</v>
      </c>
      <c r="K111" s="95">
        <v>3.4529999999999998</v>
      </c>
      <c r="L111" s="95">
        <v>5.306</v>
      </c>
      <c r="M111" s="95">
        <v>9.9320000000000004</v>
      </c>
      <c r="N111" s="95">
        <v>17.693000000000001</v>
      </c>
      <c r="O111" s="95">
        <v>23.702999999999999</v>
      </c>
      <c r="P111" s="95">
        <v>0.01</v>
      </c>
      <c r="Q111" s="96">
        <v>8</v>
      </c>
      <c r="R111" s="96">
        <v>0.5</v>
      </c>
      <c r="S111" s="96">
        <v>1</v>
      </c>
      <c r="T111" s="96">
        <v>0</v>
      </c>
      <c r="U111" s="96">
        <v>9.5</v>
      </c>
      <c r="V111" s="174">
        <v>62.45</v>
      </c>
      <c r="W111" s="174">
        <v>12.46</v>
      </c>
      <c r="X111" s="174">
        <v>11.92</v>
      </c>
      <c r="Y111" s="174">
        <v>38.6</v>
      </c>
      <c r="Z111" s="178">
        <v>75.150000000000006</v>
      </c>
      <c r="AA111" s="179">
        <v>27.34</v>
      </c>
      <c r="AB111" s="178">
        <v>6.2480000000000002</v>
      </c>
      <c r="AC111" s="178">
        <v>0.1</v>
      </c>
      <c r="AD111" s="178">
        <v>10.52</v>
      </c>
      <c r="AE111" s="179">
        <v>0.1</v>
      </c>
      <c r="AF111" s="178">
        <v>4.51</v>
      </c>
      <c r="AJ111" s="91"/>
    </row>
    <row r="112" spans="1:36" s="10" customFormat="1">
      <c r="A112" s="15">
        <v>42802</v>
      </c>
      <c r="B112" s="1" t="s">
        <v>302</v>
      </c>
      <c r="C112" s="93" t="s">
        <v>310</v>
      </c>
      <c r="D112" s="1">
        <v>2017.01</v>
      </c>
      <c r="E112" s="93">
        <v>3</v>
      </c>
      <c r="F112" s="91" t="s">
        <v>261</v>
      </c>
      <c r="G112" s="95"/>
      <c r="H112" s="93"/>
      <c r="I112" s="95"/>
      <c r="J112" s="93"/>
      <c r="K112" s="95">
        <v>3.4209999999999998</v>
      </c>
      <c r="L112" s="95">
        <v>5.2729999999999997</v>
      </c>
      <c r="M112" s="95">
        <v>9.9960000000000004</v>
      </c>
      <c r="N112" s="95">
        <v>18.084</v>
      </c>
      <c r="O112" s="95">
        <v>24.577999999999999</v>
      </c>
      <c r="P112" s="95"/>
      <c r="Q112" s="96"/>
      <c r="R112" s="96"/>
      <c r="S112" s="96"/>
      <c r="T112" s="96"/>
      <c r="U112" s="96"/>
      <c r="V112" s="174">
        <v>62.55</v>
      </c>
      <c r="W112" s="174"/>
      <c r="X112" s="174"/>
      <c r="Y112" s="174"/>
      <c r="Z112" s="178">
        <v>53.46</v>
      </c>
      <c r="AA112" s="179">
        <v>58.68</v>
      </c>
      <c r="AB112" s="178">
        <v>10.09</v>
      </c>
      <c r="AC112" s="178">
        <v>0.1</v>
      </c>
      <c r="AD112" s="178"/>
      <c r="AE112" s="179"/>
      <c r="AF112" s="178"/>
      <c r="AJ112" s="91"/>
    </row>
    <row r="113" spans="1:36" s="10" customFormat="1">
      <c r="A113" s="15">
        <v>42802</v>
      </c>
      <c r="B113" s="1" t="s">
        <v>303</v>
      </c>
      <c r="C113" s="93" t="s">
        <v>311</v>
      </c>
      <c r="D113" s="1">
        <v>2017.01</v>
      </c>
      <c r="E113" s="93">
        <v>3</v>
      </c>
      <c r="F113" s="91" t="s">
        <v>261</v>
      </c>
      <c r="G113" s="95"/>
      <c r="H113" s="93"/>
      <c r="I113" s="95"/>
      <c r="J113" s="93"/>
      <c r="K113" s="95">
        <v>3.5779999999999998</v>
      </c>
      <c r="L113" s="95">
        <v>5.4729999999999999</v>
      </c>
      <c r="M113" s="95">
        <v>10.210000000000001</v>
      </c>
      <c r="N113" s="95">
        <v>18.213999999999999</v>
      </c>
      <c r="O113" s="95">
        <v>24.59</v>
      </c>
      <c r="P113" s="95"/>
      <c r="Q113" s="96"/>
      <c r="R113" s="96"/>
      <c r="S113" s="96"/>
      <c r="T113" s="96"/>
      <c r="U113" s="96"/>
      <c r="V113" s="174">
        <v>62.31</v>
      </c>
      <c r="W113" s="174"/>
      <c r="X113" s="174"/>
      <c r="Y113" s="174"/>
      <c r="Z113" s="178">
        <v>43.74</v>
      </c>
      <c r="AA113" s="179">
        <v>54</v>
      </c>
      <c r="AB113" s="178">
        <v>2.2229999999999999</v>
      </c>
      <c r="AC113" s="178">
        <v>0.1</v>
      </c>
      <c r="AD113" s="178"/>
      <c r="AE113" s="179"/>
      <c r="AF113" s="178"/>
      <c r="AJ113" s="91"/>
    </row>
    <row r="114" spans="1:36" s="10" customFormat="1">
      <c r="A114" s="15">
        <v>42802</v>
      </c>
      <c r="B114" s="1" t="s">
        <v>304</v>
      </c>
      <c r="C114" s="93" t="s">
        <v>312</v>
      </c>
      <c r="D114" s="1">
        <v>2017.01</v>
      </c>
      <c r="E114" s="93">
        <v>3</v>
      </c>
      <c r="F114" s="91" t="s">
        <v>261</v>
      </c>
      <c r="G114" s="95"/>
      <c r="H114" s="93"/>
      <c r="I114" s="95"/>
      <c r="J114" s="93"/>
      <c r="K114" s="95">
        <v>3.411</v>
      </c>
      <c r="L114" s="95">
        <v>5.3090000000000002</v>
      </c>
      <c r="M114" s="95">
        <v>10.068</v>
      </c>
      <c r="N114" s="95">
        <v>18.161999999999999</v>
      </c>
      <c r="O114" s="95">
        <v>24.655999999999999</v>
      </c>
      <c r="P114" s="95"/>
      <c r="Q114" s="96"/>
      <c r="R114" s="96"/>
      <c r="S114" s="96"/>
      <c r="T114" s="96"/>
      <c r="U114" s="96"/>
      <c r="V114" s="174">
        <v>62.47</v>
      </c>
      <c r="W114" s="174"/>
      <c r="X114" s="174"/>
      <c r="Y114" s="174"/>
      <c r="Z114" s="178">
        <v>52.02</v>
      </c>
      <c r="AA114" s="179">
        <v>45.25</v>
      </c>
      <c r="AB114" s="178">
        <v>8.1310000000000002</v>
      </c>
      <c r="AC114" s="178">
        <v>0.1</v>
      </c>
      <c r="AD114" s="178"/>
      <c r="AE114" s="179"/>
      <c r="AF114" s="178"/>
      <c r="AJ114" s="91"/>
    </row>
    <row r="115" spans="1:36" s="10" customFormat="1">
      <c r="A115" s="15">
        <v>42802</v>
      </c>
      <c r="B115" s="1" t="s">
        <v>305</v>
      </c>
      <c r="C115" s="93" t="s">
        <v>313</v>
      </c>
      <c r="D115" s="1">
        <v>2017.01</v>
      </c>
      <c r="E115" s="93">
        <v>3</v>
      </c>
      <c r="F115" s="91" t="s">
        <v>261</v>
      </c>
      <c r="G115" s="95"/>
      <c r="H115" s="93"/>
      <c r="I115" s="95"/>
      <c r="J115" s="93"/>
      <c r="K115" s="95">
        <v>3.476</v>
      </c>
      <c r="L115" s="95">
        <v>5.3460000000000001</v>
      </c>
      <c r="M115" s="95">
        <v>10.053000000000001</v>
      </c>
      <c r="N115" s="95">
        <v>18.111000000000001</v>
      </c>
      <c r="O115" s="95">
        <v>24.594000000000001</v>
      </c>
      <c r="P115" s="95"/>
      <c r="Q115" s="96"/>
      <c r="R115" s="96"/>
      <c r="S115" s="96"/>
      <c r="T115" s="96"/>
      <c r="U115" s="96"/>
      <c r="V115" s="174">
        <v>62.35</v>
      </c>
      <c r="W115" s="174"/>
      <c r="X115" s="174"/>
      <c r="Y115" s="174"/>
      <c r="Z115" s="178">
        <v>44.83</v>
      </c>
      <c r="AA115" s="179">
        <v>30.46</v>
      </c>
      <c r="AB115" s="178">
        <v>11.01</v>
      </c>
      <c r="AC115" s="178">
        <v>0.1</v>
      </c>
      <c r="AD115" s="178"/>
      <c r="AE115" s="179"/>
      <c r="AF115" s="178"/>
      <c r="AJ115" s="91"/>
    </row>
    <row r="116" spans="1:36" s="93" customFormat="1">
      <c r="A116" s="15">
        <v>42810</v>
      </c>
      <c r="B116" s="1" t="s">
        <v>315</v>
      </c>
      <c r="C116" s="93" t="s">
        <v>323</v>
      </c>
      <c r="D116" s="1">
        <v>2017.01</v>
      </c>
      <c r="E116" s="93">
        <v>3</v>
      </c>
      <c r="F116" s="91" t="s">
        <v>261</v>
      </c>
      <c r="G116" s="95"/>
      <c r="I116" s="95"/>
      <c r="K116" s="95">
        <v>3.5</v>
      </c>
      <c r="L116" s="95">
        <v>5.3209999999999997</v>
      </c>
      <c r="M116" s="95">
        <v>9.8849999999999998</v>
      </c>
      <c r="N116" s="95">
        <v>17.579999999999998</v>
      </c>
      <c r="O116" s="95">
        <v>23.512</v>
      </c>
      <c r="P116" s="95"/>
      <c r="Q116" s="96"/>
      <c r="R116" s="96"/>
      <c r="S116" s="96"/>
      <c r="T116" s="96"/>
      <c r="U116" s="96"/>
      <c r="V116" s="176">
        <v>62.43</v>
      </c>
      <c r="W116" s="176"/>
      <c r="X116" s="176"/>
      <c r="Y116" s="176"/>
      <c r="Z116" s="178">
        <v>60.61</v>
      </c>
      <c r="AA116" s="179">
        <v>18.66</v>
      </c>
      <c r="AB116" s="178">
        <v>9.73</v>
      </c>
      <c r="AC116" s="178">
        <v>0.1</v>
      </c>
      <c r="AD116" s="178"/>
      <c r="AE116" s="179"/>
      <c r="AF116" s="178"/>
      <c r="AJ116" s="91"/>
    </row>
    <row r="117" spans="1:36" s="93" customFormat="1">
      <c r="A117" s="15">
        <v>42810</v>
      </c>
      <c r="B117" s="1" t="s">
        <v>316</v>
      </c>
      <c r="C117" s="93" t="s">
        <v>324</v>
      </c>
      <c r="D117" s="1">
        <v>2017.01</v>
      </c>
      <c r="E117" s="93">
        <v>3</v>
      </c>
      <c r="F117" s="91" t="s">
        <v>261</v>
      </c>
      <c r="G117" s="95"/>
      <c r="I117" s="95"/>
      <c r="K117" s="95">
        <v>3.5430000000000001</v>
      </c>
      <c r="L117" s="95">
        <v>5.4089999999999998</v>
      </c>
      <c r="M117" s="95">
        <v>10.06</v>
      </c>
      <c r="N117" s="95">
        <v>17.88</v>
      </c>
      <c r="O117" s="95">
        <v>24</v>
      </c>
      <c r="P117" s="95"/>
      <c r="Q117" s="96"/>
      <c r="R117" s="96"/>
      <c r="S117" s="96"/>
      <c r="T117" s="96"/>
      <c r="U117" s="96"/>
      <c r="V117" s="176">
        <v>62.44</v>
      </c>
      <c r="W117" s="176"/>
      <c r="X117" s="176"/>
      <c r="Y117" s="176"/>
      <c r="Z117" s="179">
        <v>71.84</v>
      </c>
      <c r="AA117" s="179">
        <v>13.99</v>
      </c>
      <c r="AB117" s="179">
        <v>8.6199999999999992</v>
      </c>
      <c r="AC117" s="179">
        <v>0.1</v>
      </c>
      <c r="AD117" s="178"/>
      <c r="AE117" s="179"/>
      <c r="AF117" s="178"/>
      <c r="AJ117" s="91"/>
    </row>
    <row r="118" spans="1:36" s="93" customFormat="1">
      <c r="A118" s="15">
        <v>42810</v>
      </c>
      <c r="B118" s="1" t="s">
        <v>317</v>
      </c>
      <c r="C118" s="93" t="s">
        <v>325</v>
      </c>
      <c r="D118" s="1">
        <v>2017.01</v>
      </c>
      <c r="E118" s="93">
        <v>3</v>
      </c>
      <c r="F118" s="91" t="s">
        <v>261</v>
      </c>
      <c r="G118" s="95"/>
      <c r="I118" s="95"/>
      <c r="K118" s="95">
        <v>3.4969999999999999</v>
      </c>
      <c r="L118" s="95">
        <v>5.4160000000000004</v>
      </c>
      <c r="M118" s="95">
        <v>10.202999999999999</v>
      </c>
      <c r="N118" s="95">
        <v>18.305</v>
      </c>
      <c r="O118" s="95">
        <v>24.794</v>
      </c>
      <c r="P118" s="95"/>
      <c r="Q118" s="96"/>
      <c r="R118" s="96"/>
      <c r="S118" s="96"/>
      <c r="T118" s="96"/>
      <c r="U118" s="96"/>
      <c r="V118" s="176">
        <v>62.48</v>
      </c>
      <c r="W118" s="176"/>
      <c r="X118" s="176"/>
      <c r="Y118" s="176"/>
      <c r="Z118" s="178">
        <v>46.45</v>
      </c>
      <c r="AA118" s="179">
        <v>18.510000000000002</v>
      </c>
      <c r="AB118" s="178">
        <v>8.5299999999999994</v>
      </c>
      <c r="AC118" s="178">
        <v>0.1</v>
      </c>
      <c r="AD118" s="178"/>
      <c r="AE118" s="179"/>
      <c r="AF118" s="178"/>
      <c r="AJ118" s="91"/>
    </row>
    <row r="119" spans="1:36" s="93" customFormat="1">
      <c r="A119" s="15">
        <v>42810</v>
      </c>
      <c r="B119" s="1" t="s">
        <v>318</v>
      </c>
      <c r="C119" s="93" t="s">
        <v>326</v>
      </c>
      <c r="D119" s="1">
        <v>2017.01</v>
      </c>
      <c r="E119" s="93">
        <v>3</v>
      </c>
      <c r="F119" s="91" t="s">
        <v>261</v>
      </c>
      <c r="G119" s="95">
        <v>2.1629999999999998</v>
      </c>
      <c r="H119" s="173">
        <v>0.6</v>
      </c>
      <c r="I119" s="95">
        <v>5.6210000000000004</v>
      </c>
      <c r="J119" s="93">
        <v>8.34</v>
      </c>
      <c r="K119" s="95">
        <v>3.5760000000000001</v>
      </c>
      <c r="L119" s="95">
        <v>5.5209999999999999</v>
      </c>
      <c r="M119" s="95">
        <v>10.3</v>
      </c>
      <c r="N119" s="95">
        <v>18.321000000000002</v>
      </c>
      <c r="O119" s="95">
        <v>24.709</v>
      </c>
      <c r="P119" s="95">
        <v>0.02</v>
      </c>
      <c r="Q119" s="96">
        <v>6</v>
      </c>
      <c r="R119" s="96">
        <v>0.5</v>
      </c>
      <c r="S119" s="96">
        <v>1</v>
      </c>
      <c r="T119" s="96">
        <v>0</v>
      </c>
      <c r="U119" s="96">
        <v>7.5</v>
      </c>
      <c r="V119" s="176">
        <v>62.58</v>
      </c>
      <c r="W119" s="176">
        <v>12.45</v>
      </c>
      <c r="X119" s="176">
        <v>11.88</v>
      </c>
      <c r="Y119" s="176">
        <v>38.6</v>
      </c>
      <c r="Z119" s="178">
        <v>54.77</v>
      </c>
      <c r="AA119" s="179">
        <v>18.45</v>
      </c>
      <c r="AB119" s="178">
        <v>23.89</v>
      </c>
      <c r="AC119" s="178">
        <v>0.1</v>
      </c>
      <c r="AD119" s="178">
        <v>11.93</v>
      </c>
      <c r="AE119" s="179">
        <v>0.1</v>
      </c>
      <c r="AF119" s="178">
        <v>2.089</v>
      </c>
      <c r="AJ119" s="91"/>
    </row>
    <row r="120" spans="1:36" s="93" customFormat="1">
      <c r="A120" s="15">
        <v>42810</v>
      </c>
      <c r="B120" s="1" t="s">
        <v>319</v>
      </c>
      <c r="C120" s="93" t="s">
        <v>327</v>
      </c>
      <c r="D120" s="1">
        <v>2017.01</v>
      </c>
      <c r="E120" s="93">
        <v>3</v>
      </c>
      <c r="F120" s="91" t="s">
        <v>261</v>
      </c>
      <c r="G120" s="95"/>
      <c r="I120" s="95"/>
      <c r="K120" s="95">
        <v>3.5430000000000001</v>
      </c>
      <c r="L120" s="95">
        <v>5.4089999999999998</v>
      </c>
      <c r="M120" s="95">
        <v>10.06</v>
      </c>
      <c r="N120" s="95">
        <v>17.88</v>
      </c>
      <c r="O120" s="95">
        <v>24</v>
      </c>
      <c r="P120" s="95"/>
      <c r="Q120" s="96"/>
      <c r="R120" s="96"/>
      <c r="S120" s="96"/>
      <c r="T120" s="96"/>
      <c r="U120" s="96"/>
      <c r="V120" s="176">
        <v>62.61</v>
      </c>
      <c r="W120" s="176"/>
      <c r="X120" s="176"/>
      <c r="Y120" s="176"/>
      <c r="Z120" s="178">
        <v>62.16</v>
      </c>
      <c r="AA120" s="179">
        <v>21.43</v>
      </c>
      <c r="AB120" s="178">
        <v>7.88</v>
      </c>
      <c r="AC120" s="178">
        <v>0.1</v>
      </c>
      <c r="AD120" s="178"/>
      <c r="AE120" s="179"/>
      <c r="AF120" s="178"/>
      <c r="AJ120" s="91"/>
    </row>
    <row r="121" spans="1:36" s="93" customFormat="1">
      <c r="A121" s="15">
        <v>42810</v>
      </c>
      <c r="B121" s="1" t="s">
        <v>320</v>
      </c>
      <c r="C121" s="93" t="s">
        <v>328</v>
      </c>
      <c r="D121" s="1">
        <v>2017.01</v>
      </c>
      <c r="E121" s="93">
        <v>3</v>
      </c>
      <c r="F121" s="91" t="s">
        <v>261</v>
      </c>
      <c r="G121" s="95"/>
      <c r="I121" s="95"/>
      <c r="K121" s="95">
        <v>3.3959999999999999</v>
      </c>
      <c r="L121" s="95">
        <v>5.2910000000000004</v>
      </c>
      <c r="M121" s="95">
        <v>10.081</v>
      </c>
      <c r="N121" s="95">
        <v>18.347999999999999</v>
      </c>
      <c r="O121" s="95">
        <v>25.068999999999999</v>
      </c>
      <c r="P121" s="95"/>
      <c r="Q121" s="96"/>
      <c r="R121" s="96"/>
      <c r="S121" s="96"/>
      <c r="T121" s="96"/>
      <c r="U121" s="96"/>
      <c r="V121" s="176">
        <v>62.52</v>
      </c>
      <c r="W121" s="176"/>
      <c r="X121" s="176"/>
      <c r="Y121" s="176"/>
      <c r="Z121" s="178">
        <v>52.88</v>
      </c>
      <c r="AA121" s="179">
        <v>20.72</v>
      </c>
      <c r="AB121" s="178">
        <v>10.31</v>
      </c>
      <c r="AC121" s="178">
        <v>0.1</v>
      </c>
      <c r="AD121" s="178"/>
      <c r="AE121" s="179"/>
      <c r="AF121" s="178"/>
      <c r="AJ121" s="91"/>
    </row>
    <row r="122" spans="1:36" s="93" customFormat="1">
      <c r="A122" s="15">
        <v>42810</v>
      </c>
      <c r="B122" s="1" t="s">
        <v>321</v>
      </c>
      <c r="C122" s="93" t="s">
        <v>329</v>
      </c>
      <c r="D122" s="1">
        <v>2017.01</v>
      </c>
      <c r="E122" s="93">
        <v>3</v>
      </c>
      <c r="F122" s="91" t="s">
        <v>261</v>
      </c>
      <c r="G122" s="95"/>
      <c r="I122" s="95"/>
      <c r="K122" s="95">
        <v>3.4790000000000001</v>
      </c>
      <c r="L122" s="95">
        <v>5.3239999999999998</v>
      </c>
      <c r="M122" s="95">
        <v>9.9930000000000003</v>
      </c>
      <c r="N122" s="95">
        <v>18</v>
      </c>
      <c r="O122" s="95">
        <v>24.416</v>
      </c>
      <c r="P122" s="95"/>
      <c r="Q122" s="96"/>
      <c r="R122" s="96"/>
      <c r="S122" s="96"/>
      <c r="T122" s="96"/>
      <c r="U122" s="96"/>
      <c r="V122" s="176">
        <v>62.47</v>
      </c>
      <c r="W122" s="176"/>
      <c r="X122" s="176"/>
      <c r="Y122" s="176"/>
      <c r="Z122" s="178">
        <v>64.03</v>
      </c>
      <c r="AA122" s="179">
        <v>23.25</v>
      </c>
      <c r="AB122" s="178">
        <v>12.34</v>
      </c>
      <c r="AC122" s="178">
        <v>0.1</v>
      </c>
      <c r="AD122" s="178"/>
      <c r="AE122" s="179"/>
      <c r="AF122" s="178"/>
      <c r="AJ122" s="91"/>
    </row>
    <row r="123" spans="1:36" s="93" customFormat="1">
      <c r="A123" s="15">
        <v>42810</v>
      </c>
      <c r="B123" s="1" t="s">
        <v>322</v>
      </c>
      <c r="C123" s="93" t="s">
        <v>330</v>
      </c>
      <c r="D123" s="1">
        <v>2017.02</v>
      </c>
      <c r="E123" s="93">
        <v>3</v>
      </c>
      <c r="F123" s="91" t="s">
        <v>261</v>
      </c>
      <c r="G123" s="95"/>
      <c r="I123" s="95"/>
      <c r="K123" s="95">
        <v>3.6419999999999999</v>
      </c>
      <c r="L123" s="95">
        <v>5.524</v>
      </c>
      <c r="M123" s="95">
        <v>10.237</v>
      </c>
      <c r="N123" s="95">
        <v>18.190000000000001</v>
      </c>
      <c r="O123" s="95">
        <v>24.498000000000001</v>
      </c>
      <c r="P123" s="95"/>
      <c r="Q123" s="96"/>
      <c r="R123" s="96"/>
      <c r="S123" s="96"/>
      <c r="T123" s="96"/>
      <c r="U123" s="96"/>
      <c r="V123" s="176">
        <v>62.44</v>
      </c>
      <c r="W123" s="176"/>
      <c r="X123" s="176"/>
      <c r="Y123" s="176"/>
      <c r="Z123" s="178">
        <v>78.83</v>
      </c>
      <c r="AA123" s="179">
        <v>40.909999999999997</v>
      </c>
      <c r="AB123" s="178">
        <v>32.729999999999997</v>
      </c>
      <c r="AC123" s="178">
        <v>0.1</v>
      </c>
      <c r="AD123" s="178"/>
      <c r="AE123" s="179"/>
      <c r="AF123" s="178"/>
      <c r="AJ123" s="91"/>
    </row>
    <row r="124" spans="1:36" s="93" customFormat="1">
      <c r="A124" s="15">
        <v>42812</v>
      </c>
      <c r="B124" s="1" t="s">
        <v>331</v>
      </c>
      <c r="C124" s="93" t="s">
        <v>341</v>
      </c>
      <c r="D124" s="1">
        <v>2017.02</v>
      </c>
      <c r="E124" s="93">
        <v>3</v>
      </c>
      <c r="F124" s="91" t="s">
        <v>261</v>
      </c>
      <c r="G124" s="95">
        <v>2.16</v>
      </c>
      <c r="H124" s="173">
        <v>0.6</v>
      </c>
      <c r="I124" s="173">
        <v>5.1010999999999997</v>
      </c>
      <c r="J124" s="95">
        <v>8.24</v>
      </c>
      <c r="K124" s="173">
        <v>3.3370000000000002</v>
      </c>
      <c r="L124" s="95">
        <v>5.2519999999999998</v>
      </c>
      <c r="M124" s="95">
        <v>10.333</v>
      </c>
      <c r="N124" s="95">
        <v>19.12</v>
      </c>
      <c r="O124" s="95">
        <v>25.975000000000001</v>
      </c>
      <c r="P124" s="95">
        <v>0.02</v>
      </c>
      <c r="Q124" s="96">
        <v>55</v>
      </c>
      <c r="R124" s="96">
        <v>3</v>
      </c>
      <c r="S124" s="96">
        <v>6</v>
      </c>
      <c r="T124" s="96">
        <v>0</v>
      </c>
      <c r="U124" s="96">
        <v>64</v>
      </c>
      <c r="V124" s="93">
        <v>62.47</v>
      </c>
      <c r="W124" s="177">
        <v>12.51</v>
      </c>
      <c r="X124" s="177">
        <v>11.92</v>
      </c>
      <c r="Y124" s="177">
        <v>38.43</v>
      </c>
      <c r="Z124" s="178">
        <v>81.790000000000006</v>
      </c>
      <c r="AA124" s="179">
        <v>33.28</v>
      </c>
      <c r="AB124" s="178">
        <v>28.25</v>
      </c>
      <c r="AC124" s="178">
        <v>0.1</v>
      </c>
      <c r="AD124" s="178">
        <v>11.18</v>
      </c>
      <c r="AE124" s="179">
        <v>0.1</v>
      </c>
      <c r="AF124" s="178">
        <v>3.9180000000000001</v>
      </c>
      <c r="AJ124" s="91"/>
    </row>
    <row r="125" spans="1:36" s="93" customFormat="1">
      <c r="A125" s="15">
        <v>42812</v>
      </c>
      <c r="B125" s="1" t="s">
        <v>332</v>
      </c>
      <c r="C125" s="93" t="s">
        <v>342</v>
      </c>
      <c r="D125" s="1">
        <v>2017.02</v>
      </c>
      <c r="E125" s="93">
        <v>3</v>
      </c>
      <c r="F125" s="91" t="s">
        <v>261</v>
      </c>
      <c r="G125" s="95"/>
      <c r="I125" s="95"/>
      <c r="K125" s="95">
        <v>3.4430000000000001</v>
      </c>
      <c r="L125" s="95">
        <v>5.3949999999999996</v>
      </c>
      <c r="M125" s="95">
        <v>10.288</v>
      </c>
      <c r="N125" s="95">
        <v>18.724</v>
      </c>
      <c r="O125" s="95">
        <v>25.515999999999998</v>
      </c>
      <c r="P125" s="95"/>
      <c r="Q125" s="96"/>
      <c r="R125" s="96"/>
      <c r="S125" s="96"/>
      <c r="T125" s="96"/>
      <c r="U125" s="96"/>
      <c r="V125" s="93">
        <v>62.46</v>
      </c>
      <c r="W125" s="177"/>
      <c r="X125" s="177"/>
      <c r="Y125" s="177"/>
      <c r="Z125" s="178">
        <v>71.599999999999994</v>
      </c>
      <c r="AA125" s="179">
        <v>34.96</v>
      </c>
      <c r="AB125" s="178">
        <v>28.83</v>
      </c>
      <c r="AC125" s="178">
        <v>0.1</v>
      </c>
      <c r="AD125" s="178"/>
      <c r="AE125" s="179"/>
      <c r="AF125" s="178"/>
      <c r="AJ125" s="91"/>
    </row>
    <row r="126" spans="1:36" s="93" customFormat="1">
      <c r="A126" s="15">
        <v>42812</v>
      </c>
      <c r="B126" s="1" t="s">
        <v>333</v>
      </c>
      <c r="C126" s="93" t="s">
        <v>343</v>
      </c>
      <c r="D126" s="1">
        <v>2017.02</v>
      </c>
      <c r="E126" s="93">
        <v>3</v>
      </c>
      <c r="F126" s="91" t="s">
        <v>261</v>
      </c>
      <c r="G126" s="95"/>
      <c r="I126" s="95"/>
      <c r="K126" s="95">
        <v>3.7679999999999998</v>
      </c>
      <c r="L126" s="95">
        <v>5.601</v>
      </c>
      <c r="M126" s="95">
        <v>10.185</v>
      </c>
      <c r="N126" s="95">
        <v>18.093</v>
      </c>
      <c r="O126" s="95">
        <v>24.646000000000001</v>
      </c>
      <c r="P126" s="95"/>
      <c r="Q126" s="96"/>
      <c r="R126" s="96"/>
      <c r="S126" s="96"/>
      <c r="T126" s="96"/>
      <c r="U126" s="96"/>
      <c r="V126" s="93">
        <v>62.45</v>
      </c>
      <c r="Z126" s="179">
        <v>64.47</v>
      </c>
      <c r="AA126" s="179">
        <v>28.99</v>
      </c>
      <c r="AB126" s="179">
        <v>10.38</v>
      </c>
      <c r="AC126" s="178">
        <v>0.1</v>
      </c>
      <c r="AD126" s="178"/>
      <c r="AE126" s="179"/>
      <c r="AF126" s="178"/>
      <c r="AJ126" s="91"/>
    </row>
    <row r="127" spans="1:36" s="93" customFormat="1">
      <c r="A127" s="15">
        <v>42812</v>
      </c>
      <c r="B127" s="1" t="s">
        <v>334</v>
      </c>
      <c r="C127" s="93" t="s">
        <v>344</v>
      </c>
      <c r="D127" s="1">
        <v>2017.02</v>
      </c>
      <c r="E127" s="93">
        <v>3</v>
      </c>
      <c r="F127" s="91" t="s">
        <v>261</v>
      </c>
      <c r="G127" s="95"/>
      <c r="I127" s="95"/>
      <c r="K127" s="95">
        <v>3.5339999999999998</v>
      </c>
      <c r="L127" s="95">
        <v>5.4749999999999996</v>
      </c>
      <c r="M127" s="95">
        <v>10.29</v>
      </c>
      <c r="N127" s="95">
        <v>18.388000000000002</v>
      </c>
      <c r="O127" s="95">
        <v>24.864000000000001</v>
      </c>
      <c r="P127" s="95"/>
      <c r="Q127" s="96"/>
      <c r="R127" s="96"/>
      <c r="S127" s="96"/>
      <c r="T127" s="96"/>
      <c r="U127" s="96"/>
      <c r="V127" s="173">
        <v>62.5</v>
      </c>
      <c r="W127" s="177"/>
      <c r="X127" s="177"/>
      <c r="Y127" s="177"/>
      <c r="Z127" s="178">
        <v>59.7</v>
      </c>
      <c r="AA127" s="179">
        <v>19.77</v>
      </c>
      <c r="AB127" s="178">
        <v>16.88</v>
      </c>
      <c r="AC127" s="178">
        <v>0.1</v>
      </c>
      <c r="AD127" s="178"/>
      <c r="AE127" s="179"/>
      <c r="AF127" s="178"/>
      <c r="AJ127" s="91"/>
    </row>
    <row r="128" spans="1:36" s="93" customFormat="1">
      <c r="A128" s="15">
        <v>42812</v>
      </c>
      <c r="B128" s="1" t="s">
        <v>335</v>
      </c>
      <c r="C128" s="93" t="s">
        <v>345</v>
      </c>
      <c r="D128" s="1">
        <v>2017.02</v>
      </c>
      <c r="E128" s="93">
        <v>3</v>
      </c>
      <c r="F128" s="91" t="s">
        <v>261</v>
      </c>
      <c r="G128" s="95"/>
      <c r="I128" s="95"/>
      <c r="K128" s="95">
        <v>3.5059999999999998</v>
      </c>
      <c r="L128" s="95">
        <v>5.4080000000000004</v>
      </c>
      <c r="M128" s="95">
        <v>10.11</v>
      </c>
      <c r="N128" s="95">
        <v>18.032</v>
      </c>
      <c r="O128" s="95">
        <v>24.3</v>
      </c>
      <c r="P128" s="95"/>
      <c r="Q128" s="96"/>
      <c r="R128" s="96"/>
      <c r="S128" s="96"/>
      <c r="T128" s="96"/>
      <c r="U128" s="96"/>
      <c r="V128" s="93">
        <v>62.56</v>
      </c>
      <c r="W128" s="177"/>
      <c r="X128" s="177"/>
      <c r="Y128" s="177"/>
      <c r="Z128" s="178">
        <v>67.08</v>
      </c>
      <c r="AA128" s="179">
        <v>20.27</v>
      </c>
      <c r="AB128" s="178">
        <v>14.83</v>
      </c>
      <c r="AC128" s="178">
        <v>0.1</v>
      </c>
      <c r="AD128" s="178"/>
      <c r="AE128" s="179"/>
      <c r="AF128" s="178"/>
      <c r="AJ128" s="91"/>
    </row>
    <row r="129" spans="1:36" s="93" customFormat="1">
      <c r="A129" s="15">
        <v>42812</v>
      </c>
      <c r="B129" s="1" t="s">
        <v>336</v>
      </c>
      <c r="C129" s="93" t="s">
        <v>346</v>
      </c>
      <c r="D129" s="1">
        <v>2017.02</v>
      </c>
      <c r="E129" s="93">
        <v>3</v>
      </c>
      <c r="F129" s="91" t="s">
        <v>261</v>
      </c>
      <c r="G129" s="95"/>
      <c r="I129" s="95"/>
      <c r="K129" s="95">
        <v>3.5840000000000001</v>
      </c>
      <c r="L129" s="95">
        <v>5.4530000000000003</v>
      </c>
      <c r="M129" s="95">
        <v>10.161</v>
      </c>
      <c r="N129" s="95">
        <v>18.114999999999998</v>
      </c>
      <c r="O129" s="95">
        <v>24.414999999999999</v>
      </c>
      <c r="P129" s="95"/>
      <c r="Q129" s="96"/>
      <c r="R129" s="96"/>
      <c r="S129" s="96"/>
      <c r="T129" s="96"/>
      <c r="U129" s="96"/>
      <c r="V129" s="173">
        <v>62.5</v>
      </c>
      <c r="W129" s="177"/>
      <c r="X129" s="177"/>
      <c r="Y129" s="177"/>
      <c r="Z129" s="178">
        <v>57.57</v>
      </c>
      <c r="AA129" s="179">
        <v>27.29</v>
      </c>
      <c r="AB129" s="178">
        <v>21.24</v>
      </c>
      <c r="AC129" s="178">
        <v>0.1</v>
      </c>
      <c r="AD129" s="178"/>
      <c r="AE129" s="179"/>
      <c r="AF129" s="178"/>
      <c r="AJ129" s="91"/>
    </row>
    <row r="130" spans="1:36" s="93" customFormat="1">
      <c r="A130" s="15">
        <v>42812</v>
      </c>
      <c r="B130" s="1" t="s">
        <v>337</v>
      </c>
      <c r="C130" s="93" t="s">
        <v>347</v>
      </c>
      <c r="D130" s="1">
        <v>2017.02</v>
      </c>
      <c r="E130" s="93">
        <v>3</v>
      </c>
      <c r="F130" s="91" t="s">
        <v>261</v>
      </c>
      <c r="G130" s="95"/>
      <c r="I130" s="95"/>
      <c r="K130" s="95">
        <v>3.4790000000000001</v>
      </c>
      <c r="L130" s="95">
        <v>5.3739999999999997</v>
      </c>
      <c r="M130" s="95">
        <v>10.127000000000001</v>
      </c>
      <c r="N130" s="95">
        <v>18.155000000000001</v>
      </c>
      <c r="O130" s="95">
        <v>24.55</v>
      </c>
      <c r="P130" s="95"/>
      <c r="Q130" s="96"/>
      <c r="R130" s="96"/>
      <c r="S130" s="96"/>
      <c r="T130" s="96"/>
      <c r="U130" s="96"/>
      <c r="V130" s="93">
        <v>62.48</v>
      </c>
      <c r="W130" s="177"/>
      <c r="X130" s="177"/>
      <c r="Y130" s="177"/>
      <c r="Z130" s="178">
        <v>60.58</v>
      </c>
      <c r="AA130" s="179">
        <v>56.7</v>
      </c>
      <c r="AB130" s="178">
        <v>50.26</v>
      </c>
      <c r="AC130" s="178">
        <v>0.1</v>
      </c>
      <c r="AD130" s="178"/>
      <c r="AE130" s="179"/>
      <c r="AF130" s="178"/>
      <c r="AJ130" s="91"/>
    </row>
    <row r="131" spans="1:36" s="93" customFormat="1">
      <c r="A131" s="15">
        <v>42812</v>
      </c>
      <c r="B131" s="1" t="s">
        <v>338</v>
      </c>
      <c r="C131" s="93" t="s">
        <v>348</v>
      </c>
      <c r="D131" s="1">
        <v>2017.02</v>
      </c>
      <c r="E131" s="93">
        <v>3</v>
      </c>
      <c r="F131" s="91" t="s">
        <v>261</v>
      </c>
      <c r="G131" s="95"/>
      <c r="I131" s="95"/>
      <c r="K131" s="95">
        <v>3.4870000000000001</v>
      </c>
      <c r="L131" s="95">
        <v>5.4039999999999999</v>
      </c>
      <c r="M131" s="95">
        <v>10.172000000000001</v>
      </c>
      <c r="N131" s="95">
        <v>18.224</v>
      </c>
      <c r="O131" s="95">
        <v>24.648</v>
      </c>
      <c r="P131" s="95"/>
      <c r="Q131" s="96"/>
      <c r="R131" s="96"/>
      <c r="S131" s="96"/>
      <c r="T131" s="96"/>
      <c r="U131" s="96"/>
      <c r="V131" s="93">
        <v>62.52</v>
      </c>
      <c r="W131" s="177"/>
      <c r="X131" s="177"/>
      <c r="Y131" s="177"/>
      <c r="Z131" s="178">
        <v>80.680000000000007</v>
      </c>
      <c r="AA131" s="179">
        <v>52.9</v>
      </c>
      <c r="AB131" s="178">
        <v>43.33</v>
      </c>
      <c r="AC131" s="178">
        <v>0.1</v>
      </c>
      <c r="AD131" s="178"/>
      <c r="AE131" s="179"/>
      <c r="AF131" s="178"/>
      <c r="AJ131" s="91"/>
    </row>
    <row r="132" spans="1:36" s="93" customFormat="1">
      <c r="A132" s="15">
        <v>42812</v>
      </c>
      <c r="B132" s="1" t="s">
        <v>339</v>
      </c>
      <c r="C132" s="93" t="s">
        <v>349</v>
      </c>
      <c r="D132" s="1">
        <v>2017.02</v>
      </c>
      <c r="E132" s="93">
        <v>3</v>
      </c>
      <c r="F132" s="91" t="s">
        <v>261</v>
      </c>
      <c r="G132" s="95"/>
      <c r="I132" s="95"/>
      <c r="K132" s="95">
        <v>3.294</v>
      </c>
      <c r="L132" s="95">
        <v>5.298</v>
      </c>
      <c r="M132" s="95">
        <v>10.256</v>
      </c>
      <c r="N132" s="95">
        <v>18.637</v>
      </c>
      <c r="O132" s="95">
        <v>25.367000000000001</v>
      </c>
      <c r="P132" s="95"/>
      <c r="Q132" s="96"/>
      <c r="R132" s="96"/>
      <c r="S132" s="96"/>
      <c r="T132" s="96"/>
      <c r="U132" s="96"/>
      <c r="V132" s="93">
        <v>62.47</v>
      </c>
      <c r="W132" s="177"/>
      <c r="X132" s="177"/>
      <c r="Y132" s="177"/>
      <c r="Z132" s="178">
        <v>61.4</v>
      </c>
      <c r="AA132" s="179">
        <v>44.19</v>
      </c>
      <c r="AB132" s="178">
        <v>29.85</v>
      </c>
      <c r="AC132" s="178">
        <v>0.1</v>
      </c>
      <c r="AD132" s="178"/>
      <c r="AE132" s="179"/>
      <c r="AF132" s="178"/>
      <c r="AJ132" s="91"/>
    </row>
    <row r="133" spans="1:36" s="93" customFormat="1">
      <c r="A133" s="15">
        <v>42812</v>
      </c>
      <c r="B133" s="1" t="s">
        <v>340</v>
      </c>
      <c r="C133" s="93" t="s">
        <v>350</v>
      </c>
      <c r="D133" s="1">
        <v>2017.02</v>
      </c>
      <c r="E133" s="93">
        <v>3</v>
      </c>
      <c r="F133" s="91" t="s">
        <v>261</v>
      </c>
      <c r="G133" s="95"/>
      <c r="I133" s="95"/>
      <c r="K133" s="95">
        <v>3.387</v>
      </c>
      <c r="L133" s="95">
        <v>5.2880000000000003</v>
      </c>
      <c r="M133" s="95">
        <v>10.124000000000001</v>
      </c>
      <c r="N133" s="95">
        <v>18.431000000000001</v>
      </c>
      <c r="O133" s="95">
        <v>25.157</v>
      </c>
      <c r="P133" s="95"/>
      <c r="Q133" s="96"/>
      <c r="R133" s="96"/>
      <c r="S133" s="96"/>
      <c r="T133" s="96"/>
      <c r="U133" s="96"/>
      <c r="V133" s="173">
        <v>62.5</v>
      </c>
      <c r="W133" s="177"/>
      <c r="X133" s="177"/>
      <c r="Y133" s="177"/>
      <c r="Z133" s="178">
        <v>64.5</v>
      </c>
      <c r="AA133" s="179">
        <v>22.22</v>
      </c>
      <c r="AB133" s="178">
        <v>12.83</v>
      </c>
      <c r="AC133" s="178">
        <v>0.1</v>
      </c>
      <c r="AD133" s="178"/>
      <c r="AE133" s="179"/>
      <c r="AF133" s="178"/>
      <c r="AJ133" s="91"/>
    </row>
    <row r="134" spans="1:36" s="93" customFormat="1">
      <c r="A134" s="15">
        <v>42818</v>
      </c>
      <c r="B134" s="1" t="s">
        <v>351</v>
      </c>
      <c r="C134" s="93" t="s">
        <v>359</v>
      </c>
      <c r="D134" s="1">
        <v>2017.02</v>
      </c>
      <c r="E134" s="93">
        <v>3</v>
      </c>
      <c r="F134" s="91" t="s">
        <v>261</v>
      </c>
      <c r="G134" s="95">
        <v>2.1360000000000001</v>
      </c>
      <c r="H134" s="93">
        <v>0.62</v>
      </c>
      <c r="I134" s="95">
        <v>5.2348999999999997</v>
      </c>
      <c r="J134" s="93">
        <v>7.84</v>
      </c>
      <c r="K134" s="95">
        <v>3.4</v>
      </c>
      <c r="L134" s="95">
        <v>5.2480000000000002</v>
      </c>
      <c r="M134" s="95">
        <v>9.9580000000000002</v>
      </c>
      <c r="N134" s="95">
        <v>18.167999999999999</v>
      </c>
      <c r="O134" s="95">
        <v>24.855</v>
      </c>
      <c r="P134" s="95">
        <v>0</v>
      </c>
      <c r="Q134" s="96">
        <v>21</v>
      </c>
      <c r="R134" s="96">
        <v>1.5</v>
      </c>
      <c r="S134" s="96">
        <v>3</v>
      </c>
      <c r="T134" s="96">
        <v>0</v>
      </c>
      <c r="U134" s="96">
        <v>25.5</v>
      </c>
      <c r="V134" s="93">
        <v>62.31</v>
      </c>
      <c r="W134" s="189">
        <v>12.66</v>
      </c>
      <c r="X134" s="189">
        <v>11.94</v>
      </c>
      <c r="Y134" s="189">
        <v>37.93</v>
      </c>
      <c r="Z134" s="178">
        <v>82.63</v>
      </c>
      <c r="AA134" s="179">
        <v>25.46</v>
      </c>
      <c r="AB134" s="178">
        <v>26.76</v>
      </c>
      <c r="AC134" s="178">
        <v>0.1</v>
      </c>
      <c r="AD134" s="178">
        <v>11.32</v>
      </c>
      <c r="AE134" s="179">
        <v>0.1</v>
      </c>
      <c r="AF134" s="178">
        <v>4.8019999999999996</v>
      </c>
      <c r="AJ134" s="91"/>
    </row>
    <row r="135" spans="1:36" s="93" customFormat="1">
      <c r="A135" s="15">
        <v>42818</v>
      </c>
      <c r="B135" s="1" t="s">
        <v>352</v>
      </c>
      <c r="C135" s="93" t="s">
        <v>360</v>
      </c>
      <c r="D135" s="1">
        <v>2017.02</v>
      </c>
      <c r="E135" s="93">
        <v>3</v>
      </c>
      <c r="F135" s="91" t="s">
        <v>261</v>
      </c>
      <c r="G135" s="95"/>
      <c r="I135" s="95"/>
      <c r="K135" s="95">
        <v>3.472</v>
      </c>
      <c r="L135" s="95">
        <v>5.3280000000000003</v>
      </c>
      <c r="M135" s="95">
        <v>10.025</v>
      </c>
      <c r="N135" s="95">
        <v>18.016999999999999</v>
      </c>
      <c r="O135" s="95">
        <v>24.388999999999999</v>
      </c>
      <c r="P135" s="95"/>
      <c r="Q135" s="96"/>
      <c r="R135" s="96"/>
      <c r="S135" s="96"/>
      <c r="T135" s="96"/>
      <c r="U135" s="96"/>
      <c r="V135" s="93">
        <v>62.35</v>
      </c>
      <c r="W135" s="189"/>
      <c r="X135" s="189"/>
      <c r="Y135" s="189"/>
      <c r="Z135" s="178">
        <v>72.63</v>
      </c>
      <c r="AA135" s="179">
        <v>23.09</v>
      </c>
      <c r="AB135" s="178">
        <v>11.89</v>
      </c>
      <c r="AC135" s="178">
        <v>0.1</v>
      </c>
      <c r="AD135" s="189"/>
      <c r="AE135" s="95"/>
      <c r="AF135" s="189"/>
      <c r="AJ135" s="91"/>
    </row>
    <row r="136" spans="1:36" s="93" customFormat="1">
      <c r="A136" s="15">
        <v>42818</v>
      </c>
      <c r="B136" s="1" t="s">
        <v>353</v>
      </c>
      <c r="C136" s="93" t="s">
        <v>361</v>
      </c>
      <c r="D136" s="1">
        <v>2017.02</v>
      </c>
      <c r="E136" s="93">
        <v>3</v>
      </c>
      <c r="F136" s="91" t="s">
        <v>261</v>
      </c>
      <c r="G136" s="95"/>
      <c r="I136" s="95"/>
      <c r="K136" s="95">
        <v>3.4449999999999998</v>
      </c>
      <c r="L136" s="95">
        <v>5.2830000000000004</v>
      </c>
      <c r="M136" s="95">
        <v>9.9540000000000006</v>
      </c>
      <c r="N136" s="95">
        <v>17.916</v>
      </c>
      <c r="O136" s="95">
        <v>24.242000000000001</v>
      </c>
      <c r="P136" s="95"/>
      <c r="Q136" s="96"/>
      <c r="R136" s="96"/>
      <c r="S136" s="96"/>
      <c r="T136" s="96"/>
      <c r="U136" s="96"/>
      <c r="V136" s="93">
        <v>62.47</v>
      </c>
      <c r="W136" s="189"/>
      <c r="X136" s="189"/>
      <c r="Y136" s="189"/>
      <c r="Z136" s="178">
        <v>68.510000000000005</v>
      </c>
      <c r="AA136" s="179">
        <v>16.79</v>
      </c>
      <c r="AB136" s="178">
        <v>10.4</v>
      </c>
      <c r="AC136" s="178">
        <v>0.1</v>
      </c>
      <c r="AD136" s="189"/>
      <c r="AE136" s="95"/>
      <c r="AF136" s="189"/>
      <c r="AJ136" s="91"/>
    </row>
    <row r="137" spans="1:36" s="93" customFormat="1">
      <c r="A137" s="15">
        <v>42818</v>
      </c>
      <c r="B137" s="1" t="s">
        <v>354</v>
      </c>
      <c r="C137" s="93" t="s">
        <v>362</v>
      </c>
      <c r="D137" s="1">
        <v>2017.02</v>
      </c>
      <c r="E137" s="93">
        <v>3</v>
      </c>
      <c r="F137" s="91" t="s">
        <v>261</v>
      </c>
      <c r="G137" s="95"/>
      <c r="I137" s="95"/>
      <c r="K137" s="95">
        <v>3.4089999999999998</v>
      </c>
      <c r="L137" s="95">
        <v>5.28</v>
      </c>
      <c r="M137" s="95">
        <v>9.9489999999999998</v>
      </c>
      <c r="N137" s="95">
        <v>17.841000000000001</v>
      </c>
      <c r="O137" s="95">
        <v>24.065999999999999</v>
      </c>
      <c r="P137" s="95"/>
      <c r="Q137" s="96"/>
      <c r="R137" s="96"/>
      <c r="S137" s="96"/>
      <c r="T137" s="96"/>
      <c r="U137" s="96"/>
      <c r="V137" s="93">
        <v>62.47</v>
      </c>
      <c r="W137" s="189"/>
      <c r="X137" s="189"/>
      <c r="Y137" s="189"/>
      <c r="Z137" s="178">
        <v>67.31</v>
      </c>
      <c r="AA137" s="179">
        <v>23.51</v>
      </c>
      <c r="AB137" s="178">
        <v>13.64</v>
      </c>
      <c r="AC137" s="178">
        <v>0.1</v>
      </c>
      <c r="AD137" s="189"/>
      <c r="AE137" s="95"/>
      <c r="AF137" s="189"/>
      <c r="AJ137" s="91"/>
    </row>
    <row r="138" spans="1:36" s="93" customFormat="1">
      <c r="A138" s="15">
        <v>42818</v>
      </c>
      <c r="B138" s="1" t="s">
        <v>355</v>
      </c>
      <c r="C138" s="93" t="s">
        <v>363</v>
      </c>
      <c r="D138" s="1">
        <v>2017.02</v>
      </c>
      <c r="E138" s="93">
        <v>3</v>
      </c>
      <c r="F138" s="91" t="s">
        <v>261</v>
      </c>
      <c r="G138" s="95"/>
      <c r="I138" s="95"/>
      <c r="K138" s="95">
        <v>3.5489999999999999</v>
      </c>
      <c r="L138" s="95">
        <v>5.47</v>
      </c>
      <c r="M138" s="95">
        <v>10.204000000000001</v>
      </c>
      <c r="N138" s="95">
        <v>18.091000000000001</v>
      </c>
      <c r="O138" s="95">
        <v>24.268999999999998</v>
      </c>
      <c r="P138" s="95"/>
      <c r="Q138" s="96"/>
      <c r="R138" s="96"/>
      <c r="S138" s="96"/>
      <c r="T138" s="96"/>
      <c r="U138" s="96"/>
      <c r="V138" s="93">
        <v>62.42</v>
      </c>
      <c r="W138" s="189"/>
      <c r="X138" s="189"/>
      <c r="Y138" s="189"/>
      <c r="Z138" s="178">
        <v>76.28</v>
      </c>
      <c r="AA138" s="179">
        <v>23.9</v>
      </c>
      <c r="AB138" s="178">
        <v>14.9</v>
      </c>
      <c r="AC138" s="178">
        <v>1.4850000000000001</v>
      </c>
      <c r="AD138" s="189"/>
      <c r="AE138" s="95"/>
      <c r="AF138" s="189"/>
      <c r="AJ138" s="91"/>
    </row>
    <row r="139" spans="1:36" s="93" customFormat="1">
      <c r="A139" s="15">
        <v>42818</v>
      </c>
      <c r="B139" s="1" t="s">
        <v>356</v>
      </c>
      <c r="C139" s="93" t="s">
        <v>364</v>
      </c>
      <c r="D139" s="1">
        <v>2017.02</v>
      </c>
      <c r="E139" s="93">
        <v>3</v>
      </c>
      <c r="F139" s="91" t="s">
        <v>261</v>
      </c>
      <c r="G139" s="95"/>
      <c r="I139" s="95"/>
      <c r="K139" s="95">
        <v>3.4470000000000001</v>
      </c>
      <c r="L139" s="95">
        <v>5.3390000000000004</v>
      </c>
      <c r="M139" s="95">
        <v>10.07</v>
      </c>
      <c r="N139" s="95">
        <v>18.088999999999999</v>
      </c>
      <c r="O139" s="95">
        <v>24.483000000000001</v>
      </c>
      <c r="P139" s="95"/>
      <c r="Q139" s="96"/>
      <c r="R139" s="96"/>
      <c r="S139" s="96"/>
      <c r="T139" s="96"/>
      <c r="U139" s="96"/>
      <c r="V139" s="173">
        <v>62.5</v>
      </c>
      <c r="W139" s="189"/>
      <c r="X139" s="189"/>
      <c r="Y139" s="189"/>
      <c r="Z139" s="178">
        <v>77.489999999999995</v>
      </c>
      <c r="AA139" s="179">
        <v>57.37</v>
      </c>
      <c r="AB139" s="178">
        <v>41.07</v>
      </c>
      <c r="AC139" s="178">
        <v>0.1</v>
      </c>
      <c r="AD139" s="189"/>
      <c r="AE139" s="95"/>
      <c r="AF139" s="189"/>
      <c r="AJ139" s="91"/>
    </row>
    <row r="140" spans="1:36" s="93" customFormat="1">
      <c r="A140" s="15">
        <v>42818</v>
      </c>
      <c r="B140" s="1" t="s">
        <v>357</v>
      </c>
      <c r="C140" s="93" t="s">
        <v>365</v>
      </c>
      <c r="D140" s="1">
        <v>2017.02</v>
      </c>
      <c r="E140" s="93">
        <v>3</v>
      </c>
      <c r="F140" s="91" t="s">
        <v>261</v>
      </c>
      <c r="G140" s="95"/>
      <c r="I140" s="95"/>
      <c r="K140" s="95">
        <v>3.3860000000000001</v>
      </c>
      <c r="L140" s="95">
        <v>5.375</v>
      </c>
      <c r="M140" s="95">
        <v>10.167</v>
      </c>
      <c r="N140" s="95">
        <v>18.14</v>
      </c>
      <c r="O140" s="95">
        <v>24.442</v>
      </c>
      <c r="P140" s="95"/>
      <c r="Q140" s="96"/>
      <c r="R140" s="96"/>
      <c r="S140" s="96"/>
      <c r="T140" s="96"/>
      <c r="U140" s="96"/>
      <c r="V140" s="173">
        <v>62.5</v>
      </c>
      <c r="W140" s="189"/>
      <c r="X140" s="189"/>
      <c r="Y140" s="189"/>
      <c r="Z140" s="178">
        <v>68.28</v>
      </c>
      <c r="AA140" s="179">
        <v>33.33</v>
      </c>
      <c r="AB140" s="178">
        <v>25.23</v>
      </c>
      <c r="AC140" s="178">
        <v>0.1</v>
      </c>
      <c r="AD140" s="189"/>
      <c r="AE140" s="95"/>
      <c r="AF140" s="189"/>
      <c r="AJ140" s="91"/>
    </row>
    <row r="141" spans="1:36" s="93" customFormat="1">
      <c r="A141" s="64">
        <v>42818</v>
      </c>
      <c r="B141" s="165" t="s">
        <v>358</v>
      </c>
      <c r="C141" s="190" t="s">
        <v>366</v>
      </c>
      <c r="D141" s="165">
        <v>2017.02</v>
      </c>
      <c r="E141" s="93">
        <v>3</v>
      </c>
      <c r="F141" s="91" t="s">
        <v>261</v>
      </c>
      <c r="G141" s="95"/>
      <c r="I141" s="95"/>
      <c r="K141" s="95">
        <v>3.3940000000000001</v>
      </c>
      <c r="L141" s="95">
        <v>5.2859999999999996</v>
      </c>
      <c r="M141" s="95">
        <v>10.012</v>
      </c>
      <c r="N141" s="95">
        <v>17.966999999999999</v>
      </c>
      <c r="O141" s="95">
        <v>24.248999999999999</v>
      </c>
      <c r="P141" s="95"/>
      <c r="Q141" s="96"/>
      <c r="R141" s="96"/>
      <c r="S141" s="96"/>
      <c r="T141" s="96"/>
      <c r="U141" s="96"/>
      <c r="V141" s="173">
        <v>62.5</v>
      </c>
      <c r="W141" s="189"/>
      <c r="X141" s="189"/>
      <c r="Y141" s="189"/>
      <c r="Z141" s="178">
        <v>65.48</v>
      </c>
      <c r="AA141" s="179">
        <v>19.28</v>
      </c>
      <c r="AB141" s="178">
        <v>9.7799999999999994</v>
      </c>
      <c r="AC141" s="178">
        <v>3.0870000000000002</v>
      </c>
      <c r="AD141" s="189"/>
      <c r="AE141" s="95"/>
      <c r="AF141" s="189"/>
      <c r="AJ141" s="91"/>
    </row>
    <row r="142" spans="1:36" s="93" customFormat="1">
      <c r="A142" s="15">
        <v>42822</v>
      </c>
      <c r="B142" s="1" t="s">
        <v>367</v>
      </c>
      <c r="C142" s="169" t="s">
        <v>375</v>
      </c>
      <c r="D142" s="170">
        <v>2017.02</v>
      </c>
      <c r="E142" s="93">
        <v>3</v>
      </c>
      <c r="F142" s="91" t="s">
        <v>261</v>
      </c>
      <c r="G142" s="95">
        <v>2.1379999999999999</v>
      </c>
      <c r="H142" s="93">
        <v>0.54</v>
      </c>
      <c r="I142" s="95">
        <v>4.9025999999999996</v>
      </c>
      <c r="J142" s="93">
        <v>8.59</v>
      </c>
      <c r="K142" s="95">
        <v>3.4990000000000001</v>
      </c>
      <c r="L142" s="95">
        <v>5.3840000000000003</v>
      </c>
      <c r="M142" s="95">
        <v>10.074</v>
      </c>
      <c r="N142" s="95">
        <v>17.966999999999999</v>
      </c>
      <c r="O142" s="95">
        <v>24.17</v>
      </c>
      <c r="P142" s="95">
        <v>0</v>
      </c>
      <c r="Q142" s="96">
        <v>40</v>
      </c>
      <c r="R142" s="96">
        <v>4.5</v>
      </c>
      <c r="S142" s="96">
        <v>9</v>
      </c>
      <c r="T142" s="96">
        <v>0</v>
      </c>
      <c r="U142" s="96">
        <v>53.5</v>
      </c>
      <c r="V142" s="93">
        <v>62.29</v>
      </c>
      <c r="W142" s="93">
        <v>12.27</v>
      </c>
      <c r="X142" s="93">
        <v>11.73</v>
      </c>
      <c r="Y142" s="93">
        <v>37.85</v>
      </c>
      <c r="Z142" s="178">
        <v>67.569999999999993</v>
      </c>
      <c r="AA142" s="179">
        <v>52.65</v>
      </c>
      <c r="AB142" s="178">
        <v>36.86</v>
      </c>
      <c r="AC142" s="178">
        <v>0.1</v>
      </c>
      <c r="AD142" s="179">
        <v>10.14</v>
      </c>
      <c r="AE142" s="179">
        <v>0.1</v>
      </c>
      <c r="AF142" s="178">
        <v>8.6880000000000006</v>
      </c>
      <c r="AJ142" s="91"/>
    </row>
    <row r="143" spans="1:36" s="93" customFormat="1">
      <c r="A143" s="15">
        <v>42822</v>
      </c>
      <c r="B143" s="1" t="s">
        <v>368</v>
      </c>
      <c r="C143" s="169" t="s">
        <v>376</v>
      </c>
      <c r="D143" s="170">
        <v>2017.02</v>
      </c>
      <c r="E143" s="93">
        <v>3</v>
      </c>
      <c r="F143" s="91" t="s">
        <v>261</v>
      </c>
      <c r="G143" s="95"/>
      <c r="I143" s="95"/>
      <c r="K143" s="95">
        <v>3.4750000000000001</v>
      </c>
      <c r="L143" s="95">
        <v>5.3079999999999998</v>
      </c>
      <c r="M143" s="95">
        <v>9.9459999999999997</v>
      </c>
      <c r="N143" s="95">
        <v>17.832000000000001</v>
      </c>
      <c r="O143" s="95">
        <v>24.053000000000001</v>
      </c>
      <c r="P143" s="95"/>
      <c r="Q143" s="96"/>
      <c r="R143" s="96"/>
      <c r="S143" s="96"/>
      <c r="T143" s="96"/>
      <c r="U143" s="96"/>
      <c r="V143" s="93">
        <v>62.38</v>
      </c>
      <c r="Z143" s="178">
        <v>63.68</v>
      </c>
      <c r="AA143" s="179">
        <v>19.97</v>
      </c>
      <c r="AB143" s="178">
        <v>9.8640000000000008</v>
      </c>
      <c r="AC143" s="178">
        <v>0.1</v>
      </c>
      <c r="AE143" s="95"/>
      <c r="AF143" s="191"/>
      <c r="AJ143" s="91"/>
    </row>
    <row r="144" spans="1:36" s="93" customFormat="1">
      <c r="A144" s="15">
        <v>42822</v>
      </c>
      <c r="B144" s="1" t="s">
        <v>369</v>
      </c>
      <c r="C144" s="169" t="s">
        <v>377</v>
      </c>
      <c r="D144" s="170">
        <v>2017.02</v>
      </c>
      <c r="E144" s="93">
        <v>3</v>
      </c>
      <c r="F144" s="91" t="s">
        <v>261</v>
      </c>
      <c r="G144" s="95"/>
      <c r="I144" s="95"/>
      <c r="K144" s="95">
        <v>3.4729999999999999</v>
      </c>
      <c r="L144" s="95">
        <v>5.3760000000000003</v>
      </c>
      <c r="M144" s="95">
        <v>10.151</v>
      </c>
      <c r="N144" s="95">
        <v>18.251000000000001</v>
      </c>
      <c r="O144" s="95">
        <v>24.736000000000001</v>
      </c>
      <c r="P144" s="95"/>
      <c r="Q144" s="96"/>
      <c r="R144" s="96"/>
      <c r="S144" s="96"/>
      <c r="T144" s="96"/>
      <c r="U144" s="96"/>
      <c r="V144" s="93">
        <v>62.31</v>
      </c>
      <c r="Z144" s="178">
        <v>71.42</v>
      </c>
      <c r="AA144" s="179">
        <v>73.86</v>
      </c>
      <c r="AB144" s="178">
        <v>61.48</v>
      </c>
      <c r="AC144" s="178">
        <v>0.1</v>
      </c>
      <c r="AE144" s="95"/>
      <c r="AF144" s="191"/>
      <c r="AJ144" s="91"/>
    </row>
    <row r="145" spans="1:36" s="93" customFormat="1">
      <c r="A145" s="15">
        <v>42822</v>
      </c>
      <c r="B145" s="1" t="s">
        <v>370</v>
      </c>
      <c r="C145" s="169" t="s">
        <v>378</v>
      </c>
      <c r="D145" s="170">
        <v>2017.02</v>
      </c>
      <c r="E145" s="93">
        <v>3</v>
      </c>
      <c r="F145" s="91" t="s">
        <v>261</v>
      </c>
      <c r="G145" s="95"/>
      <c r="I145" s="95"/>
      <c r="K145" s="95">
        <v>3.5339999999999998</v>
      </c>
      <c r="L145" s="95">
        <v>5.3940000000000001</v>
      </c>
      <c r="M145" s="95">
        <v>10.066000000000001</v>
      </c>
      <c r="N145" s="95">
        <v>17.974</v>
      </c>
      <c r="O145" s="95">
        <v>24.213999999999999</v>
      </c>
      <c r="P145" s="95"/>
      <c r="Q145" s="96"/>
      <c r="R145" s="96"/>
      <c r="S145" s="96"/>
      <c r="T145" s="96"/>
      <c r="U145" s="96"/>
      <c r="V145" s="173">
        <v>62.3</v>
      </c>
      <c r="Z145" s="178">
        <v>68.91</v>
      </c>
      <c r="AA145" s="179">
        <v>22.58</v>
      </c>
      <c r="AB145" s="178">
        <v>9.9030000000000005</v>
      </c>
      <c r="AC145" s="178">
        <v>0.1</v>
      </c>
      <c r="AE145" s="95"/>
      <c r="AF145" s="191"/>
      <c r="AJ145" s="91"/>
    </row>
    <row r="146" spans="1:36" s="93" customFormat="1">
      <c r="A146" s="15">
        <v>42822</v>
      </c>
      <c r="B146" s="1" t="s">
        <v>371</v>
      </c>
      <c r="C146" s="169" t="s">
        <v>379</v>
      </c>
      <c r="D146" s="170">
        <v>2017.02</v>
      </c>
      <c r="E146" s="93">
        <v>3</v>
      </c>
      <c r="F146" s="91" t="s">
        <v>261</v>
      </c>
      <c r="G146" s="95"/>
      <c r="I146" s="95"/>
      <c r="K146" s="95">
        <v>3.4769999999999999</v>
      </c>
      <c r="L146" s="95">
        <v>5.3</v>
      </c>
      <c r="M146" s="95">
        <v>9.9220000000000006</v>
      </c>
      <c r="N146" s="95">
        <v>17.763999999999999</v>
      </c>
      <c r="O146" s="95">
        <v>23.925999999999998</v>
      </c>
      <c r="P146" s="95"/>
      <c r="Q146" s="96"/>
      <c r="R146" s="96"/>
      <c r="S146" s="96"/>
      <c r="T146" s="96"/>
      <c r="U146" s="96"/>
      <c r="V146" s="93">
        <v>62.38</v>
      </c>
      <c r="Z146" s="178">
        <v>62.49</v>
      </c>
      <c r="AA146" s="179">
        <v>41.89</v>
      </c>
      <c r="AB146" s="178">
        <v>26.15</v>
      </c>
      <c r="AC146" s="178">
        <v>0.1</v>
      </c>
      <c r="AE146" s="95"/>
      <c r="AF146" s="191"/>
      <c r="AJ146" s="91"/>
    </row>
    <row r="147" spans="1:36" s="93" customFormat="1">
      <c r="A147" s="15">
        <v>42822</v>
      </c>
      <c r="B147" s="1" t="s">
        <v>372</v>
      </c>
      <c r="C147" s="169" t="s">
        <v>380</v>
      </c>
      <c r="D147" s="170">
        <v>2017.02</v>
      </c>
      <c r="E147" s="93">
        <v>3</v>
      </c>
      <c r="F147" s="91" t="s">
        <v>261</v>
      </c>
      <c r="G147" s="95"/>
      <c r="I147" s="95"/>
      <c r="K147" s="95">
        <v>3.5059999999999998</v>
      </c>
      <c r="L147" s="95">
        <v>5.35</v>
      </c>
      <c r="M147" s="95">
        <v>9.9710000000000001</v>
      </c>
      <c r="N147" s="95">
        <v>17.776</v>
      </c>
      <c r="O147" s="95">
        <v>23.881</v>
      </c>
      <c r="P147" s="95"/>
      <c r="Q147" s="96"/>
      <c r="R147" s="96"/>
      <c r="S147" s="96"/>
      <c r="T147" s="96"/>
      <c r="U147" s="96"/>
      <c r="V147" s="93">
        <v>62.36</v>
      </c>
      <c r="Z147" s="178">
        <v>68.63</v>
      </c>
      <c r="AA147" s="179">
        <v>26.84</v>
      </c>
      <c r="AB147" s="178">
        <v>12.38</v>
      </c>
      <c r="AC147" s="178">
        <v>0.1</v>
      </c>
      <c r="AE147" s="95"/>
      <c r="AF147" s="191"/>
      <c r="AJ147" s="91"/>
    </row>
    <row r="148" spans="1:36" s="93" customFormat="1">
      <c r="A148" s="15">
        <v>42822</v>
      </c>
      <c r="B148" s="1" t="s">
        <v>373</v>
      </c>
      <c r="C148" s="169" t="s">
        <v>381</v>
      </c>
      <c r="D148" s="170">
        <v>2017.02</v>
      </c>
      <c r="E148" s="93">
        <v>3</v>
      </c>
      <c r="F148" s="91" t="s">
        <v>261</v>
      </c>
      <c r="G148" s="95"/>
      <c r="I148" s="95"/>
      <c r="K148" s="95">
        <v>3.448</v>
      </c>
      <c r="L148" s="95">
        <v>5.3570000000000002</v>
      </c>
      <c r="M148" s="95">
        <v>10.116</v>
      </c>
      <c r="N148" s="95">
        <v>18.131</v>
      </c>
      <c r="O148" s="95">
        <v>24.507000000000001</v>
      </c>
      <c r="P148" s="95"/>
      <c r="Q148" s="96"/>
      <c r="R148" s="96"/>
      <c r="S148" s="96"/>
      <c r="T148" s="96"/>
      <c r="U148" s="96"/>
      <c r="V148" s="93">
        <v>62.43</v>
      </c>
      <c r="Z148" s="178">
        <v>61.52</v>
      </c>
      <c r="AA148" s="179">
        <v>60.38</v>
      </c>
      <c r="AB148" s="178">
        <v>46.57</v>
      </c>
      <c r="AC148" s="178">
        <v>0.1</v>
      </c>
      <c r="AE148" s="95"/>
      <c r="AF148" s="191"/>
      <c r="AJ148" s="91"/>
    </row>
    <row r="149" spans="1:36" s="93" customFormat="1">
      <c r="A149" s="15">
        <v>42822</v>
      </c>
      <c r="B149" s="1" t="s">
        <v>374</v>
      </c>
      <c r="C149" s="169" t="s">
        <v>382</v>
      </c>
      <c r="D149" s="170">
        <v>2017.02</v>
      </c>
      <c r="E149" s="93">
        <v>3</v>
      </c>
      <c r="F149" s="91" t="s">
        <v>261</v>
      </c>
      <c r="G149" s="95"/>
      <c r="I149" s="95"/>
      <c r="K149" s="95">
        <v>3.488</v>
      </c>
      <c r="L149" s="95">
        <v>5.407</v>
      </c>
      <c r="M149" s="95">
        <v>10.206</v>
      </c>
      <c r="N149" s="95">
        <v>18.292999999999999</v>
      </c>
      <c r="O149" s="95">
        <v>24.745999999999999</v>
      </c>
      <c r="P149" s="95"/>
      <c r="Q149" s="96"/>
      <c r="R149" s="96"/>
      <c r="S149" s="96"/>
      <c r="T149" s="96"/>
      <c r="U149" s="96"/>
      <c r="V149" s="93">
        <v>62.33</v>
      </c>
      <c r="Z149" s="178">
        <v>68.95</v>
      </c>
      <c r="AA149" s="179">
        <v>34.58</v>
      </c>
      <c r="AB149" s="178">
        <v>16.420000000000002</v>
      </c>
      <c r="AC149" s="178">
        <v>1.35</v>
      </c>
      <c r="AE149" s="95"/>
      <c r="AF149" s="191"/>
      <c r="AJ149" s="91"/>
    </row>
    <row r="150" spans="1:36" s="93" customFormat="1">
      <c r="A150" s="15">
        <v>42827</v>
      </c>
      <c r="B150" s="1" t="s">
        <v>383</v>
      </c>
      <c r="C150" s="169" t="s">
        <v>391</v>
      </c>
      <c r="D150" s="170">
        <v>2017.02</v>
      </c>
      <c r="E150" s="93">
        <v>3</v>
      </c>
      <c r="F150" s="91" t="s">
        <v>261</v>
      </c>
      <c r="G150" s="95"/>
      <c r="I150" s="95"/>
      <c r="K150" s="95">
        <v>3.302</v>
      </c>
      <c r="L150" s="95">
        <v>5.1470000000000002</v>
      </c>
      <c r="M150" s="95">
        <v>9.9079999999999995</v>
      </c>
      <c r="N150" s="95">
        <v>18.097000000000001</v>
      </c>
      <c r="O150" s="95">
        <v>24.707999999999998</v>
      </c>
      <c r="P150" s="95"/>
      <c r="Q150" s="96"/>
      <c r="R150" s="96"/>
      <c r="S150" s="96"/>
      <c r="T150" s="96"/>
      <c r="U150" s="96"/>
      <c r="V150" s="93">
        <v>62.46</v>
      </c>
      <c r="Z150" s="178">
        <v>80.010000000000005</v>
      </c>
      <c r="AA150" s="179">
        <v>35.67</v>
      </c>
      <c r="AB150" s="178">
        <v>14.87</v>
      </c>
      <c r="AC150" s="178">
        <v>0.1</v>
      </c>
      <c r="AE150" s="95"/>
      <c r="AF150" s="192"/>
      <c r="AJ150" s="91"/>
    </row>
    <row r="151" spans="1:36" s="93" customFormat="1">
      <c r="A151" s="15">
        <v>42827</v>
      </c>
      <c r="B151" s="1" t="s">
        <v>384</v>
      </c>
      <c r="C151" s="169" t="s">
        <v>392</v>
      </c>
      <c r="D151" s="170">
        <v>2017.02</v>
      </c>
      <c r="E151" s="93">
        <v>3</v>
      </c>
      <c r="F151" s="91" t="s">
        <v>261</v>
      </c>
      <c r="G151" s="95"/>
      <c r="I151" s="95"/>
      <c r="K151" s="95">
        <v>3.5289999999999999</v>
      </c>
      <c r="L151" s="95">
        <v>5.3840000000000003</v>
      </c>
      <c r="M151" s="95">
        <v>10.058999999999999</v>
      </c>
      <c r="N151" s="95">
        <v>18.004999999999999</v>
      </c>
      <c r="O151" s="95">
        <v>24.317</v>
      </c>
      <c r="P151" s="95"/>
      <c r="Q151" s="96"/>
      <c r="R151" s="96"/>
      <c r="S151" s="96"/>
      <c r="T151" s="96"/>
      <c r="U151" s="96"/>
      <c r="V151" s="173">
        <v>62.38</v>
      </c>
      <c r="Z151" s="178">
        <v>87.96</v>
      </c>
      <c r="AA151" s="179">
        <v>32.82</v>
      </c>
      <c r="AB151" s="178">
        <v>12.57</v>
      </c>
      <c r="AC151" s="178">
        <v>0.1</v>
      </c>
      <c r="AE151" s="95"/>
      <c r="AF151" s="192"/>
      <c r="AJ151" s="91"/>
    </row>
    <row r="152" spans="1:36" s="93" customFormat="1">
      <c r="A152" s="15">
        <v>42827</v>
      </c>
      <c r="B152" s="1" t="s">
        <v>385</v>
      </c>
      <c r="C152" s="169" t="s">
        <v>393</v>
      </c>
      <c r="D152" s="170">
        <v>2017.02</v>
      </c>
      <c r="E152" s="93">
        <v>3</v>
      </c>
      <c r="F152" s="91" t="s">
        <v>261</v>
      </c>
      <c r="G152" s="95"/>
      <c r="I152" s="95"/>
      <c r="K152" s="95">
        <v>3.3959999999999999</v>
      </c>
      <c r="L152" s="95">
        <v>5.258</v>
      </c>
      <c r="M152" s="95">
        <v>10.005000000000001</v>
      </c>
      <c r="N152" s="95">
        <v>18.105</v>
      </c>
      <c r="O152" s="95">
        <v>24.600999999999999</v>
      </c>
      <c r="P152" s="95"/>
      <c r="Q152" s="96"/>
      <c r="R152" s="96"/>
      <c r="S152" s="96"/>
      <c r="T152" s="96"/>
      <c r="U152" s="96"/>
      <c r="V152" s="93">
        <v>62.49</v>
      </c>
      <c r="Z152" s="178">
        <v>75.28</v>
      </c>
      <c r="AA152" s="179">
        <v>29.36</v>
      </c>
      <c r="AB152" s="178">
        <v>16.73</v>
      </c>
      <c r="AC152" s="178">
        <v>0.1</v>
      </c>
      <c r="AE152" s="95"/>
      <c r="AF152" s="192"/>
      <c r="AJ152" s="91"/>
    </row>
    <row r="153" spans="1:36" s="93" customFormat="1">
      <c r="A153" s="15">
        <v>42827</v>
      </c>
      <c r="B153" s="1" t="s">
        <v>386</v>
      </c>
      <c r="C153" s="169" t="s">
        <v>394</v>
      </c>
      <c r="D153" s="170">
        <v>2017.02</v>
      </c>
      <c r="E153" s="93">
        <v>3</v>
      </c>
      <c r="F153" s="91" t="s">
        <v>261</v>
      </c>
      <c r="G153" s="95"/>
      <c r="I153" s="95"/>
      <c r="K153" s="95">
        <v>3.6030000000000002</v>
      </c>
      <c r="L153" s="95">
        <v>5.452</v>
      </c>
      <c r="M153" s="95">
        <v>9.9280000000000008</v>
      </c>
      <c r="N153" s="95">
        <v>17.408000000000001</v>
      </c>
      <c r="O153" s="95">
        <v>23.539000000000001</v>
      </c>
      <c r="P153" s="95"/>
      <c r="Q153" s="96"/>
      <c r="R153" s="96"/>
      <c r="S153" s="96"/>
      <c r="T153" s="96"/>
      <c r="U153" s="96"/>
      <c r="V153" s="173">
        <v>62.4</v>
      </c>
      <c r="Z153" s="178">
        <v>66.540000000000006</v>
      </c>
      <c r="AA153" s="179">
        <v>23.03</v>
      </c>
      <c r="AB153" s="178">
        <v>10.119999999999999</v>
      </c>
      <c r="AC153" s="178">
        <v>0.1</v>
      </c>
      <c r="AE153" s="95"/>
      <c r="AF153" s="192"/>
      <c r="AJ153" s="91"/>
    </row>
    <row r="154" spans="1:36" s="93" customFormat="1">
      <c r="A154" s="15">
        <v>42827</v>
      </c>
      <c r="B154" s="1" t="s">
        <v>387</v>
      </c>
      <c r="C154" s="169" t="s">
        <v>395</v>
      </c>
      <c r="D154" s="170">
        <v>2017.02</v>
      </c>
      <c r="E154" s="93">
        <v>3</v>
      </c>
      <c r="F154" s="91" t="s">
        <v>261</v>
      </c>
      <c r="G154" s="95"/>
      <c r="I154" s="95"/>
      <c r="K154" s="95">
        <v>3.4380000000000002</v>
      </c>
      <c r="L154" s="95">
        <v>5.3170000000000002</v>
      </c>
      <c r="M154" s="95">
        <v>10.035</v>
      </c>
      <c r="N154" s="95">
        <v>17.995000000000001</v>
      </c>
      <c r="O154" s="95">
        <v>24.29</v>
      </c>
      <c r="P154" s="95"/>
      <c r="Q154" s="96"/>
      <c r="R154" s="96"/>
      <c r="S154" s="96"/>
      <c r="T154" s="96"/>
      <c r="U154" s="96"/>
      <c r="V154" s="93">
        <v>62.37</v>
      </c>
      <c r="Z154" s="178">
        <v>67.34</v>
      </c>
      <c r="AA154" s="179">
        <v>59.46</v>
      </c>
      <c r="AB154" s="178">
        <v>49.41</v>
      </c>
      <c r="AC154" s="178">
        <v>0.1</v>
      </c>
      <c r="AE154" s="95"/>
      <c r="AF154" s="192"/>
      <c r="AJ154" s="91"/>
    </row>
    <row r="155" spans="1:36" s="93" customFormat="1">
      <c r="A155" s="15">
        <v>42827</v>
      </c>
      <c r="B155" s="1" t="s">
        <v>388</v>
      </c>
      <c r="C155" s="169" t="s">
        <v>396</v>
      </c>
      <c r="D155" s="170">
        <v>2017.02</v>
      </c>
      <c r="E155" s="93">
        <v>3</v>
      </c>
      <c r="F155" s="91" t="s">
        <v>261</v>
      </c>
      <c r="G155" s="95"/>
      <c r="I155" s="95"/>
      <c r="K155" s="95">
        <v>3.4209999999999998</v>
      </c>
      <c r="L155" s="95">
        <v>5.2249999999999996</v>
      </c>
      <c r="M155" s="95">
        <v>9.8089999999999993</v>
      </c>
      <c r="N155" s="95">
        <v>17.613</v>
      </c>
      <c r="O155" s="95">
        <v>23.722999999999999</v>
      </c>
      <c r="P155" s="95"/>
      <c r="Q155" s="96"/>
      <c r="R155" s="96"/>
      <c r="S155" s="96"/>
      <c r="T155" s="96"/>
      <c r="U155" s="96"/>
      <c r="V155" s="93">
        <v>62.34</v>
      </c>
      <c r="Z155" s="178">
        <v>80.84</v>
      </c>
      <c r="AA155" s="179">
        <v>42.7</v>
      </c>
      <c r="AB155" s="178">
        <v>26.39</v>
      </c>
      <c r="AC155" s="178">
        <v>0.1</v>
      </c>
      <c r="AE155" s="95"/>
      <c r="AF155" s="192"/>
      <c r="AJ155" s="91"/>
    </row>
    <row r="156" spans="1:36" s="93" customFormat="1">
      <c r="A156" s="15">
        <v>42827</v>
      </c>
      <c r="B156" s="1" t="s">
        <v>389</v>
      </c>
      <c r="C156" s="169" t="s">
        <v>397</v>
      </c>
      <c r="D156" s="170">
        <v>2017.02</v>
      </c>
      <c r="E156" s="93">
        <v>3</v>
      </c>
      <c r="F156" s="91" t="s">
        <v>261</v>
      </c>
      <c r="G156" s="95">
        <v>2.1419999999999999</v>
      </c>
      <c r="H156" s="93">
        <v>0.55000000000000004</v>
      </c>
      <c r="I156" s="95">
        <v>5.0854999999999997</v>
      </c>
      <c r="J156" s="173">
        <v>8.5</v>
      </c>
      <c r="K156" s="95">
        <v>3.5089999999999999</v>
      </c>
      <c r="L156" s="95">
        <v>5.3570000000000002</v>
      </c>
      <c r="M156" s="95">
        <v>9.9580000000000002</v>
      </c>
      <c r="N156" s="95">
        <v>17.675999999999998</v>
      </c>
      <c r="O156" s="95">
        <v>23.628</v>
      </c>
      <c r="P156" s="95">
        <v>0.01</v>
      </c>
      <c r="Q156" s="96">
        <v>25</v>
      </c>
      <c r="R156" s="96">
        <v>1</v>
      </c>
      <c r="S156" s="96">
        <v>2</v>
      </c>
      <c r="T156" s="96">
        <v>0</v>
      </c>
      <c r="U156" s="96">
        <v>28</v>
      </c>
      <c r="V156" s="93">
        <v>62.46</v>
      </c>
      <c r="W156" s="93">
        <v>12.48</v>
      </c>
      <c r="X156" s="93">
        <v>11.78</v>
      </c>
      <c r="Y156" s="93">
        <v>37.96</v>
      </c>
      <c r="Z156" s="178">
        <v>70.260000000000005</v>
      </c>
      <c r="AA156" s="179">
        <v>30.89</v>
      </c>
      <c r="AB156" s="178">
        <v>18.47</v>
      </c>
      <c r="AC156" s="178">
        <v>0.1</v>
      </c>
      <c r="AD156" s="193">
        <v>9.6340000000000003</v>
      </c>
      <c r="AE156" s="193">
        <v>0.1</v>
      </c>
      <c r="AF156" s="178">
        <v>2.754</v>
      </c>
      <c r="AJ156" s="91"/>
    </row>
    <row r="157" spans="1:36" s="93" customFormat="1">
      <c r="A157" s="15">
        <v>42827</v>
      </c>
      <c r="B157" s="1" t="s">
        <v>390</v>
      </c>
      <c r="C157" s="169" t="s">
        <v>398</v>
      </c>
      <c r="D157" s="170">
        <v>2017.02</v>
      </c>
      <c r="E157" s="93">
        <v>3</v>
      </c>
      <c r="F157" s="91" t="s">
        <v>261</v>
      </c>
      <c r="G157" s="95"/>
      <c r="I157" s="95"/>
      <c r="K157" s="95">
        <v>3.4420000000000002</v>
      </c>
      <c r="L157" s="95">
        <v>5.3470000000000004</v>
      </c>
      <c r="M157" s="95">
        <v>10.092000000000001</v>
      </c>
      <c r="N157" s="95">
        <v>18.062000000000001</v>
      </c>
      <c r="O157" s="95">
        <v>24.369</v>
      </c>
      <c r="P157" s="95"/>
      <c r="Q157" s="96"/>
      <c r="R157" s="96"/>
      <c r="S157" s="96"/>
      <c r="T157" s="96"/>
      <c r="U157" s="96"/>
      <c r="V157" s="93">
        <v>62.49</v>
      </c>
      <c r="Z157" s="178">
        <v>66.52</v>
      </c>
      <c r="AA157" s="179">
        <v>51.17</v>
      </c>
      <c r="AB157" s="178">
        <v>37.880000000000003</v>
      </c>
      <c r="AC157" s="178">
        <v>0.1</v>
      </c>
      <c r="AE157" s="95"/>
      <c r="AF157" s="192"/>
      <c r="AJ157" s="91"/>
    </row>
    <row r="158" spans="1:36" s="93" customFormat="1">
      <c r="A158" s="15">
        <v>42832</v>
      </c>
      <c r="B158" s="1" t="s">
        <v>399</v>
      </c>
      <c r="C158" s="169" t="s">
        <v>407</v>
      </c>
      <c r="D158" s="170" t="s">
        <v>485</v>
      </c>
      <c r="E158" s="93">
        <v>3</v>
      </c>
      <c r="F158" s="91" t="s">
        <v>261</v>
      </c>
      <c r="G158" s="95"/>
      <c r="I158" s="95"/>
      <c r="K158" s="95">
        <v>3.5019999999999998</v>
      </c>
      <c r="L158" s="95">
        <v>5.3730000000000002</v>
      </c>
      <c r="M158" s="95">
        <v>10.085000000000001</v>
      </c>
      <c r="N158" s="95">
        <v>18.047999999999998</v>
      </c>
      <c r="O158" s="95">
        <v>24.350999999999999</v>
      </c>
      <c r="P158" s="95"/>
      <c r="Q158" s="96"/>
      <c r="R158" s="96"/>
      <c r="S158" s="96"/>
      <c r="T158" s="96"/>
      <c r="U158" s="96"/>
      <c r="V158" s="93">
        <v>62.43</v>
      </c>
      <c r="Z158" s="178">
        <v>68.72</v>
      </c>
      <c r="AA158" s="179">
        <v>23.33</v>
      </c>
      <c r="AB158" s="178">
        <v>8.0570000000000004</v>
      </c>
      <c r="AC158" s="178">
        <v>18.059999999999999</v>
      </c>
      <c r="AE158" s="95"/>
      <c r="AF158" s="194"/>
      <c r="AJ158" s="91"/>
    </row>
    <row r="159" spans="1:36" s="93" customFormat="1">
      <c r="A159" s="15">
        <v>42832</v>
      </c>
      <c r="B159" s="1" t="s">
        <v>400</v>
      </c>
      <c r="C159" s="169" t="s">
        <v>408</v>
      </c>
      <c r="D159" s="170" t="s">
        <v>430</v>
      </c>
      <c r="E159" s="93">
        <v>3</v>
      </c>
      <c r="F159" s="91" t="s">
        <v>261</v>
      </c>
      <c r="G159" s="95"/>
      <c r="I159" s="95"/>
      <c r="K159" s="95">
        <v>3.56</v>
      </c>
      <c r="L159" s="95">
        <v>5.4050000000000002</v>
      </c>
      <c r="M159" s="95">
        <v>10.039999999999999</v>
      </c>
      <c r="N159" s="95">
        <v>17.858000000000001</v>
      </c>
      <c r="O159" s="95">
        <v>23.98</v>
      </c>
      <c r="P159" s="95"/>
      <c r="Q159" s="96"/>
      <c r="R159" s="96"/>
      <c r="S159" s="96"/>
      <c r="T159" s="96"/>
      <c r="U159" s="96"/>
      <c r="V159" s="93">
        <v>62.38</v>
      </c>
      <c r="Z159" s="178">
        <v>68.209999999999994</v>
      </c>
      <c r="AA159" s="179">
        <v>27.93</v>
      </c>
      <c r="AB159" s="178">
        <v>11.85</v>
      </c>
      <c r="AC159" s="178">
        <v>0.1</v>
      </c>
      <c r="AE159" s="95"/>
      <c r="AF159" s="194"/>
      <c r="AJ159" s="91"/>
    </row>
    <row r="160" spans="1:36" s="93" customFormat="1">
      <c r="A160" s="15">
        <v>42832</v>
      </c>
      <c r="B160" s="1" t="s">
        <v>401</v>
      </c>
      <c r="C160" s="169" t="s">
        <v>409</v>
      </c>
      <c r="D160" s="170" t="s">
        <v>430</v>
      </c>
      <c r="E160" s="93">
        <v>3</v>
      </c>
      <c r="F160" s="91" t="s">
        <v>261</v>
      </c>
      <c r="G160" s="95"/>
      <c r="I160" s="95"/>
      <c r="K160" s="95">
        <v>3.5</v>
      </c>
      <c r="L160" s="95">
        <v>5.3230000000000004</v>
      </c>
      <c r="M160" s="95">
        <v>9.8919999999999995</v>
      </c>
      <c r="N160" s="95">
        <v>17.576000000000001</v>
      </c>
      <c r="O160" s="95">
        <v>23.488</v>
      </c>
      <c r="P160" s="95"/>
      <c r="Q160" s="96"/>
      <c r="R160" s="96"/>
      <c r="S160" s="96"/>
      <c r="T160" s="96"/>
      <c r="U160" s="96"/>
      <c r="V160" s="93">
        <v>62.54</v>
      </c>
      <c r="Z160" s="178">
        <v>69.41</v>
      </c>
      <c r="AA160" s="179">
        <v>26.12</v>
      </c>
      <c r="AB160" s="178">
        <v>18.02</v>
      </c>
      <c r="AC160" s="178">
        <v>0.1</v>
      </c>
      <c r="AE160" s="95"/>
      <c r="AF160" s="194"/>
      <c r="AJ160" s="91"/>
    </row>
    <row r="161" spans="1:36" s="93" customFormat="1">
      <c r="A161" s="15">
        <v>42832</v>
      </c>
      <c r="B161" s="1" t="s">
        <v>402</v>
      </c>
      <c r="C161" s="169" t="s">
        <v>410</v>
      </c>
      <c r="D161" s="170" t="s">
        <v>430</v>
      </c>
      <c r="E161" s="93">
        <v>3</v>
      </c>
      <c r="F161" s="91" t="s">
        <v>261</v>
      </c>
      <c r="G161" s="95"/>
      <c r="I161" s="95"/>
      <c r="K161" s="95">
        <v>3.4780000000000002</v>
      </c>
      <c r="L161" s="95">
        <v>5.3609999999999998</v>
      </c>
      <c r="M161" s="95">
        <v>10.074999999999999</v>
      </c>
      <c r="N161" s="95">
        <v>18.050999999999998</v>
      </c>
      <c r="O161" s="95">
        <v>24.388000000000002</v>
      </c>
      <c r="P161" s="95"/>
      <c r="Q161" s="96"/>
      <c r="R161" s="96"/>
      <c r="S161" s="96"/>
      <c r="T161" s="96"/>
      <c r="U161" s="96"/>
      <c r="V161" s="93">
        <v>62.48</v>
      </c>
      <c r="Z161" s="178">
        <v>67.459999999999994</v>
      </c>
      <c r="AA161" s="179">
        <v>57.66</v>
      </c>
      <c r="AB161" s="178">
        <v>47.2</v>
      </c>
      <c r="AC161" s="178">
        <v>0.1</v>
      </c>
      <c r="AE161" s="95"/>
      <c r="AF161" s="194"/>
      <c r="AJ161" s="91"/>
    </row>
    <row r="162" spans="1:36" s="93" customFormat="1">
      <c r="A162" s="15">
        <v>42832</v>
      </c>
      <c r="B162" s="1" t="s">
        <v>403</v>
      </c>
      <c r="C162" s="169" t="s">
        <v>411</v>
      </c>
      <c r="D162" s="170" t="s">
        <v>430</v>
      </c>
      <c r="E162" s="93">
        <v>3</v>
      </c>
      <c r="F162" s="91" t="s">
        <v>261</v>
      </c>
      <c r="G162" s="95"/>
      <c r="I162" s="95"/>
      <c r="K162" s="95">
        <v>3.4119999999999999</v>
      </c>
      <c r="L162" s="95">
        <v>5.31</v>
      </c>
      <c r="M162" s="95">
        <v>10.009</v>
      </c>
      <c r="N162" s="95">
        <v>17.863</v>
      </c>
      <c r="O162" s="95">
        <v>24.004000000000001</v>
      </c>
      <c r="P162" s="95"/>
      <c r="Q162" s="96"/>
      <c r="R162" s="96"/>
      <c r="S162" s="96"/>
      <c r="T162" s="96"/>
      <c r="U162" s="96"/>
      <c r="V162" s="93">
        <v>62.37</v>
      </c>
      <c r="Z162" s="178">
        <v>69.010000000000005</v>
      </c>
      <c r="AA162" s="179">
        <v>27.61</v>
      </c>
      <c r="AB162" s="178">
        <v>16.47</v>
      </c>
      <c r="AC162" s="178">
        <v>10.24</v>
      </c>
      <c r="AE162" s="95"/>
      <c r="AF162" s="194"/>
      <c r="AJ162" s="91"/>
    </row>
    <row r="163" spans="1:36" s="93" customFormat="1">
      <c r="A163" s="15">
        <v>42832</v>
      </c>
      <c r="B163" s="1" t="s">
        <v>404</v>
      </c>
      <c r="C163" s="169" t="s">
        <v>412</v>
      </c>
      <c r="D163" s="170" t="s">
        <v>430</v>
      </c>
      <c r="E163" s="93">
        <v>3</v>
      </c>
      <c r="F163" s="91" t="s">
        <v>261</v>
      </c>
      <c r="G163" s="95"/>
      <c r="I163" s="95"/>
      <c r="K163" s="95">
        <v>3.4220000000000002</v>
      </c>
      <c r="L163" s="95">
        <v>5.3369999999999997</v>
      </c>
      <c r="M163" s="95">
        <v>10.103</v>
      </c>
      <c r="N163" s="95">
        <v>18.16</v>
      </c>
      <c r="O163" s="95">
        <v>24.596</v>
      </c>
      <c r="P163" s="95"/>
      <c r="Q163" s="96"/>
      <c r="R163" s="96"/>
      <c r="S163" s="96"/>
      <c r="T163" s="96"/>
      <c r="U163" s="96"/>
      <c r="V163" s="93">
        <v>62.48</v>
      </c>
      <c r="Z163" s="178">
        <v>69.34</v>
      </c>
      <c r="AA163" s="179">
        <v>59.25</v>
      </c>
      <c r="AB163" s="178">
        <v>51.32</v>
      </c>
      <c r="AC163" s="178">
        <v>0.61499999999999999</v>
      </c>
      <c r="AE163" s="95"/>
      <c r="AF163" s="194"/>
      <c r="AJ163" s="91"/>
    </row>
    <row r="164" spans="1:36" s="93" customFormat="1">
      <c r="A164" s="15">
        <v>42832</v>
      </c>
      <c r="B164" s="1" t="s">
        <v>405</v>
      </c>
      <c r="C164" s="169" t="s">
        <v>413</v>
      </c>
      <c r="D164" s="170" t="s">
        <v>430</v>
      </c>
      <c r="E164" s="93">
        <v>3</v>
      </c>
      <c r="F164" s="91" t="s">
        <v>261</v>
      </c>
      <c r="G164" s="95"/>
      <c r="I164" s="95"/>
      <c r="K164" s="95">
        <v>3.3690000000000002</v>
      </c>
      <c r="L164" s="95">
        <v>5.2</v>
      </c>
      <c r="M164" s="95">
        <v>9.8529999999999998</v>
      </c>
      <c r="N164" s="95">
        <v>17.794</v>
      </c>
      <c r="O164" s="95">
        <v>24.091999999999999</v>
      </c>
      <c r="P164" s="95"/>
      <c r="Q164" s="96"/>
      <c r="R164" s="96"/>
      <c r="S164" s="96"/>
      <c r="T164" s="96"/>
      <c r="U164" s="96"/>
      <c r="V164" s="93">
        <v>62.36</v>
      </c>
      <c r="Z164" s="178">
        <v>69.78</v>
      </c>
      <c r="AA164" s="179">
        <v>31.61</v>
      </c>
      <c r="AB164" s="178">
        <v>31.52</v>
      </c>
      <c r="AC164" s="178">
        <v>2.161</v>
      </c>
      <c r="AE164" s="95"/>
      <c r="AF164" s="194"/>
      <c r="AJ164" s="91"/>
    </row>
    <row r="165" spans="1:36" s="93" customFormat="1">
      <c r="A165" s="15">
        <v>42832</v>
      </c>
      <c r="B165" s="1" t="s">
        <v>406</v>
      </c>
      <c r="C165" s="169" t="s">
        <v>414</v>
      </c>
      <c r="D165" s="170" t="s">
        <v>430</v>
      </c>
      <c r="E165" s="93">
        <v>3</v>
      </c>
      <c r="F165" s="91" t="s">
        <v>261</v>
      </c>
      <c r="G165" s="95">
        <v>2.1579999999999999</v>
      </c>
      <c r="H165" s="93">
        <v>0.57999999999999996</v>
      </c>
      <c r="I165" s="95">
        <v>5.173</v>
      </c>
      <c r="J165" s="93">
        <v>8.6199999999999992</v>
      </c>
      <c r="K165" s="95">
        <v>3.7559999999999998</v>
      </c>
      <c r="L165" s="95">
        <v>5.64</v>
      </c>
      <c r="M165" s="95">
        <v>10.069000000000001</v>
      </c>
      <c r="N165" s="95">
        <v>17.355</v>
      </c>
      <c r="O165" s="95">
        <v>23.402999999999999</v>
      </c>
      <c r="P165" s="95">
        <v>0.01</v>
      </c>
      <c r="Q165" s="96">
        <v>8</v>
      </c>
      <c r="R165" s="96">
        <v>0.5</v>
      </c>
      <c r="S165" s="96">
        <v>1</v>
      </c>
      <c r="T165" s="96">
        <v>0</v>
      </c>
      <c r="U165" s="96">
        <v>9.5</v>
      </c>
      <c r="V165" s="93">
        <v>62.61</v>
      </c>
      <c r="W165" s="93">
        <v>12.55</v>
      </c>
      <c r="X165" s="93">
        <v>11.94</v>
      </c>
      <c r="Y165" s="93">
        <v>38.26</v>
      </c>
      <c r="Z165" s="178">
        <v>68.069999999999993</v>
      </c>
      <c r="AA165" s="179">
        <v>49.07</v>
      </c>
      <c r="AB165" s="178">
        <v>51.21</v>
      </c>
      <c r="AC165" s="178">
        <v>0.1</v>
      </c>
      <c r="AD165" s="179">
        <v>10.97</v>
      </c>
      <c r="AE165" s="179">
        <v>0.1</v>
      </c>
      <c r="AF165" s="178">
        <v>10.44</v>
      </c>
      <c r="AJ165" s="91"/>
    </row>
    <row r="166" spans="1:36" s="93" customFormat="1">
      <c r="A166" s="15">
        <v>42836</v>
      </c>
      <c r="B166" s="1" t="s">
        <v>415</v>
      </c>
      <c r="C166" s="169" t="s">
        <v>422</v>
      </c>
      <c r="D166" s="170" t="s">
        <v>478</v>
      </c>
      <c r="E166" s="93">
        <v>3</v>
      </c>
      <c r="F166" s="91" t="s">
        <v>261</v>
      </c>
      <c r="G166" s="95">
        <v>2.1669999999999998</v>
      </c>
      <c r="H166" s="173">
        <v>0.7</v>
      </c>
      <c r="I166" s="95">
        <v>5.5175999999999998</v>
      </c>
      <c r="J166" s="173">
        <v>8.5</v>
      </c>
      <c r="K166" s="95">
        <v>3.4329999999999998</v>
      </c>
      <c r="L166" s="95">
        <v>5.3339999999999996</v>
      </c>
      <c r="M166" s="95">
        <v>10.048999999999999</v>
      </c>
      <c r="N166" s="95">
        <v>17.963000000000001</v>
      </c>
      <c r="O166" s="95">
        <v>24.186</v>
      </c>
      <c r="P166" s="95">
        <v>0.03</v>
      </c>
      <c r="Q166" s="96">
        <v>19</v>
      </c>
      <c r="R166" s="96">
        <v>1.5</v>
      </c>
      <c r="S166" s="96">
        <v>3</v>
      </c>
      <c r="T166" s="96">
        <v>0</v>
      </c>
      <c r="U166" s="96">
        <v>23.5</v>
      </c>
      <c r="V166" s="93">
        <v>62.43</v>
      </c>
      <c r="W166" s="93">
        <v>12.56</v>
      </c>
      <c r="X166" s="93">
        <v>11.82</v>
      </c>
      <c r="Y166" s="93">
        <v>38.33</v>
      </c>
      <c r="Z166" s="178">
        <v>59.65</v>
      </c>
      <c r="AA166" s="179">
        <v>49.02</v>
      </c>
      <c r="AB166" s="178">
        <v>49.41</v>
      </c>
      <c r="AC166" s="178">
        <v>0.1</v>
      </c>
      <c r="AD166" s="193">
        <v>11.17</v>
      </c>
      <c r="AE166" s="193">
        <v>0.1</v>
      </c>
      <c r="AF166" s="196">
        <v>12.19</v>
      </c>
      <c r="AJ166" s="91"/>
    </row>
    <row r="167" spans="1:36" s="93" customFormat="1">
      <c r="A167" s="15">
        <v>42836</v>
      </c>
      <c r="B167" s="1" t="s">
        <v>416</v>
      </c>
      <c r="C167" s="169" t="s">
        <v>423</v>
      </c>
      <c r="D167" s="170" t="s">
        <v>479</v>
      </c>
      <c r="E167" s="93">
        <v>3</v>
      </c>
      <c r="F167" s="91" t="s">
        <v>261</v>
      </c>
      <c r="G167" s="95"/>
      <c r="I167" s="95"/>
      <c r="K167" s="95">
        <v>3.2389999999999999</v>
      </c>
      <c r="L167" s="95">
        <v>5.1589999999999998</v>
      </c>
      <c r="M167" s="95">
        <v>9.9819999999999993</v>
      </c>
      <c r="N167" s="95">
        <v>18.16</v>
      </c>
      <c r="O167" s="95">
        <v>24.727</v>
      </c>
      <c r="P167" s="95"/>
      <c r="Q167" s="96"/>
      <c r="R167" s="96"/>
      <c r="S167" s="96"/>
      <c r="T167" s="96"/>
      <c r="U167" s="96"/>
      <c r="V167" s="93">
        <v>62.43</v>
      </c>
      <c r="Z167" s="178">
        <v>56.3</v>
      </c>
      <c r="AA167" s="179">
        <v>44.26</v>
      </c>
      <c r="AB167" s="178">
        <v>34.29</v>
      </c>
      <c r="AC167" s="178">
        <v>0.1</v>
      </c>
      <c r="AE167" s="95"/>
      <c r="AF167" s="195"/>
      <c r="AJ167" s="91"/>
    </row>
    <row r="168" spans="1:36" s="93" customFormat="1">
      <c r="A168" s="15">
        <v>42836</v>
      </c>
      <c r="B168" s="1" t="s">
        <v>417</v>
      </c>
      <c r="C168" s="169" t="s">
        <v>424</v>
      </c>
      <c r="D168" s="170" t="s">
        <v>481</v>
      </c>
      <c r="E168" s="93">
        <v>3</v>
      </c>
      <c r="F168" s="91" t="s">
        <v>261</v>
      </c>
      <c r="G168" s="95"/>
      <c r="I168" s="95"/>
      <c r="K168" s="95">
        <v>3.4430000000000001</v>
      </c>
      <c r="L168" s="95">
        <v>5.2789999999999999</v>
      </c>
      <c r="M168" s="95">
        <v>9.984</v>
      </c>
      <c r="N168" s="95">
        <v>18.102</v>
      </c>
      <c r="O168" s="95">
        <v>24.649000000000001</v>
      </c>
      <c r="P168" s="95"/>
      <c r="Q168" s="96"/>
      <c r="R168" s="96"/>
      <c r="S168" s="96"/>
      <c r="T168" s="96"/>
      <c r="U168" s="96"/>
      <c r="V168" s="93">
        <v>62.52</v>
      </c>
      <c r="Z168" s="178">
        <v>70.45</v>
      </c>
      <c r="AA168" s="179">
        <v>45.55</v>
      </c>
      <c r="AB168" s="178">
        <v>41.12</v>
      </c>
      <c r="AC168" s="178">
        <v>0.1</v>
      </c>
      <c r="AE168" s="95"/>
      <c r="AF168" s="195"/>
      <c r="AJ168" s="91"/>
    </row>
    <row r="169" spans="1:36" s="93" customFormat="1">
      <c r="A169" s="15">
        <v>42836</v>
      </c>
      <c r="B169" s="1" t="s">
        <v>418</v>
      </c>
      <c r="C169" s="169" t="s">
        <v>425</v>
      </c>
      <c r="D169" s="170" t="s">
        <v>480</v>
      </c>
      <c r="E169" s="93">
        <v>3</v>
      </c>
      <c r="F169" s="91" t="s">
        <v>261</v>
      </c>
      <c r="G169" s="95"/>
      <c r="I169" s="95"/>
      <c r="K169" s="95">
        <v>3.617</v>
      </c>
      <c r="L169" s="95">
        <v>5.4989999999999997</v>
      </c>
      <c r="M169" s="95">
        <v>10.164999999999999</v>
      </c>
      <c r="N169" s="95">
        <v>17.981000000000002</v>
      </c>
      <c r="O169" s="95">
        <v>24.085000000000001</v>
      </c>
      <c r="P169" s="95"/>
      <c r="Q169" s="96"/>
      <c r="R169" s="96"/>
      <c r="S169" s="96"/>
      <c r="T169" s="96"/>
      <c r="U169" s="96"/>
      <c r="V169" s="93">
        <v>62.49</v>
      </c>
      <c r="Z169" s="178">
        <v>64.069999999999993</v>
      </c>
      <c r="AA169" s="179">
        <v>39.369999999999997</v>
      </c>
      <c r="AB169" s="178">
        <v>38.39</v>
      </c>
      <c r="AC169" s="178">
        <v>0.1</v>
      </c>
      <c r="AE169" s="95"/>
      <c r="AF169" s="195"/>
      <c r="AJ169" s="91"/>
    </row>
    <row r="170" spans="1:36" s="93" customFormat="1">
      <c r="A170" s="15">
        <v>42836</v>
      </c>
      <c r="B170" s="1" t="s">
        <v>419</v>
      </c>
      <c r="C170" s="169" t="s">
        <v>426</v>
      </c>
      <c r="D170" s="170" t="s">
        <v>480</v>
      </c>
      <c r="E170" s="93">
        <v>3</v>
      </c>
      <c r="F170" s="91" t="s">
        <v>261</v>
      </c>
      <c r="G170" s="95"/>
      <c r="I170" s="95"/>
      <c r="K170" s="95">
        <v>3.593</v>
      </c>
      <c r="L170" s="95">
        <v>5.4359999999999999</v>
      </c>
      <c r="M170" s="95">
        <v>10.063000000000001</v>
      </c>
      <c r="N170" s="95">
        <v>17.861999999999998</v>
      </c>
      <c r="O170" s="95">
        <v>23.960999999999999</v>
      </c>
      <c r="P170" s="95"/>
      <c r="Q170" s="96"/>
      <c r="R170" s="96"/>
      <c r="S170" s="96"/>
      <c r="T170" s="96"/>
      <c r="U170" s="96"/>
      <c r="V170" s="93">
        <v>62.52</v>
      </c>
      <c r="Z170" s="178">
        <v>64.09</v>
      </c>
      <c r="AA170" s="179">
        <v>31.3</v>
      </c>
      <c r="AB170" s="178">
        <v>36.42</v>
      </c>
      <c r="AC170" s="178">
        <v>0.1</v>
      </c>
      <c r="AE170" s="95"/>
      <c r="AF170" s="195"/>
      <c r="AJ170" s="91"/>
    </row>
    <row r="171" spans="1:36" s="93" customFormat="1">
      <c r="A171" s="15">
        <v>42836</v>
      </c>
      <c r="B171" s="1" t="s">
        <v>420</v>
      </c>
      <c r="C171" s="169" t="s">
        <v>427</v>
      </c>
      <c r="D171" s="170" t="s">
        <v>482</v>
      </c>
      <c r="E171" s="93">
        <v>3</v>
      </c>
      <c r="F171" s="91" t="s">
        <v>261</v>
      </c>
      <c r="G171" s="95"/>
      <c r="I171" s="95"/>
      <c r="K171" s="95">
        <v>3.5550000000000002</v>
      </c>
      <c r="L171" s="95">
        <v>5.4210000000000003</v>
      </c>
      <c r="M171" s="95">
        <v>10.131</v>
      </c>
      <c r="N171" s="95">
        <v>18.094000000000001</v>
      </c>
      <c r="O171" s="95">
        <v>24.402999999999999</v>
      </c>
      <c r="P171" s="95"/>
      <c r="Q171" s="96"/>
      <c r="R171" s="96"/>
      <c r="S171" s="96"/>
      <c r="T171" s="96"/>
      <c r="U171" s="96"/>
      <c r="V171" s="93">
        <v>62.51</v>
      </c>
      <c r="Z171" s="178">
        <v>61.99</v>
      </c>
      <c r="AA171" s="179">
        <v>38.32</v>
      </c>
      <c r="AB171" s="178">
        <v>34.75</v>
      </c>
      <c r="AC171" s="178">
        <v>0.1</v>
      </c>
      <c r="AE171" s="95"/>
      <c r="AF171" s="195"/>
      <c r="AJ171" s="91"/>
    </row>
    <row r="172" spans="1:36" s="93" customFormat="1">
      <c r="A172" s="15">
        <v>42836</v>
      </c>
      <c r="B172" s="1" t="s">
        <v>421</v>
      </c>
      <c r="C172" s="169" t="s">
        <v>428</v>
      </c>
      <c r="D172" s="170" t="s">
        <v>483</v>
      </c>
      <c r="E172" s="93">
        <v>3</v>
      </c>
      <c r="F172" s="91" t="s">
        <v>261</v>
      </c>
      <c r="G172" s="95"/>
      <c r="I172" s="95"/>
      <c r="K172" s="95">
        <v>3.7160000000000002</v>
      </c>
      <c r="L172" s="95">
        <v>5.6130000000000004</v>
      </c>
      <c r="M172" s="95">
        <v>10.071999999999999</v>
      </c>
      <c r="N172" s="95">
        <v>17.395</v>
      </c>
      <c r="O172" s="95">
        <v>23.475999999999999</v>
      </c>
      <c r="P172" s="95"/>
      <c r="Q172" s="96"/>
      <c r="R172" s="96"/>
      <c r="S172" s="96"/>
      <c r="T172" s="96"/>
      <c r="U172" s="96"/>
      <c r="V172" s="93">
        <v>62.52</v>
      </c>
      <c r="Z172" s="178">
        <v>57.77</v>
      </c>
      <c r="AA172" s="179">
        <v>44.94</v>
      </c>
      <c r="AB172" s="178">
        <v>47.09</v>
      </c>
      <c r="AC172" s="178">
        <v>0.1</v>
      </c>
      <c r="AE172" s="95"/>
      <c r="AF172" s="195"/>
      <c r="AJ172" s="91"/>
    </row>
    <row r="173" spans="1:36" s="93" customFormat="1">
      <c r="A173" s="15">
        <v>42836</v>
      </c>
      <c r="B173" s="1" t="s">
        <v>431</v>
      </c>
      <c r="C173" s="169" t="s">
        <v>429</v>
      </c>
      <c r="D173" s="170" t="s">
        <v>484</v>
      </c>
      <c r="E173" s="93">
        <v>3</v>
      </c>
      <c r="F173" s="91" t="s">
        <v>261</v>
      </c>
      <c r="G173" s="95"/>
      <c r="I173" s="95"/>
      <c r="K173" s="95">
        <v>3.484</v>
      </c>
      <c r="L173" s="95">
        <v>5.3529999999999998</v>
      </c>
      <c r="M173" s="95">
        <v>10.034000000000001</v>
      </c>
      <c r="N173" s="95">
        <v>17.957000000000001</v>
      </c>
      <c r="O173" s="95">
        <v>24.216999999999999</v>
      </c>
      <c r="P173" s="95"/>
      <c r="Q173" s="96"/>
      <c r="R173" s="96"/>
      <c r="S173" s="96"/>
      <c r="T173" s="96"/>
      <c r="U173" s="96"/>
      <c r="V173" s="93">
        <v>62.63</v>
      </c>
      <c r="Z173" s="178">
        <v>53.89</v>
      </c>
      <c r="AA173" s="179">
        <v>58.13</v>
      </c>
      <c r="AB173" s="178">
        <v>48.04</v>
      </c>
      <c r="AC173" s="178">
        <v>0.1</v>
      </c>
      <c r="AE173" s="95"/>
      <c r="AF173" s="195"/>
      <c r="AJ173" s="91"/>
    </row>
    <row r="174" spans="1:36" s="93" customFormat="1">
      <c r="A174" s="15">
        <v>42840</v>
      </c>
      <c r="B174" s="1" t="s">
        <v>432</v>
      </c>
      <c r="C174" s="169" t="s">
        <v>440</v>
      </c>
      <c r="D174" s="170" t="s">
        <v>471</v>
      </c>
      <c r="E174" s="93">
        <v>3</v>
      </c>
      <c r="F174" s="91" t="s">
        <v>261</v>
      </c>
      <c r="G174" s="95">
        <v>2.1640000000000001</v>
      </c>
      <c r="H174" s="93">
        <v>0.72</v>
      </c>
      <c r="I174" s="95">
        <v>5.5406000000000004</v>
      </c>
      <c r="J174" s="93">
        <v>8.36</v>
      </c>
      <c r="K174" s="95">
        <v>3.7450000000000001</v>
      </c>
      <c r="L174" s="95">
        <v>5.6189999999999998</v>
      </c>
      <c r="M174" s="95">
        <v>10.019</v>
      </c>
      <c r="N174" s="95">
        <v>17.207999999999998</v>
      </c>
      <c r="O174" s="95">
        <v>23.106000000000002</v>
      </c>
      <c r="P174" s="95">
        <v>0</v>
      </c>
      <c r="Q174" s="96">
        <v>20</v>
      </c>
      <c r="R174" s="96">
        <v>1</v>
      </c>
      <c r="S174" s="96">
        <v>2</v>
      </c>
      <c r="T174" s="96">
        <v>0</v>
      </c>
      <c r="U174" s="96">
        <v>23</v>
      </c>
      <c r="V174" s="93">
        <v>62.39</v>
      </c>
      <c r="W174" s="93">
        <v>12.69</v>
      </c>
      <c r="X174" s="93">
        <v>12.14</v>
      </c>
      <c r="Y174" s="93">
        <v>38.42</v>
      </c>
      <c r="Z174" s="178">
        <v>56.58</v>
      </c>
      <c r="AA174" s="179">
        <v>31.25</v>
      </c>
      <c r="AB174" s="178">
        <v>36.97</v>
      </c>
      <c r="AC174" s="178">
        <v>0.1</v>
      </c>
      <c r="AD174" s="179">
        <v>9.2810000000000006</v>
      </c>
      <c r="AE174" s="179">
        <v>0.1</v>
      </c>
      <c r="AF174" s="178">
        <v>5.2110000000000003</v>
      </c>
      <c r="AJ174" s="91"/>
    </row>
    <row r="175" spans="1:36" s="93" customFormat="1">
      <c r="A175" s="15">
        <v>42840</v>
      </c>
      <c r="B175" s="1" t="s">
        <v>433</v>
      </c>
      <c r="C175" s="169" t="s">
        <v>441</v>
      </c>
      <c r="D175" s="170" t="s">
        <v>472</v>
      </c>
      <c r="E175" s="93">
        <v>3</v>
      </c>
      <c r="F175" s="91" t="s">
        <v>261</v>
      </c>
      <c r="G175" s="95"/>
      <c r="I175" s="95"/>
      <c r="K175" s="95">
        <v>3.621</v>
      </c>
      <c r="L175" s="95">
        <v>5.5339999999999998</v>
      </c>
      <c r="M175" s="95">
        <v>10.102</v>
      </c>
      <c r="N175" s="95">
        <v>17.641999999999999</v>
      </c>
      <c r="O175" s="95">
        <v>23.815000000000001</v>
      </c>
      <c r="P175" s="95"/>
      <c r="Q175" s="96"/>
      <c r="R175" s="96"/>
      <c r="S175" s="96"/>
      <c r="T175" s="96"/>
      <c r="U175" s="96"/>
      <c r="V175" s="93">
        <v>62.64</v>
      </c>
      <c r="Z175" s="178">
        <v>63.48</v>
      </c>
      <c r="AA175" s="179">
        <v>58.87</v>
      </c>
      <c r="AB175" s="178">
        <v>60.44</v>
      </c>
      <c r="AC175" s="178">
        <v>0.1</v>
      </c>
      <c r="AE175" s="95"/>
      <c r="AF175" s="197"/>
      <c r="AJ175" s="91"/>
    </row>
    <row r="176" spans="1:36" s="93" customFormat="1">
      <c r="A176" s="15">
        <v>42840</v>
      </c>
      <c r="B176" s="1" t="s">
        <v>434</v>
      </c>
      <c r="C176" s="169" t="s">
        <v>442</v>
      </c>
      <c r="D176" s="170" t="s">
        <v>476</v>
      </c>
      <c r="E176" s="93">
        <v>3</v>
      </c>
      <c r="F176" s="91" t="s">
        <v>261</v>
      </c>
      <c r="G176" s="95"/>
      <c r="I176" s="95"/>
      <c r="K176" s="95">
        <v>3.5550000000000002</v>
      </c>
      <c r="L176" s="95">
        <v>5.4320000000000004</v>
      </c>
      <c r="M176" s="95">
        <v>10.153</v>
      </c>
      <c r="N176" s="95">
        <v>18.109000000000002</v>
      </c>
      <c r="O176" s="95">
        <v>24.404</v>
      </c>
      <c r="P176" s="95"/>
      <c r="Q176" s="96"/>
      <c r="R176" s="96"/>
      <c r="S176" s="96"/>
      <c r="T176" s="96"/>
      <c r="U176" s="96"/>
      <c r="V176" s="93">
        <v>62.65</v>
      </c>
      <c r="Z176" s="178">
        <v>61.75</v>
      </c>
      <c r="AA176" s="179">
        <v>54.2</v>
      </c>
      <c r="AB176" s="178">
        <v>55.84</v>
      </c>
      <c r="AC176" s="178">
        <v>0.1</v>
      </c>
      <c r="AE176" s="95"/>
      <c r="AF176" s="197"/>
      <c r="AJ176" s="91"/>
    </row>
    <row r="177" spans="1:36" s="93" customFormat="1">
      <c r="A177" s="15">
        <v>42840</v>
      </c>
      <c r="B177" s="1" t="s">
        <v>435</v>
      </c>
      <c r="C177" s="169" t="s">
        <v>624</v>
      </c>
      <c r="D177" s="170" t="s">
        <v>473</v>
      </c>
      <c r="E177" s="93">
        <v>3</v>
      </c>
      <c r="F177" s="91" t="s">
        <v>261</v>
      </c>
      <c r="G177" s="95"/>
      <c r="I177" s="95"/>
      <c r="K177" s="95">
        <v>3.4609999999999999</v>
      </c>
      <c r="L177" s="95">
        <v>5.3129999999999997</v>
      </c>
      <c r="M177" s="95">
        <v>9.98</v>
      </c>
      <c r="N177" s="95">
        <v>17.853999999999999</v>
      </c>
      <c r="O177" s="95">
        <v>24.038</v>
      </c>
      <c r="P177" s="95"/>
      <c r="Q177" s="96"/>
      <c r="R177" s="96"/>
      <c r="S177" s="96"/>
      <c r="T177" s="96"/>
      <c r="U177" s="96"/>
      <c r="V177" s="93">
        <v>62.54</v>
      </c>
      <c r="Z177" s="178">
        <v>53.67</v>
      </c>
      <c r="AA177" s="179">
        <v>37.01</v>
      </c>
      <c r="AB177" s="178">
        <v>33.85</v>
      </c>
      <c r="AC177" s="178">
        <v>0.1</v>
      </c>
      <c r="AE177" s="95"/>
      <c r="AF177" s="197"/>
      <c r="AJ177" s="91"/>
    </row>
    <row r="178" spans="1:36" s="93" customFormat="1">
      <c r="A178" s="15">
        <v>42840</v>
      </c>
      <c r="B178" s="1" t="s">
        <v>436</v>
      </c>
      <c r="C178" s="169" t="s">
        <v>625</v>
      </c>
      <c r="D178" s="170" t="s">
        <v>474</v>
      </c>
      <c r="E178" s="93">
        <v>3</v>
      </c>
      <c r="F178" s="91" t="s">
        <v>261</v>
      </c>
      <c r="G178" s="95"/>
      <c r="I178" s="95"/>
      <c r="K178" s="95">
        <v>3.7450000000000001</v>
      </c>
      <c r="L178" s="95">
        <v>5.6239999999999997</v>
      </c>
      <c r="M178" s="95">
        <v>10.051</v>
      </c>
      <c r="N178" s="95">
        <v>17.32</v>
      </c>
      <c r="O178" s="95">
        <v>23.335000000000001</v>
      </c>
      <c r="P178" s="95"/>
      <c r="Q178" s="96"/>
      <c r="R178" s="96"/>
      <c r="S178" s="96"/>
      <c r="T178" s="96"/>
      <c r="U178" s="96"/>
      <c r="V178" s="93">
        <v>62.55</v>
      </c>
      <c r="Z178" s="178">
        <v>58.69</v>
      </c>
      <c r="AA178" s="179">
        <v>44.61</v>
      </c>
      <c r="AB178" s="178">
        <v>42.03</v>
      </c>
      <c r="AC178" s="178">
        <v>0.1</v>
      </c>
      <c r="AE178" s="95"/>
      <c r="AF178" s="197"/>
      <c r="AJ178" s="91"/>
    </row>
    <row r="179" spans="1:36" s="93" customFormat="1">
      <c r="A179" s="15">
        <v>42840</v>
      </c>
      <c r="B179" s="1" t="s">
        <v>437</v>
      </c>
      <c r="C179" s="169" t="s">
        <v>443</v>
      </c>
      <c r="D179" s="170" t="s">
        <v>475</v>
      </c>
      <c r="E179" s="93">
        <v>3</v>
      </c>
      <c r="F179" s="91" t="s">
        <v>261</v>
      </c>
      <c r="G179" s="95"/>
      <c r="I179" s="95"/>
      <c r="K179" s="95">
        <v>3.53</v>
      </c>
      <c r="L179" s="95">
        <v>5.3719999999999999</v>
      </c>
      <c r="M179" s="95">
        <v>10.013</v>
      </c>
      <c r="N179" s="95">
        <v>17.843</v>
      </c>
      <c r="O179" s="95">
        <v>23.975000000000001</v>
      </c>
      <c r="P179" s="95"/>
      <c r="Q179" s="96"/>
      <c r="R179" s="96"/>
      <c r="S179" s="96"/>
      <c r="T179" s="96"/>
      <c r="U179" s="96"/>
      <c r="V179" s="93">
        <v>62.66</v>
      </c>
      <c r="Z179" s="178">
        <v>50.84</v>
      </c>
      <c r="AA179" s="179">
        <v>46.24</v>
      </c>
      <c r="AB179" s="178">
        <v>47.01</v>
      </c>
      <c r="AC179" s="178">
        <v>0.1</v>
      </c>
      <c r="AE179" s="95"/>
      <c r="AF179" s="197"/>
      <c r="AJ179" s="91"/>
    </row>
    <row r="180" spans="1:36" s="93" customFormat="1">
      <c r="A180" s="15">
        <v>42840</v>
      </c>
      <c r="B180" s="1" t="s">
        <v>438</v>
      </c>
      <c r="C180" s="169" t="s">
        <v>444</v>
      </c>
      <c r="D180" s="170" t="s">
        <v>477</v>
      </c>
      <c r="E180" s="93">
        <v>3</v>
      </c>
      <c r="F180" s="91" t="s">
        <v>261</v>
      </c>
      <c r="G180" s="95"/>
      <c r="I180" s="95"/>
      <c r="K180" s="95">
        <v>3.528</v>
      </c>
      <c r="L180" s="95">
        <v>5.3879999999999999</v>
      </c>
      <c r="M180" s="95">
        <v>10.041</v>
      </c>
      <c r="N180" s="95">
        <v>17.861000000000001</v>
      </c>
      <c r="O180" s="95">
        <v>23.977</v>
      </c>
      <c r="P180" s="95"/>
      <c r="Q180" s="96"/>
      <c r="R180" s="96"/>
      <c r="S180" s="96"/>
      <c r="T180" s="96"/>
      <c r="U180" s="96"/>
      <c r="V180" s="93">
        <v>62.33</v>
      </c>
      <c r="Z180" s="178">
        <v>54.43</v>
      </c>
      <c r="AA180" s="179">
        <v>50.91</v>
      </c>
      <c r="AB180" s="178">
        <v>47.65</v>
      </c>
      <c r="AC180" s="178">
        <v>0.1</v>
      </c>
      <c r="AE180" s="95"/>
      <c r="AF180" s="197"/>
      <c r="AJ180" s="91"/>
    </row>
    <row r="181" spans="1:36" s="93" customFormat="1">
      <c r="A181" s="15">
        <v>42840</v>
      </c>
      <c r="B181" s="1" t="s">
        <v>439</v>
      </c>
      <c r="C181" s="169" t="s">
        <v>445</v>
      </c>
      <c r="D181" s="170" t="s">
        <v>463</v>
      </c>
      <c r="E181" s="93">
        <v>3</v>
      </c>
      <c r="F181" s="91" t="s">
        <v>261</v>
      </c>
      <c r="G181" s="95"/>
      <c r="I181" s="95"/>
      <c r="K181" s="95">
        <v>3.4940000000000002</v>
      </c>
      <c r="L181" s="95">
        <v>5.3490000000000002</v>
      </c>
      <c r="M181" s="95">
        <v>10.035</v>
      </c>
      <c r="N181" s="95">
        <v>17.96</v>
      </c>
      <c r="O181" s="95">
        <v>24.21</v>
      </c>
      <c r="P181" s="95"/>
      <c r="Q181" s="96"/>
      <c r="R181" s="96"/>
      <c r="S181" s="96"/>
      <c r="T181" s="96"/>
      <c r="U181" s="96"/>
      <c r="V181" s="93">
        <v>62.25</v>
      </c>
      <c r="Z181" s="178">
        <v>52.26</v>
      </c>
      <c r="AA181" s="179">
        <v>43.9</v>
      </c>
      <c r="AB181" s="178">
        <v>45.34</v>
      </c>
      <c r="AC181" s="178">
        <v>0.1</v>
      </c>
      <c r="AE181" s="95"/>
      <c r="AF181" s="197"/>
      <c r="AJ181" s="91"/>
    </row>
    <row r="182" spans="1:36" s="93" customFormat="1">
      <c r="A182" s="15">
        <v>42845</v>
      </c>
      <c r="B182" s="1" t="s">
        <v>446</v>
      </c>
      <c r="C182" s="169" t="s">
        <v>454</v>
      </c>
      <c r="D182" s="1" t="s">
        <v>462</v>
      </c>
      <c r="E182" s="93">
        <v>3</v>
      </c>
      <c r="F182" s="91" t="s">
        <v>261</v>
      </c>
      <c r="G182" s="95">
        <v>2.125</v>
      </c>
      <c r="H182" s="93">
        <v>0.71</v>
      </c>
      <c r="I182" s="95">
        <v>5.1933999999999996</v>
      </c>
      <c r="J182" s="93">
        <v>8.39</v>
      </c>
      <c r="K182" s="95">
        <v>2.9750000000000001</v>
      </c>
      <c r="L182" s="95">
        <v>5.0780000000000003</v>
      </c>
      <c r="M182" s="95">
        <v>10.311999999999999</v>
      </c>
      <c r="N182" s="95">
        <v>19.088999999999999</v>
      </c>
      <c r="O182" s="95">
        <v>25.936</v>
      </c>
      <c r="P182" s="95">
        <v>0.02</v>
      </c>
      <c r="Q182" s="96">
        <v>26</v>
      </c>
      <c r="R182" s="96">
        <v>2</v>
      </c>
      <c r="S182" s="96">
        <v>4</v>
      </c>
      <c r="T182" s="96">
        <v>0</v>
      </c>
      <c r="U182" s="96">
        <v>32</v>
      </c>
      <c r="V182" s="93">
        <v>62.34</v>
      </c>
      <c r="W182" s="93">
        <v>12.44</v>
      </c>
      <c r="X182" s="93">
        <v>11.74</v>
      </c>
      <c r="Y182" s="93">
        <v>37.71</v>
      </c>
      <c r="Z182" s="178">
        <v>78.650000000000006</v>
      </c>
      <c r="AA182" s="179">
        <v>28.14</v>
      </c>
      <c r="AB182" s="178">
        <v>13.68</v>
      </c>
      <c r="AC182" s="178">
        <v>0.1</v>
      </c>
      <c r="AD182" s="179">
        <v>8.8740000000000006</v>
      </c>
      <c r="AE182" s="179">
        <v>0.1</v>
      </c>
      <c r="AF182" s="178">
        <v>3.5259999999999998</v>
      </c>
      <c r="AJ182" s="91"/>
    </row>
    <row r="183" spans="1:36" s="93" customFormat="1">
      <c r="A183" s="15">
        <v>42845</v>
      </c>
      <c r="B183" s="1" t="s">
        <v>447</v>
      </c>
      <c r="C183" s="169" t="s">
        <v>455</v>
      </c>
      <c r="D183" s="1" t="s">
        <v>464</v>
      </c>
      <c r="E183" s="93">
        <v>3</v>
      </c>
      <c r="F183" s="91" t="s">
        <v>261</v>
      </c>
      <c r="G183" s="95"/>
      <c r="I183" s="95">
        <v>5.9511000000000003</v>
      </c>
      <c r="J183" s="93">
        <v>8.5299999999999994</v>
      </c>
      <c r="K183" s="95">
        <v>3.452</v>
      </c>
      <c r="L183" s="95">
        <v>5.2679999999999998</v>
      </c>
      <c r="M183" s="95">
        <v>9.86</v>
      </c>
      <c r="N183" s="95">
        <v>17.643999999999998</v>
      </c>
      <c r="O183" s="95">
        <v>23.716999999999999</v>
      </c>
      <c r="P183" s="95"/>
      <c r="Q183" s="96"/>
      <c r="R183" s="96"/>
      <c r="S183" s="96"/>
      <c r="T183" s="96"/>
      <c r="U183" s="96"/>
      <c r="V183" s="93">
        <v>62.42</v>
      </c>
      <c r="Z183" s="178">
        <v>59.1</v>
      </c>
      <c r="AA183" s="179">
        <v>39.590000000000003</v>
      </c>
      <c r="AB183" s="178">
        <v>47.01</v>
      </c>
      <c r="AC183" s="178">
        <v>0.1</v>
      </c>
      <c r="AE183" s="95"/>
      <c r="AF183" s="198"/>
      <c r="AJ183" s="91"/>
    </row>
    <row r="184" spans="1:36" s="93" customFormat="1">
      <c r="A184" s="15">
        <v>42845</v>
      </c>
      <c r="B184" s="1" t="s">
        <v>448</v>
      </c>
      <c r="C184" s="169" t="s">
        <v>456</v>
      </c>
      <c r="D184" s="1" t="s">
        <v>465</v>
      </c>
      <c r="E184" s="93">
        <v>3</v>
      </c>
      <c r="F184" s="91" t="s">
        <v>261</v>
      </c>
      <c r="G184" s="95"/>
      <c r="I184" s="95">
        <v>5.8909000000000002</v>
      </c>
      <c r="K184" s="95">
        <v>3.407</v>
      </c>
      <c r="L184" s="95">
        <v>5.242</v>
      </c>
      <c r="M184" s="95">
        <v>9.9009999999999998</v>
      </c>
      <c r="N184" s="95">
        <v>17.832000000000001</v>
      </c>
      <c r="O184" s="95">
        <v>24.111000000000001</v>
      </c>
      <c r="P184" s="95"/>
      <c r="Q184" s="96"/>
      <c r="R184" s="96"/>
      <c r="S184" s="96"/>
      <c r="T184" s="96"/>
      <c r="U184" s="96"/>
      <c r="V184" s="93">
        <v>62.31</v>
      </c>
      <c r="Z184" s="178">
        <v>56.46</v>
      </c>
      <c r="AA184" s="179">
        <v>43.43</v>
      </c>
      <c r="AB184" s="178">
        <v>51.08</v>
      </c>
      <c r="AC184" s="178">
        <v>0.1</v>
      </c>
      <c r="AE184" s="95"/>
      <c r="AF184" s="198"/>
      <c r="AJ184" s="91"/>
    </row>
    <row r="185" spans="1:36" s="93" customFormat="1">
      <c r="A185" s="15">
        <v>42845</v>
      </c>
      <c r="B185" s="1" t="s">
        <v>449</v>
      </c>
      <c r="C185" s="169" t="s">
        <v>457</v>
      </c>
      <c r="D185" s="1" t="s">
        <v>466</v>
      </c>
      <c r="E185" s="93">
        <v>3</v>
      </c>
      <c r="F185" s="91" t="s">
        <v>261</v>
      </c>
      <c r="G185" s="95"/>
      <c r="I185" s="95">
        <v>6.1394000000000002</v>
      </c>
      <c r="K185" s="95">
        <v>3.3959999999999999</v>
      </c>
      <c r="L185" s="95">
        <v>5.2320000000000002</v>
      </c>
      <c r="M185" s="95">
        <v>9.8930000000000007</v>
      </c>
      <c r="N185" s="95">
        <v>17.821999999999999</v>
      </c>
      <c r="O185" s="95">
        <v>24.1</v>
      </c>
      <c r="P185" s="95"/>
      <c r="Q185" s="96"/>
      <c r="R185" s="96"/>
      <c r="S185" s="96"/>
      <c r="T185" s="96"/>
      <c r="U185" s="96"/>
      <c r="V185" s="93">
        <v>62.55</v>
      </c>
      <c r="Z185" s="178">
        <v>54.26</v>
      </c>
      <c r="AA185" s="179">
        <v>50.73</v>
      </c>
      <c r="AB185" s="178">
        <v>50.88</v>
      </c>
      <c r="AC185" s="178">
        <v>0.1</v>
      </c>
      <c r="AE185" s="95"/>
      <c r="AF185" s="198"/>
      <c r="AJ185" s="91"/>
    </row>
    <row r="186" spans="1:36" s="93" customFormat="1">
      <c r="A186" s="15">
        <v>42845</v>
      </c>
      <c r="B186" s="1" t="s">
        <v>450</v>
      </c>
      <c r="C186" s="169" t="s">
        <v>458</v>
      </c>
      <c r="D186" s="1" t="s">
        <v>467</v>
      </c>
      <c r="E186" s="93">
        <v>3</v>
      </c>
      <c r="F186" s="91" t="s">
        <v>261</v>
      </c>
      <c r="G186" s="95"/>
      <c r="I186" s="95">
        <v>5.7820999999999998</v>
      </c>
      <c r="K186" s="95">
        <v>3.6520000000000001</v>
      </c>
      <c r="L186" s="95">
        <v>5.4790000000000001</v>
      </c>
      <c r="M186" s="95">
        <v>10.132</v>
      </c>
      <c r="N186" s="95">
        <v>18.001000000000001</v>
      </c>
      <c r="O186" s="95">
        <v>24.177</v>
      </c>
      <c r="P186" s="95"/>
      <c r="Q186" s="96"/>
      <c r="R186" s="96"/>
      <c r="S186" s="96"/>
      <c r="T186" s="96"/>
      <c r="U186" s="96"/>
      <c r="V186" s="93">
        <v>62.48</v>
      </c>
      <c r="Z186" s="178">
        <v>64.84</v>
      </c>
      <c r="AA186" s="179">
        <v>49.75</v>
      </c>
      <c r="AB186" s="178">
        <v>50.23</v>
      </c>
      <c r="AC186" s="178">
        <v>4.9960000000000004</v>
      </c>
      <c r="AD186" s="198"/>
      <c r="AE186" s="95"/>
      <c r="AF186" s="198"/>
      <c r="AJ186" s="91"/>
    </row>
    <row r="187" spans="1:36" s="93" customFormat="1">
      <c r="A187" s="15">
        <v>42845</v>
      </c>
      <c r="B187" s="1" t="s">
        <v>451</v>
      </c>
      <c r="C187" s="169" t="s">
        <v>459</v>
      </c>
      <c r="D187" s="1" t="s">
        <v>468</v>
      </c>
      <c r="E187" s="93">
        <v>3</v>
      </c>
      <c r="F187" s="91" t="s">
        <v>261</v>
      </c>
      <c r="G187" s="95"/>
      <c r="I187" s="95">
        <v>5.6113999999999997</v>
      </c>
      <c r="K187" s="95">
        <v>3.3719999999999999</v>
      </c>
      <c r="L187" s="95">
        <v>5.3029999999999999</v>
      </c>
      <c r="M187" s="95">
        <v>10.225</v>
      </c>
      <c r="N187" s="95">
        <v>18.591999999999999</v>
      </c>
      <c r="O187" s="95">
        <v>25.318000000000001</v>
      </c>
      <c r="P187" s="95"/>
      <c r="Q187" s="96"/>
      <c r="R187" s="96"/>
      <c r="S187" s="96"/>
      <c r="T187" s="96"/>
      <c r="U187" s="96"/>
      <c r="V187" s="93">
        <v>62.49</v>
      </c>
      <c r="Z187" s="178">
        <v>77.44</v>
      </c>
      <c r="AA187" s="179">
        <v>45.34</v>
      </c>
      <c r="AB187" s="178">
        <v>43.64</v>
      </c>
      <c r="AC187" s="178">
        <v>4.0759999999999996</v>
      </c>
      <c r="AD187" s="198"/>
      <c r="AE187" s="95"/>
      <c r="AF187" s="198"/>
      <c r="AJ187" s="91"/>
    </row>
    <row r="188" spans="1:36" s="93" customFormat="1">
      <c r="A188" s="15">
        <v>42845</v>
      </c>
      <c r="B188" s="1" t="s">
        <v>452</v>
      </c>
      <c r="C188" s="169" t="s">
        <v>460</v>
      </c>
      <c r="D188" s="1" t="s">
        <v>469</v>
      </c>
      <c r="E188" s="93">
        <v>3</v>
      </c>
      <c r="F188" s="91" t="s">
        <v>261</v>
      </c>
      <c r="G188" s="95"/>
      <c r="I188" s="95">
        <v>5.1307</v>
      </c>
      <c r="K188" s="95">
        <v>3.47</v>
      </c>
      <c r="L188" s="95">
        <v>5.375</v>
      </c>
      <c r="M188" s="95">
        <v>10.130000000000001</v>
      </c>
      <c r="N188" s="95">
        <v>18.206</v>
      </c>
      <c r="O188" s="95">
        <v>24.675999999999998</v>
      </c>
      <c r="P188" s="95"/>
      <c r="Q188" s="96"/>
      <c r="R188" s="96"/>
      <c r="S188" s="96"/>
      <c r="T188" s="96"/>
      <c r="U188" s="96"/>
      <c r="V188" s="93">
        <v>62.57</v>
      </c>
      <c r="Z188" s="179">
        <v>64.88</v>
      </c>
      <c r="AA188" s="179">
        <v>38.479999999999997</v>
      </c>
      <c r="AB188" s="179">
        <v>40.5</v>
      </c>
      <c r="AC188" s="179">
        <v>1.7350000000000001</v>
      </c>
      <c r="AD188" s="198"/>
      <c r="AJ188" s="91"/>
    </row>
    <row r="189" spans="1:36" s="93" customFormat="1">
      <c r="A189" s="64">
        <v>42845</v>
      </c>
      <c r="B189" s="165" t="s">
        <v>453</v>
      </c>
      <c r="C189" s="190" t="s">
        <v>461</v>
      </c>
      <c r="D189" s="165" t="s">
        <v>470</v>
      </c>
      <c r="E189" s="93">
        <v>3</v>
      </c>
      <c r="F189" s="91" t="s">
        <v>261</v>
      </c>
      <c r="G189" s="95"/>
      <c r="I189" s="95">
        <v>5.2350000000000003</v>
      </c>
      <c r="K189" s="95">
        <v>3.5430000000000001</v>
      </c>
      <c r="L189" s="95">
        <v>5.444</v>
      </c>
      <c r="M189" s="95">
        <v>10.146000000000001</v>
      </c>
      <c r="N189" s="95">
        <v>18.007000000000001</v>
      </c>
      <c r="O189" s="95">
        <v>24.152999999999999</v>
      </c>
      <c r="P189" s="95"/>
      <c r="Q189" s="96"/>
      <c r="R189" s="96"/>
      <c r="S189" s="96"/>
      <c r="T189" s="96"/>
      <c r="U189" s="96"/>
      <c r="V189" s="93">
        <v>62.57</v>
      </c>
      <c r="Z189" s="179">
        <v>65.83</v>
      </c>
      <c r="AA189" s="179">
        <v>30.27</v>
      </c>
      <c r="AB189" s="179">
        <v>23.08</v>
      </c>
      <c r="AC189" s="179">
        <v>0.1</v>
      </c>
      <c r="AJ189" s="91"/>
    </row>
    <row r="190" spans="1:36" s="10" customFormat="1">
      <c r="A190" s="64"/>
      <c r="B190" s="165"/>
      <c r="C190" s="190"/>
      <c r="D190" s="165"/>
      <c r="F190" s="91"/>
      <c r="G190" s="16"/>
      <c r="I190" s="16"/>
      <c r="K190" s="22"/>
      <c r="L190" s="22"/>
      <c r="M190" s="22"/>
      <c r="N190" s="22"/>
      <c r="O190" s="22"/>
      <c r="P190" s="95"/>
      <c r="Q190" s="95"/>
      <c r="R190" s="95"/>
      <c r="S190" s="95"/>
      <c r="T190" s="95"/>
      <c r="U190" s="17"/>
      <c r="V190" s="27"/>
      <c r="W190" s="27"/>
      <c r="X190" s="27"/>
      <c r="Y190" s="27"/>
      <c r="AA190" s="16"/>
      <c r="AB190" s="27"/>
      <c r="AC190" s="27"/>
      <c r="AJ190" s="91"/>
    </row>
    <row r="191" spans="1:36" s="93" customFormat="1">
      <c r="A191" s="99">
        <v>42896</v>
      </c>
      <c r="B191" s="111" t="s">
        <v>494</v>
      </c>
      <c r="C191" s="100" t="s">
        <v>486</v>
      </c>
      <c r="D191" s="30">
        <v>2017.03</v>
      </c>
      <c r="E191" s="100">
        <v>3</v>
      </c>
      <c r="F191" s="91" t="s">
        <v>503</v>
      </c>
      <c r="G191" s="95">
        <v>2.1419999999999999</v>
      </c>
      <c r="H191" s="93">
        <v>0.61</v>
      </c>
      <c r="I191" s="95">
        <v>5.4020999999999999</v>
      </c>
      <c r="J191" s="93">
        <v>8.1199999999999992</v>
      </c>
      <c r="K191" s="95">
        <v>3.4020000000000001</v>
      </c>
      <c r="L191" s="95">
        <v>5.3179999999999996</v>
      </c>
      <c r="M191" s="95">
        <v>10.092000000000001</v>
      </c>
      <c r="N191" s="95">
        <v>18.12</v>
      </c>
      <c r="O191" s="95">
        <v>24.504000000000001</v>
      </c>
      <c r="P191" s="95">
        <v>0.01</v>
      </c>
      <c r="Q191" s="96">
        <v>32</v>
      </c>
      <c r="R191" s="96">
        <v>4</v>
      </c>
      <c r="S191" s="96">
        <v>8</v>
      </c>
      <c r="T191" s="96">
        <v>0</v>
      </c>
      <c r="U191" s="96">
        <v>44</v>
      </c>
      <c r="V191" s="93">
        <v>62.74</v>
      </c>
      <c r="W191" s="93">
        <v>12.67</v>
      </c>
      <c r="X191" s="93">
        <v>11.98</v>
      </c>
      <c r="Y191" s="93">
        <v>38.659999999999997</v>
      </c>
      <c r="Z191" s="193">
        <v>84.55</v>
      </c>
      <c r="AA191" s="193">
        <v>29.67</v>
      </c>
      <c r="AB191" s="193">
        <v>50.86</v>
      </c>
      <c r="AC191" s="93">
        <v>0.1</v>
      </c>
      <c r="AD191" s="193">
        <v>10.94</v>
      </c>
      <c r="AE191" s="193">
        <v>0.1</v>
      </c>
      <c r="AF191" s="193">
        <v>2.4449999999999998</v>
      </c>
      <c r="AJ191" s="91"/>
    </row>
    <row r="192" spans="1:36" s="93" customFormat="1">
      <c r="A192" s="99">
        <v>42896</v>
      </c>
      <c r="B192" s="111" t="s">
        <v>495</v>
      </c>
      <c r="C192" s="100" t="s">
        <v>487</v>
      </c>
      <c r="D192" s="30">
        <v>2017.03</v>
      </c>
      <c r="E192" s="100">
        <v>3</v>
      </c>
      <c r="F192" s="91" t="s">
        <v>502</v>
      </c>
      <c r="G192" s="95"/>
      <c r="I192" s="95"/>
      <c r="K192" s="95">
        <v>3.4910000000000001</v>
      </c>
      <c r="L192" s="95">
        <v>5.399</v>
      </c>
      <c r="M192" s="95">
        <v>10.122</v>
      </c>
      <c r="N192" s="95">
        <v>18.056000000000001</v>
      </c>
      <c r="O192" s="95">
        <v>24.324999999999999</v>
      </c>
      <c r="P192" s="95"/>
      <c r="Q192" s="95"/>
      <c r="R192" s="95"/>
      <c r="S192" s="95"/>
      <c r="T192" s="95"/>
      <c r="U192" s="96"/>
      <c r="V192" s="93">
        <v>62.65</v>
      </c>
      <c r="Z192" s="193">
        <v>87.9</v>
      </c>
      <c r="AA192" s="193">
        <v>26.29</v>
      </c>
      <c r="AB192" s="193">
        <v>28.84</v>
      </c>
      <c r="AC192" s="93">
        <v>0.1</v>
      </c>
      <c r="AJ192" s="91"/>
    </row>
    <row r="193" spans="1:36" s="93" customFormat="1">
      <c r="A193" s="99">
        <v>42896</v>
      </c>
      <c r="B193" s="111" t="s">
        <v>496</v>
      </c>
      <c r="C193" s="100" t="s">
        <v>488</v>
      </c>
      <c r="D193" s="30">
        <v>2017.03</v>
      </c>
      <c r="E193" s="100">
        <v>3</v>
      </c>
      <c r="F193" s="91" t="s">
        <v>502</v>
      </c>
      <c r="G193" s="95"/>
      <c r="I193" s="95"/>
      <c r="K193" s="95">
        <v>3.5840000000000001</v>
      </c>
      <c r="L193" s="95">
        <v>5.5010000000000003</v>
      </c>
      <c r="M193" s="95">
        <v>10.289</v>
      </c>
      <c r="N193" s="95">
        <v>18.36</v>
      </c>
      <c r="O193" s="95">
        <v>24.792000000000002</v>
      </c>
      <c r="P193" s="95"/>
      <c r="Q193" s="95"/>
      <c r="R193" s="95"/>
      <c r="S193" s="95"/>
      <c r="T193" s="95"/>
      <c r="U193" s="96"/>
      <c r="V193" s="93">
        <v>62.74</v>
      </c>
      <c r="Z193" s="193">
        <v>81.08</v>
      </c>
      <c r="AA193" s="193">
        <v>22.84</v>
      </c>
      <c r="AB193" s="193">
        <v>31.04</v>
      </c>
      <c r="AC193" s="93">
        <v>0.1</v>
      </c>
      <c r="AJ193" s="91"/>
    </row>
    <row r="194" spans="1:36" s="93" customFormat="1">
      <c r="A194" s="99">
        <v>42896</v>
      </c>
      <c r="B194" s="111" t="s">
        <v>497</v>
      </c>
      <c r="C194" s="100" t="s">
        <v>489</v>
      </c>
      <c r="D194" s="30">
        <v>2017.03</v>
      </c>
      <c r="E194" s="100">
        <v>3</v>
      </c>
      <c r="F194" s="91" t="s">
        <v>502</v>
      </c>
      <c r="G194" s="95"/>
      <c r="I194" s="95"/>
      <c r="K194" s="95">
        <v>3.5640000000000001</v>
      </c>
      <c r="L194" s="95">
        <v>5.4710000000000001</v>
      </c>
      <c r="M194" s="95">
        <v>10.252000000000001</v>
      </c>
      <c r="N194" s="95">
        <v>18.341000000000001</v>
      </c>
      <c r="O194" s="95">
        <v>24.808</v>
      </c>
      <c r="P194" s="95"/>
      <c r="Q194" s="95"/>
      <c r="R194" s="95"/>
      <c r="S194" s="95"/>
      <c r="T194" s="95"/>
      <c r="U194" s="96"/>
      <c r="V194" s="93">
        <v>62.74</v>
      </c>
      <c r="Z194" s="193">
        <v>71.42</v>
      </c>
      <c r="AA194" s="193">
        <v>19.46</v>
      </c>
      <c r="AB194" s="193">
        <v>21.29</v>
      </c>
      <c r="AC194" s="93">
        <v>0.1</v>
      </c>
      <c r="AJ194" s="91"/>
    </row>
    <row r="195" spans="1:36" s="93" customFormat="1">
      <c r="A195" s="99">
        <v>42896</v>
      </c>
      <c r="B195" s="111" t="s">
        <v>498</v>
      </c>
      <c r="C195" s="100" t="s">
        <v>490</v>
      </c>
      <c r="D195" s="30">
        <v>2017.03</v>
      </c>
      <c r="E195" s="100">
        <v>3</v>
      </c>
      <c r="F195" s="91" t="s">
        <v>502</v>
      </c>
      <c r="G195" s="95"/>
      <c r="I195" s="95"/>
      <c r="K195" s="95">
        <v>3.6309999999999998</v>
      </c>
      <c r="L195" s="95">
        <v>5.516</v>
      </c>
      <c r="M195" s="95">
        <v>10.271000000000001</v>
      </c>
      <c r="N195" s="95">
        <v>18.356999999999999</v>
      </c>
      <c r="O195" s="95">
        <v>24.837</v>
      </c>
      <c r="P195" s="95"/>
      <c r="Q195" s="95"/>
      <c r="R195" s="95"/>
      <c r="S195" s="95"/>
      <c r="T195" s="95"/>
      <c r="U195" s="96"/>
      <c r="V195" s="93">
        <v>62.74</v>
      </c>
      <c r="Z195" s="193">
        <v>73.19</v>
      </c>
      <c r="AA195" s="193">
        <v>21.28</v>
      </c>
      <c r="AB195" s="193">
        <v>23.02</v>
      </c>
      <c r="AC195" s="93">
        <v>0.1</v>
      </c>
      <c r="AJ195" s="91"/>
    </row>
    <row r="196" spans="1:36" s="93" customFormat="1">
      <c r="A196" s="99">
        <v>42896</v>
      </c>
      <c r="B196" s="111" t="s">
        <v>499</v>
      </c>
      <c r="C196" s="100" t="s">
        <v>491</v>
      </c>
      <c r="D196" s="30">
        <v>2017.04</v>
      </c>
      <c r="E196" s="100">
        <v>3</v>
      </c>
      <c r="F196" s="91" t="s">
        <v>502</v>
      </c>
      <c r="G196" s="95"/>
      <c r="I196" s="95"/>
      <c r="K196" s="95">
        <v>3.524</v>
      </c>
      <c r="L196" s="95">
        <v>5.4740000000000002</v>
      </c>
      <c r="M196" s="95">
        <v>10.302</v>
      </c>
      <c r="N196" s="95">
        <v>18.385000000000002</v>
      </c>
      <c r="O196" s="95">
        <v>24.82</v>
      </c>
      <c r="P196" s="95"/>
      <c r="Q196" s="95"/>
      <c r="R196" s="95"/>
      <c r="S196" s="95"/>
      <c r="T196" s="95"/>
      <c r="U196" s="96"/>
      <c r="V196" s="93">
        <v>62.71</v>
      </c>
      <c r="Z196" s="193">
        <v>84.12</v>
      </c>
      <c r="AA196" s="193">
        <v>26.07</v>
      </c>
      <c r="AB196" s="193">
        <v>33.409999999999997</v>
      </c>
      <c r="AC196" s="93">
        <v>0.1</v>
      </c>
      <c r="AJ196" s="91"/>
    </row>
    <row r="197" spans="1:36" s="93" customFormat="1">
      <c r="A197" s="99">
        <v>42896</v>
      </c>
      <c r="B197" s="111" t="s">
        <v>500</v>
      </c>
      <c r="C197" s="100" t="s">
        <v>492</v>
      </c>
      <c r="D197" s="30">
        <v>2017.04</v>
      </c>
      <c r="E197" s="100">
        <v>3</v>
      </c>
      <c r="F197" s="91" t="s">
        <v>261</v>
      </c>
      <c r="G197" s="95"/>
      <c r="I197" s="95"/>
      <c r="K197" s="95">
        <v>3.407</v>
      </c>
      <c r="L197" s="95">
        <v>5.2489999999999997</v>
      </c>
      <c r="M197" s="95">
        <v>9.9700000000000006</v>
      </c>
      <c r="N197" s="95">
        <v>18.126999999999999</v>
      </c>
      <c r="O197" s="95">
        <v>24.728000000000002</v>
      </c>
      <c r="P197" s="95"/>
      <c r="Q197" s="95"/>
      <c r="R197" s="95"/>
      <c r="S197" s="95"/>
      <c r="T197" s="95"/>
      <c r="U197" s="96"/>
      <c r="V197" s="93">
        <v>62.79</v>
      </c>
      <c r="Z197" s="193">
        <v>60.11</v>
      </c>
      <c r="AA197" s="193">
        <v>15.6</v>
      </c>
      <c r="AB197" s="193">
        <v>19.010000000000002</v>
      </c>
      <c r="AC197" s="93">
        <v>0.1</v>
      </c>
      <c r="AJ197" s="91"/>
    </row>
    <row r="198" spans="1:36" s="93" customFormat="1">
      <c r="A198" s="99">
        <v>42896</v>
      </c>
      <c r="B198" s="111" t="s">
        <v>501</v>
      </c>
      <c r="C198" s="100" t="s">
        <v>493</v>
      </c>
      <c r="D198" s="30">
        <v>2017.04</v>
      </c>
      <c r="E198" s="100">
        <v>3</v>
      </c>
      <c r="F198" s="91" t="s">
        <v>261</v>
      </c>
      <c r="G198" s="95"/>
      <c r="I198" s="95"/>
      <c r="K198" s="95">
        <v>3.6280000000000001</v>
      </c>
      <c r="L198" s="95">
        <v>5.49</v>
      </c>
      <c r="M198" s="95">
        <v>9.9830000000000005</v>
      </c>
      <c r="N198" s="95">
        <v>17.478999999999999</v>
      </c>
      <c r="O198" s="95">
        <v>23.631</v>
      </c>
      <c r="P198" s="95"/>
      <c r="Q198" s="95"/>
      <c r="R198" s="95"/>
      <c r="S198" s="95"/>
      <c r="T198" s="95"/>
      <c r="U198" s="96"/>
      <c r="V198" s="93">
        <v>62.75</v>
      </c>
      <c r="Z198" s="193">
        <v>63.86</v>
      </c>
      <c r="AA198" s="193">
        <v>13.99</v>
      </c>
      <c r="AB198" s="193">
        <v>15.63</v>
      </c>
      <c r="AC198" s="93">
        <v>0.1</v>
      </c>
      <c r="AJ198" s="91"/>
    </row>
    <row r="199" spans="1:36" s="93" customFormat="1">
      <c r="A199" s="99">
        <v>42900</v>
      </c>
      <c r="B199" s="111" t="s">
        <v>504</v>
      </c>
      <c r="C199" s="100" t="s">
        <v>511</v>
      </c>
      <c r="D199" s="210">
        <v>2017.04</v>
      </c>
      <c r="E199" s="100">
        <v>3</v>
      </c>
      <c r="F199" s="91" t="s">
        <v>261</v>
      </c>
      <c r="G199" s="95">
        <v>2.15</v>
      </c>
      <c r="H199" s="93">
        <v>0.57999999999999996</v>
      </c>
      <c r="I199" s="95">
        <v>5.4326999999999996</v>
      </c>
      <c r="J199" s="93">
        <v>8.68</v>
      </c>
      <c r="K199" s="95">
        <v>3.4169999999999998</v>
      </c>
      <c r="L199" s="95">
        <v>5.2839999999999998</v>
      </c>
      <c r="M199" s="95">
        <v>9.9700000000000006</v>
      </c>
      <c r="N199" s="95">
        <v>17.902999999999999</v>
      </c>
      <c r="O199" s="95">
        <v>24.178000000000001</v>
      </c>
      <c r="P199" s="95">
        <v>0.01</v>
      </c>
      <c r="Q199" s="96">
        <v>1</v>
      </c>
      <c r="R199" s="96">
        <v>9.5</v>
      </c>
      <c r="S199" s="96">
        <v>19</v>
      </c>
      <c r="T199" s="96">
        <v>0</v>
      </c>
      <c r="U199" s="96">
        <v>29.5</v>
      </c>
      <c r="V199" s="173">
        <v>62.5</v>
      </c>
      <c r="W199" s="93">
        <v>12.46</v>
      </c>
      <c r="X199" s="93">
        <v>11.88</v>
      </c>
      <c r="Y199" s="93">
        <v>38.380000000000003</v>
      </c>
      <c r="Z199" s="193">
        <v>62.5</v>
      </c>
      <c r="AA199" s="193">
        <v>15.65</v>
      </c>
      <c r="AB199" s="193">
        <v>58.26</v>
      </c>
      <c r="AC199" s="93">
        <v>0.1</v>
      </c>
      <c r="AD199" s="193">
        <v>10.47</v>
      </c>
      <c r="AE199" s="193">
        <v>0.1</v>
      </c>
      <c r="AF199" s="193">
        <v>3.157</v>
      </c>
      <c r="AJ199" s="91"/>
    </row>
    <row r="200" spans="1:36" s="93" customFormat="1">
      <c r="A200" s="99">
        <v>42900</v>
      </c>
      <c r="B200" s="111" t="s">
        <v>505</v>
      </c>
      <c r="C200" s="100" t="s">
        <v>512</v>
      </c>
      <c r="D200" s="210">
        <v>2017.04</v>
      </c>
      <c r="E200" s="100">
        <v>3</v>
      </c>
      <c r="F200" s="91" t="s">
        <v>261</v>
      </c>
      <c r="G200" s="95"/>
      <c r="I200" s="95"/>
      <c r="K200" s="95">
        <v>3.4569999999999999</v>
      </c>
      <c r="L200" s="95">
        <v>5.31</v>
      </c>
      <c r="M200" s="95">
        <v>9.9359999999999999</v>
      </c>
      <c r="N200" s="95">
        <v>17.725999999999999</v>
      </c>
      <c r="O200" s="95">
        <v>23.800999999999998</v>
      </c>
      <c r="P200" s="95"/>
      <c r="Q200" s="95"/>
      <c r="R200" s="95"/>
      <c r="S200" s="95"/>
      <c r="T200" s="95"/>
      <c r="U200" s="96"/>
      <c r="V200" s="173">
        <v>62.77</v>
      </c>
      <c r="Z200" s="193">
        <v>62.07</v>
      </c>
      <c r="AA200" s="193">
        <v>13.53</v>
      </c>
      <c r="AB200" s="193">
        <v>26.82</v>
      </c>
      <c r="AC200" s="93">
        <v>0.1</v>
      </c>
      <c r="AJ200" s="91"/>
    </row>
    <row r="201" spans="1:36" s="93" customFormat="1">
      <c r="A201" s="99">
        <v>42900</v>
      </c>
      <c r="B201" s="111" t="s">
        <v>506</v>
      </c>
      <c r="C201" s="100" t="s">
        <v>513</v>
      </c>
      <c r="D201" s="210">
        <v>2017.04</v>
      </c>
      <c r="E201" s="100">
        <v>3</v>
      </c>
      <c r="F201" s="91" t="s">
        <v>261</v>
      </c>
      <c r="G201" s="95"/>
      <c r="I201" s="95"/>
      <c r="K201" s="95">
        <v>3.49</v>
      </c>
      <c r="L201" s="95">
        <v>5.3630000000000004</v>
      </c>
      <c r="M201" s="95">
        <v>10.041</v>
      </c>
      <c r="N201" s="95">
        <v>17.923999999999999</v>
      </c>
      <c r="O201" s="95">
        <v>24.123999999999999</v>
      </c>
      <c r="P201" s="95"/>
      <c r="Q201" s="95"/>
      <c r="R201" s="95"/>
      <c r="S201" s="95"/>
      <c r="T201" s="95"/>
      <c r="U201" s="96"/>
      <c r="V201" s="93">
        <v>62.62</v>
      </c>
      <c r="Z201" s="193">
        <v>64.010000000000005</v>
      </c>
      <c r="AA201" s="193">
        <v>16.48</v>
      </c>
      <c r="AB201" s="193">
        <v>35.479999999999997</v>
      </c>
      <c r="AC201" s="93">
        <v>0.1</v>
      </c>
      <c r="AJ201" s="91"/>
    </row>
    <row r="202" spans="1:36" s="93" customFormat="1">
      <c r="A202" s="99">
        <v>42900</v>
      </c>
      <c r="B202" s="111" t="s">
        <v>507</v>
      </c>
      <c r="C202" s="100" t="s">
        <v>514</v>
      </c>
      <c r="D202" s="210">
        <v>2017.04</v>
      </c>
      <c r="E202" s="100">
        <v>3</v>
      </c>
      <c r="F202" s="91" t="s">
        <v>261</v>
      </c>
      <c r="G202" s="95"/>
      <c r="I202" s="95"/>
      <c r="K202" s="95">
        <v>3.431</v>
      </c>
      <c r="L202" s="95">
        <v>5.2859999999999996</v>
      </c>
      <c r="M202" s="95">
        <v>9.9730000000000008</v>
      </c>
      <c r="N202" s="95">
        <v>17.907</v>
      </c>
      <c r="O202" s="95">
        <v>24.17</v>
      </c>
      <c r="P202" s="95"/>
      <c r="Q202" s="95"/>
      <c r="R202" s="95"/>
      <c r="S202" s="95"/>
      <c r="T202" s="95"/>
      <c r="U202" s="96"/>
      <c r="V202" s="93">
        <v>62.75</v>
      </c>
      <c r="Z202" s="193">
        <v>65.180000000000007</v>
      </c>
      <c r="AA202" s="193">
        <v>17.53</v>
      </c>
      <c r="AB202" s="193">
        <v>31.38</v>
      </c>
      <c r="AC202" s="93">
        <v>0.1</v>
      </c>
      <c r="AJ202" s="91"/>
    </row>
    <row r="203" spans="1:36" s="93" customFormat="1">
      <c r="A203" s="99">
        <v>42900</v>
      </c>
      <c r="B203" s="111" t="s">
        <v>508</v>
      </c>
      <c r="C203" s="100" t="s">
        <v>515</v>
      </c>
      <c r="D203" s="210">
        <v>2017.04</v>
      </c>
      <c r="E203" s="100">
        <v>3</v>
      </c>
      <c r="F203" s="91" t="s">
        <v>261</v>
      </c>
      <c r="G203" s="95"/>
      <c r="I203" s="95"/>
      <c r="K203" s="95">
        <v>3.4060000000000001</v>
      </c>
      <c r="L203" s="95">
        <v>5.258</v>
      </c>
      <c r="M203" s="95">
        <v>9.9209999999999994</v>
      </c>
      <c r="N203" s="95">
        <v>17.815999999999999</v>
      </c>
      <c r="O203" s="95">
        <v>24.041</v>
      </c>
      <c r="P203" s="95"/>
      <c r="Q203" s="95"/>
      <c r="R203" s="95"/>
      <c r="S203" s="95"/>
      <c r="T203" s="95"/>
      <c r="U203" s="96"/>
      <c r="V203" s="93">
        <v>62.72</v>
      </c>
      <c r="Z203" s="193">
        <v>86.01</v>
      </c>
      <c r="AA203" s="193">
        <v>21.31</v>
      </c>
      <c r="AB203" s="193">
        <v>52.07</v>
      </c>
      <c r="AC203" s="193">
        <v>3.37</v>
      </c>
      <c r="AJ203" s="91"/>
    </row>
    <row r="204" spans="1:36" s="93" customFormat="1">
      <c r="A204" s="99">
        <v>42900</v>
      </c>
      <c r="B204" s="111" t="s">
        <v>509</v>
      </c>
      <c r="C204" s="100" t="s">
        <v>516</v>
      </c>
      <c r="D204" s="210">
        <v>2017.04</v>
      </c>
      <c r="E204" s="100">
        <v>3</v>
      </c>
      <c r="F204" s="91" t="s">
        <v>261</v>
      </c>
      <c r="G204" s="95"/>
      <c r="I204" s="95"/>
      <c r="K204" s="95">
        <v>3.5760000000000001</v>
      </c>
      <c r="L204" s="95">
        <v>5.4009999999999998</v>
      </c>
      <c r="M204" s="95">
        <v>9.9960000000000004</v>
      </c>
      <c r="N204" s="95">
        <v>17.707000000000001</v>
      </c>
      <c r="O204" s="95">
        <v>23.651</v>
      </c>
      <c r="P204" s="95"/>
      <c r="Q204" s="95"/>
      <c r="R204" s="95"/>
      <c r="S204" s="95"/>
      <c r="T204" s="95"/>
      <c r="U204" s="96"/>
      <c r="V204" s="93">
        <v>62.75</v>
      </c>
      <c r="Z204" s="193">
        <v>62.77</v>
      </c>
      <c r="AA204" s="193">
        <v>25.65</v>
      </c>
      <c r="AB204" s="193">
        <v>28.48</v>
      </c>
      <c r="AC204" s="193">
        <v>0.1</v>
      </c>
      <c r="AJ204" s="91"/>
    </row>
    <row r="205" spans="1:36" s="93" customFormat="1">
      <c r="A205" s="99">
        <v>42900</v>
      </c>
      <c r="B205" s="111" t="s">
        <v>510</v>
      </c>
      <c r="C205" s="100" t="s">
        <v>517</v>
      </c>
      <c r="D205" s="210">
        <v>2017.04</v>
      </c>
      <c r="E205" s="100">
        <v>3</v>
      </c>
      <c r="F205" s="91" t="s">
        <v>261</v>
      </c>
      <c r="G205" s="95"/>
      <c r="I205" s="95"/>
      <c r="K205" s="95">
        <v>3.46</v>
      </c>
      <c r="L205" s="95">
        <v>5.3079999999999998</v>
      </c>
      <c r="M205" s="95">
        <v>9.8970000000000002</v>
      </c>
      <c r="N205" s="95">
        <v>17.565999999999999</v>
      </c>
      <c r="O205" s="95">
        <v>23.446000000000002</v>
      </c>
      <c r="P205" s="95"/>
      <c r="Q205" s="95"/>
      <c r="R205" s="95"/>
      <c r="S205" s="95"/>
      <c r="T205" s="95"/>
      <c r="U205" s="96"/>
      <c r="V205" s="93">
        <v>62.62</v>
      </c>
      <c r="Z205" s="193">
        <v>57.17</v>
      </c>
      <c r="AA205" s="193">
        <v>26.9</v>
      </c>
      <c r="AB205" s="193">
        <v>65.239999999999995</v>
      </c>
      <c r="AC205" s="93">
        <v>0.1</v>
      </c>
      <c r="AJ205" s="91"/>
    </row>
    <row r="206" spans="1:36" s="93" customFormat="1">
      <c r="A206" s="220">
        <v>42907</v>
      </c>
      <c r="B206" s="221" t="s">
        <v>532</v>
      </c>
      <c r="C206" s="206" t="s">
        <v>522</v>
      </c>
      <c r="D206" s="222">
        <v>2017.01</v>
      </c>
      <c r="E206" s="206">
        <v>3</v>
      </c>
      <c r="F206" s="91" t="s">
        <v>536</v>
      </c>
      <c r="G206" s="95">
        <v>2.1640000000000001</v>
      </c>
      <c r="H206" s="201">
        <v>1.08</v>
      </c>
      <c r="I206" s="95">
        <v>6.3586</v>
      </c>
      <c r="J206" s="93">
        <v>7.24</v>
      </c>
      <c r="K206" s="95">
        <v>3.4209999999999998</v>
      </c>
      <c r="L206" s="95">
        <v>5.2560000000000002</v>
      </c>
      <c r="M206" s="95">
        <v>9.9130000000000003</v>
      </c>
      <c r="N206" s="95">
        <v>17.853999999999999</v>
      </c>
      <c r="O206" s="95">
        <v>24.157</v>
      </c>
      <c r="P206" s="95">
        <v>0</v>
      </c>
      <c r="Q206" s="96">
        <v>5</v>
      </c>
      <c r="R206" s="96">
        <v>0.5</v>
      </c>
      <c r="S206" s="96">
        <v>1</v>
      </c>
      <c r="T206" s="96">
        <v>0</v>
      </c>
      <c r="U206" s="96">
        <v>6.5</v>
      </c>
      <c r="V206" s="93">
        <v>62.38</v>
      </c>
      <c r="W206" s="173">
        <v>12.42</v>
      </c>
      <c r="X206" s="173">
        <v>11.78</v>
      </c>
      <c r="Y206" s="173">
        <v>37.92</v>
      </c>
      <c r="Z206" s="193">
        <v>61.52</v>
      </c>
      <c r="AA206" s="231">
        <v>98.11</v>
      </c>
      <c r="AB206" s="193">
        <v>76.3</v>
      </c>
      <c r="AC206" s="193">
        <v>0.1</v>
      </c>
      <c r="AD206" s="193">
        <v>11.26</v>
      </c>
      <c r="AE206" s="193">
        <v>0.1</v>
      </c>
      <c r="AF206" s="193">
        <v>10.82</v>
      </c>
      <c r="AG206" s="201">
        <v>1240</v>
      </c>
      <c r="AJ206" s="91"/>
    </row>
    <row r="207" spans="1:36" s="93" customFormat="1">
      <c r="A207" s="220">
        <v>42907</v>
      </c>
      <c r="B207" s="221" t="s">
        <v>518</v>
      </c>
      <c r="C207" s="206" t="s">
        <v>523</v>
      </c>
      <c r="D207" s="222">
        <v>2017.04</v>
      </c>
      <c r="E207" s="206">
        <v>3</v>
      </c>
      <c r="F207" s="91" t="s">
        <v>262</v>
      </c>
      <c r="G207" s="95"/>
      <c r="I207" s="95"/>
      <c r="K207" s="95">
        <v>3.4420000000000002</v>
      </c>
      <c r="L207" s="95">
        <v>5.2649999999999997</v>
      </c>
      <c r="M207" s="95">
        <v>9.907</v>
      </c>
      <c r="N207" s="95">
        <v>17.753</v>
      </c>
      <c r="O207" s="95">
        <v>23.901</v>
      </c>
      <c r="P207" s="95"/>
      <c r="Q207" s="95"/>
      <c r="R207" s="95"/>
      <c r="S207" s="95"/>
      <c r="T207" s="95"/>
      <c r="U207" s="96"/>
      <c r="V207" s="93">
        <v>62.42</v>
      </c>
      <c r="Z207" s="193">
        <v>112.2</v>
      </c>
      <c r="AA207" s="193">
        <v>24.49</v>
      </c>
      <c r="AB207" s="193">
        <v>42.8</v>
      </c>
      <c r="AC207" s="93">
        <v>0.1</v>
      </c>
      <c r="AG207" s="201">
        <v>1130</v>
      </c>
      <c r="AJ207" s="91"/>
    </row>
    <row r="208" spans="1:36" s="93" customFormat="1">
      <c r="A208" s="220">
        <v>42907</v>
      </c>
      <c r="B208" s="221" t="s">
        <v>533</v>
      </c>
      <c r="C208" s="206" t="s">
        <v>524</v>
      </c>
      <c r="D208" s="222">
        <v>2017.04</v>
      </c>
      <c r="E208" s="206">
        <v>3</v>
      </c>
      <c r="F208" s="91" t="s">
        <v>536</v>
      </c>
      <c r="G208" s="95"/>
      <c r="I208" s="95"/>
      <c r="K208" s="95">
        <v>3.7240000000000002</v>
      </c>
      <c r="L208" s="95">
        <v>5.5679999999999996</v>
      </c>
      <c r="M208" s="95">
        <v>10.016999999999999</v>
      </c>
      <c r="N208" s="95">
        <v>17.419</v>
      </c>
      <c r="O208" s="95">
        <v>23.449000000000002</v>
      </c>
      <c r="P208" s="95"/>
      <c r="Q208" s="95"/>
      <c r="R208" s="95"/>
      <c r="S208" s="95"/>
      <c r="T208" s="95"/>
      <c r="U208" s="96"/>
      <c r="V208" s="93">
        <v>62.53</v>
      </c>
      <c r="Z208" s="193">
        <v>69.569999999999993</v>
      </c>
      <c r="AA208" s="193">
        <v>22.13</v>
      </c>
      <c r="AB208" s="193">
        <v>43.01</v>
      </c>
      <c r="AC208" s="93">
        <v>0.1</v>
      </c>
      <c r="AG208" s="201">
        <v>1088</v>
      </c>
      <c r="AJ208" s="91"/>
    </row>
    <row r="209" spans="1:36" s="93" customFormat="1">
      <c r="A209" s="220">
        <v>42907</v>
      </c>
      <c r="B209" s="221" t="s">
        <v>519</v>
      </c>
      <c r="C209" s="206" t="s">
        <v>525</v>
      </c>
      <c r="D209" s="222">
        <v>2017.04</v>
      </c>
      <c r="E209" s="206">
        <v>3</v>
      </c>
      <c r="F209" s="91" t="s">
        <v>262</v>
      </c>
      <c r="G209" s="95"/>
      <c r="I209" s="95"/>
      <c r="K209" s="95">
        <v>3.4889999999999999</v>
      </c>
      <c r="L209" s="95">
        <v>5.2969999999999997</v>
      </c>
      <c r="M209" s="95">
        <v>9.8870000000000005</v>
      </c>
      <c r="N209" s="95">
        <v>17.646000000000001</v>
      </c>
      <c r="O209" s="95">
        <v>23.672000000000001</v>
      </c>
      <c r="P209" s="95"/>
      <c r="Q209" s="95"/>
      <c r="R209" s="95"/>
      <c r="S209" s="95"/>
      <c r="T209" s="95"/>
      <c r="U209" s="96"/>
      <c r="V209" s="93">
        <v>62.66</v>
      </c>
      <c r="Z209" s="193">
        <v>62.62</v>
      </c>
      <c r="AA209" s="193">
        <v>18.95</v>
      </c>
      <c r="AB209" s="193">
        <v>31.13</v>
      </c>
      <c r="AC209" s="93">
        <v>0.1</v>
      </c>
      <c r="AG209" s="201">
        <v>1166</v>
      </c>
      <c r="AJ209" s="91"/>
    </row>
    <row r="210" spans="1:36" s="93" customFormat="1">
      <c r="A210" s="220">
        <v>42907</v>
      </c>
      <c r="B210" s="221" t="s">
        <v>534</v>
      </c>
      <c r="C210" s="206" t="s">
        <v>526</v>
      </c>
      <c r="D210" s="222">
        <v>2017.04</v>
      </c>
      <c r="E210" s="206">
        <v>3</v>
      </c>
      <c r="F210" s="91" t="s">
        <v>536</v>
      </c>
      <c r="G210" s="95"/>
      <c r="H210" s="93">
        <v>0.47</v>
      </c>
      <c r="I210" s="95"/>
      <c r="K210" s="95">
        <v>3.5569999999999999</v>
      </c>
      <c r="L210" s="95">
        <v>5.3890000000000002</v>
      </c>
      <c r="M210" s="95">
        <v>9.9960000000000004</v>
      </c>
      <c r="N210" s="95">
        <v>17.734999999999999</v>
      </c>
      <c r="O210" s="95">
        <v>23.728000000000002</v>
      </c>
      <c r="P210" s="95"/>
      <c r="Q210" s="95"/>
      <c r="R210" s="95"/>
      <c r="S210" s="95"/>
      <c r="T210" s="95"/>
      <c r="U210" s="96"/>
      <c r="V210" s="93">
        <v>62.46</v>
      </c>
      <c r="Z210" s="193">
        <v>65.78</v>
      </c>
      <c r="AA210" s="193">
        <v>21.09</v>
      </c>
      <c r="AB210" s="193">
        <v>32.159999999999997</v>
      </c>
      <c r="AC210" s="93">
        <v>0.1</v>
      </c>
      <c r="AG210" s="201">
        <v>1163</v>
      </c>
      <c r="AJ210" s="91"/>
    </row>
    <row r="211" spans="1:36" s="93" customFormat="1">
      <c r="A211" s="223">
        <v>42907</v>
      </c>
      <c r="B211" s="206" t="s">
        <v>535</v>
      </c>
      <c r="C211" s="206" t="s">
        <v>527</v>
      </c>
      <c r="D211" s="222">
        <v>2017.04</v>
      </c>
      <c r="E211" s="206">
        <v>3</v>
      </c>
      <c r="F211" s="91" t="s">
        <v>536</v>
      </c>
      <c r="G211" s="95"/>
      <c r="I211" s="95"/>
      <c r="K211" s="95">
        <v>3.4710000000000001</v>
      </c>
      <c r="L211" s="95">
        <v>5.3070000000000004</v>
      </c>
      <c r="M211" s="95">
        <v>9.9580000000000002</v>
      </c>
      <c r="N211" s="95">
        <v>17.835000000000001</v>
      </c>
      <c r="O211" s="95">
        <v>24.033999999999999</v>
      </c>
      <c r="P211" s="95"/>
      <c r="Q211" s="95"/>
      <c r="R211" s="95"/>
      <c r="S211" s="95"/>
      <c r="T211" s="95"/>
      <c r="U211" s="96"/>
      <c r="V211" s="93">
        <v>62.54</v>
      </c>
      <c r="Z211" s="193">
        <v>86.69</v>
      </c>
      <c r="AA211" s="193">
        <v>19.399999999999999</v>
      </c>
      <c r="AB211" s="193">
        <v>34.75</v>
      </c>
      <c r="AC211" s="93">
        <v>0.1</v>
      </c>
      <c r="AG211" s="201">
        <v>1167</v>
      </c>
      <c r="AJ211" s="91"/>
    </row>
    <row r="212" spans="1:36" s="93" customFormat="1">
      <c r="A212" s="220">
        <v>42907</v>
      </c>
      <c r="B212" s="221" t="s">
        <v>520</v>
      </c>
      <c r="C212" s="206" t="s">
        <v>528</v>
      </c>
      <c r="D212" s="222">
        <v>2017.04</v>
      </c>
      <c r="E212" s="206">
        <v>3</v>
      </c>
      <c r="F212" s="91" t="s">
        <v>262</v>
      </c>
      <c r="G212" s="95"/>
      <c r="I212" s="95"/>
      <c r="K212" s="95">
        <v>3.528</v>
      </c>
      <c r="L212" s="95">
        <v>5.3609999999999998</v>
      </c>
      <c r="M212" s="95">
        <v>9.9949999999999992</v>
      </c>
      <c r="N212" s="95">
        <v>17.834</v>
      </c>
      <c r="O212" s="95">
        <v>23.988</v>
      </c>
      <c r="P212" s="95"/>
      <c r="Q212" s="95"/>
      <c r="R212" s="95"/>
      <c r="S212" s="95"/>
      <c r="T212" s="95"/>
      <c r="U212" s="96"/>
      <c r="V212" s="93">
        <v>62.62</v>
      </c>
      <c r="Z212" s="193">
        <v>62.78</v>
      </c>
      <c r="AA212" s="193">
        <v>25.34</v>
      </c>
      <c r="AB212" s="193">
        <v>38.6</v>
      </c>
      <c r="AC212" s="93">
        <v>0.1</v>
      </c>
      <c r="AG212" s="201">
        <v>1123</v>
      </c>
      <c r="AJ212" s="91"/>
    </row>
    <row r="213" spans="1:36" s="93" customFormat="1">
      <c r="A213" s="223">
        <v>42907</v>
      </c>
      <c r="B213" s="206" t="s">
        <v>521</v>
      </c>
      <c r="C213" s="206" t="s">
        <v>529</v>
      </c>
      <c r="D213" s="222">
        <v>2017.04</v>
      </c>
      <c r="E213" s="206">
        <v>3</v>
      </c>
      <c r="F213" s="91" t="s">
        <v>262</v>
      </c>
      <c r="G213" s="95"/>
      <c r="I213" s="95"/>
      <c r="K213" s="95">
        <v>3.516</v>
      </c>
      <c r="L213" s="95">
        <v>5.34</v>
      </c>
      <c r="M213" s="95">
        <v>9.968</v>
      </c>
      <c r="N213" s="95">
        <v>17.829000000000001</v>
      </c>
      <c r="O213" s="95">
        <v>24.023</v>
      </c>
      <c r="P213" s="95"/>
      <c r="Q213" s="95"/>
      <c r="R213" s="95"/>
      <c r="S213" s="95"/>
      <c r="T213" s="95"/>
      <c r="U213" s="96"/>
      <c r="V213" s="93">
        <v>62.66</v>
      </c>
      <c r="Z213" s="193">
        <v>65.02</v>
      </c>
      <c r="AA213" s="193">
        <v>23.18</v>
      </c>
      <c r="AB213" s="193">
        <v>38.369999999999997</v>
      </c>
      <c r="AC213" s="93">
        <v>0.1</v>
      </c>
      <c r="AG213" s="201">
        <v>1150</v>
      </c>
      <c r="AJ213" s="91"/>
    </row>
    <row r="214" spans="1:36" s="93" customFormat="1">
      <c r="A214" s="220">
        <v>42910</v>
      </c>
      <c r="B214" s="221" t="s">
        <v>537</v>
      </c>
      <c r="C214" s="206" t="s">
        <v>545</v>
      </c>
      <c r="D214" s="222">
        <v>2017.04</v>
      </c>
      <c r="E214" s="206">
        <v>3</v>
      </c>
      <c r="F214" s="91" t="s">
        <v>262</v>
      </c>
      <c r="G214" s="95">
        <v>2.1669999999999998</v>
      </c>
      <c r="H214" s="93">
        <v>0.55000000000000004</v>
      </c>
      <c r="I214" s="95">
        <v>5.0080999999999998</v>
      </c>
      <c r="J214" s="93">
        <v>8.2799999999999994</v>
      </c>
      <c r="K214" s="95">
        <v>3.5049999999999999</v>
      </c>
      <c r="L214" s="95">
        <v>5.3360000000000003</v>
      </c>
      <c r="M214" s="95">
        <v>9.9979999999999993</v>
      </c>
      <c r="N214" s="95">
        <v>17.925000000000001</v>
      </c>
      <c r="O214" s="95">
        <v>24.186</v>
      </c>
      <c r="P214" s="95">
        <v>0.01</v>
      </c>
      <c r="Q214" s="96">
        <v>6</v>
      </c>
      <c r="R214" s="96">
        <v>0.5</v>
      </c>
      <c r="S214" s="96">
        <v>1</v>
      </c>
      <c r="T214" s="96">
        <v>0</v>
      </c>
      <c r="U214" s="96">
        <v>7.5</v>
      </c>
      <c r="V214" s="93">
        <v>62.76</v>
      </c>
      <c r="W214" s="93">
        <v>12.43</v>
      </c>
      <c r="X214" s="93">
        <v>11.68</v>
      </c>
      <c r="Y214" s="93">
        <v>38.33</v>
      </c>
      <c r="Z214" s="193">
        <v>61.99</v>
      </c>
      <c r="AA214" s="193">
        <v>31.46</v>
      </c>
      <c r="AB214" s="193">
        <v>22.21</v>
      </c>
      <c r="AC214" s="93">
        <v>0.1</v>
      </c>
      <c r="AD214" s="193">
        <v>10.88</v>
      </c>
      <c r="AE214" s="193">
        <v>0.1</v>
      </c>
      <c r="AF214" s="193">
        <v>5.2880000000000003</v>
      </c>
      <c r="AG214" s="201">
        <v>1196</v>
      </c>
      <c r="AJ214" s="91"/>
    </row>
    <row r="215" spans="1:36" s="93" customFormat="1">
      <c r="A215" s="99">
        <v>42910</v>
      </c>
      <c r="B215" s="111" t="s">
        <v>538</v>
      </c>
      <c r="C215" s="100" t="s">
        <v>546</v>
      </c>
      <c r="D215" s="210">
        <v>2017.04</v>
      </c>
      <c r="E215" s="100">
        <v>3</v>
      </c>
      <c r="F215" s="91" t="s">
        <v>554</v>
      </c>
      <c r="G215" s="95"/>
      <c r="I215" s="95"/>
      <c r="K215" s="95">
        <v>3.4649999999999999</v>
      </c>
      <c r="L215" s="95">
        <v>5.3049999999999997</v>
      </c>
      <c r="M215" s="95">
        <v>9.9640000000000004</v>
      </c>
      <c r="N215" s="95">
        <v>17.91</v>
      </c>
      <c r="O215" s="95">
        <v>24.210999999999999</v>
      </c>
      <c r="P215" s="95"/>
      <c r="Q215" s="95"/>
      <c r="R215" s="95"/>
      <c r="S215" s="95"/>
      <c r="T215" s="95"/>
      <c r="U215" s="96"/>
      <c r="V215" s="93">
        <v>62.83</v>
      </c>
      <c r="Z215" s="193">
        <v>80.14</v>
      </c>
      <c r="AA215" s="193">
        <v>35.01</v>
      </c>
      <c r="AB215" s="193">
        <v>26.31</v>
      </c>
      <c r="AC215" s="193">
        <v>0.1</v>
      </c>
      <c r="AJ215" s="91"/>
    </row>
    <row r="216" spans="1:36" s="93" customFormat="1">
      <c r="A216" s="99">
        <v>42910</v>
      </c>
      <c r="B216" s="111" t="s">
        <v>539</v>
      </c>
      <c r="C216" s="100" t="s">
        <v>547</v>
      </c>
      <c r="D216" s="210">
        <v>2017.04</v>
      </c>
      <c r="E216" s="100">
        <v>3</v>
      </c>
      <c r="F216" s="91" t="s">
        <v>554</v>
      </c>
      <c r="G216" s="95"/>
      <c r="I216" s="95"/>
      <c r="K216" s="95">
        <v>3.532</v>
      </c>
      <c r="L216" s="95">
        <v>5.4139999999999997</v>
      </c>
      <c r="M216" s="95">
        <v>10.148999999999999</v>
      </c>
      <c r="N216" s="95">
        <v>18.116</v>
      </c>
      <c r="O216" s="95">
        <v>24.425000000000001</v>
      </c>
      <c r="P216" s="95"/>
      <c r="Q216" s="95"/>
      <c r="R216" s="95"/>
      <c r="S216" s="95"/>
      <c r="T216" s="95"/>
      <c r="U216" s="96"/>
      <c r="V216" s="173">
        <v>62.8</v>
      </c>
      <c r="Z216" s="193">
        <v>77.790000000000006</v>
      </c>
      <c r="AA216" s="193">
        <v>42.42</v>
      </c>
      <c r="AB216" s="193">
        <v>32.549999999999997</v>
      </c>
      <c r="AC216" s="193">
        <v>0.1</v>
      </c>
      <c r="AJ216" s="91"/>
    </row>
    <row r="217" spans="1:36" s="93" customFormat="1">
      <c r="A217" s="99">
        <v>42910</v>
      </c>
      <c r="B217" s="111" t="s">
        <v>540</v>
      </c>
      <c r="C217" s="100" t="s">
        <v>548</v>
      </c>
      <c r="D217" s="210">
        <v>2017.04</v>
      </c>
      <c r="E217" s="100">
        <v>3</v>
      </c>
      <c r="F217" s="91" t="s">
        <v>554</v>
      </c>
      <c r="G217" s="95"/>
      <c r="I217" s="95"/>
      <c r="K217" s="95">
        <v>3.4889999999999999</v>
      </c>
      <c r="L217" s="95">
        <v>5.3339999999999996</v>
      </c>
      <c r="M217" s="95">
        <v>9.9719999999999995</v>
      </c>
      <c r="N217" s="95">
        <v>17.792999999999999</v>
      </c>
      <c r="O217" s="95">
        <v>23.908999999999999</v>
      </c>
      <c r="P217" s="95"/>
      <c r="Q217" s="95"/>
      <c r="R217" s="95"/>
      <c r="S217" s="95"/>
      <c r="T217" s="95"/>
      <c r="U217" s="96"/>
      <c r="V217" s="93">
        <v>62.73</v>
      </c>
      <c r="Z217" s="193">
        <v>65.430000000000007</v>
      </c>
      <c r="AA217" s="193">
        <v>41.21</v>
      </c>
      <c r="AB217" s="193">
        <v>30.86</v>
      </c>
      <c r="AC217" s="193">
        <v>0.1</v>
      </c>
      <c r="AJ217" s="91"/>
    </row>
    <row r="218" spans="1:36" s="93" customFormat="1">
      <c r="A218" s="99">
        <v>42910</v>
      </c>
      <c r="B218" s="111" t="s">
        <v>541</v>
      </c>
      <c r="C218" s="100" t="s">
        <v>549</v>
      </c>
      <c r="D218" s="210">
        <v>2017.04</v>
      </c>
      <c r="E218" s="100">
        <v>3</v>
      </c>
      <c r="F218" s="91" t="s">
        <v>554</v>
      </c>
      <c r="G218" s="95"/>
      <c r="I218" s="95"/>
      <c r="K218" s="95">
        <v>3.5230000000000001</v>
      </c>
      <c r="L218" s="95">
        <v>5.3780000000000001</v>
      </c>
      <c r="M218" s="95">
        <v>10.032</v>
      </c>
      <c r="N218" s="95">
        <v>17.863</v>
      </c>
      <c r="O218" s="95">
        <v>23.995000000000001</v>
      </c>
      <c r="P218" s="95"/>
      <c r="Q218" s="95"/>
      <c r="R218" s="95"/>
      <c r="S218" s="95"/>
      <c r="T218" s="95"/>
      <c r="U218" s="96"/>
      <c r="V218" s="93">
        <v>62.71</v>
      </c>
      <c r="Z218" s="193">
        <v>111.3</v>
      </c>
      <c r="AA218" s="193">
        <v>37.33</v>
      </c>
      <c r="AB218" s="193">
        <v>36.07</v>
      </c>
      <c r="AC218" s="193">
        <v>0.1</v>
      </c>
      <c r="AJ218" s="91"/>
    </row>
    <row r="219" spans="1:36" s="93" customFormat="1">
      <c r="A219" s="99">
        <v>42910</v>
      </c>
      <c r="B219" s="111" t="s">
        <v>542</v>
      </c>
      <c r="C219" s="100" t="s">
        <v>550</v>
      </c>
      <c r="D219" s="210">
        <v>2017.04</v>
      </c>
      <c r="E219" s="100">
        <v>3</v>
      </c>
      <c r="F219" s="91" t="s">
        <v>554</v>
      </c>
      <c r="G219" s="95"/>
      <c r="I219" s="95"/>
      <c r="K219" s="95">
        <v>3.5939999999999999</v>
      </c>
      <c r="L219" s="95">
        <v>5.44</v>
      </c>
      <c r="M219" s="95">
        <v>10.102</v>
      </c>
      <c r="N219" s="95">
        <v>17.957999999999998</v>
      </c>
      <c r="O219" s="95">
        <v>24.111000000000001</v>
      </c>
      <c r="P219" s="95"/>
      <c r="Q219" s="95"/>
      <c r="R219" s="95"/>
      <c r="S219" s="95"/>
      <c r="T219" s="95"/>
      <c r="U219" s="96"/>
      <c r="V219" s="93">
        <v>62.72</v>
      </c>
      <c r="Z219" s="193">
        <v>60.01</v>
      </c>
      <c r="AA219" s="193">
        <v>30</v>
      </c>
      <c r="AB219" s="193">
        <v>21.74</v>
      </c>
      <c r="AC219" s="193">
        <v>0.1</v>
      </c>
      <c r="AJ219" s="91"/>
    </row>
    <row r="220" spans="1:36" s="93" customFormat="1">
      <c r="A220" s="99">
        <v>42910</v>
      </c>
      <c r="B220" s="111" t="s">
        <v>543</v>
      </c>
      <c r="C220" s="100" t="s">
        <v>551</v>
      </c>
      <c r="D220" s="210">
        <v>2017.04</v>
      </c>
      <c r="E220" s="100">
        <v>3</v>
      </c>
      <c r="F220" s="91" t="s">
        <v>554</v>
      </c>
      <c r="G220" s="95"/>
      <c r="I220" s="95"/>
      <c r="K220" s="95">
        <v>3.4950000000000001</v>
      </c>
      <c r="L220" s="95">
        <v>5.3840000000000003</v>
      </c>
      <c r="M220" s="95">
        <v>10.069000000000001</v>
      </c>
      <c r="N220" s="95">
        <v>17.895</v>
      </c>
      <c r="O220" s="95">
        <v>24.001000000000001</v>
      </c>
      <c r="P220" s="95"/>
      <c r="Q220" s="95"/>
      <c r="R220" s="95"/>
      <c r="S220" s="95"/>
      <c r="T220" s="95"/>
      <c r="U220" s="96"/>
      <c r="V220" s="173">
        <v>62.8</v>
      </c>
      <c r="Z220" s="193">
        <v>59.34</v>
      </c>
      <c r="AA220" s="193">
        <v>27.46</v>
      </c>
      <c r="AB220" s="193">
        <v>20.9</v>
      </c>
      <c r="AC220" s="193">
        <v>0.1</v>
      </c>
      <c r="AJ220" s="91"/>
    </row>
    <row r="221" spans="1:36" s="93" customFormat="1">
      <c r="A221" s="228">
        <v>42910</v>
      </c>
      <c r="B221" s="229" t="s">
        <v>544</v>
      </c>
      <c r="C221" s="229" t="s">
        <v>552</v>
      </c>
      <c r="D221" s="230">
        <v>2017.04</v>
      </c>
      <c r="E221" s="170">
        <v>3</v>
      </c>
      <c r="F221" s="91" t="s">
        <v>554</v>
      </c>
      <c r="G221" s="95"/>
      <c r="I221" s="95"/>
      <c r="K221" s="95">
        <v>3.5230000000000001</v>
      </c>
      <c r="L221" s="95">
        <v>5.3890000000000002</v>
      </c>
      <c r="M221" s="95">
        <v>10.096</v>
      </c>
      <c r="N221" s="95">
        <v>18.027000000000001</v>
      </c>
      <c r="O221" s="95">
        <v>24.277000000000001</v>
      </c>
      <c r="P221" s="95"/>
      <c r="Q221" s="95"/>
      <c r="R221" s="95"/>
      <c r="S221" s="95"/>
      <c r="T221" s="95"/>
      <c r="U221" s="96"/>
      <c r="V221" s="93">
        <v>62.99</v>
      </c>
      <c r="Z221" s="193">
        <v>57.86</v>
      </c>
      <c r="AA221" s="193">
        <v>27.17</v>
      </c>
      <c r="AB221" s="193">
        <v>21.04</v>
      </c>
      <c r="AC221" s="193">
        <v>0.1</v>
      </c>
      <c r="AJ221" s="91"/>
    </row>
    <row r="222" spans="1:36" s="93" customFormat="1">
      <c r="A222" s="99">
        <v>42916</v>
      </c>
      <c r="B222" s="111" t="s">
        <v>556</v>
      </c>
      <c r="C222" s="100" t="s">
        <v>553</v>
      </c>
      <c r="D222" s="30" t="s">
        <v>570</v>
      </c>
      <c r="E222" s="93">
        <v>3</v>
      </c>
      <c r="F222" s="91" t="s">
        <v>572</v>
      </c>
      <c r="G222" s="95">
        <v>2.1960000000000002</v>
      </c>
      <c r="H222" s="93">
        <v>0.46</v>
      </c>
      <c r="I222" s="95">
        <v>4.6685999999999996</v>
      </c>
      <c r="J222" s="173">
        <v>7.1</v>
      </c>
      <c r="K222" s="95">
        <v>3.5219999999999998</v>
      </c>
      <c r="L222" s="95">
        <v>5.3760000000000003</v>
      </c>
      <c r="M222" s="95">
        <v>10.029</v>
      </c>
      <c r="N222" s="95">
        <v>17.891999999999999</v>
      </c>
      <c r="O222" s="95">
        <v>24.076000000000001</v>
      </c>
      <c r="P222" s="93">
        <v>0.01</v>
      </c>
      <c r="Q222" s="96">
        <v>25</v>
      </c>
      <c r="R222" s="96">
        <v>1</v>
      </c>
      <c r="S222" s="96">
        <v>2</v>
      </c>
      <c r="T222" s="96">
        <v>0</v>
      </c>
      <c r="U222" s="96">
        <v>28</v>
      </c>
      <c r="V222" s="93">
        <v>62.56</v>
      </c>
      <c r="W222" s="93">
        <v>12.61</v>
      </c>
      <c r="X222" s="93">
        <v>11.83</v>
      </c>
      <c r="Y222" s="93">
        <v>38.549999999999997</v>
      </c>
      <c r="Z222" s="193">
        <v>71.510000000000005</v>
      </c>
      <c r="AA222" s="193">
        <v>27.8</v>
      </c>
      <c r="AB222" s="193">
        <v>14.28</v>
      </c>
      <c r="AC222" s="93">
        <v>0.1</v>
      </c>
      <c r="AD222" s="193">
        <v>11.73</v>
      </c>
      <c r="AE222" s="193">
        <v>0.1</v>
      </c>
      <c r="AF222" s="193">
        <v>4.4939999999999998</v>
      </c>
      <c r="AG222" s="93">
        <v>1198</v>
      </c>
      <c r="AJ222" s="91"/>
    </row>
    <row r="223" spans="1:36" s="93" customFormat="1">
      <c r="A223" s="237">
        <v>42916</v>
      </c>
      <c r="B223" s="111" t="s">
        <v>555</v>
      </c>
      <c r="C223" s="100" t="s">
        <v>563</v>
      </c>
      <c r="D223" s="210">
        <v>2017.04</v>
      </c>
      <c r="E223" s="11">
        <v>3</v>
      </c>
      <c r="F223" s="91" t="s">
        <v>554</v>
      </c>
      <c r="G223" s="95"/>
      <c r="I223" s="95"/>
      <c r="K223" s="95">
        <v>3.552</v>
      </c>
      <c r="L223" s="95">
        <v>5.4139999999999997</v>
      </c>
      <c r="M223" s="95">
        <v>10.1</v>
      </c>
      <c r="N223" s="95">
        <v>18.024000000000001</v>
      </c>
      <c r="O223" s="95">
        <v>24.280999999999999</v>
      </c>
      <c r="P223" s="95"/>
      <c r="Q223" s="96"/>
      <c r="R223" s="96"/>
      <c r="S223" s="96"/>
      <c r="T223" s="96"/>
      <c r="U223" s="96"/>
      <c r="V223" s="173">
        <v>62.6</v>
      </c>
      <c r="Z223" s="193">
        <v>64.05</v>
      </c>
      <c r="AA223" s="193">
        <v>27.88</v>
      </c>
      <c r="AB223" s="193">
        <v>30.3</v>
      </c>
      <c r="AC223" s="93">
        <v>0.1</v>
      </c>
      <c r="AJ223" s="91"/>
    </row>
    <row r="224" spans="1:36" s="93" customFormat="1">
      <c r="A224" s="237">
        <v>42916</v>
      </c>
      <c r="B224" s="111" t="s">
        <v>557</v>
      </c>
      <c r="C224" s="100" t="s">
        <v>564</v>
      </c>
      <c r="D224" s="210">
        <v>2017.04</v>
      </c>
      <c r="E224" s="11">
        <v>3</v>
      </c>
      <c r="F224" s="91" t="s">
        <v>554</v>
      </c>
      <c r="G224" s="95"/>
      <c r="I224" s="95"/>
      <c r="K224" s="95">
        <v>3.4319999999999999</v>
      </c>
      <c r="L224" s="95">
        <v>5.25</v>
      </c>
      <c r="M224" s="95">
        <v>9.8629999999999995</v>
      </c>
      <c r="N224" s="95">
        <v>17.683</v>
      </c>
      <c r="O224" s="95">
        <v>23.803000000000001</v>
      </c>
      <c r="P224" s="95"/>
      <c r="Q224" s="96"/>
      <c r="R224" s="96"/>
      <c r="S224" s="96"/>
      <c r="T224" s="96"/>
      <c r="U224" s="96"/>
      <c r="V224" s="93">
        <v>62.57</v>
      </c>
      <c r="Z224" s="193">
        <v>91.58</v>
      </c>
      <c r="AA224" s="193">
        <v>32.36</v>
      </c>
      <c r="AB224" s="193">
        <v>86.93</v>
      </c>
      <c r="AC224" s="93">
        <v>0.1</v>
      </c>
      <c r="AJ224" s="91"/>
    </row>
    <row r="225" spans="1:36" s="93" customFormat="1">
      <c r="A225" s="237">
        <v>42916</v>
      </c>
      <c r="B225" s="111" t="s">
        <v>558</v>
      </c>
      <c r="C225" s="100" t="s">
        <v>565</v>
      </c>
      <c r="D225" s="210">
        <v>2017.04</v>
      </c>
      <c r="E225" s="11">
        <v>3</v>
      </c>
      <c r="F225" s="91" t="s">
        <v>554</v>
      </c>
      <c r="G225" s="95"/>
      <c r="I225" s="95"/>
      <c r="K225" s="95">
        <v>3.47</v>
      </c>
      <c r="L225" s="95">
        <v>5.3230000000000004</v>
      </c>
      <c r="M225" s="95">
        <v>9.9930000000000003</v>
      </c>
      <c r="N225" s="95">
        <v>17.905999999999999</v>
      </c>
      <c r="O225" s="95">
        <v>24.155000000000001</v>
      </c>
      <c r="P225" s="95"/>
      <c r="Q225" s="96"/>
      <c r="R225" s="96"/>
      <c r="S225" s="96"/>
      <c r="T225" s="96"/>
      <c r="U225" s="96"/>
      <c r="V225" s="93">
        <v>62.67</v>
      </c>
      <c r="Z225" s="193">
        <v>95.92</v>
      </c>
      <c r="AA225" s="193">
        <v>27.57</v>
      </c>
      <c r="AB225" s="193">
        <v>76.56</v>
      </c>
      <c r="AC225" s="93">
        <v>0.1</v>
      </c>
      <c r="AJ225" s="91"/>
    </row>
    <row r="226" spans="1:36" s="93" customFormat="1">
      <c r="A226" s="237">
        <v>42916</v>
      </c>
      <c r="B226" s="111" t="s">
        <v>559</v>
      </c>
      <c r="C226" s="100" t="s">
        <v>566</v>
      </c>
      <c r="D226" s="210">
        <v>2017.04</v>
      </c>
      <c r="E226" s="11">
        <v>3</v>
      </c>
      <c r="F226" s="91" t="s">
        <v>554</v>
      </c>
      <c r="G226" s="95"/>
      <c r="I226" s="95"/>
      <c r="K226" s="95">
        <v>3.569</v>
      </c>
      <c r="L226" s="95">
        <v>5.3710000000000004</v>
      </c>
      <c r="M226" s="95">
        <v>9.9329999999999998</v>
      </c>
      <c r="N226" s="95">
        <v>17.620999999999999</v>
      </c>
      <c r="O226" s="95">
        <v>23.541</v>
      </c>
      <c r="P226" s="95"/>
      <c r="Q226" s="96"/>
      <c r="R226" s="96"/>
      <c r="S226" s="96"/>
      <c r="T226" s="96"/>
      <c r="U226" s="96"/>
      <c r="V226" s="93">
        <v>62.75</v>
      </c>
      <c r="Z226" s="193">
        <v>79.02</v>
      </c>
      <c r="AA226" s="193">
        <v>24.23</v>
      </c>
      <c r="AB226" s="193">
        <v>64.92</v>
      </c>
      <c r="AC226" s="93">
        <v>0.1</v>
      </c>
      <c r="AJ226" s="91"/>
    </row>
    <row r="227" spans="1:36" s="93" customFormat="1">
      <c r="A227" s="237">
        <v>42916</v>
      </c>
      <c r="B227" s="111" t="s">
        <v>560</v>
      </c>
      <c r="C227" s="100" t="s">
        <v>567</v>
      </c>
      <c r="D227" s="210">
        <v>2017.04</v>
      </c>
      <c r="E227" s="11">
        <v>3</v>
      </c>
      <c r="F227" s="91" t="s">
        <v>554</v>
      </c>
      <c r="G227" s="95"/>
      <c r="I227" s="95"/>
      <c r="K227" s="95">
        <v>3.585</v>
      </c>
      <c r="L227" s="95">
        <v>5.4020000000000001</v>
      </c>
      <c r="M227" s="95">
        <v>9.9779999999999998</v>
      </c>
      <c r="N227" s="95">
        <v>17.673999999999999</v>
      </c>
      <c r="O227" s="95">
        <v>23.599</v>
      </c>
      <c r="P227" s="95"/>
      <c r="Q227" s="96"/>
      <c r="R227" s="96"/>
      <c r="S227" s="96"/>
      <c r="T227" s="96"/>
      <c r="U227" s="96"/>
      <c r="V227" s="93">
        <v>62.66</v>
      </c>
      <c r="Z227" s="193">
        <v>61.5</v>
      </c>
      <c r="AA227" s="193">
        <v>21.16</v>
      </c>
      <c r="AB227" s="193">
        <v>43.47</v>
      </c>
      <c r="AC227" s="93">
        <v>0.1</v>
      </c>
      <c r="AJ227" s="91"/>
    </row>
    <row r="228" spans="1:36" s="93" customFormat="1">
      <c r="A228" s="237">
        <v>42916</v>
      </c>
      <c r="B228" s="111" t="s">
        <v>561</v>
      </c>
      <c r="C228" s="100" t="s">
        <v>568</v>
      </c>
      <c r="D228" s="210">
        <v>2017.04</v>
      </c>
      <c r="E228" s="11">
        <v>3</v>
      </c>
      <c r="F228" s="91" t="s">
        <v>554</v>
      </c>
      <c r="G228" s="95"/>
      <c r="I228" s="95"/>
      <c r="K228" s="95">
        <v>3.419</v>
      </c>
      <c r="L228" s="95">
        <v>5.3170000000000002</v>
      </c>
      <c r="M228" s="95">
        <v>10.02</v>
      </c>
      <c r="N228" s="95">
        <v>17.853000000000002</v>
      </c>
      <c r="O228" s="95">
        <v>23.959</v>
      </c>
      <c r="P228" s="95"/>
      <c r="Q228" s="96"/>
      <c r="R228" s="96"/>
      <c r="S228" s="96"/>
      <c r="T228" s="96"/>
      <c r="U228" s="96"/>
      <c r="V228" s="93">
        <v>62.62</v>
      </c>
      <c r="Z228" s="193">
        <v>75.87</v>
      </c>
      <c r="AA228" s="193">
        <v>21.68</v>
      </c>
      <c r="AB228" s="193">
        <v>66.86</v>
      </c>
      <c r="AC228" s="93">
        <v>0.1</v>
      </c>
      <c r="AJ228" s="91"/>
    </row>
    <row r="229" spans="1:36" s="93" customFormat="1">
      <c r="A229" s="237">
        <v>42916</v>
      </c>
      <c r="B229" s="111" t="s">
        <v>562</v>
      </c>
      <c r="C229" s="100" t="s">
        <v>569</v>
      </c>
      <c r="D229" s="210">
        <v>2017.04</v>
      </c>
      <c r="E229" s="11">
        <v>3</v>
      </c>
      <c r="F229" s="91" t="s">
        <v>554</v>
      </c>
      <c r="G229" s="95"/>
      <c r="I229" s="95"/>
      <c r="K229" s="95">
        <v>3.5230000000000001</v>
      </c>
      <c r="L229" s="95">
        <v>5.3949999999999996</v>
      </c>
      <c r="M229" s="95">
        <v>10.103</v>
      </c>
      <c r="N229" s="95">
        <v>18.039000000000001</v>
      </c>
      <c r="O229" s="95">
        <v>24.306000000000001</v>
      </c>
      <c r="P229" s="95"/>
      <c r="Q229" s="96"/>
      <c r="R229" s="96"/>
      <c r="S229" s="96"/>
      <c r="T229" s="96"/>
      <c r="U229" s="96"/>
      <c r="V229" s="93">
        <v>62.74</v>
      </c>
      <c r="Z229" s="193">
        <v>62.25</v>
      </c>
      <c r="AA229" s="193">
        <v>22.09</v>
      </c>
      <c r="AB229" s="193">
        <v>50.57</v>
      </c>
      <c r="AC229" s="93">
        <v>0.1</v>
      </c>
      <c r="AJ229" s="91"/>
    </row>
    <row r="230" spans="1:36" s="93" customFormat="1">
      <c r="A230" s="237">
        <v>42921</v>
      </c>
      <c r="B230" s="100" t="s">
        <v>575</v>
      </c>
      <c r="C230" s="100" t="s">
        <v>583</v>
      </c>
      <c r="D230" s="210">
        <v>2017.04</v>
      </c>
      <c r="E230" s="11">
        <v>3</v>
      </c>
      <c r="F230" s="91" t="s">
        <v>554</v>
      </c>
      <c r="G230" s="95"/>
      <c r="I230" s="95"/>
      <c r="K230" s="95">
        <v>3.468</v>
      </c>
      <c r="L230" s="95">
        <v>5.3049999999999997</v>
      </c>
      <c r="M230" s="95">
        <v>10.004</v>
      </c>
      <c r="N230" s="95">
        <v>17.981999999999999</v>
      </c>
      <c r="O230" s="95">
        <v>24.314</v>
      </c>
      <c r="P230" s="95"/>
      <c r="Q230" s="96"/>
      <c r="R230" s="96"/>
      <c r="S230" s="96"/>
      <c r="T230" s="96"/>
      <c r="U230" s="96"/>
      <c r="V230" s="93">
        <v>62.57</v>
      </c>
      <c r="Z230" s="193">
        <v>71.95</v>
      </c>
      <c r="AA230" s="193">
        <v>14.41</v>
      </c>
      <c r="AB230" s="193">
        <v>12.07</v>
      </c>
      <c r="AC230" s="93">
        <v>0.1</v>
      </c>
      <c r="AJ230" s="91"/>
    </row>
    <row r="231" spans="1:36" s="93" customFormat="1">
      <c r="A231" s="237">
        <v>42921</v>
      </c>
      <c r="B231" s="100" t="s">
        <v>576</v>
      </c>
      <c r="C231" s="100" t="s">
        <v>584</v>
      </c>
      <c r="D231" s="210">
        <v>2017.04</v>
      </c>
      <c r="E231" s="11">
        <v>3</v>
      </c>
      <c r="F231" s="91" t="s">
        <v>554</v>
      </c>
      <c r="G231" s="95"/>
      <c r="I231" s="95"/>
      <c r="K231" s="95">
        <v>3.444</v>
      </c>
      <c r="L231" s="95">
        <v>5.3109999999999999</v>
      </c>
      <c r="M231" s="95">
        <v>10.034000000000001</v>
      </c>
      <c r="N231" s="95">
        <v>18.067</v>
      </c>
      <c r="O231" s="95">
        <v>24.484000000000002</v>
      </c>
      <c r="P231" s="95"/>
      <c r="Q231" s="96"/>
      <c r="R231" s="96"/>
      <c r="S231" s="96"/>
      <c r="T231" s="96"/>
      <c r="U231" s="96"/>
      <c r="V231" s="93">
        <v>62.64</v>
      </c>
      <c r="Z231" s="193">
        <v>59.37</v>
      </c>
      <c r="AA231" s="193">
        <v>21.38</v>
      </c>
      <c r="AB231" s="193">
        <v>15.71</v>
      </c>
      <c r="AC231" s="93">
        <v>0.1</v>
      </c>
      <c r="AJ231" s="91"/>
    </row>
    <row r="232" spans="1:36" s="93" customFormat="1">
      <c r="A232" s="237">
        <v>42921</v>
      </c>
      <c r="B232" s="100" t="s">
        <v>577</v>
      </c>
      <c r="C232" s="100" t="s">
        <v>585</v>
      </c>
      <c r="D232" s="210">
        <v>2017.04</v>
      </c>
      <c r="E232" s="11">
        <v>3</v>
      </c>
      <c r="F232" s="91" t="s">
        <v>554</v>
      </c>
      <c r="G232" s="95"/>
      <c r="I232" s="95"/>
      <c r="K232" s="95">
        <v>3.4769999999999999</v>
      </c>
      <c r="L232" s="95">
        <v>5.319</v>
      </c>
      <c r="M232" s="95">
        <v>9.9429999999999996</v>
      </c>
      <c r="N232" s="95">
        <v>17.757999999999999</v>
      </c>
      <c r="O232" s="95">
        <v>23.876000000000001</v>
      </c>
      <c r="P232" s="95"/>
      <c r="Q232" s="96"/>
      <c r="R232" s="96"/>
      <c r="S232" s="96"/>
      <c r="T232" s="96"/>
      <c r="U232" s="96"/>
      <c r="V232" s="93">
        <v>62.59</v>
      </c>
      <c r="Z232" s="193">
        <v>60.57</v>
      </c>
      <c r="AA232" s="193">
        <v>21.91</v>
      </c>
      <c r="AB232" s="193">
        <v>18.079999999999998</v>
      </c>
      <c r="AC232" s="93">
        <v>0.1</v>
      </c>
      <c r="AJ232" s="91"/>
    </row>
    <row r="233" spans="1:36" s="93" customFormat="1">
      <c r="A233" s="237">
        <v>42921</v>
      </c>
      <c r="B233" s="100" t="s">
        <v>578</v>
      </c>
      <c r="C233" s="100" t="s">
        <v>586</v>
      </c>
      <c r="D233" s="210">
        <v>2017.04</v>
      </c>
      <c r="E233" s="11">
        <v>3</v>
      </c>
      <c r="F233" s="91" t="s">
        <v>554</v>
      </c>
      <c r="G233" s="95"/>
      <c r="I233" s="95"/>
      <c r="K233" s="95">
        <v>3.5129999999999999</v>
      </c>
      <c r="L233" s="95">
        <v>5.3570000000000002</v>
      </c>
      <c r="M233" s="95">
        <v>10.012</v>
      </c>
      <c r="N233" s="95">
        <v>17.908999999999999</v>
      </c>
      <c r="O233" s="95">
        <v>24.143999999999998</v>
      </c>
      <c r="P233" s="95"/>
      <c r="Q233" s="96"/>
      <c r="R233" s="96"/>
      <c r="S233" s="96"/>
      <c r="T233" s="96"/>
      <c r="U233" s="96"/>
      <c r="V233" s="93">
        <v>62.54</v>
      </c>
      <c r="Z233" s="193">
        <v>66.22</v>
      </c>
      <c r="AA233" s="193">
        <v>22.12</v>
      </c>
      <c r="AB233" s="193">
        <v>15.21</v>
      </c>
      <c r="AC233" s="93">
        <v>0.1</v>
      </c>
      <c r="AJ233" s="91"/>
    </row>
    <row r="234" spans="1:36" s="93" customFormat="1">
      <c r="A234" s="237">
        <v>42921</v>
      </c>
      <c r="B234" s="100" t="s">
        <v>579</v>
      </c>
      <c r="C234" s="100" t="s">
        <v>587</v>
      </c>
      <c r="D234" s="210">
        <v>2017.04</v>
      </c>
      <c r="E234" s="11">
        <v>3</v>
      </c>
      <c r="F234" s="91" t="s">
        <v>554</v>
      </c>
      <c r="G234" s="95"/>
      <c r="I234" s="95"/>
      <c r="K234" s="95">
        <v>3.6</v>
      </c>
      <c r="L234" s="95">
        <v>5.4249999999999998</v>
      </c>
      <c r="M234" s="95">
        <v>10.032999999999999</v>
      </c>
      <c r="N234" s="95">
        <v>17.815000000000001</v>
      </c>
      <c r="O234" s="95">
        <v>23.893999999999998</v>
      </c>
      <c r="P234" s="95"/>
      <c r="Q234" s="96"/>
      <c r="R234" s="96"/>
      <c r="S234" s="96"/>
      <c r="T234" s="96"/>
      <c r="U234" s="96"/>
      <c r="V234" s="93">
        <v>62.59</v>
      </c>
      <c r="Z234" s="193">
        <v>88.93</v>
      </c>
      <c r="AA234" s="193">
        <v>21.02</v>
      </c>
      <c r="AB234" s="193">
        <v>24.57</v>
      </c>
      <c r="AC234" s="93">
        <v>0.1</v>
      </c>
      <c r="AJ234" s="91"/>
    </row>
    <row r="235" spans="1:36" s="93" customFormat="1">
      <c r="A235" s="237">
        <v>42921</v>
      </c>
      <c r="B235" s="100" t="s">
        <v>580</v>
      </c>
      <c r="C235" s="100" t="s">
        <v>588</v>
      </c>
      <c r="D235" s="210">
        <v>2017.04</v>
      </c>
      <c r="E235" s="11">
        <v>3</v>
      </c>
      <c r="F235" s="91" t="s">
        <v>554</v>
      </c>
      <c r="G235" s="95"/>
      <c r="I235" s="95"/>
      <c r="K235" s="95">
        <v>3.6040000000000001</v>
      </c>
      <c r="L235" s="95">
        <v>5.4740000000000002</v>
      </c>
      <c r="M235" s="95">
        <v>10.125</v>
      </c>
      <c r="N235" s="95">
        <v>17.940000000000001</v>
      </c>
      <c r="O235" s="95">
        <v>24.056000000000001</v>
      </c>
      <c r="P235" s="95"/>
      <c r="Q235" s="96"/>
      <c r="R235" s="96"/>
      <c r="S235" s="96"/>
      <c r="T235" s="96"/>
      <c r="U235" s="96"/>
      <c r="V235" s="93">
        <v>62.71</v>
      </c>
      <c r="Z235" s="193">
        <v>60.82</v>
      </c>
      <c r="AA235" s="193">
        <v>19.739999999999998</v>
      </c>
      <c r="AB235" s="193">
        <v>23.93</v>
      </c>
      <c r="AC235" s="93">
        <v>0.1</v>
      </c>
      <c r="AJ235" s="91"/>
    </row>
    <row r="236" spans="1:36" s="93" customFormat="1">
      <c r="A236" s="237">
        <v>42921</v>
      </c>
      <c r="B236" s="100" t="s">
        <v>581</v>
      </c>
      <c r="C236" s="100" t="s">
        <v>589</v>
      </c>
      <c r="D236" s="210">
        <v>2017.04</v>
      </c>
      <c r="E236" s="11">
        <v>3</v>
      </c>
      <c r="F236" s="91" t="s">
        <v>554</v>
      </c>
      <c r="G236" s="95"/>
      <c r="I236" s="95"/>
      <c r="K236" s="95">
        <v>3.3959999999999999</v>
      </c>
      <c r="L236" s="95">
        <v>5.2519999999999998</v>
      </c>
      <c r="M236" s="95">
        <v>9.952</v>
      </c>
      <c r="N236" s="95">
        <v>17.908000000000001</v>
      </c>
      <c r="O236" s="95">
        <v>24.202000000000002</v>
      </c>
      <c r="P236" s="95"/>
      <c r="Q236" s="96"/>
      <c r="R236" s="96"/>
      <c r="S236" s="96"/>
      <c r="T236" s="96"/>
      <c r="U236" s="96"/>
      <c r="V236" s="93">
        <v>62.59</v>
      </c>
      <c r="Z236" s="193">
        <v>60.14</v>
      </c>
      <c r="AA236" s="193">
        <v>20.55</v>
      </c>
      <c r="AB236" s="193">
        <v>25.31</v>
      </c>
      <c r="AC236" s="93">
        <v>0.1</v>
      </c>
      <c r="AJ236" s="91"/>
    </row>
    <row r="237" spans="1:36" s="93" customFormat="1">
      <c r="A237" s="237">
        <v>42921</v>
      </c>
      <c r="B237" s="100" t="s">
        <v>582</v>
      </c>
      <c r="C237" s="100" t="s">
        <v>590</v>
      </c>
      <c r="D237" s="210">
        <v>2017.04</v>
      </c>
      <c r="E237" s="11">
        <v>3</v>
      </c>
      <c r="F237" s="91" t="s">
        <v>554</v>
      </c>
      <c r="G237" s="95">
        <v>2.3359999999999999</v>
      </c>
      <c r="H237" s="93">
        <v>0.43</v>
      </c>
      <c r="I237" s="95">
        <v>4.6303999999999998</v>
      </c>
      <c r="J237" s="93">
        <v>8.56</v>
      </c>
      <c r="K237" s="95">
        <v>3.4590000000000001</v>
      </c>
      <c r="L237" s="95">
        <v>5.3230000000000004</v>
      </c>
      <c r="M237" s="95">
        <v>9.9710000000000001</v>
      </c>
      <c r="N237" s="95">
        <v>17.792000000000002</v>
      </c>
      <c r="O237" s="95">
        <v>23.911000000000001</v>
      </c>
      <c r="P237" s="95">
        <v>0.01</v>
      </c>
      <c r="Q237" s="96">
        <v>8</v>
      </c>
      <c r="R237" s="96">
        <v>0.5</v>
      </c>
      <c r="S237" s="96">
        <v>1</v>
      </c>
      <c r="T237" s="96">
        <v>0</v>
      </c>
      <c r="U237" s="96">
        <v>9.5</v>
      </c>
      <c r="V237" s="93">
        <v>62.64</v>
      </c>
      <c r="W237" s="93">
        <v>12.36</v>
      </c>
      <c r="X237" s="173">
        <v>11.8</v>
      </c>
      <c r="Y237" s="93">
        <v>38.61</v>
      </c>
      <c r="Z237" s="193">
        <v>59.15</v>
      </c>
      <c r="AA237" s="193">
        <v>20.010000000000002</v>
      </c>
      <c r="AB237" s="193">
        <v>15.45</v>
      </c>
      <c r="AC237" s="93">
        <v>0.1</v>
      </c>
      <c r="AD237" s="193">
        <v>12.56</v>
      </c>
      <c r="AE237" s="93">
        <v>0.1</v>
      </c>
      <c r="AF237" s="193">
        <v>7.6630000000000003</v>
      </c>
      <c r="AG237" s="93">
        <v>1091</v>
      </c>
      <c r="AJ237" s="91"/>
    </row>
    <row r="238" spans="1:36" s="93" customFormat="1">
      <c r="A238" s="237">
        <v>42926</v>
      </c>
      <c r="B238" s="100" t="s">
        <v>591</v>
      </c>
      <c r="C238" s="100" t="s">
        <v>599</v>
      </c>
      <c r="D238" s="210">
        <v>2016.06</v>
      </c>
      <c r="E238" s="11">
        <v>3</v>
      </c>
      <c r="F238" s="91" t="s">
        <v>502</v>
      </c>
      <c r="G238" s="95">
        <v>2.3839999999999999</v>
      </c>
      <c r="H238" s="93">
        <v>0.44</v>
      </c>
      <c r="I238" s="95">
        <v>4.8188000000000004</v>
      </c>
      <c r="J238" s="93">
        <v>8.25</v>
      </c>
      <c r="K238" s="95">
        <v>3.4969999999999999</v>
      </c>
      <c r="L238" s="95">
        <v>5.3289999999999997</v>
      </c>
      <c r="M238" s="95">
        <v>9.9380000000000006</v>
      </c>
      <c r="N238" s="95">
        <v>17.741</v>
      </c>
      <c r="O238" s="95">
        <v>23.85</v>
      </c>
      <c r="P238" s="95">
        <v>0.01</v>
      </c>
      <c r="Q238" s="96">
        <v>25</v>
      </c>
      <c r="R238" s="96">
        <v>2.5</v>
      </c>
      <c r="S238" s="96">
        <v>5</v>
      </c>
      <c r="T238" s="96">
        <v>1</v>
      </c>
      <c r="U238" s="96">
        <v>33.5</v>
      </c>
      <c r="V238" s="93">
        <v>62.45</v>
      </c>
      <c r="W238" s="93">
        <v>12.33</v>
      </c>
      <c r="X238" s="93">
        <v>11.99</v>
      </c>
      <c r="Y238" s="93">
        <v>38.729999999999997</v>
      </c>
      <c r="Z238" s="193">
        <v>62.68</v>
      </c>
      <c r="AA238" s="193">
        <v>17.059999999999999</v>
      </c>
      <c r="AB238" s="193">
        <v>21.96</v>
      </c>
      <c r="AC238" s="93">
        <v>0.1</v>
      </c>
      <c r="AD238" s="193">
        <v>10.57</v>
      </c>
      <c r="AE238" s="93">
        <v>0.1</v>
      </c>
      <c r="AF238" s="193">
        <v>6.2169999999999996</v>
      </c>
      <c r="AG238" s="93">
        <v>1078</v>
      </c>
      <c r="AJ238" s="91"/>
    </row>
    <row r="239" spans="1:36" s="93" customFormat="1">
      <c r="A239" s="237">
        <v>42926</v>
      </c>
      <c r="B239" s="100" t="s">
        <v>592</v>
      </c>
      <c r="C239" s="100" t="s">
        <v>600</v>
      </c>
      <c r="D239" s="210">
        <v>2016.06</v>
      </c>
      <c r="E239" s="11">
        <v>3</v>
      </c>
      <c r="F239" s="91" t="s">
        <v>502</v>
      </c>
      <c r="G239" s="95"/>
      <c r="I239" s="95"/>
      <c r="K239" s="95">
        <v>3.4609999999999999</v>
      </c>
      <c r="L239" s="95">
        <v>5.2880000000000003</v>
      </c>
      <c r="M239" s="95">
        <v>9.9770000000000003</v>
      </c>
      <c r="N239" s="95">
        <v>17.937999999999999</v>
      </c>
      <c r="O239" s="95">
        <v>24.242000000000001</v>
      </c>
      <c r="P239" s="95"/>
      <c r="Q239" s="96"/>
      <c r="R239" s="96"/>
      <c r="S239" s="96"/>
      <c r="T239" s="96"/>
      <c r="U239" s="96"/>
      <c r="V239" s="93">
        <v>62.51</v>
      </c>
      <c r="Z239" s="193">
        <v>76.56</v>
      </c>
      <c r="AA239" s="193">
        <v>14.71</v>
      </c>
      <c r="AB239" s="193">
        <v>26.19</v>
      </c>
      <c r="AC239" s="193">
        <v>0.1</v>
      </c>
      <c r="AJ239" s="91"/>
    </row>
    <row r="240" spans="1:36" s="93" customFormat="1">
      <c r="A240" s="237">
        <v>42926</v>
      </c>
      <c r="B240" s="100" t="s">
        <v>593</v>
      </c>
      <c r="C240" s="100" t="s">
        <v>601</v>
      </c>
      <c r="D240" s="210">
        <v>2016.06</v>
      </c>
      <c r="E240" s="11">
        <v>3</v>
      </c>
      <c r="F240" s="91" t="s">
        <v>502</v>
      </c>
      <c r="G240" s="95"/>
      <c r="I240" s="95"/>
      <c r="K240" s="95">
        <v>3.3029999999999999</v>
      </c>
      <c r="L240" s="95">
        <v>5.2110000000000003</v>
      </c>
      <c r="M240" s="95">
        <v>9.9480000000000004</v>
      </c>
      <c r="N240" s="95">
        <v>17.882000000000001</v>
      </c>
      <c r="O240" s="95">
        <v>24.129000000000001</v>
      </c>
      <c r="P240" s="95"/>
      <c r="Q240" s="96"/>
      <c r="R240" s="96"/>
      <c r="S240" s="96"/>
      <c r="T240" s="96"/>
      <c r="U240" s="96"/>
      <c r="V240" s="93">
        <v>62.52</v>
      </c>
      <c r="Z240" s="193">
        <v>73.5</v>
      </c>
      <c r="AA240" s="193">
        <v>12.8</v>
      </c>
      <c r="AB240" s="193">
        <v>22.59</v>
      </c>
      <c r="AC240" s="193">
        <v>0.1</v>
      </c>
      <c r="AJ240" s="91"/>
    </row>
    <row r="241" spans="1:36" s="93" customFormat="1">
      <c r="A241" s="237">
        <v>42926</v>
      </c>
      <c r="B241" s="100" t="s">
        <v>594</v>
      </c>
      <c r="C241" s="100" t="s">
        <v>602</v>
      </c>
      <c r="D241" s="30">
        <v>2017.04</v>
      </c>
      <c r="E241" s="11">
        <v>3</v>
      </c>
      <c r="F241" s="91" t="s">
        <v>502</v>
      </c>
      <c r="G241" s="95"/>
      <c r="I241" s="95"/>
      <c r="K241" s="95">
        <v>3.496</v>
      </c>
      <c r="L241" s="95">
        <v>5.319</v>
      </c>
      <c r="M241" s="95">
        <v>9.9290000000000003</v>
      </c>
      <c r="N241" s="95">
        <v>17.715</v>
      </c>
      <c r="O241" s="95">
        <v>23.783000000000001</v>
      </c>
      <c r="P241" s="95"/>
      <c r="Q241" s="96"/>
      <c r="R241" s="96"/>
      <c r="S241" s="96"/>
      <c r="T241" s="96"/>
      <c r="U241" s="96"/>
      <c r="V241" s="93">
        <v>62.76</v>
      </c>
      <c r="Z241" s="193">
        <v>60.87</v>
      </c>
      <c r="AA241" s="193">
        <v>19.8</v>
      </c>
      <c r="AB241" s="193">
        <v>30.75</v>
      </c>
      <c r="AC241" s="193">
        <v>0.1</v>
      </c>
      <c r="AJ241" s="91"/>
    </row>
    <row r="242" spans="1:36" s="93" customFormat="1">
      <c r="A242" s="237">
        <v>42926</v>
      </c>
      <c r="B242" s="100" t="s">
        <v>595</v>
      </c>
      <c r="C242" s="100" t="s">
        <v>603</v>
      </c>
      <c r="D242" s="30">
        <v>2017.04</v>
      </c>
      <c r="E242" s="11">
        <v>3</v>
      </c>
      <c r="F242" s="91" t="s">
        <v>502</v>
      </c>
      <c r="G242" s="95"/>
      <c r="I242" s="95"/>
      <c r="K242" s="95">
        <v>3.492</v>
      </c>
      <c r="L242" s="95">
        <v>5.3390000000000004</v>
      </c>
      <c r="M242" s="95">
        <v>9.9600000000000009</v>
      </c>
      <c r="N242" s="95">
        <v>17.75</v>
      </c>
      <c r="O242" s="95">
        <v>23.83</v>
      </c>
      <c r="P242" s="95"/>
      <c r="Q242" s="96"/>
      <c r="R242" s="96"/>
      <c r="S242" s="96"/>
      <c r="T242" s="96"/>
      <c r="U242" s="96"/>
      <c r="V242" s="93">
        <v>62.42</v>
      </c>
      <c r="Z242" s="193">
        <v>65.5</v>
      </c>
      <c r="AA242" s="193">
        <v>18.149999999999999</v>
      </c>
      <c r="AB242" s="193">
        <v>20.09</v>
      </c>
      <c r="AC242" s="193">
        <v>0.1</v>
      </c>
      <c r="AJ242" s="91"/>
    </row>
    <row r="243" spans="1:36" s="93" customFormat="1">
      <c r="A243" s="237">
        <v>42926</v>
      </c>
      <c r="B243" s="100" t="s">
        <v>596</v>
      </c>
      <c r="C243" s="100" t="s">
        <v>604</v>
      </c>
      <c r="D243" s="30">
        <v>2017.04</v>
      </c>
      <c r="E243" s="11">
        <v>3</v>
      </c>
      <c r="F243" s="91" t="s">
        <v>502</v>
      </c>
      <c r="G243" s="95"/>
      <c r="I243" s="95"/>
      <c r="K243" s="95">
        <v>3.7240000000000002</v>
      </c>
      <c r="L243" s="95">
        <v>5.6059999999999999</v>
      </c>
      <c r="M243" s="95">
        <v>10.026999999999999</v>
      </c>
      <c r="N243" s="95">
        <v>17.283999999999999</v>
      </c>
      <c r="O243" s="95">
        <v>23.286000000000001</v>
      </c>
      <c r="P243" s="95"/>
      <c r="Q243" s="96"/>
      <c r="R243" s="96"/>
      <c r="S243" s="96"/>
      <c r="T243" s="96"/>
      <c r="U243" s="96"/>
      <c r="V243" s="93">
        <v>62.47</v>
      </c>
      <c r="Z243" s="193">
        <v>85.72</v>
      </c>
      <c r="AA243" s="193">
        <v>19.36</v>
      </c>
      <c r="AB243" s="193">
        <v>32.14</v>
      </c>
      <c r="AC243" s="193">
        <v>0.1</v>
      </c>
      <c r="AJ243" s="91"/>
    </row>
    <row r="244" spans="1:36" s="93" customFormat="1">
      <c r="A244" s="237">
        <v>42926</v>
      </c>
      <c r="B244" s="100" t="s">
        <v>597</v>
      </c>
      <c r="C244" s="100" t="s">
        <v>605</v>
      </c>
      <c r="D244" s="30">
        <v>2017.04</v>
      </c>
      <c r="E244" s="11">
        <v>3</v>
      </c>
      <c r="F244" s="91" t="s">
        <v>502</v>
      </c>
      <c r="G244" s="95"/>
      <c r="I244" s="95"/>
      <c r="K244" s="95">
        <v>3.52</v>
      </c>
      <c r="L244" s="95">
        <v>5.3929999999999998</v>
      </c>
      <c r="M244" s="95">
        <v>10.073</v>
      </c>
      <c r="N244" s="95">
        <v>17.946000000000002</v>
      </c>
      <c r="O244" s="95">
        <v>24.125</v>
      </c>
      <c r="P244" s="95"/>
      <c r="Q244" s="96"/>
      <c r="R244" s="96"/>
      <c r="S244" s="96"/>
      <c r="T244" s="96"/>
      <c r="U244" s="96"/>
      <c r="V244" s="93">
        <v>62.38</v>
      </c>
      <c r="Z244" s="193">
        <v>62.21</v>
      </c>
      <c r="AA244" s="193">
        <v>19.32</v>
      </c>
      <c r="AB244" s="193">
        <v>30.68</v>
      </c>
      <c r="AC244" s="193">
        <v>0.1</v>
      </c>
      <c r="AJ244" s="91"/>
    </row>
    <row r="245" spans="1:36" s="93" customFormat="1">
      <c r="A245" s="237">
        <v>42926</v>
      </c>
      <c r="B245" s="100" t="s">
        <v>598</v>
      </c>
      <c r="C245" s="100" t="s">
        <v>606</v>
      </c>
      <c r="D245" s="30">
        <v>2017.04</v>
      </c>
      <c r="E245" s="11">
        <v>3</v>
      </c>
      <c r="F245" s="91" t="s">
        <v>502</v>
      </c>
      <c r="G245" s="95"/>
      <c r="I245" s="95"/>
      <c r="K245" s="95">
        <v>3.5129999999999999</v>
      </c>
      <c r="L245" s="95">
        <v>5.3710000000000004</v>
      </c>
      <c r="M245" s="95">
        <v>10.029</v>
      </c>
      <c r="N245" s="95">
        <v>17.867000000000001</v>
      </c>
      <c r="O245" s="95">
        <v>24.007999999999999</v>
      </c>
      <c r="P245" s="95"/>
      <c r="Q245" s="96"/>
      <c r="R245" s="96"/>
      <c r="S245" s="96"/>
      <c r="T245" s="96"/>
      <c r="U245" s="96"/>
      <c r="V245" s="93">
        <v>62.88</v>
      </c>
      <c r="Z245" s="193">
        <v>62.72</v>
      </c>
      <c r="AA245" s="193">
        <v>20.09</v>
      </c>
      <c r="AB245" s="193">
        <v>28.29</v>
      </c>
      <c r="AC245" s="193">
        <v>0.1</v>
      </c>
      <c r="AJ245" s="91"/>
    </row>
    <row r="246" spans="1:36" s="93" customFormat="1">
      <c r="A246" s="238">
        <v>42928</v>
      </c>
      <c r="B246" s="103" t="s">
        <v>607</v>
      </c>
      <c r="C246" s="103" t="s">
        <v>615</v>
      </c>
      <c r="D246" s="33" t="s">
        <v>623</v>
      </c>
      <c r="E246" s="239">
        <v>3</v>
      </c>
      <c r="F246" s="91"/>
      <c r="G246" s="95"/>
      <c r="I246" s="95"/>
      <c r="K246" s="92">
        <v>3.391</v>
      </c>
      <c r="L246" s="92">
        <v>5.26</v>
      </c>
      <c r="M246" s="92">
        <v>9.9659999999999993</v>
      </c>
      <c r="N246" s="92">
        <v>17.994</v>
      </c>
      <c r="O246" s="92">
        <v>24.414999999999999</v>
      </c>
      <c r="P246" s="95"/>
      <c r="Q246" s="96"/>
      <c r="R246" s="96"/>
      <c r="S246" s="96"/>
      <c r="T246" s="96"/>
      <c r="U246" s="96"/>
      <c r="Z246" s="193"/>
      <c r="AA246" s="193"/>
      <c r="AB246" s="193"/>
      <c r="AC246" s="193"/>
      <c r="AJ246" s="91"/>
    </row>
    <row r="247" spans="1:36" s="93" customFormat="1">
      <c r="A247" s="238">
        <v>42928</v>
      </c>
      <c r="B247" s="103" t="s">
        <v>608</v>
      </c>
      <c r="C247" s="103" t="s">
        <v>616</v>
      </c>
      <c r="D247" s="33" t="s">
        <v>623</v>
      </c>
      <c r="E247" s="239">
        <v>3</v>
      </c>
      <c r="F247" s="91"/>
      <c r="G247" s="95"/>
      <c r="I247" s="95"/>
      <c r="K247" s="92">
        <v>3.52</v>
      </c>
      <c r="L247" s="92">
        <v>5.39</v>
      </c>
      <c r="M247" s="92">
        <v>10.085000000000001</v>
      </c>
      <c r="N247" s="92">
        <v>18.048999999999999</v>
      </c>
      <c r="O247" s="92">
        <v>24.379000000000001</v>
      </c>
      <c r="P247" s="95"/>
      <c r="Q247" s="96"/>
      <c r="R247" s="96"/>
      <c r="S247" s="96"/>
      <c r="T247" s="96"/>
      <c r="U247" s="96"/>
      <c r="Z247" s="193"/>
      <c r="AA247" s="193"/>
      <c r="AB247" s="193"/>
      <c r="AC247" s="193"/>
      <c r="AJ247" s="91"/>
    </row>
    <row r="248" spans="1:36" s="93" customFormat="1">
      <c r="A248" s="238">
        <v>42928</v>
      </c>
      <c r="B248" s="103" t="s">
        <v>609</v>
      </c>
      <c r="C248" s="103" t="s">
        <v>617</v>
      </c>
      <c r="D248" s="33" t="s">
        <v>623</v>
      </c>
      <c r="E248" s="239">
        <v>3</v>
      </c>
      <c r="F248" s="91"/>
      <c r="G248" s="95"/>
      <c r="I248" s="95"/>
      <c r="K248" s="92">
        <v>3.411</v>
      </c>
      <c r="L248" s="92">
        <v>5.2990000000000004</v>
      </c>
      <c r="M248" s="92">
        <v>10.016</v>
      </c>
      <c r="N248" s="92">
        <v>17.959</v>
      </c>
      <c r="O248" s="92">
        <v>24.231000000000002</v>
      </c>
      <c r="P248" s="95"/>
      <c r="Q248" s="96"/>
      <c r="R248" s="96"/>
      <c r="S248" s="96"/>
      <c r="T248" s="96"/>
      <c r="U248" s="96"/>
      <c r="Z248" s="193"/>
      <c r="AA248" s="193"/>
      <c r="AB248" s="193"/>
      <c r="AC248" s="193"/>
      <c r="AJ248" s="91"/>
    </row>
    <row r="249" spans="1:36" s="93" customFormat="1">
      <c r="A249" s="238">
        <v>42928</v>
      </c>
      <c r="B249" s="103" t="s">
        <v>610</v>
      </c>
      <c r="C249" s="103" t="s">
        <v>618</v>
      </c>
      <c r="D249" s="33" t="s">
        <v>623</v>
      </c>
      <c r="E249" s="239">
        <v>3</v>
      </c>
      <c r="F249" s="91"/>
      <c r="G249" s="95"/>
      <c r="I249" s="95"/>
      <c r="K249" s="92">
        <v>3.5059999999999998</v>
      </c>
      <c r="L249" s="92">
        <v>5.3520000000000003</v>
      </c>
      <c r="M249" s="92">
        <v>9.9809999999999999</v>
      </c>
      <c r="N249" s="92">
        <v>17.8</v>
      </c>
      <c r="O249" s="92">
        <v>23.927</v>
      </c>
      <c r="P249" s="95"/>
      <c r="Q249" s="96"/>
      <c r="R249" s="96"/>
      <c r="S249" s="96"/>
      <c r="T249" s="96"/>
      <c r="U249" s="96"/>
      <c r="Z249" s="193"/>
      <c r="AA249" s="193"/>
      <c r="AB249" s="193"/>
      <c r="AC249" s="193"/>
      <c r="AJ249" s="91"/>
    </row>
    <row r="250" spans="1:36" s="93" customFormat="1">
      <c r="A250" s="238">
        <v>42928</v>
      </c>
      <c r="B250" s="103" t="s">
        <v>611</v>
      </c>
      <c r="C250" s="103" t="s">
        <v>619</v>
      </c>
      <c r="D250" s="33" t="s">
        <v>623</v>
      </c>
      <c r="E250" s="239">
        <v>2</v>
      </c>
      <c r="F250" s="91"/>
      <c r="G250" s="92">
        <v>2.4060000000000001</v>
      </c>
      <c r="H250" s="240">
        <v>0.4</v>
      </c>
      <c r="I250" s="92"/>
      <c r="J250" s="94">
        <v>8.33</v>
      </c>
      <c r="K250" s="92">
        <v>3.5720000000000001</v>
      </c>
      <c r="L250" s="92">
        <v>5.4379999999999997</v>
      </c>
      <c r="M250" s="92">
        <v>10.153</v>
      </c>
      <c r="N250" s="92">
        <v>18.186</v>
      </c>
      <c r="O250" s="92">
        <v>24.61</v>
      </c>
      <c r="P250" s="92">
        <v>0.01</v>
      </c>
      <c r="Q250" s="96"/>
      <c r="R250" s="96"/>
      <c r="S250" s="96"/>
      <c r="T250" s="96"/>
      <c r="U250" s="96"/>
      <c r="Z250" s="193"/>
      <c r="AA250" s="193"/>
      <c r="AB250" s="193"/>
      <c r="AC250" s="193"/>
      <c r="AJ250" s="91"/>
    </row>
    <row r="251" spans="1:36" s="93" customFormat="1">
      <c r="A251" s="238">
        <v>42928</v>
      </c>
      <c r="B251" s="103" t="s">
        <v>612</v>
      </c>
      <c r="C251" s="103" t="s">
        <v>620</v>
      </c>
      <c r="D251" s="33" t="s">
        <v>623</v>
      </c>
      <c r="E251" s="239">
        <v>3</v>
      </c>
      <c r="F251" s="91"/>
      <c r="G251" s="95"/>
      <c r="I251" s="95"/>
      <c r="K251" s="92">
        <v>3.468</v>
      </c>
      <c r="L251" s="92">
        <v>5.4119999999999999</v>
      </c>
      <c r="M251" s="92">
        <v>10.255000000000001</v>
      </c>
      <c r="N251" s="92">
        <v>18.448</v>
      </c>
      <c r="O251" s="92">
        <v>25.033000000000001</v>
      </c>
      <c r="P251" s="95"/>
      <c r="Q251" s="96"/>
      <c r="R251" s="96"/>
      <c r="S251" s="96"/>
      <c r="T251" s="96"/>
      <c r="U251" s="96"/>
      <c r="Z251" s="193"/>
      <c r="AA251" s="193"/>
      <c r="AB251" s="193"/>
      <c r="AC251" s="193"/>
      <c r="AJ251" s="91"/>
    </row>
    <row r="252" spans="1:36" s="93" customFormat="1">
      <c r="A252" s="238">
        <v>42928</v>
      </c>
      <c r="B252" s="103" t="s">
        <v>613</v>
      </c>
      <c r="C252" s="103" t="s">
        <v>621</v>
      </c>
      <c r="D252" s="33" t="s">
        <v>623</v>
      </c>
      <c r="E252" s="239">
        <v>3</v>
      </c>
      <c r="F252" s="91"/>
      <c r="G252" s="95"/>
      <c r="I252" s="95"/>
      <c r="K252" s="92">
        <v>3.3730000000000002</v>
      </c>
      <c r="L252" s="92">
        <v>5.2910000000000004</v>
      </c>
      <c r="M252" s="92">
        <v>10.191000000000001</v>
      </c>
      <c r="N252" s="92">
        <v>18.594999999999999</v>
      </c>
      <c r="O252" s="92">
        <v>25.372</v>
      </c>
      <c r="P252" s="95"/>
      <c r="Q252" s="96"/>
      <c r="R252" s="96"/>
      <c r="S252" s="96"/>
      <c r="T252" s="96"/>
      <c r="U252" s="96"/>
      <c r="Z252" s="193"/>
      <c r="AA252" s="193"/>
      <c r="AB252" s="193"/>
      <c r="AC252" s="193"/>
      <c r="AJ252" s="91"/>
    </row>
    <row r="253" spans="1:36" s="93" customFormat="1">
      <c r="A253" s="238">
        <v>42928</v>
      </c>
      <c r="B253" s="103" t="s">
        <v>614</v>
      </c>
      <c r="C253" s="103" t="s">
        <v>622</v>
      </c>
      <c r="D253" s="33" t="s">
        <v>623</v>
      </c>
      <c r="E253" s="239">
        <v>3</v>
      </c>
      <c r="F253" s="91"/>
      <c r="G253" s="95"/>
      <c r="I253" s="95"/>
      <c r="K253" s="92">
        <v>3.4630000000000001</v>
      </c>
      <c r="L253" s="92">
        <v>5.3639999999999999</v>
      </c>
      <c r="M253" s="92">
        <v>10.124000000000001</v>
      </c>
      <c r="N253" s="92">
        <v>18.21</v>
      </c>
      <c r="O253" s="92">
        <v>24.693000000000001</v>
      </c>
      <c r="P253" s="95"/>
      <c r="Q253" s="96"/>
      <c r="R253" s="96"/>
      <c r="S253" s="96"/>
      <c r="T253" s="96"/>
      <c r="U253" s="96"/>
      <c r="AJ253" s="91"/>
    </row>
    <row r="254" spans="1:36" s="93" customFormat="1">
      <c r="A254" s="238"/>
      <c r="B254" s="103"/>
      <c r="C254" s="103"/>
      <c r="D254" s="33"/>
      <c r="E254" s="239"/>
      <c r="F254" s="91"/>
      <c r="G254" s="95"/>
      <c r="I254" s="95"/>
      <c r="K254" s="95"/>
      <c r="L254" s="95"/>
      <c r="M254" s="95"/>
      <c r="N254" s="95"/>
      <c r="O254" s="95"/>
      <c r="P254" s="95"/>
      <c r="Q254" s="96"/>
      <c r="R254" s="96"/>
      <c r="S254" s="96"/>
      <c r="T254" s="96"/>
      <c r="U254" s="96"/>
      <c r="AJ254" s="91"/>
    </row>
    <row r="255" spans="1:36" s="93" customFormat="1">
      <c r="A255" s="238"/>
      <c r="B255" s="103"/>
      <c r="C255" s="103"/>
      <c r="D255" s="33"/>
      <c r="E255" s="239"/>
      <c r="F255" s="91"/>
      <c r="G255" s="95"/>
      <c r="I255" s="95"/>
      <c r="K255" s="95"/>
      <c r="L255" s="95"/>
      <c r="M255" s="95"/>
      <c r="N255" s="95"/>
      <c r="O255" s="95"/>
      <c r="P255" s="95"/>
      <c r="Q255" s="96"/>
      <c r="R255" s="96"/>
      <c r="S255" s="96"/>
      <c r="T255" s="96"/>
      <c r="U255" s="96"/>
      <c r="AJ255" s="91"/>
    </row>
    <row r="256" spans="1:36" s="93" customFormat="1">
      <c r="A256" s="238"/>
      <c r="B256" s="103"/>
      <c r="C256" s="103"/>
      <c r="D256" s="33"/>
      <c r="E256" s="239"/>
      <c r="F256" s="91"/>
      <c r="G256" s="95"/>
      <c r="I256" s="95"/>
      <c r="K256" s="95"/>
      <c r="L256" s="95"/>
      <c r="M256" s="95"/>
      <c r="N256" s="95"/>
      <c r="O256" s="95"/>
      <c r="P256" s="95"/>
      <c r="Q256" s="96"/>
      <c r="R256" s="96"/>
      <c r="S256" s="96"/>
      <c r="T256" s="96"/>
      <c r="U256" s="96"/>
      <c r="AJ256" s="91"/>
    </row>
    <row r="257" spans="1:36" s="93" customFormat="1">
      <c r="A257" s="238"/>
      <c r="B257" s="103"/>
      <c r="C257" s="103"/>
      <c r="D257" s="33"/>
      <c r="E257" s="239"/>
      <c r="F257" s="91"/>
      <c r="G257" s="95"/>
      <c r="I257" s="95"/>
      <c r="K257" s="95"/>
      <c r="L257" s="95"/>
      <c r="M257" s="95"/>
      <c r="N257" s="95"/>
      <c r="O257" s="95"/>
      <c r="P257" s="95"/>
      <c r="Q257" s="96"/>
      <c r="R257" s="96"/>
      <c r="S257" s="96"/>
      <c r="T257" s="96"/>
      <c r="U257" s="96"/>
      <c r="AJ257" s="91"/>
    </row>
    <row r="258" spans="1:36" s="93" customFormat="1">
      <c r="A258" s="238"/>
      <c r="B258" s="103"/>
      <c r="C258" s="103"/>
      <c r="D258" s="33"/>
      <c r="E258" s="239"/>
      <c r="F258" s="91"/>
      <c r="G258" s="95"/>
      <c r="I258" s="95"/>
      <c r="K258" s="95"/>
      <c r="L258" s="95"/>
      <c r="M258" s="95"/>
      <c r="N258" s="95"/>
      <c r="O258" s="95"/>
      <c r="P258" s="95"/>
      <c r="Q258" s="96"/>
      <c r="R258" s="96"/>
      <c r="S258" s="96"/>
      <c r="T258" s="96"/>
      <c r="U258" s="96"/>
      <c r="AJ258" s="91"/>
    </row>
    <row r="259" spans="1:36" s="93" customFormat="1">
      <c r="A259" s="238"/>
      <c r="B259" s="103"/>
      <c r="C259" s="103"/>
      <c r="D259" s="33"/>
      <c r="E259" s="239"/>
      <c r="F259" s="91"/>
      <c r="G259" s="95"/>
      <c r="I259" s="95"/>
      <c r="K259" s="95"/>
      <c r="L259" s="95"/>
      <c r="M259" s="95"/>
      <c r="N259" s="95"/>
      <c r="O259" s="95"/>
      <c r="P259" s="95"/>
      <c r="Q259" s="96"/>
      <c r="R259" s="96"/>
      <c r="S259" s="96"/>
      <c r="T259" s="96"/>
      <c r="U259" s="96"/>
      <c r="AJ259" s="91"/>
    </row>
    <row r="260" spans="1:36" s="93" customFormat="1">
      <c r="A260" s="238"/>
      <c r="B260" s="103"/>
      <c r="C260" s="103"/>
      <c r="D260" s="33"/>
      <c r="E260" s="239"/>
      <c r="F260" s="91"/>
      <c r="G260" s="95"/>
      <c r="I260" s="95"/>
      <c r="K260" s="95"/>
      <c r="L260" s="95"/>
      <c r="M260" s="95"/>
      <c r="N260" s="95"/>
      <c r="O260" s="95"/>
      <c r="P260" s="95"/>
      <c r="Q260" s="96"/>
      <c r="R260" s="96"/>
      <c r="S260" s="96"/>
      <c r="T260" s="96"/>
      <c r="U260" s="96"/>
      <c r="AJ260" s="91"/>
    </row>
    <row r="261" spans="1:36" s="93" customFormat="1">
      <c r="A261" s="238"/>
      <c r="B261" s="103"/>
      <c r="C261" s="103"/>
      <c r="D261" s="33"/>
      <c r="E261" s="239"/>
      <c r="F261" s="91"/>
      <c r="G261" s="95"/>
      <c r="I261" s="95"/>
      <c r="K261" s="95"/>
      <c r="L261" s="95"/>
      <c r="M261" s="95"/>
      <c r="N261" s="95"/>
      <c r="O261" s="95"/>
      <c r="P261" s="95"/>
      <c r="Q261" s="96"/>
      <c r="R261" s="96"/>
      <c r="S261" s="96"/>
      <c r="T261" s="96"/>
      <c r="U261" s="96"/>
      <c r="AJ261" s="91"/>
    </row>
    <row r="262" spans="1:36" s="93" customFormat="1">
      <c r="A262" s="238"/>
      <c r="B262" s="103"/>
      <c r="C262" s="103"/>
      <c r="D262" s="33"/>
      <c r="E262" s="239"/>
      <c r="F262" s="91"/>
      <c r="G262" s="95"/>
      <c r="I262" s="95"/>
      <c r="K262" s="95"/>
      <c r="L262" s="95"/>
      <c r="M262" s="95"/>
      <c r="N262" s="95"/>
      <c r="O262" s="95"/>
      <c r="P262" s="95"/>
      <c r="Q262" s="96"/>
      <c r="R262" s="96"/>
      <c r="S262" s="96"/>
      <c r="T262" s="96"/>
      <c r="U262" s="96"/>
      <c r="AJ262" s="91"/>
    </row>
    <row r="263" spans="1:36" s="93" customFormat="1">
      <c r="A263" s="238"/>
      <c r="B263" s="103"/>
      <c r="C263" s="103"/>
      <c r="D263" s="33"/>
      <c r="E263" s="239"/>
      <c r="F263" s="91"/>
      <c r="G263" s="95"/>
      <c r="I263" s="95"/>
      <c r="K263" s="95"/>
      <c r="L263" s="95"/>
      <c r="M263" s="95"/>
      <c r="N263" s="95"/>
      <c r="O263" s="95"/>
      <c r="P263" s="95"/>
      <c r="Q263" s="96"/>
      <c r="R263" s="96"/>
      <c r="S263" s="96"/>
      <c r="T263" s="96"/>
      <c r="U263" s="96"/>
      <c r="AJ263" s="91"/>
    </row>
    <row r="264" spans="1:36" s="10" customFormat="1">
      <c r="A264" s="28"/>
      <c r="B264" s="111"/>
      <c r="C264" s="29"/>
      <c r="D264" s="30"/>
      <c r="F264" s="91"/>
      <c r="G264" s="16"/>
      <c r="I264" s="16"/>
      <c r="K264" s="16"/>
      <c r="L264" s="16"/>
      <c r="M264" s="16"/>
      <c r="N264" s="16"/>
      <c r="O264" s="16"/>
      <c r="P264" s="16"/>
      <c r="Q264" s="17"/>
      <c r="R264" s="17"/>
      <c r="S264" s="17"/>
      <c r="T264" s="17"/>
      <c r="U264" s="17"/>
      <c r="W264" s="31"/>
      <c r="X264" s="31"/>
      <c r="Y264" s="31"/>
      <c r="AJ264" s="91"/>
    </row>
    <row r="265" spans="1:36" s="10" customFormat="1">
      <c r="A265" s="28"/>
      <c r="B265" s="111"/>
      <c r="C265" s="29"/>
      <c r="D265" s="30"/>
      <c r="F265" s="91"/>
      <c r="G265" s="16"/>
      <c r="I265" s="16"/>
      <c r="K265" s="16"/>
      <c r="L265" s="16"/>
      <c r="M265" s="16"/>
      <c r="N265" s="16"/>
      <c r="O265" s="16"/>
      <c r="P265" s="16"/>
      <c r="Q265" s="17"/>
      <c r="R265" s="17"/>
      <c r="S265" s="17"/>
      <c r="T265" s="17"/>
      <c r="U265" s="17"/>
      <c r="AJ265" s="91"/>
    </row>
    <row r="266" spans="1:36" s="10" customFormat="1">
      <c r="A266" s="90"/>
      <c r="B266" s="211"/>
      <c r="C266" s="212"/>
      <c r="D266" s="213"/>
      <c r="F266" s="91"/>
      <c r="G266" s="16"/>
      <c r="I266" s="16"/>
      <c r="K266" s="16"/>
      <c r="L266" s="16"/>
      <c r="M266" s="16"/>
      <c r="N266" s="16"/>
      <c r="O266" s="16"/>
      <c r="P266" s="16"/>
      <c r="Q266" s="17"/>
      <c r="R266" s="17"/>
      <c r="S266" s="17"/>
      <c r="T266" s="17"/>
      <c r="U266" s="17"/>
      <c r="AJ266" s="91"/>
    </row>
    <row r="267" spans="1:36" s="10" customFormat="1">
      <c r="A267" s="28"/>
      <c r="B267" s="111"/>
      <c r="C267" s="29"/>
      <c r="D267" s="30"/>
      <c r="F267" s="91"/>
      <c r="G267" s="16"/>
      <c r="I267" s="16"/>
      <c r="K267" s="16"/>
      <c r="L267" s="16"/>
      <c r="M267" s="16"/>
      <c r="N267" s="16"/>
      <c r="O267" s="16"/>
      <c r="P267" s="16"/>
      <c r="Q267" s="17"/>
      <c r="R267" s="17"/>
      <c r="S267" s="17"/>
      <c r="T267" s="17"/>
      <c r="U267" s="17"/>
      <c r="AJ267" s="91"/>
    </row>
    <row r="268" spans="1:36" s="10" customFormat="1">
      <c r="A268" s="28"/>
      <c r="B268" s="111"/>
      <c r="C268" s="29"/>
      <c r="D268" s="30"/>
      <c r="F268" s="91"/>
      <c r="G268" s="16"/>
      <c r="I268" s="16"/>
      <c r="K268" s="16"/>
      <c r="L268" s="16"/>
      <c r="M268" s="16"/>
      <c r="N268" s="16"/>
      <c r="O268" s="16"/>
      <c r="P268" s="16"/>
      <c r="Q268" s="17"/>
      <c r="R268" s="17"/>
      <c r="S268" s="17"/>
      <c r="T268" s="17"/>
      <c r="U268" s="17"/>
      <c r="AJ268" s="91"/>
    </row>
    <row r="269" spans="1:36" s="10" customFormat="1">
      <c r="A269" s="28"/>
      <c r="B269" s="111"/>
      <c r="C269" s="29"/>
      <c r="D269" s="30"/>
      <c r="F269" s="91"/>
      <c r="G269" s="16"/>
      <c r="I269" s="16"/>
      <c r="K269" s="16"/>
      <c r="L269" s="16"/>
      <c r="M269" s="16"/>
      <c r="N269" s="16"/>
      <c r="O269" s="16"/>
      <c r="P269" s="16"/>
      <c r="Q269" s="17"/>
      <c r="R269" s="17"/>
      <c r="S269" s="17"/>
      <c r="T269" s="17"/>
      <c r="U269" s="17"/>
      <c r="AJ269" s="91"/>
    </row>
    <row r="270" spans="1:36" s="10" customFormat="1">
      <c r="A270" s="28"/>
      <c r="B270" s="111"/>
      <c r="C270" s="29"/>
      <c r="D270" s="30"/>
      <c r="F270" s="91"/>
      <c r="G270" s="16"/>
      <c r="I270" s="16"/>
      <c r="K270" s="16"/>
      <c r="L270" s="16"/>
      <c r="M270" s="16"/>
      <c r="N270" s="16"/>
      <c r="O270" s="16"/>
      <c r="P270" s="16"/>
      <c r="Q270" s="17"/>
      <c r="R270" s="17"/>
      <c r="S270" s="17"/>
      <c r="T270" s="17"/>
      <c r="U270" s="17"/>
      <c r="AJ270" s="91"/>
    </row>
    <row r="271" spans="1:36" s="10" customFormat="1">
      <c r="A271" s="28"/>
      <c r="B271" s="111"/>
      <c r="C271" s="29"/>
      <c r="D271" s="30"/>
      <c r="F271" s="91"/>
      <c r="G271" s="16"/>
      <c r="I271" s="16"/>
      <c r="K271" s="16"/>
      <c r="L271" s="16"/>
      <c r="M271" s="16"/>
      <c r="N271" s="16"/>
      <c r="O271" s="16"/>
      <c r="P271" s="16"/>
      <c r="Q271" s="17"/>
      <c r="R271" s="17"/>
      <c r="S271" s="17"/>
      <c r="T271" s="17"/>
      <c r="U271" s="17"/>
      <c r="AJ271" s="91"/>
    </row>
    <row r="272" spans="1:36" s="10" customFormat="1">
      <c r="A272" s="28"/>
      <c r="B272" s="100"/>
      <c r="C272" s="29"/>
      <c r="D272" s="30"/>
      <c r="F272" s="91"/>
      <c r="G272" s="16"/>
      <c r="I272" s="16"/>
      <c r="K272" s="16"/>
      <c r="L272" s="16"/>
      <c r="M272" s="16"/>
      <c r="N272" s="16"/>
      <c r="O272" s="16"/>
      <c r="P272" s="16"/>
      <c r="Q272" s="17"/>
      <c r="R272" s="17"/>
      <c r="S272" s="17"/>
      <c r="T272" s="17"/>
      <c r="U272" s="17"/>
      <c r="AJ272" s="91"/>
    </row>
    <row r="273" spans="1:36" s="10" customFormat="1">
      <c r="A273" s="28"/>
      <c r="B273" s="100"/>
      <c r="C273" s="29"/>
      <c r="D273" s="30"/>
      <c r="F273" s="91"/>
      <c r="G273" s="16"/>
      <c r="I273" s="16"/>
      <c r="K273" s="16"/>
      <c r="L273" s="16"/>
      <c r="M273" s="16"/>
      <c r="N273" s="16"/>
      <c r="O273" s="16"/>
      <c r="P273" s="16"/>
      <c r="Q273" s="17"/>
      <c r="R273" s="17"/>
      <c r="S273" s="17"/>
      <c r="T273" s="17"/>
      <c r="U273" s="17"/>
      <c r="AJ273" s="91"/>
    </row>
    <row r="274" spans="1:36" s="10" customFormat="1">
      <c r="A274" s="28"/>
      <c r="B274" s="100"/>
      <c r="C274" s="29"/>
      <c r="D274" s="30"/>
      <c r="F274" s="91"/>
      <c r="G274" s="16"/>
      <c r="I274" s="16"/>
      <c r="K274" s="16"/>
      <c r="L274" s="16"/>
      <c r="M274" s="16"/>
      <c r="N274" s="16"/>
      <c r="O274" s="16"/>
      <c r="P274" s="16"/>
      <c r="Q274" s="17"/>
      <c r="R274" s="17"/>
      <c r="S274" s="17"/>
      <c r="T274" s="17"/>
      <c r="U274" s="17"/>
      <c r="AJ274" s="91"/>
    </row>
    <row r="275" spans="1:36" s="10" customFormat="1">
      <c r="A275" s="28"/>
      <c r="B275" s="100"/>
      <c r="C275" s="29"/>
      <c r="D275" s="30"/>
      <c r="F275" s="91"/>
      <c r="G275" s="16"/>
      <c r="I275" s="16"/>
      <c r="K275" s="16"/>
      <c r="L275" s="16"/>
      <c r="M275" s="16"/>
      <c r="N275" s="16"/>
      <c r="O275" s="16"/>
      <c r="P275" s="16"/>
      <c r="Q275" s="17"/>
      <c r="R275" s="17"/>
      <c r="S275" s="17"/>
      <c r="T275" s="17"/>
      <c r="U275" s="17"/>
      <c r="AJ275" s="91"/>
    </row>
    <row r="276" spans="1:36" s="10" customFormat="1">
      <c r="A276" s="28"/>
      <c r="B276" s="100"/>
      <c r="C276" s="29"/>
      <c r="D276" s="30"/>
      <c r="F276" s="91"/>
      <c r="G276" s="16"/>
      <c r="I276" s="16"/>
      <c r="K276" s="16"/>
      <c r="L276" s="16"/>
      <c r="M276" s="16"/>
      <c r="N276" s="16"/>
      <c r="O276" s="16"/>
      <c r="P276" s="16"/>
      <c r="Q276" s="17"/>
      <c r="R276" s="17"/>
      <c r="S276" s="17"/>
      <c r="T276" s="17"/>
      <c r="U276" s="17"/>
      <c r="AJ276" s="91"/>
    </row>
    <row r="277" spans="1:36" s="10" customFormat="1">
      <c r="A277" s="28"/>
      <c r="B277" s="100"/>
      <c r="C277" s="29"/>
      <c r="D277" s="30"/>
      <c r="F277" s="91"/>
      <c r="G277" s="16"/>
      <c r="I277" s="16"/>
      <c r="K277" s="16"/>
      <c r="L277" s="16"/>
      <c r="M277" s="16"/>
      <c r="N277" s="16"/>
      <c r="O277" s="16"/>
      <c r="P277" s="16"/>
      <c r="Q277" s="17"/>
      <c r="R277" s="17"/>
      <c r="S277" s="17"/>
      <c r="T277" s="17"/>
      <c r="U277" s="17"/>
      <c r="AJ277" s="91"/>
    </row>
    <row r="278" spans="1:36" s="10" customFormat="1">
      <c r="A278" s="28"/>
      <c r="B278" s="111"/>
      <c r="C278" s="29"/>
      <c r="D278" s="30"/>
      <c r="F278" s="91"/>
      <c r="G278" s="16"/>
      <c r="I278" s="16"/>
      <c r="J278" s="22"/>
      <c r="K278" s="16"/>
      <c r="L278" s="16"/>
      <c r="M278" s="16"/>
      <c r="N278" s="16"/>
      <c r="O278" s="16"/>
      <c r="P278" s="16"/>
      <c r="Q278" s="17"/>
      <c r="R278" s="17"/>
      <c r="S278" s="17"/>
      <c r="T278" s="17"/>
      <c r="U278" s="17"/>
      <c r="AB278" s="41"/>
      <c r="AJ278" s="91"/>
    </row>
    <row r="279" spans="1:36" s="10" customFormat="1">
      <c r="A279" s="28"/>
      <c r="B279" s="111"/>
      <c r="C279" s="29"/>
      <c r="D279" s="30"/>
      <c r="F279" s="91"/>
      <c r="G279" s="16"/>
      <c r="I279" s="16"/>
      <c r="K279" s="16"/>
      <c r="L279" s="16"/>
      <c r="M279" s="16"/>
      <c r="N279" s="16"/>
      <c r="O279" s="16"/>
      <c r="P279" s="16"/>
      <c r="Q279" s="17"/>
      <c r="R279" s="17"/>
      <c r="S279" s="17"/>
      <c r="T279" s="17"/>
      <c r="U279" s="17"/>
      <c r="AJ279" s="91"/>
    </row>
    <row r="280" spans="1:36" s="10" customFormat="1">
      <c r="A280" s="28"/>
      <c r="B280" s="111"/>
      <c r="C280" s="29"/>
      <c r="D280" s="30"/>
      <c r="F280" s="91"/>
      <c r="G280" s="16"/>
      <c r="I280" s="16"/>
      <c r="K280" s="16"/>
      <c r="L280" s="16"/>
      <c r="M280" s="16"/>
      <c r="N280" s="16"/>
      <c r="O280" s="16"/>
      <c r="P280" s="16"/>
      <c r="Q280" s="17"/>
      <c r="R280" s="17"/>
      <c r="S280" s="17"/>
      <c r="T280" s="17"/>
      <c r="U280" s="17"/>
      <c r="AJ280" s="91"/>
    </row>
    <row r="281" spans="1:36" s="10" customFormat="1">
      <c r="A281" s="28"/>
      <c r="B281" s="111"/>
      <c r="C281" s="29"/>
      <c r="D281" s="30"/>
      <c r="F281" s="91"/>
      <c r="G281" s="16"/>
      <c r="I281" s="16"/>
      <c r="K281" s="16"/>
      <c r="L281" s="16"/>
      <c r="M281" s="16"/>
      <c r="N281" s="16"/>
      <c r="O281" s="16"/>
      <c r="P281" s="16"/>
      <c r="Q281" s="17"/>
      <c r="R281" s="17"/>
      <c r="S281" s="17"/>
      <c r="T281" s="17"/>
      <c r="U281" s="17"/>
      <c r="AJ281" s="91"/>
    </row>
    <row r="282" spans="1:36" s="10" customFormat="1">
      <c r="A282" s="28"/>
      <c r="B282" s="111"/>
      <c r="C282" s="29"/>
      <c r="D282" s="30"/>
      <c r="F282" s="91"/>
      <c r="G282" s="16"/>
      <c r="I282" s="16"/>
      <c r="K282" s="16"/>
      <c r="L282" s="16"/>
      <c r="M282" s="16"/>
      <c r="N282" s="16"/>
      <c r="O282" s="16"/>
      <c r="P282" s="16"/>
      <c r="Q282" s="17"/>
      <c r="R282" s="17"/>
      <c r="S282" s="17"/>
      <c r="T282" s="17"/>
      <c r="U282" s="17"/>
      <c r="AJ282" s="91"/>
    </row>
    <row r="283" spans="1:36" s="10" customFormat="1">
      <c r="A283" s="28"/>
      <c r="B283" s="111"/>
      <c r="C283" s="29"/>
      <c r="D283" s="30"/>
      <c r="F283" s="91"/>
      <c r="G283" s="16"/>
      <c r="I283" s="16"/>
      <c r="K283" s="16"/>
      <c r="L283" s="16"/>
      <c r="M283" s="16"/>
      <c r="N283" s="16"/>
      <c r="O283" s="16"/>
      <c r="P283" s="16"/>
      <c r="Q283" s="17"/>
      <c r="R283" s="17"/>
      <c r="S283" s="17"/>
      <c r="T283" s="17"/>
      <c r="U283" s="17"/>
      <c r="AJ283" s="91"/>
    </row>
    <row r="284" spans="1:36" s="10" customFormat="1">
      <c r="A284" s="28"/>
      <c r="B284" s="111"/>
      <c r="C284" s="29"/>
      <c r="D284" s="30"/>
      <c r="F284" s="91"/>
      <c r="G284" s="16"/>
      <c r="I284" s="16"/>
      <c r="K284" s="16"/>
      <c r="L284" s="16"/>
      <c r="M284" s="16"/>
      <c r="N284" s="16"/>
      <c r="O284" s="16"/>
      <c r="P284" s="16"/>
      <c r="Q284" s="17"/>
      <c r="R284" s="17"/>
      <c r="S284" s="17"/>
      <c r="T284" s="17"/>
      <c r="U284" s="17"/>
      <c r="AJ284" s="91"/>
    </row>
    <row r="285" spans="1:36" s="10" customFormat="1">
      <c r="A285" s="28"/>
      <c r="B285" s="111"/>
      <c r="C285" s="29"/>
      <c r="D285" s="30"/>
      <c r="F285" s="91"/>
      <c r="G285" s="16"/>
      <c r="I285" s="16"/>
      <c r="K285" s="16"/>
      <c r="L285" s="16"/>
      <c r="M285" s="16"/>
      <c r="N285" s="16"/>
      <c r="O285" s="16"/>
      <c r="P285" s="16"/>
      <c r="Q285" s="17"/>
      <c r="R285" s="17"/>
      <c r="S285" s="17"/>
      <c r="T285" s="17"/>
      <c r="U285" s="17"/>
      <c r="AJ285" s="91"/>
    </row>
    <row r="286" spans="1:36">
      <c r="A286" s="32"/>
      <c r="B286" s="48"/>
      <c r="D286" s="33"/>
      <c r="F286" s="91"/>
      <c r="J286" s="34"/>
      <c r="AJ286" s="91"/>
    </row>
    <row r="287" spans="1:36">
      <c r="A287" s="32"/>
      <c r="B287" s="48"/>
      <c r="D287" s="33"/>
      <c r="F287" s="91"/>
      <c r="J287" s="34"/>
      <c r="AJ287" s="91"/>
    </row>
    <row r="288" spans="1:36" s="10" customFormat="1">
      <c r="A288" s="28"/>
      <c r="B288" s="42"/>
      <c r="C288" s="29"/>
      <c r="D288" s="30"/>
      <c r="F288" s="91"/>
      <c r="G288" s="16"/>
      <c r="I288" s="16"/>
      <c r="K288" s="16"/>
      <c r="L288" s="16"/>
      <c r="M288" s="16"/>
      <c r="N288" s="16"/>
      <c r="O288" s="16"/>
      <c r="P288" s="16"/>
      <c r="Q288" s="17"/>
      <c r="R288" s="17"/>
      <c r="S288" s="17"/>
      <c r="T288" s="17"/>
      <c r="U288" s="17"/>
      <c r="AJ288" s="91"/>
    </row>
    <row r="289" spans="1:36" s="10" customFormat="1">
      <c r="A289" s="28"/>
      <c r="B289" s="1"/>
      <c r="C289" s="29"/>
      <c r="D289" s="30"/>
      <c r="F289" s="91"/>
      <c r="G289" s="16"/>
      <c r="I289" s="16"/>
      <c r="K289" s="16"/>
      <c r="L289" s="16"/>
      <c r="M289" s="16"/>
      <c r="N289" s="16"/>
      <c r="O289" s="16"/>
      <c r="P289" s="16"/>
      <c r="Q289" s="17"/>
      <c r="R289" s="17"/>
      <c r="S289" s="17"/>
      <c r="T289" s="17"/>
      <c r="U289" s="17"/>
      <c r="AJ289" s="91"/>
    </row>
    <row r="290" spans="1:36" s="10" customFormat="1">
      <c r="A290" s="28"/>
      <c r="B290" s="1"/>
      <c r="C290" s="29"/>
      <c r="D290" s="30"/>
      <c r="F290" s="91"/>
      <c r="G290" s="16"/>
      <c r="I290" s="16"/>
      <c r="K290" s="16"/>
      <c r="L290" s="16"/>
      <c r="M290" s="16"/>
      <c r="N290" s="16"/>
      <c r="O290" s="16"/>
      <c r="P290" s="16"/>
      <c r="Q290" s="17"/>
      <c r="R290" s="17"/>
      <c r="S290" s="17"/>
      <c r="T290" s="17"/>
      <c r="U290" s="17"/>
      <c r="Z290" s="43"/>
      <c r="AJ290" s="91"/>
    </row>
    <row r="291" spans="1:36" s="10" customFormat="1">
      <c r="A291" s="28"/>
      <c r="B291" s="1"/>
      <c r="C291" s="29"/>
      <c r="D291" s="30"/>
      <c r="F291" s="91"/>
      <c r="G291" s="16"/>
      <c r="I291" s="16"/>
      <c r="K291" s="16"/>
      <c r="L291" s="16"/>
      <c r="M291" s="16"/>
      <c r="N291" s="16"/>
      <c r="O291" s="16"/>
      <c r="P291" s="16"/>
      <c r="Q291" s="17"/>
      <c r="R291" s="17"/>
      <c r="S291" s="17"/>
      <c r="T291" s="17"/>
      <c r="U291" s="17"/>
      <c r="AJ291" s="91"/>
    </row>
    <row r="292" spans="1:36" s="10" customFormat="1" ht="14.25" customHeight="1">
      <c r="A292" s="28"/>
      <c r="B292" s="1"/>
      <c r="C292" s="29"/>
      <c r="D292" s="30"/>
      <c r="F292" s="91"/>
      <c r="G292" s="16"/>
      <c r="I292" s="16"/>
      <c r="K292" s="16"/>
      <c r="L292" s="16"/>
      <c r="M292" s="16"/>
      <c r="N292" s="16"/>
      <c r="O292" s="16"/>
      <c r="P292" s="16"/>
      <c r="Q292" s="17"/>
      <c r="R292" s="17"/>
      <c r="S292" s="17"/>
      <c r="T292" s="17"/>
      <c r="U292" s="17"/>
      <c r="AJ292" s="91"/>
    </row>
    <row r="293" spans="1:36" s="10" customFormat="1">
      <c r="A293" s="28"/>
      <c r="B293" s="1"/>
      <c r="C293" s="29"/>
      <c r="D293" s="30"/>
      <c r="F293" s="91"/>
      <c r="G293" s="16"/>
      <c r="I293" s="16"/>
      <c r="K293" s="16"/>
      <c r="L293" s="16"/>
      <c r="M293" s="16"/>
      <c r="N293" s="16"/>
      <c r="O293" s="16"/>
      <c r="P293" s="16"/>
      <c r="Q293" s="17"/>
      <c r="R293" s="17"/>
      <c r="S293" s="17"/>
      <c r="T293" s="17"/>
      <c r="U293" s="17"/>
      <c r="AJ293" s="91"/>
    </row>
    <row r="294" spans="1:36" s="10" customFormat="1">
      <c r="A294" s="28"/>
      <c r="B294" s="1"/>
      <c r="C294" s="29"/>
      <c r="D294" s="30"/>
      <c r="F294" s="91"/>
      <c r="G294" s="16"/>
      <c r="I294" s="16"/>
      <c r="K294" s="16"/>
      <c r="L294" s="16"/>
      <c r="M294" s="16"/>
      <c r="N294" s="16"/>
      <c r="O294" s="16"/>
      <c r="P294" s="16"/>
      <c r="Q294" s="17"/>
      <c r="R294" s="17"/>
      <c r="S294" s="17"/>
      <c r="T294" s="17"/>
      <c r="U294" s="17"/>
      <c r="AJ294" s="91"/>
    </row>
    <row r="295" spans="1:36" s="10" customFormat="1">
      <c r="A295" s="90"/>
      <c r="B295" s="165"/>
      <c r="C295" s="212"/>
      <c r="D295" s="213"/>
      <c r="F295" s="91"/>
      <c r="G295" s="16"/>
      <c r="I295" s="16"/>
      <c r="K295" s="16"/>
      <c r="L295" s="16"/>
      <c r="M295" s="16"/>
      <c r="N295" s="16"/>
      <c r="O295" s="16"/>
      <c r="P295" s="16"/>
      <c r="Q295" s="17"/>
      <c r="R295" s="17"/>
      <c r="S295" s="17"/>
      <c r="T295" s="17"/>
      <c r="U295" s="17"/>
      <c r="AJ295" s="91"/>
    </row>
    <row r="296" spans="1:36" s="10" customFormat="1">
      <c r="A296" s="28"/>
      <c r="B296" s="111"/>
      <c r="C296" s="29"/>
      <c r="D296" s="30"/>
      <c r="F296" s="91"/>
      <c r="G296" s="16"/>
      <c r="I296" s="16"/>
      <c r="J296" s="16"/>
      <c r="K296" s="16"/>
      <c r="L296" s="16"/>
      <c r="M296" s="16"/>
      <c r="N296" s="16"/>
      <c r="O296" s="16"/>
      <c r="P296" s="16"/>
      <c r="Q296" s="17"/>
      <c r="R296" s="17"/>
      <c r="S296" s="17"/>
      <c r="T296" s="17"/>
      <c r="U296" s="17"/>
      <c r="AJ296" s="91"/>
    </row>
    <row r="297" spans="1:36" s="10" customFormat="1">
      <c r="A297" s="28"/>
      <c r="B297" s="42"/>
      <c r="C297" s="29"/>
      <c r="D297" s="30"/>
      <c r="F297" s="91"/>
      <c r="G297" s="16"/>
      <c r="I297" s="16"/>
      <c r="K297" s="16"/>
      <c r="L297" s="16"/>
      <c r="M297" s="16"/>
      <c r="N297" s="16"/>
      <c r="O297" s="16"/>
      <c r="P297" s="16"/>
      <c r="Q297" s="17"/>
      <c r="R297" s="17"/>
      <c r="S297" s="17"/>
      <c r="T297" s="17"/>
      <c r="U297" s="17"/>
      <c r="AJ297" s="91"/>
    </row>
    <row r="298" spans="1:36" s="10" customFormat="1">
      <c r="A298" s="28"/>
      <c r="B298" s="100"/>
      <c r="C298" s="29"/>
      <c r="D298" s="30"/>
      <c r="F298" s="91"/>
      <c r="G298" s="16"/>
      <c r="I298" s="16"/>
      <c r="K298" s="16"/>
      <c r="L298" s="16"/>
      <c r="M298" s="16"/>
      <c r="N298" s="16"/>
      <c r="O298" s="16"/>
      <c r="P298" s="16"/>
      <c r="Q298" s="17"/>
      <c r="R298" s="17"/>
      <c r="S298" s="17"/>
      <c r="T298" s="17"/>
      <c r="U298" s="17"/>
      <c r="AJ298" s="91"/>
    </row>
    <row r="299" spans="1:36" s="10" customFormat="1">
      <c r="A299" s="28"/>
      <c r="B299" s="1"/>
      <c r="C299" s="29"/>
      <c r="D299" s="30"/>
      <c r="F299" s="91"/>
      <c r="G299" s="16"/>
      <c r="I299" s="16"/>
      <c r="K299" s="16"/>
      <c r="L299" s="16"/>
      <c r="M299" s="16"/>
      <c r="N299" s="16"/>
      <c r="O299" s="16"/>
      <c r="P299" s="16"/>
      <c r="Q299" s="17"/>
      <c r="R299" s="17"/>
      <c r="S299" s="17"/>
      <c r="T299" s="17"/>
      <c r="U299" s="17"/>
      <c r="AJ299" s="91"/>
    </row>
    <row r="300" spans="1:36" s="10" customFormat="1">
      <c r="A300" s="28"/>
      <c r="B300" s="100"/>
      <c r="C300" s="29"/>
      <c r="D300" s="30"/>
      <c r="F300" s="91"/>
      <c r="G300" s="16"/>
      <c r="I300" s="16"/>
      <c r="K300" s="16"/>
      <c r="L300" s="16"/>
      <c r="M300" s="16"/>
      <c r="N300" s="16"/>
      <c r="O300" s="16"/>
      <c r="P300" s="16"/>
      <c r="Q300" s="17"/>
      <c r="R300" s="17"/>
      <c r="S300" s="17"/>
      <c r="T300" s="17"/>
      <c r="U300" s="17"/>
      <c r="AJ300" s="91"/>
    </row>
    <row r="301" spans="1:36" s="10" customFormat="1">
      <c r="A301" s="28"/>
      <c r="B301" s="100"/>
      <c r="C301" s="29"/>
      <c r="D301" s="30"/>
      <c r="F301" s="91"/>
      <c r="G301" s="16"/>
      <c r="I301" s="16"/>
      <c r="K301" s="16"/>
      <c r="L301" s="16"/>
      <c r="M301" s="16"/>
      <c r="N301" s="16"/>
      <c r="O301" s="16"/>
      <c r="P301" s="16"/>
      <c r="Q301" s="17"/>
      <c r="R301" s="17"/>
      <c r="S301" s="17"/>
      <c r="T301" s="17"/>
      <c r="U301" s="17"/>
      <c r="AJ301" s="91"/>
    </row>
    <row r="302" spans="1:36" s="10" customFormat="1">
      <c r="A302" s="28"/>
      <c r="B302" s="42"/>
      <c r="C302" s="29"/>
      <c r="D302" s="30"/>
      <c r="E302" s="29"/>
      <c r="F302" s="91"/>
      <c r="G302" s="16"/>
      <c r="I302" s="16"/>
      <c r="K302" s="16"/>
      <c r="L302" s="16"/>
      <c r="M302" s="16"/>
      <c r="N302" s="16"/>
      <c r="O302" s="16"/>
      <c r="P302" s="16"/>
      <c r="Q302" s="17"/>
      <c r="R302" s="17"/>
      <c r="S302" s="17"/>
      <c r="T302" s="17"/>
      <c r="U302" s="17"/>
      <c r="AJ302" s="91"/>
    </row>
    <row r="303" spans="1:36" s="10" customFormat="1">
      <c r="A303" s="28"/>
      <c r="B303" s="42"/>
      <c r="C303" s="29"/>
      <c r="D303" s="30"/>
      <c r="E303" s="29"/>
      <c r="F303" s="91"/>
      <c r="G303" s="16"/>
      <c r="I303" s="16"/>
      <c r="K303" s="16"/>
      <c r="L303" s="16"/>
      <c r="M303" s="16"/>
      <c r="N303" s="16"/>
      <c r="O303" s="16"/>
      <c r="P303" s="16"/>
      <c r="Q303" s="17"/>
      <c r="R303" s="17"/>
      <c r="S303" s="17"/>
      <c r="T303" s="17"/>
      <c r="U303" s="17"/>
      <c r="AJ303" s="91"/>
    </row>
    <row r="304" spans="1:36" s="10" customFormat="1">
      <c r="A304" s="28"/>
      <c r="B304" s="112"/>
      <c r="C304" s="29"/>
      <c r="D304" s="30"/>
      <c r="E304" s="29"/>
      <c r="F304" s="91"/>
      <c r="G304" s="16"/>
      <c r="I304" s="16"/>
      <c r="K304" s="22"/>
      <c r="L304" s="22"/>
      <c r="M304" s="22"/>
      <c r="N304" s="22"/>
      <c r="O304" s="22"/>
      <c r="P304" s="16"/>
      <c r="Q304" s="17"/>
      <c r="R304" s="17"/>
      <c r="S304" s="17"/>
      <c r="T304" s="17"/>
      <c r="U304" s="17"/>
      <c r="AJ304" s="91"/>
    </row>
    <row r="305" spans="1:36" s="10" customFormat="1">
      <c r="A305" s="28"/>
      <c r="B305" s="112"/>
      <c r="C305" s="29"/>
      <c r="D305" s="30"/>
      <c r="E305" s="29"/>
      <c r="F305" s="91"/>
      <c r="G305" s="16"/>
      <c r="I305" s="16"/>
      <c r="K305" s="22"/>
      <c r="L305" s="22"/>
      <c r="M305" s="22"/>
      <c r="N305" s="22"/>
      <c r="O305" s="22"/>
      <c r="P305" s="16"/>
      <c r="Q305" s="17"/>
      <c r="R305" s="17"/>
      <c r="S305" s="17"/>
      <c r="T305" s="17"/>
      <c r="U305" s="17"/>
      <c r="AJ305" s="91"/>
    </row>
    <row r="306" spans="1:36" s="10" customFormat="1">
      <c r="A306" s="28"/>
      <c r="B306" s="112"/>
      <c r="C306" s="29"/>
      <c r="D306" s="30"/>
      <c r="E306" s="29"/>
      <c r="F306" s="91"/>
      <c r="G306" s="16"/>
      <c r="I306" s="16"/>
      <c r="K306" s="16"/>
      <c r="L306" s="16"/>
      <c r="M306" s="16"/>
      <c r="N306" s="16"/>
      <c r="O306" s="16"/>
      <c r="P306" s="16"/>
      <c r="Q306" s="17"/>
      <c r="R306" s="17"/>
      <c r="S306" s="17"/>
      <c r="T306" s="17"/>
      <c r="U306" s="17"/>
      <c r="AJ306" s="91"/>
    </row>
    <row r="307" spans="1:36" s="10" customFormat="1">
      <c r="A307" s="28"/>
      <c r="B307" s="112"/>
      <c r="C307" s="29"/>
      <c r="D307" s="30"/>
      <c r="E307" s="29"/>
      <c r="F307" s="91"/>
      <c r="G307" s="16"/>
      <c r="I307" s="16"/>
      <c r="K307" s="16"/>
      <c r="L307" s="16"/>
      <c r="M307" s="16"/>
      <c r="N307" s="16"/>
      <c r="O307" s="16"/>
      <c r="P307" s="16"/>
      <c r="Q307" s="17"/>
      <c r="R307" s="17"/>
      <c r="S307" s="17"/>
      <c r="T307" s="17"/>
      <c r="U307" s="17"/>
      <c r="AJ307" s="91"/>
    </row>
    <row r="308" spans="1:36" s="10" customFormat="1">
      <c r="A308" s="28"/>
      <c r="B308" s="112"/>
      <c r="C308" s="29"/>
      <c r="D308" s="30"/>
      <c r="E308" s="29"/>
      <c r="F308" s="91"/>
      <c r="G308" s="16"/>
      <c r="I308" s="16"/>
      <c r="K308" s="16"/>
      <c r="L308" s="16"/>
      <c r="M308" s="16"/>
      <c r="N308" s="16"/>
      <c r="O308" s="16"/>
      <c r="P308" s="16"/>
      <c r="Q308" s="17"/>
      <c r="R308" s="17"/>
      <c r="S308" s="17"/>
      <c r="T308" s="17"/>
      <c r="U308" s="17"/>
      <c r="AJ308" s="91"/>
    </row>
    <row r="309" spans="1:36" s="10" customFormat="1">
      <c r="A309" s="28"/>
      <c r="B309" s="112"/>
      <c r="C309" s="29"/>
      <c r="D309" s="30"/>
      <c r="E309" s="29"/>
      <c r="F309" s="91"/>
      <c r="G309" s="16"/>
      <c r="I309" s="16"/>
      <c r="K309" s="16"/>
      <c r="L309" s="16"/>
      <c r="M309" s="16"/>
      <c r="N309" s="16"/>
      <c r="O309" s="16"/>
      <c r="P309" s="16"/>
      <c r="Q309" s="17"/>
      <c r="R309" s="17"/>
      <c r="S309" s="17"/>
      <c r="T309" s="17"/>
      <c r="U309" s="17"/>
      <c r="AJ309" s="91"/>
    </row>
    <row r="310" spans="1:36" s="10" customFormat="1">
      <c r="A310" s="28"/>
      <c r="B310" s="112"/>
      <c r="C310" s="29"/>
      <c r="D310" s="30"/>
      <c r="E310" s="29"/>
      <c r="F310" s="91"/>
      <c r="G310" s="16"/>
      <c r="I310" s="16"/>
      <c r="K310" s="16"/>
      <c r="L310" s="16"/>
      <c r="M310" s="16"/>
      <c r="N310" s="16"/>
      <c r="O310" s="16"/>
      <c r="P310" s="16"/>
      <c r="Q310" s="17"/>
      <c r="R310" s="17"/>
      <c r="S310" s="17"/>
      <c r="T310" s="17"/>
      <c r="U310" s="17"/>
      <c r="AJ310" s="91"/>
    </row>
    <row r="311" spans="1:36" s="10" customFormat="1">
      <c r="A311" s="28"/>
      <c r="B311" s="112"/>
      <c r="C311" s="29"/>
      <c r="D311" s="30"/>
      <c r="E311" s="29"/>
      <c r="F311" s="91"/>
      <c r="G311" s="16"/>
      <c r="I311" s="16"/>
      <c r="K311" s="16"/>
      <c r="L311" s="16"/>
      <c r="M311" s="16"/>
      <c r="N311" s="16"/>
      <c r="O311" s="16"/>
      <c r="P311" s="16"/>
      <c r="Q311" s="17"/>
      <c r="R311" s="17"/>
      <c r="S311" s="17"/>
      <c r="T311" s="17"/>
      <c r="U311" s="17"/>
      <c r="AJ311" s="91"/>
    </row>
    <row r="312" spans="1:36" s="10" customFormat="1">
      <c r="A312" s="28"/>
      <c r="B312" s="112"/>
      <c r="C312" s="29"/>
      <c r="D312" s="30"/>
      <c r="E312" s="29"/>
      <c r="F312" s="91"/>
      <c r="G312" s="16"/>
      <c r="I312" s="16"/>
      <c r="K312" s="16"/>
      <c r="L312" s="16"/>
      <c r="M312" s="16"/>
      <c r="N312" s="16"/>
      <c r="O312" s="16"/>
      <c r="P312" s="16"/>
      <c r="Q312" s="17"/>
      <c r="R312" s="17"/>
      <c r="S312" s="17"/>
      <c r="T312" s="17"/>
      <c r="U312" s="17"/>
      <c r="V312" s="44"/>
      <c r="W312" s="44"/>
      <c r="X312" s="44"/>
      <c r="Y312" s="44"/>
      <c r="AJ312" s="91"/>
    </row>
    <row r="313" spans="1:36" s="10" customFormat="1">
      <c r="A313" s="28"/>
      <c r="B313" s="112"/>
      <c r="C313" s="29"/>
      <c r="D313" s="30"/>
      <c r="E313" s="29"/>
      <c r="F313" s="91"/>
      <c r="G313" s="16"/>
      <c r="I313" s="16"/>
      <c r="K313" s="16"/>
      <c r="L313" s="16"/>
      <c r="M313" s="16"/>
      <c r="N313" s="16"/>
      <c r="O313" s="16"/>
      <c r="P313" s="16"/>
      <c r="Q313" s="17"/>
      <c r="R313" s="17"/>
      <c r="S313" s="17"/>
      <c r="T313" s="17"/>
      <c r="U313" s="17"/>
      <c r="V313" s="44"/>
      <c r="W313" s="44"/>
      <c r="X313" s="44"/>
      <c r="Y313" s="44"/>
      <c r="AJ313" s="91"/>
    </row>
    <row r="314" spans="1:36" s="10" customFormat="1">
      <c r="A314" s="28"/>
      <c r="B314" s="112"/>
      <c r="C314" s="29"/>
      <c r="D314" s="30"/>
      <c r="E314" s="29"/>
      <c r="F314" s="91"/>
      <c r="G314" s="16"/>
      <c r="I314" s="16"/>
      <c r="K314" s="16"/>
      <c r="L314" s="16"/>
      <c r="M314" s="16"/>
      <c r="N314" s="16"/>
      <c r="O314" s="16"/>
      <c r="P314" s="16"/>
      <c r="Q314" s="17"/>
      <c r="R314" s="17"/>
      <c r="S314" s="17"/>
      <c r="T314" s="17"/>
      <c r="U314" s="17"/>
      <c r="AJ314" s="91"/>
    </row>
    <row r="315" spans="1:36" s="10" customFormat="1">
      <c r="A315" s="28"/>
      <c r="B315" s="112"/>
      <c r="C315" s="29"/>
      <c r="D315" s="30"/>
      <c r="E315" s="29"/>
      <c r="F315" s="91"/>
      <c r="G315" s="16"/>
      <c r="I315" s="16"/>
      <c r="K315" s="16"/>
      <c r="L315" s="16"/>
      <c r="M315" s="16"/>
      <c r="N315" s="16"/>
      <c r="O315" s="16"/>
      <c r="P315" s="16"/>
      <c r="Q315" s="17"/>
      <c r="R315" s="17"/>
      <c r="S315" s="17"/>
      <c r="T315" s="17"/>
      <c r="U315" s="17"/>
      <c r="AJ315" s="91"/>
    </row>
    <row r="316" spans="1:36" s="10" customFormat="1">
      <c r="A316" s="28"/>
      <c r="B316" s="112"/>
      <c r="C316" s="29"/>
      <c r="D316" s="30"/>
      <c r="E316" s="29"/>
      <c r="F316" s="91"/>
      <c r="G316" s="16"/>
      <c r="I316" s="16"/>
      <c r="K316" s="16"/>
      <c r="L316" s="16"/>
      <c r="M316" s="16"/>
      <c r="N316" s="16"/>
      <c r="O316" s="16"/>
      <c r="P316" s="16"/>
      <c r="Q316" s="17"/>
      <c r="R316" s="17"/>
      <c r="S316" s="17"/>
      <c r="T316" s="17"/>
      <c r="U316" s="17"/>
      <c r="AJ316" s="91"/>
    </row>
    <row r="317" spans="1:36" s="10" customFormat="1">
      <c r="A317" s="28"/>
      <c r="B317" s="112"/>
      <c r="C317" s="29"/>
      <c r="D317" s="30"/>
      <c r="E317" s="29"/>
      <c r="F317" s="91"/>
      <c r="G317" s="16"/>
      <c r="I317" s="16"/>
      <c r="K317" s="16"/>
      <c r="L317" s="16"/>
      <c r="M317" s="16"/>
      <c r="N317" s="16"/>
      <c r="O317" s="16"/>
      <c r="P317" s="16"/>
      <c r="Q317" s="17"/>
      <c r="R317" s="17"/>
      <c r="S317" s="17"/>
      <c r="T317" s="17"/>
      <c r="U317" s="17"/>
      <c r="AJ317" s="91"/>
    </row>
    <row r="318" spans="1:36" s="10" customFormat="1">
      <c r="A318" s="28"/>
      <c r="B318" s="112"/>
      <c r="C318" s="29"/>
      <c r="D318" s="30"/>
      <c r="E318" s="29"/>
      <c r="F318" s="91"/>
      <c r="G318" s="16"/>
      <c r="I318" s="16"/>
      <c r="K318" s="16"/>
      <c r="L318" s="16"/>
      <c r="M318" s="16"/>
      <c r="N318" s="16"/>
      <c r="O318" s="16"/>
      <c r="P318" s="16"/>
      <c r="Q318" s="17"/>
      <c r="R318" s="17"/>
      <c r="S318" s="17"/>
      <c r="T318" s="17"/>
      <c r="U318" s="17"/>
      <c r="AJ318" s="91"/>
    </row>
    <row r="319" spans="1:36" s="10" customFormat="1">
      <c r="A319" s="28"/>
      <c r="B319" s="112"/>
      <c r="C319" s="29"/>
      <c r="D319" s="30"/>
      <c r="E319" s="29"/>
      <c r="F319" s="91"/>
      <c r="G319" s="16"/>
      <c r="I319" s="16"/>
      <c r="K319" s="16"/>
      <c r="L319" s="16"/>
      <c r="M319" s="16"/>
      <c r="N319" s="16"/>
      <c r="O319" s="16"/>
      <c r="P319" s="16"/>
      <c r="Q319" s="17"/>
      <c r="R319" s="17"/>
      <c r="S319" s="17"/>
      <c r="T319" s="17"/>
      <c r="U319" s="17"/>
      <c r="AJ319" s="91"/>
    </row>
    <row r="320" spans="1:36" s="10" customFormat="1">
      <c r="A320" s="28"/>
      <c r="B320" s="112"/>
      <c r="C320" s="29"/>
      <c r="D320" s="30"/>
      <c r="E320" s="29"/>
      <c r="F320" s="91"/>
      <c r="G320" s="16"/>
      <c r="I320" s="16"/>
      <c r="K320" s="16"/>
      <c r="L320" s="16"/>
      <c r="M320" s="16"/>
      <c r="N320" s="16"/>
      <c r="O320" s="16"/>
      <c r="P320" s="16"/>
      <c r="Q320" s="17"/>
      <c r="R320" s="17"/>
      <c r="S320" s="17"/>
      <c r="T320" s="17"/>
      <c r="U320" s="17"/>
      <c r="AJ320" s="91"/>
    </row>
    <row r="321" spans="1:36" s="10" customFormat="1">
      <c r="A321" s="28"/>
      <c r="B321" s="112"/>
      <c r="C321" s="29"/>
      <c r="D321" s="30"/>
      <c r="E321" s="29"/>
      <c r="F321" s="91"/>
      <c r="G321" s="16"/>
      <c r="I321" s="16"/>
      <c r="K321" s="16"/>
      <c r="L321" s="16"/>
      <c r="M321" s="16"/>
      <c r="N321" s="16"/>
      <c r="O321" s="16"/>
      <c r="P321" s="16"/>
      <c r="Q321" s="17"/>
      <c r="R321" s="17"/>
      <c r="S321" s="17"/>
      <c r="T321" s="17"/>
      <c r="U321" s="17"/>
      <c r="AJ321" s="91"/>
    </row>
    <row r="322" spans="1:36" s="10" customFormat="1">
      <c r="A322" s="28"/>
      <c r="B322" s="112"/>
      <c r="C322" s="29"/>
      <c r="D322" s="30"/>
      <c r="E322" s="29"/>
      <c r="F322" s="91"/>
      <c r="G322" s="16"/>
      <c r="I322" s="16"/>
      <c r="K322" s="16"/>
      <c r="L322" s="16"/>
      <c r="M322" s="16"/>
      <c r="N322" s="16"/>
      <c r="O322" s="16"/>
      <c r="P322" s="16"/>
      <c r="Q322" s="17"/>
      <c r="R322" s="17"/>
      <c r="S322" s="17"/>
      <c r="T322" s="17"/>
      <c r="U322" s="17"/>
      <c r="AJ322" s="91"/>
    </row>
    <row r="323" spans="1:36" s="10" customFormat="1">
      <c r="A323" s="28"/>
      <c r="B323" s="112"/>
      <c r="C323" s="29"/>
      <c r="D323" s="30"/>
      <c r="E323" s="29"/>
      <c r="F323" s="91"/>
      <c r="G323" s="16"/>
      <c r="I323" s="16"/>
      <c r="K323" s="16"/>
      <c r="L323" s="16"/>
      <c r="M323" s="16"/>
      <c r="N323" s="16"/>
      <c r="O323" s="16"/>
      <c r="P323" s="16"/>
      <c r="Q323" s="17"/>
      <c r="R323" s="17"/>
      <c r="S323" s="17"/>
      <c r="T323" s="17"/>
      <c r="U323" s="17"/>
      <c r="AJ323" s="91"/>
    </row>
    <row r="324" spans="1:36" s="10" customFormat="1">
      <c r="A324" s="28"/>
      <c r="B324" s="112"/>
      <c r="C324" s="29"/>
      <c r="D324" s="30"/>
      <c r="E324" s="29"/>
      <c r="F324" s="91"/>
      <c r="G324" s="16"/>
      <c r="I324" s="16"/>
      <c r="K324" s="16"/>
      <c r="L324" s="16"/>
      <c r="M324" s="16"/>
      <c r="N324" s="16"/>
      <c r="O324" s="16"/>
      <c r="P324" s="16"/>
      <c r="Q324" s="17"/>
      <c r="R324" s="17"/>
      <c r="S324" s="17"/>
      <c r="T324" s="17"/>
      <c r="U324" s="17"/>
      <c r="AJ324" s="91"/>
    </row>
    <row r="325" spans="1:36" s="10" customFormat="1">
      <c r="A325" s="28"/>
      <c r="B325" s="112"/>
      <c r="C325" s="29"/>
      <c r="D325" s="30"/>
      <c r="E325" s="29"/>
      <c r="F325" s="91"/>
      <c r="G325" s="16"/>
      <c r="I325" s="16"/>
      <c r="K325" s="16"/>
      <c r="L325" s="16"/>
      <c r="M325" s="16"/>
      <c r="N325" s="16"/>
      <c r="O325" s="16"/>
      <c r="P325" s="16"/>
      <c r="Q325" s="17"/>
      <c r="R325" s="17"/>
      <c r="S325" s="17"/>
      <c r="T325" s="17"/>
      <c r="U325" s="17"/>
      <c r="AJ325" s="91"/>
    </row>
    <row r="326" spans="1:36" s="10" customFormat="1">
      <c r="A326" s="28"/>
      <c r="B326" s="112"/>
      <c r="C326" s="29"/>
      <c r="D326" s="30"/>
      <c r="E326" s="29"/>
      <c r="F326" s="91"/>
      <c r="G326" s="16"/>
      <c r="I326" s="16"/>
      <c r="K326" s="16"/>
      <c r="L326" s="16"/>
      <c r="M326" s="16"/>
      <c r="N326" s="16"/>
      <c r="O326" s="16"/>
      <c r="P326" s="16"/>
      <c r="Q326" s="17"/>
      <c r="R326" s="17"/>
      <c r="S326" s="17"/>
      <c r="T326" s="17"/>
      <c r="U326" s="17"/>
      <c r="AJ326" s="91"/>
    </row>
    <row r="327" spans="1:36" s="10" customFormat="1">
      <c r="A327" s="28"/>
      <c r="B327" s="112"/>
      <c r="C327" s="29"/>
      <c r="D327" s="30"/>
      <c r="E327" s="29"/>
      <c r="F327" s="91"/>
      <c r="G327" s="16"/>
      <c r="I327" s="16"/>
      <c r="K327" s="16"/>
      <c r="L327" s="16"/>
      <c r="M327" s="16"/>
      <c r="N327" s="16"/>
      <c r="O327" s="16"/>
      <c r="P327" s="16"/>
      <c r="Q327" s="17"/>
      <c r="R327" s="17"/>
      <c r="S327" s="17"/>
      <c r="T327" s="17"/>
      <c r="U327" s="17"/>
      <c r="AJ327" s="91"/>
    </row>
    <row r="328" spans="1:36" s="10" customFormat="1">
      <c r="A328" s="28"/>
      <c r="B328" s="112"/>
      <c r="C328" s="29"/>
      <c r="D328" s="30"/>
      <c r="E328" s="29"/>
      <c r="F328" s="91"/>
      <c r="G328" s="16"/>
      <c r="I328" s="16"/>
      <c r="K328" s="16"/>
      <c r="L328" s="16"/>
      <c r="M328" s="16"/>
      <c r="N328" s="16"/>
      <c r="O328" s="16"/>
      <c r="P328" s="16"/>
      <c r="Q328" s="17"/>
      <c r="R328" s="17"/>
      <c r="S328" s="17"/>
      <c r="T328" s="17"/>
      <c r="U328" s="17"/>
      <c r="AJ328" s="91"/>
    </row>
    <row r="329" spans="1:36" s="10" customFormat="1">
      <c r="A329" s="28"/>
      <c r="B329" s="112"/>
      <c r="C329" s="29"/>
      <c r="D329" s="30"/>
      <c r="E329" s="29"/>
      <c r="F329" s="91"/>
      <c r="G329" s="16"/>
      <c r="I329" s="16"/>
      <c r="K329" s="16"/>
      <c r="L329" s="16"/>
      <c r="M329" s="16"/>
      <c r="N329" s="16"/>
      <c r="O329" s="16"/>
      <c r="P329" s="16"/>
      <c r="Q329" s="17"/>
      <c r="R329" s="17"/>
      <c r="S329" s="17"/>
      <c r="T329" s="17"/>
      <c r="U329" s="17"/>
      <c r="AJ329" s="91"/>
    </row>
    <row r="330" spans="1:36" s="10" customFormat="1">
      <c r="A330" s="28"/>
      <c r="B330" s="112"/>
      <c r="C330" s="29"/>
      <c r="D330" s="30"/>
      <c r="E330" s="29"/>
      <c r="F330" s="91"/>
      <c r="G330" s="16"/>
      <c r="I330" s="16"/>
      <c r="K330" s="16"/>
      <c r="L330" s="16"/>
      <c r="M330" s="16"/>
      <c r="N330" s="16"/>
      <c r="O330" s="16"/>
      <c r="P330" s="16"/>
      <c r="Q330" s="17"/>
      <c r="R330" s="17"/>
      <c r="S330" s="17"/>
      <c r="T330" s="17"/>
      <c r="U330" s="17"/>
      <c r="V330" s="20"/>
      <c r="W330" s="20"/>
      <c r="X330" s="20"/>
      <c r="Y330" s="20"/>
      <c r="Z330" s="20"/>
      <c r="AA330" s="21"/>
      <c r="AB330" s="20"/>
      <c r="AC330" s="20"/>
      <c r="AJ330" s="91"/>
    </row>
    <row r="331" spans="1:36" s="10" customFormat="1">
      <c r="A331" s="28"/>
      <c r="B331" s="112"/>
      <c r="C331" s="29"/>
      <c r="D331" s="30"/>
      <c r="E331" s="29"/>
      <c r="F331" s="91"/>
      <c r="G331" s="16"/>
      <c r="I331" s="16"/>
      <c r="K331" s="16"/>
      <c r="L331" s="16"/>
      <c r="M331" s="16"/>
      <c r="N331" s="16"/>
      <c r="O331" s="16"/>
      <c r="P331" s="16"/>
      <c r="Q331" s="17"/>
      <c r="R331" s="17"/>
      <c r="S331" s="17"/>
      <c r="T331" s="17"/>
      <c r="U331" s="17"/>
      <c r="AJ331" s="91"/>
    </row>
    <row r="332" spans="1:36" s="10" customFormat="1">
      <c r="A332" s="28"/>
      <c r="B332" s="112"/>
      <c r="C332" s="29"/>
      <c r="D332" s="30"/>
      <c r="E332" s="29"/>
      <c r="F332" s="91"/>
      <c r="G332" s="16"/>
      <c r="I332" s="16"/>
      <c r="K332" s="16"/>
      <c r="L332" s="16"/>
      <c r="M332" s="16"/>
      <c r="N332" s="16"/>
      <c r="O332" s="16"/>
      <c r="P332" s="16"/>
      <c r="Q332" s="17"/>
      <c r="R332" s="17"/>
      <c r="S332" s="17"/>
      <c r="T332" s="17"/>
      <c r="U332" s="17"/>
      <c r="AJ332" s="91"/>
    </row>
    <row r="333" spans="1:36" s="10" customFormat="1">
      <c r="A333" s="28"/>
      <c r="B333" s="112"/>
      <c r="C333" s="29"/>
      <c r="D333" s="30"/>
      <c r="E333" s="29"/>
      <c r="F333" s="91"/>
      <c r="G333" s="16"/>
      <c r="I333" s="16"/>
      <c r="K333" s="16"/>
      <c r="L333" s="16"/>
      <c r="M333" s="16"/>
      <c r="N333" s="16"/>
      <c r="O333" s="16"/>
      <c r="P333" s="16"/>
      <c r="Q333" s="17"/>
      <c r="R333" s="17"/>
      <c r="S333" s="17"/>
      <c r="T333" s="17"/>
      <c r="U333" s="17"/>
      <c r="AJ333" s="91"/>
    </row>
    <row r="334" spans="1:36" s="10" customFormat="1">
      <c r="A334" s="28"/>
      <c r="B334" s="112"/>
      <c r="C334" s="29"/>
      <c r="D334" s="30"/>
      <c r="E334" s="29"/>
      <c r="F334" s="91"/>
      <c r="G334" s="16"/>
      <c r="I334" s="16"/>
      <c r="K334" s="16"/>
      <c r="L334" s="16"/>
      <c r="M334" s="16"/>
      <c r="N334" s="16"/>
      <c r="O334" s="16"/>
      <c r="P334" s="16"/>
      <c r="Q334" s="17"/>
      <c r="R334" s="17"/>
      <c r="S334" s="17"/>
      <c r="T334" s="17"/>
      <c r="U334" s="17"/>
      <c r="AJ334" s="91"/>
    </row>
    <row r="335" spans="1:36" s="10" customFormat="1">
      <c r="A335" s="28"/>
      <c r="B335" s="112"/>
      <c r="C335" s="29"/>
      <c r="D335" s="30"/>
      <c r="E335" s="29"/>
      <c r="F335" s="91"/>
      <c r="G335" s="16"/>
      <c r="I335" s="16"/>
      <c r="K335" s="16"/>
      <c r="L335" s="16"/>
      <c r="M335" s="16"/>
      <c r="N335" s="16"/>
      <c r="O335" s="16"/>
      <c r="P335" s="16"/>
      <c r="Q335" s="17"/>
      <c r="R335" s="17"/>
      <c r="S335" s="17"/>
      <c r="T335" s="17"/>
      <c r="U335" s="17"/>
      <c r="AJ335" s="91"/>
    </row>
    <row r="336" spans="1:36" s="10" customFormat="1">
      <c r="A336" s="28"/>
      <c r="B336" s="112"/>
      <c r="C336" s="29"/>
      <c r="D336" s="30"/>
      <c r="E336" s="29"/>
      <c r="F336" s="91"/>
      <c r="G336" s="16"/>
      <c r="I336" s="16"/>
      <c r="K336" s="16"/>
      <c r="L336" s="16"/>
      <c r="M336" s="16"/>
      <c r="N336" s="16"/>
      <c r="O336" s="16"/>
      <c r="P336" s="16"/>
      <c r="Q336" s="17"/>
      <c r="R336" s="17"/>
      <c r="S336" s="17"/>
      <c r="T336" s="17"/>
      <c r="U336" s="17"/>
      <c r="AJ336" s="91"/>
    </row>
    <row r="337" spans="1:36" s="10" customFormat="1">
      <c r="A337" s="28"/>
      <c r="B337" s="112"/>
      <c r="C337" s="29"/>
      <c r="D337" s="30"/>
      <c r="E337" s="29"/>
      <c r="F337" s="91"/>
      <c r="G337" s="16"/>
      <c r="I337" s="16"/>
      <c r="K337" s="16"/>
      <c r="L337" s="16"/>
      <c r="M337" s="16"/>
      <c r="N337" s="16"/>
      <c r="O337" s="16"/>
      <c r="P337" s="16"/>
      <c r="Q337" s="17"/>
      <c r="R337" s="17"/>
      <c r="S337" s="17"/>
      <c r="T337" s="17"/>
      <c r="U337" s="17"/>
      <c r="W337" s="45"/>
      <c r="AJ337" s="91"/>
    </row>
    <row r="338" spans="1:36" s="10" customFormat="1">
      <c r="A338" s="28"/>
      <c r="B338" s="112"/>
      <c r="C338" s="29"/>
      <c r="D338" s="30"/>
      <c r="E338" s="29"/>
      <c r="F338" s="91"/>
      <c r="G338" s="16"/>
      <c r="I338" s="16"/>
      <c r="K338" s="16"/>
      <c r="L338" s="16"/>
      <c r="M338" s="16"/>
      <c r="N338" s="16"/>
      <c r="O338" s="16"/>
      <c r="P338" s="16"/>
      <c r="Q338" s="17"/>
      <c r="R338" s="17"/>
      <c r="S338" s="17"/>
      <c r="T338" s="17"/>
      <c r="U338" s="17"/>
      <c r="AJ338" s="91"/>
    </row>
    <row r="339" spans="1:36" s="10" customFormat="1">
      <c r="A339" s="28"/>
      <c r="B339" s="112"/>
      <c r="C339" s="29"/>
      <c r="D339" s="30"/>
      <c r="E339" s="29"/>
      <c r="F339" s="91"/>
      <c r="G339" s="16"/>
      <c r="I339" s="16"/>
      <c r="K339" s="16"/>
      <c r="L339" s="16"/>
      <c r="M339" s="16"/>
      <c r="N339" s="16"/>
      <c r="O339" s="16"/>
      <c r="P339" s="16"/>
      <c r="Q339" s="17"/>
      <c r="R339" s="17"/>
      <c r="S339" s="17"/>
      <c r="T339" s="17"/>
      <c r="U339" s="17"/>
      <c r="AJ339" s="91"/>
    </row>
    <row r="340" spans="1:36" s="10" customFormat="1">
      <c r="A340" s="28"/>
      <c r="B340" s="112"/>
      <c r="C340" s="29"/>
      <c r="D340" s="30"/>
      <c r="E340" s="29"/>
      <c r="F340" s="91"/>
      <c r="G340" s="16"/>
      <c r="I340" s="16"/>
      <c r="K340" s="16"/>
      <c r="L340" s="16"/>
      <c r="M340" s="16"/>
      <c r="N340" s="16"/>
      <c r="O340" s="16"/>
      <c r="P340" s="16"/>
      <c r="Q340" s="17"/>
      <c r="R340" s="17"/>
      <c r="S340" s="17"/>
      <c r="T340" s="17"/>
      <c r="U340" s="17"/>
      <c r="AJ340" s="91"/>
    </row>
    <row r="341" spans="1:36" s="10" customFormat="1">
      <c r="A341" s="28"/>
      <c r="B341" s="112"/>
      <c r="C341" s="29"/>
      <c r="D341" s="30"/>
      <c r="E341" s="29"/>
      <c r="F341" s="91"/>
      <c r="G341" s="16"/>
      <c r="I341" s="16"/>
      <c r="K341" s="16"/>
      <c r="L341" s="16"/>
      <c r="M341" s="16"/>
      <c r="N341" s="16"/>
      <c r="O341" s="16"/>
      <c r="P341" s="16"/>
      <c r="Q341" s="17"/>
      <c r="R341" s="17"/>
      <c r="S341" s="17"/>
      <c r="T341" s="17"/>
      <c r="U341" s="17"/>
      <c r="AJ341" s="91"/>
    </row>
    <row r="342" spans="1:36" s="10" customFormat="1">
      <c r="A342" s="28"/>
      <c r="B342" s="112"/>
      <c r="C342" s="29"/>
      <c r="D342" s="30"/>
      <c r="E342" s="29"/>
      <c r="F342" s="91"/>
      <c r="G342" s="16"/>
      <c r="I342" s="16"/>
      <c r="K342" s="16"/>
      <c r="L342" s="16"/>
      <c r="M342" s="16"/>
      <c r="N342" s="16"/>
      <c r="O342" s="16"/>
      <c r="P342" s="16"/>
      <c r="Q342" s="17"/>
      <c r="R342" s="17"/>
      <c r="S342" s="17"/>
      <c r="T342" s="17"/>
      <c r="U342" s="17"/>
      <c r="AJ342" s="91"/>
    </row>
    <row r="343" spans="1:36" s="10" customFormat="1">
      <c r="A343" s="28"/>
      <c r="B343" s="112"/>
      <c r="C343" s="29"/>
      <c r="D343" s="30"/>
      <c r="E343" s="29"/>
      <c r="F343" s="91"/>
      <c r="G343" s="16"/>
      <c r="I343" s="16"/>
      <c r="K343" s="16"/>
      <c r="L343" s="16"/>
      <c r="M343" s="16"/>
      <c r="N343" s="16"/>
      <c r="O343" s="16"/>
      <c r="P343" s="16"/>
      <c r="Q343" s="17"/>
      <c r="R343" s="17"/>
      <c r="S343" s="17"/>
      <c r="T343" s="17"/>
      <c r="U343" s="17"/>
      <c r="AJ343" s="91"/>
    </row>
    <row r="344" spans="1:36" s="10" customFormat="1">
      <c r="A344" s="28"/>
      <c r="B344" s="112"/>
      <c r="C344" s="29"/>
      <c r="D344" s="30"/>
      <c r="E344" s="29"/>
      <c r="F344" s="91"/>
      <c r="G344" s="16"/>
      <c r="I344" s="16"/>
      <c r="K344" s="16"/>
      <c r="L344" s="16"/>
      <c r="M344" s="16"/>
      <c r="N344" s="16"/>
      <c r="O344" s="16"/>
      <c r="P344" s="16"/>
      <c r="Q344" s="17"/>
      <c r="R344" s="17"/>
      <c r="S344" s="17"/>
      <c r="T344" s="17"/>
      <c r="U344" s="17"/>
      <c r="AJ344" s="91"/>
    </row>
    <row r="345" spans="1:36" s="10" customFormat="1">
      <c r="A345" s="28"/>
      <c r="B345" s="112"/>
      <c r="C345" s="29"/>
      <c r="D345" s="30"/>
      <c r="E345" s="29"/>
      <c r="F345" s="91"/>
      <c r="G345" s="16"/>
      <c r="I345" s="16"/>
      <c r="K345" s="16"/>
      <c r="L345" s="16"/>
      <c r="M345" s="16"/>
      <c r="N345" s="16"/>
      <c r="O345" s="16"/>
      <c r="P345" s="16"/>
      <c r="Q345" s="17"/>
      <c r="R345" s="17"/>
      <c r="S345" s="17"/>
      <c r="T345" s="17"/>
      <c r="U345" s="17"/>
      <c r="AJ345" s="91"/>
    </row>
    <row r="346" spans="1:36" s="10" customFormat="1">
      <c r="A346" s="28"/>
      <c r="B346" s="112"/>
      <c r="C346" s="29"/>
      <c r="D346" s="30"/>
      <c r="E346" s="29"/>
      <c r="F346" s="91"/>
      <c r="G346" s="16"/>
      <c r="I346" s="16"/>
      <c r="K346" s="16"/>
      <c r="L346" s="16"/>
      <c r="M346" s="16"/>
      <c r="N346" s="16"/>
      <c r="O346" s="16"/>
      <c r="P346" s="16"/>
      <c r="Q346" s="17"/>
      <c r="R346" s="17"/>
      <c r="S346" s="17"/>
      <c r="T346" s="17"/>
      <c r="U346" s="17"/>
      <c r="AJ346" s="91"/>
    </row>
    <row r="347" spans="1:36" s="10" customFormat="1">
      <c r="A347" s="28"/>
      <c r="B347" s="112"/>
      <c r="C347" s="29"/>
      <c r="D347" s="30"/>
      <c r="E347" s="29"/>
      <c r="F347" s="91"/>
      <c r="G347" s="16"/>
      <c r="I347" s="16"/>
      <c r="K347" s="16"/>
      <c r="L347" s="16"/>
      <c r="M347" s="16"/>
      <c r="N347" s="16"/>
      <c r="O347" s="16"/>
      <c r="P347" s="16"/>
      <c r="Q347" s="17"/>
      <c r="R347" s="17"/>
      <c r="S347" s="17"/>
      <c r="T347" s="17"/>
      <c r="U347" s="17"/>
      <c r="AJ347" s="91"/>
    </row>
    <row r="348" spans="1:36" s="10" customFormat="1" ht="14.25" customHeight="1">
      <c r="A348" s="28"/>
      <c r="B348" s="112"/>
      <c r="C348" s="29"/>
      <c r="D348" s="30"/>
      <c r="E348" s="29"/>
      <c r="F348" s="91"/>
      <c r="G348" s="16"/>
      <c r="I348" s="16"/>
      <c r="K348" s="16"/>
      <c r="L348" s="16"/>
      <c r="M348" s="16"/>
      <c r="N348" s="16"/>
      <c r="O348" s="16"/>
      <c r="P348" s="16"/>
      <c r="Q348" s="17"/>
      <c r="R348" s="17"/>
      <c r="S348" s="17"/>
      <c r="T348" s="17"/>
      <c r="U348" s="17"/>
      <c r="AJ348" s="91"/>
    </row>
    <row r="349" spans="1:36" s="10" customFormat="1">
      <c r="A349" s="28"/>
      <c r="B349" s="112"/>
      <c r="C349" s="29"/>
      <c r="D349" s="30"/>
      <c r="E349" s="29"/>
      <c r="F349" s="91"/>
      <c r="G349" s="16"/>
      <c r="I349" s="16"/>
      <c r="K349" s="16"/>
      <c r="L349" s="16"/>
      <c r="M349" s="16"/>
      <c r="N349" s="16"/>
      <c r="O349" s="16"/>
      <c r="P349" s="16"/>
      <c r="Q349" s="17"/>
      <c r="R349" s="17"/>
      <c r="S349" s="17"/>
      <c r="T349" s="17"/>
      <c r="U349" s="17"/>
      <c r="AJ349" s="91"/>
    </row>
    <row r="350" spans="1:36" s="10" customFormat="1">
      <c r="A350" s="28"/>
      <c r="B350" s="112"/>
      <c r="C350" s="29"/>
      <c r="D350" s="30"/>
      <c r="E350" s="29"/>
      <c r="F350" s="91"/>
      <c r="G350" s="16"/>
      <c r="I350" s="16"/>
      <c r="K350" s="16"/>
      <c r="L350" s="16"/>
      <c r="M350" s="16"/>
      <c r="N350" s="16"/>
      <c r="O350" s="16"/>
      <c r="P350" s="16"/>
      <c r="Q350" s="17"/>
      <c r="R350" s="17"/>
      <c r="S350" s="17"/>
      <c r="T350" s="17"/>
      <c r="U350" s="17"/>
      <c r="AJ350" s="91"/>
    </row>
    <row r="351" spans="1:36" s="10" customFormat="1">
      <c r="A351" s="28"/>
      <c r="B351" s="112"/>
      <c r="C351" s="29"/>
      <c r="D351" s="30"/>
      <c r="E351" s="29"/>
      <c r="F351" s="91"/>
      <c r="G351" s="16"/>
      <c r="I351" s="16"/>
      <c r="K351" s="16"/>
      <c r="L351" s="16"/>
      <c r="M351" s="16"/>
      <c r="N351" s="16"/>
      <c r="O351" s="16"/>
      <c r="P351" s="16"/>
      <c r="Q351" s="17"/>
      <c r="R351" s="17"/>
      <c r="S351" s="17"/>
      <c r="T351" s="17"/>
      <c r="U351" s="17"/>
      <c r="AJ351" s="91"/>
    </row>
    <row r="352" spans="1:36" s="10" customFormat="1">
      <c r="A352" s="90"/>
      <c r="B352" s="214"/>
      <c r="C352" s="212"/>
      <c r="D352" s="213"/>
      <c r="E352" s="29"/>
      <c r="F352" s="91"/>
      <c r="G352" s="16"/>
      <c r="I352" s="16"/>
      <c r="K352" s="16"/>
      <c r="L352" s="16"/>
      <c r="M352" s="16"/>
      <c r="N352" s="16"/>
      <c r="O352" s="16"/>
      <c r="P352" s="16"/>
      <c r="Q352" s="17"/>
      <c r="R352" s="17"/>
      <c r="S352" s="17"/>
      <c r="T352" s="17"/>
      <c r="U352" s="17"/>
      <c r="AJ352" s="91"/>
    </row>
    <row r="353" spans="1:36" s="10" customFormat="1">
      <c r="A353" s="28"/>
      <c r="B353" s="112"/>
      <c r="C353" s="29"/>
      <c r="D353" s="30"/>
      <c r="E353" s="29"/>
      <c r="F353" s="91"/>
      <c r="G353" s="16"/>
      <c r="I353" s="16"/>
      <c r="K353" s="16"/>
      <c r="L353" s="16"/>
      <c r="M353" s="16"/>
      <c r="N353" s="16"/>
      <c r="O353" s="16"/>
      <c r="P353" s="16"/>
      <c r="Q353" s="17"/>
      <c r="R353" s="17"/>
      <c r="S353" s="17"/>
      <c r="T353" s="17"/>
      <c r="U353" s="17"/>
      <c r="AJ353" s="91"/>
    </row>
    <row r="354" spans="1:36" s="10" customFormat="1">
      <c r="A354" s="28"/>
      <c r="B354" s="112"/>
      <c r="C354" s="29"/>
      <c r="D354" s="30"/>
      <c r="E354" s="29"/>
      <c r="F354" s="91"/>
      <c r="G354" s="16"/>
      <c r="I354" s="16"/>
      <c r="K354" s="16"/>
      <c r="L354" s="16"/>
      <c r="M354" s="16"/>
      <c r="N354" s="16"/>
      <c r="O354" s="16"/>
      <c r="P354" s="16"/>
      <c r="Q354" s="17"/>
      <c r="R354" s="17"/>
      <c r="S354" s="17"/>
      <c r="T354" s="17"/>
      <c r="U354" s="17"/>
      <c r="AJ354" s="91"/>
    </row>
    <row r="355" spans="1:36" s="10" customFormat="1">
      <c r="A355" s="28"/>
      <c r="B355" s="112"/>
      <c r="C355" s="29"/>
      <c r="D355" s="30"/>
      <c r="E355" s="29"/>
      <c r="F355" s="91"/>
      <c r="G355" s="16"/>
      <c r="I355" s="16"/>
      <c r="K355" s="16"/>
      <c r="L355" s="16"/>
      <c r="M355" s="16"/>
      <c r="N355" s="16"/>
      <c r="O355" s="16"/>
      <c r="P355" s="16"/>
      <c r="Q355" s="17"/>
      <c r="R355" s="17"/>
      <c r="S355" s="17"/>
      <c r="T355" s="17"/>
      <c r="U355" s="17"/>
      <c r="AJ355" s="91"/>
    </row>
    <row r="356" spans="1:36" s="10" customFormat="1">
      <c r="A356" s="28"/>
      <c r="B356" s="112"/>
      <c r="C356" s="29"/>
      <c r="D356" s="30"/>
      <c r="E356" s="29"/>
      <c r="F356" s="91"/>
      <c r="G356" s="16"/>
      <c r="I356" s="16"/>
      <c r="K356" s="16"/>
      <c r="L356" s="16"/>
      <c r="M356" s="16"/>
      <c r="N356" s="16"/>
      <c r="O356" s="16"/>
      <c r="P356" s="16"/>
      <c r="Q356" s="17"/>
      <c r="R356" s="17"/>
      <c r="S356" s="17"/>
      <c r="T356" s="17"/>
      <c r="U356" s="17"/>
      <c r="AJ356" s="91"/>
    </row>
    <row r="357" spans="1:36" s="10" customFormat="1" ht="12.75" customHeight="1">
      <c r="A357" s="28"/>
      <c r="B357" s="112"/>
      <c r="C357" s="29"/>
      <c r="D357" s="30"/>
      <c r="E357" s="29"/>
      <c r="F357" s="91"/>
      <c r="G357" s="16"/>
      <c r="I357" s="16"/>
      <c r="K357" s="16"/>
      <c r="L357" s="16"/>
      <c r="M357" s="16"/>
      <c r="N357" s="16"/>
      <c r="O357" s="16"/>
      <c r="P357" s="16"/>
      <c r="Q357" s="17"/>
      <c r="R357" s="17"/>
      <c r="S357" s="17"/>
      <c r="T357" s="17"/>
      <c r="U357" s="17"/>
      <c r="AJ357" s="91"/>
    </row>
    <row r="358" spans="1:36" s="10" customFormat="1">
      <c r="A358" s="28"/>
      <c r="B358" s="112"/>
      <c r="C358" s="29"/>
      <c r="D358" s="30"/>
      <c r="E358" s="29"/>
      <c r="F358" s="91"/>
      <c r="G358" s="16"/>
      <c r="I358" s="16"/>
      <c r="K358" s="16"/>
      <c r="L358" s="16"/>
      <c r="M358" s="16"/>
      <c r="N358" s="16"/>
      <c r="O358" s="16"/>
      <c r="P358" s="16"/>
      <c r="Q358" s="17"/>
      <c r="R358" s="17"/>
      <c r="S358" s="17"/>
      <c r="T358" s="17"/>
      <c r="U358" s="17"/>
      <c r="AJ358" s="91"/>
    </row>
    <row r="359" spans="1:36" s="10" customFormat="1">
      <c r="A359" s="28"/>
      <c r="B359" s="112"/>
      <c r="C359" s="29"/>
      <c r="D359" s="30"/>
      <c r="E359" s="29"/>
      <c r="F359" s="91"/>
      <c r="G359" s="16"/>
      <c r="I359" s="16"/>
      <c r="K359" s="16"/>
      <c r="L359" s="16"/>
      <c r="M359" s="16"/>
      <c r="N359" s="16"/>
      <c r="O359" s="16"/>
      <c r="P359" s="16"/>
      <c r="Q359" s="17"/>
      <c r="R359" s="17"/>
      <c r="S359" s="17"/>
      <c r="T359" s="17"/>
      <c r="U359" s="17"/>
      <c r="AJ359" s="91"/>
    </row>
    <row r="360" spans="1:36" s="10" customFormat="1">
      <c r="A360" s="28"/>
      <c r="B360" s="93"/>
      <c r="C360" s="29"/>
      <c r="D360" s="30"/>
      <c r="E360" s="29"/>
      <c r="F360" s="91"/>
      <c r="G360" s="16"/>
      <c r="I360" s="16"/>
      <c r="K360" s="16"/>
      <c r="L360" s="16"/>
      <c r="M360" s="16"/>
      <c r="N360" s="16"/>
      <c r="O360" s="16"/>
      <c r="P360" s="16"/>
      <c r="Q360" s="17"/>
      <c r="R360" s="17"/>
      <c r="S360" s="17"/>
      <c r="T360" s="17"/>
      <c r="U360" s="17"/>
      <c r="V360" s="46"/>
      <c r="AJ360" s="91"/>
    </row>
    <row r="361" spans="1:36" s="10" customFormat="1">
      <c r="A361" s="28"/>
      <c r="B361" s="112"/>
      <c r="C361" s="29"/>
      <c r="D361" s="30"/>
      <c r="E361" s="29"/>
      <c r="F361" s="91"/>
      <c r="G361" s="16"/>
      <c r="I361" s="16"/>
      <c r="K361" s="16"/>
      <c r="L361" s="16"/>
      <c r="M361" s="16"/>
      <c r="N361" s="16"/>
      <c r="O361" s="16"/>
      <c r="P361" s="16"/>
      <c r="Q361" s="17"/>
      <c r="R361" s="17"/>
      <c r="S361" s="17"/>
      <c r="T361" s="17"/>
      <c r="U361" s="17"/>
      <c r="AJ361" s="91"/>
    </row>
    <row r="362" spans="1:36" s="10" customFormat="1">
      <c r="A362" s="28"/>
      <c r="B362" s="112"/>
      <c r="C362" s="29"/>
      <c r="D362" s="30"/>
      <c r="E362" s="29"/>
      <c r="F362" s="91"/>
      <c r="G362" s="16"/>
      <c r="I362" s="16"/>
      <c r="K362" s="16"/>
      <c r="L362" s="16"/>
      <c r="M362" s="16"/>
      <c r="N362" s="16"/>
      <c r="O362" s="16"/>
      <c r="P362" s="16"/>
      <c r="Q362" s="17"/>
      <c r="R362" s="17"/>
      <c r="S362" s="17"/>
      <c r="T362" s="17"/>
      <c r="U362" s="17"/>
      <c r="AJ362" s="91"/>
    </row>
    <row r="363" spans="1:36" s="10" customFormat="1">
      <c r="A363" s="28"/>
      <c r="B363" s="112"/>
      <c r="C363" s="29"/>
      <c r="D363" s="30"/>
      <c r="E363" s="29"/>
      <c r="F363" s="91"/>
      <c r="G363" s="16"/>
      <c r="I363" s="16"/>
      <c r="K363" s="16"/>
      <c r="L363" s="16"/>
      <c r="M363" s="16"/>
      <c r="N363" s="16"/>
      <c r="O363" s="16"/>
      <c r="P363" s="16"/>
      <c r="Q363" s="17"/>
      <c r="R363" s="17"/>
      <c r="S363" s="17"/>
      <c r="T363" s="17"/>
      <c r="U363" s="17"/>
      <c r="AJ363" s="91"/>
    </row>
    <row r="364" spans="1:36" s="10" customFormat="1">
      <c r="A364" s="28"/>
      <c r="B364" s="112"/>
      <c r="C364" s="29"/>
      <c r="D364" s="30"/>
      <c r="E364" s="29"/>
      <c r="F364" s="91"/>
      <c r="G364" s="16"/>
      <c r="I364" s="16"/>
      <c r="K364" s="16"/>
      <c r="L364" s="16"/>
      <c r="M364" s="16"/>
      <c r="N364" s="16"/>
      <c r="O364" s="16"/>
      <c r="P364" s="16"/>
      <c r="Q364" s="17"/>
      <c r="R364" s="17"/>
      <c r="S364" s="17"/>
      <c r="T364" s="17"/>
      <c r="U364" s="17"/>
      <c r="AJ364" s="91"/>
    </row>
    <row r="365" spans="1:36" s="10" customFormat="1">
      <c r="A365" s="28"/>
      <c r="B365" s="112"/>
      <c r="C365" s="29"/>
      <c r="D365" s="30"/>
      <c r="E365" s="29"/>
      <c r="F365" s="91"/>
      <c r="G365" s="16"/>
      <c r="I365" s="16"/>
      <c r="K365" s="16"/>
      <c r="L365" s="16"/>
      <c r="M365" s="16"/>
      <c r="N365" s="16"/>
      <c r="O365" s="16"/>
      <c r="P365" s="16"/>
      <c r="Q365" s="17"/>
      <c r="R365" s="17"/>
      <c r="S365" s="17"/>
      <c r="T365" s="17"/>
      <c r="U365" s="17"/>
      <c r="AJ365" s="91"/>
    </row>
    <row r="366" spans="1:36" s="10" customFormat="1">
      <c r="A366" s="28"/>
      <c r="B366" s="112"/>
      <c r="C366" s="29"/>
      <c r="D366" s="30"/>
      <c r="E366" s="29"/>
      <c r="F366" s="91"/>
      <c r="G366" s="16"/>
      <c r="I366" s="16"/>
      <c r="K366" s="16"/>
      <c r="L366" s="16"/>
      <c r="M366" s="16"/>
      <c r="N366" s="16"/>
      <c r="O366" s="16"/>
      <c r="P366" s="16"/>
      <c r="Q366" s="17"/>
      <c r="R366" s="17"/>
      <c r="S366" s="17"/>
      <c r="T366" s="17"/>
      <c r="U366" s="17"/>
      <c r="AJ366" s="91"/>
    </row>
    <row r="367" spans="1:36" s="10" customFormat="1">
      <c r="A367" s="28"/>
      <c r="B367" s="112"/>
      <c r="C367" s="29"/>
      <c r="D367" s="30"/>
      <c r="E367" s="29"/>
      <c r="F367" s="91"/>
      <c r="G367" s="16"/>
      <c r="I367" s="16"/>
      <c r="K367" s="16"/>
      <c r="L367" s="16"/>
      <c r="M367" s="16"/>
      <c r="N367" s="16"/>
      <c r="O367" s="16"/>
      <c r="P367" s="16"/>
      <c r="Q367" s="17"/>
      <c r="R367" s="17"/>
      <c r="S367" s="17"/>
      <c r="T367" s="17"/>
      <c r="U367" s="17"/>
      <c r="AJ367" s="91"/>
    </row>
    <row r="368" spans="1:36" s="10" customFormat="1">
      <c r="A368" s="28"/>
      <c r="B368" s="112"/>
      <c r="C368" s="29"/>
      <c r="D368" s="30"/>
      <c r="E368" s="29"/>
      <c r="F368" s="91"/>
      <c r="G368" s="16"/>
      <c r="I368" s="16"/>
      <c r="K368" s="16"/>
      <c r="L368" s="16"/>
      <c r="M368" s="16"/>
      <c r="N368" s="16"/>
      <c r="O368" s="16"/>
      <c r="P368" s="16"/>
      <c r="Q368" s="17"/>
      <c r="R368" s="17"/>
      <c r="S368" s="17"/>
      <c r="T368" s="17"/>
      <c r="U368" s="17"/>
      <c r="AJ368" s="91"/>
    </row>
    <row r="369" spans="1:36" s="10" customFormat="1">
      <c r="A369" s="28"/>
      <c r="B369" s="112"/>
      <c r="C369" s="29"/>
      <c r="D369" s="30"/>
      <c r="F369" s="91"/>
      <c r="G369" s="16"/>
      <c r="I369" s="16"/>
      <c r="K369" s="22"/>
      <c r="L369" s="22"/>
      <c r="M369" s="22"/>
      <c r="N369" s="22"/>
      <c r="O369" s="22"/>
      <c r="P369" s="16"/>
      <c r="Q369" s="17"/>
      <c r="R369" s="17"/>
      <c r="S369" s="17"/>
      <c r="T369" s="17"/>
      <c r="U369" s="17"/>
      <c r="AJ369" s="91"/>
    </row>
    <row r="370" spans="1:36" s="10" customFormat="1">
      <c r="A370" s="28"/>
      <c r="B370" s="112"/>
      <c r="C370" s="29"/>
      <c r="D370" s="30"/>
      <c r="F370" s="91"/>
      <c r="G370" s="16"/>
      <c r="I370" s="16"/>
      <c r="K370" s="22"/>
      <c r="L370" s="22"/>
      <c r="M370" s="22"/>
      <c r="N370" s="22"/>
      <c r="O370" s="22"/>
      <c r="P370" s="16"/>
      <c r="Q370" s="17"/>
      <c r="R370" s="17"/>
      <c r="S370" s="17"/>
      <c r="T370" s="17"/>
      <c r="U370" s="17"/>
      <c r="AB370" s="47"/>
      <c r="AJ370" s="91"/>
    </row>
    <row r="371" spans="1:36" s="10" customFormat="1">
      <c r="A371" s="28"/>
      <c r="B371" s="112"/>
      <c r="C371" s="29"/>
      <c r="D371" s="30"/>
      <c r="F371" s="91"/>
      <c r="G371" s="16"/>
      <c r="I371" s="16"/>
      <c r="K371" s="22"/>
      <c r="L371" s="22"/>
      <c r="M371" s="22"/>
      <c r="N371" s="22"/>
      <c r="O371" s="22"/>
      <c r="P371" s="16"/>
      <c r="Q371" s="17"/>
      <c r="R371" s="17"/>
      <c r="S371" s="17"/>
      <c r="T371" s="17"/>
      <c r="U371" s="17"/>
      <c r="AJ371" s="91"/>
    </row>
    <row r="372" spans="1:36" s="10" customFormat="1">
      <c r="A372" s="28"/>
      <c r="B372" s="112"/>
      <c r="C372" s="29"/>
      <c r="D372" s="30"/>
      <c r="F372" s="91"/>
      <c r="G372" s="16"/>
      <c r="I372" s="16"/>
      <c r="K372" s="22"/>
      <c r="L372" s="22"/>
      <c r="M372" s="22"/>
      <c r="N372" s="22"/>
      <c r="O372" s="22"/>
      <c r="P372" s="16"/>
      <c r="Q372" s="17"/>
      <c r="R372" s="17"/>
      <c r="S372" s="17"/>
      <c r="T372" s="17"/>
      <c r="U372" s="17"/>
      <c r="AJ372" s="91"/>
    </row>
    <row r="373" spans="1:36" s="10" customFormat="1">
      <c r="A373" s="28"/>
      <c r="B373" s="112"/>
      <c r="C373" s="29"/>
      <c r="D373" s="30"/>
      <c r="F373" s="91"/>
      <c r="G373" s="16"/>
      <c r="I373" s="16"/>
      <c r="K373" s="22"/>
      <c r="L373" s="22"/>
      <c r="M373" s="22"/>
      <c r="N373" s="22"/>
      <c r="O373" s="22"/>
      <c r="P373" s="16"/>
      <c r="Q373" s="17"/>
      <c r="R373" s="17"/>
      <c r="S373" s="17"/>
      <c r="T373" s="17"/>
      <c r="U373" s="17"/>
      <c r="AJ373" s="91"/>
    </row>
    <row r="374" spans="1:36" s="10" customFormat="1">
      <c r="A374" s="28"/>
      <c r="B374" s="112"/>
      <c r="C374" s="29"/>
      <c r="D374" s="30"/>
      <c r="F374" s="91"/>
      <c r="G374" s="16"/>
      <c r="I374" s="16"/>
      <c r="K374" s="22"/>
      <c r="L374" s="22"/>
      <c r="M374" s="22"/>
      <c r="N374" s="22"/>
      <c r="O374" s="22"/>
      <c r="P374" s="16"/>
      <c r="Q374" s="17"/>
      <c r="R374" s="17"/>
      <c r="S374" s="17"/>
      <c r="T374" s="17"/>
      <c r="U374" s="17"/>
      <c r="AJ374" s="91"/>
    </row>
    <row r="375" spans="1:36" s="10" customFormat="1">
      <c r="A375" s="28"/>
      <c r="B375" s="112"/>
      <c r="C375" s="29"/>
      <c r="D375" s="30"/>
      <c r="F375" s="91"/>
      <c r="G375" s="16"/>
      <c r="I375" s="16"/>
      <c r="K375" s="22"/>
      <c r="L375" s="22"/>
      <c r="M375" s="22"/>
      <c r="N375" s="22"/>
      <c r="O375" s="22"/>
      <c r="P375" s="16"/>
      <c r="Q375" s="17"/>
      <c r="R375" s="17"/>
      <c r="S375" s="17"/>
      <c r="T375" s="17"/>
      <c r="U375" s="17"/>
      <c r="AJ375" s="91"/>
    </row>
    <row r="376" spans="1:36" s="10" customFormat="1">
      <c r="A376" s="28"/>
      <c r="B376" s="112"/>
      <c r="C376" s="29"/>
      <c r="D376" s="30"/>
      <c r="F376" s="91"/>
      <c r="G376" s="16"/>
      <c r="I376" s="16"/>
      <c r="K376" s="22"/>
      <c r="L376" s="22"/>
      <c r="M376" s="22"/>
      <c r="N376" s="22"/>
      <c r="O376" s="22"/>
      <c r="P376" s="16"/>
      <c r="Q376" s="17"/>
      <c r="R376" s="17"/>
      <c r="S376" s="17"/>
      <c r="T376" s="17"/>
      <c r="U376" s="17"/>
      <c r="AJ376" s="91"/>
    </row>
    <row r="377" spans="1:36" s="10" customFormat="1">
      <c r="A377" s="28"/>
      <c r="B377" s="112"/>
      <c r="C377" s="29"/>
      <c r="D377" s="30"/>
      <c r="F377" s="91"/>
      <c r="G377" s="16"/>
      <c r="I377" s="16"/>
      <c r="K377" s="22"/>
      <c r="L377" s="22"/>
      <c r="M377" s="22"/>
      <c r="N377" s="22"/>
      <c r="O377" s="22"/>
      <c r="P377" s="16"/>
      <c r="Q377" s="17"/>
      <c r="R377" s="17"/>
      <c r="S377" s="17"/>
      <c r="T377" s="17"/>
      <c r="U377" s="17"/>
      <c r="AJ377" s="91"/>
    </row>
    <row r="378" spans="1:36" s="10" customFormat="1">
      <c r="A378" s="28"/>
      <c r="B378" s="112"/>
      <c r="C378" s="29"/>
      <c r="D378" s="30"/>
      <c r="F378" s="91"/>
      <c r="G378" s="16"/>
      <c r="I378" s="16"/>
      <c r="K378" s="16"/>
      <c r="L378" s="16"/>
      <c r="M378" s="16"/>
      <c r="N378" s="16"/>
      <c r="O378" s="16"/>
      <c r="P378" s="16"/>
      <c r="Q378" s="17"/>
      <c r="R378" s="17"/>
      <c r="S378" s="17"/>
      <c r="T378" s="17"/>
      <c r="U378" s="17"/>
      <c r="AJ378" s="91"/>
    </row>
    <row r="379" spans="1:36" s="10" customFormat="1">
      <c r="A379" s="28"/>
      <c r="B379" s="112"/>
      <c r="C379" s="29"/>
      <c r="D379" s="30"/>
      <c r="F379" s="91"/>
      <c r="G379" s="16"/>
      <c r="I379" s="16"/>
      <c r="K379" s="16"/>
      <c r="L379" s="16"/>
      <c r="M379" s="16"/>
      <c r="N379" s="16"/>
      <c r="O379" s="16"/>
      <c r="P379" s="16"/>
      <c r="Q379" s="17"/>
      <c r="R379" s="17"/>
      <c r="S379" s="17"/>
      <c r="T379" s="17"/>
      <c r="U379" s="17"/>
      <c r="AJ379" s="91"/>
    </row>
    <row r="380" spans="1:36" s="10" customFormat="1">
      <c r="A380" s="28"/>
      <c r="B380" s="112"/>
      <c r="C380" s="29"/>
      <c r="D380" s="30"/>
      <c r="F380" s="91"/>
      <c r="G380" s="16"/>
      <c r="I380" s="16"/>
      <c r="K380" s="16"/>
      <c r="L380" s="16"/>
      <c r="M380" s="16"/>
      <c r="N380" s="16"/>
      <c r="O380" s="16"/>
      <c r="P380" s="16"/>
      <c r="Q380" s="17"/>
      <c r="R380" s="17"/>
      <c r="S380" s="17"/>
      <c r="T380" s="17"/>
      <c r="U380" s="17"/>
      <c r="AJ380" s="91"/>
    </row>
    <row r="381" spans="1:36" s="10" customFormat="1">
      <c r="A381" s="28"/>
      <c r="B381" s="112"/>
      <c r="C381" s="29"/>
      <c r="D381" s="30"/>
      <c r="F381" s="91"/>
      <c r="G381" s="16"/>
      <c r="I381" s="16"/>
      <c r="K381" s="16"/>
      <c r="L381" s="16"/>
      <c r="M381" s="16"/>
      <c r="N381" s="16"/>
      <c r="O381" s="16"/>
      <c r="P381" s="16"/>
      <c r="Q381" s="17"/>
      <c r="R381" s="17"/>
      <c r="S381" s="17"/>
      <c r="T381" s="17"/>
      <c r="U381" s="17"/>
      <c r="AJ381" s="91"/>
    </row>
    <row r="382" spans="1:36" s="10" customFormat="1">
      <c r="A382" s="28"/>
      <c r="B382" s="112"/>
      <c r="C382" s="29"/>
      <c r="D382" s="30"/>
      <c r="F382" s="91"/>
      <c r="G382" s="16"/>
      <c r="I382" s="16"/>
      <c r="K382" s="16"/>
      <c r="L382" s="16"/>
      <c r="M382" s="16"/>
      <c r="N382" s="16"/>
      <c r="O382" s="16"/>
      <c r="P382" s="16"/>
      <c r="Q382" s="17"/>
      <c r="R382" s="17"/>
      <c r="S382" s="17"/>
      <c r="T382" s="17"/>
      <c r="U382" s="17"/>
      <c r="AJ382" s="91"/>
    </row>
    <row r="383" spans="1:36" s="10" customFormat="1">
      <c r="A383" s="28"/>
      <c r="B383" s="112"/>
      <c r="C383" s="29"/>
      <c r="D383" s="30"/>
      <c r="F383" s="91"/>
      <c r="G383" s="16"/>
      <c r="I383" s="16"/>
      <c r="K383" s="16"/>
      <c r="L383" s="16"/>
      <c r="M383" s="16"/>
      <c r="N383" s="16"/>
      <c r="O383" s="16"/>
      <c r="P383" s="16"/>
      <c r="Q383" s="17"/>
      <c r="R383" s="17"/>
      <c r="S383" s="17"/>
      <c r="T383" s="17"/>
      <c r="U383" s="17"/>
      <c r="AJ383" s="91"/>
    </row>
    <row r="384" spans="1:36" s="10" customFormat="1">
      <c r="A384" s="28"/>
      <c r="B384" s="112"/>
      <c r="C384" s="29"/>
      <c r="D384" s="30"/>
      <c r="F384" s="91"/>
      <c r="G384" s="16"/>
      <c r="I384" s="16"/>
      <c r="K384" s="16"/>
      <c r="L384" s="16"/>
      <c r="M384" s="16"/>
      <c r="N384" s="16"/>
      <c r="O384" s="16"/>
      <c r="P384" s="16"/>
      <c r="Q384" s="17"/>
      <c r="R384" s="17"/>
      <c r="S384" s="17"/>
      <c r="T384" s="17"/>
      <c r="U384" s="17"/>
      <c r="AJ384" s="91"/>
    </row>
    <row r="385" spans="1:36" s="10" customFormat="1">
      <c r="A385" s="28"/>
      <c r="B385" s="112"/>
      <c r="C385" s="29"/>
      <c r="D385" s="30"/>
      <c r="F385" s="91"/>
      <c r="G385" s="16"/>
      <c r="I385" s="16"/>
      <c r="K385" s="16"/>
      <c r="L385" s="16"/>
      <c r="M385" s="16"/>
      <c r="N385" s="16"/>
      <c r="O385" s="16"/>
      <c r="P385" s="16"/>
      <c r="Q385" s="17"/>
      <c r="R385" s="17"/>
      <c r="S385" s="17"/>
      <c r="T385" s="17"/>
      <c r="U385" s="17"/>
      <c r="AJ385" s="91"/>
    </row>
    <row r="386" spans="1:36">
      <c r="A386" s="32"/>
      <c r="B386" s="113"/>
      <c r="C386" s="48"/>
      <c r="D386" s="30"/>
      <c r="E386" s="93"/>
      <c r="F386" s="91"/>
      <c r="AJ386" s="91"/>
    </row>
    <row r="387" spans="1:36">
      <c r="A387" s="32"/>
      <c r="B387" s="113"/>
      <c r="C387" s="48"/>
      <c r="D387" s="30"/>
      <c r="E387" s="93"/>
      <c r="F387" s="91"/>
      <c r="AJ387" s="91"/>
    </row>
    <row r="388" spans="1:36">
      <c r="A388" s="32"/>
      <c r="B388" s="113"/>
      <c r="C388" s="48"/>
      <c r="D388" s="30"/>
      <c r="E388" s="93"/>
      <c r="F388" s="91"/>
      <c r="AJ388" s="91"/>
    </row>
    <row r="389" spans="1:36">
      <c r="A389" s="32"/>
      <c r="B389" s="113"/>
      <c r="C389" s="48"/>
      <c r="D389" s="30"/>
      <c r="E389" s="93"/>
      <c r="F389" s="91"/>
      <c r="AJ389" s="91"/>
    </row>
    <row r="390" spans="1:36">
      <c r="A390" s="32"/>
      <c r="B390" s="113"/>
      <c r="C390" s="48"/>
      <c r="D390" s="30"/>
      <c r="E390" s="93"/>
      <c r="F390" s="91"/>
      <c r="AJ390" s="91"/>
    </row>
    <row r="391" spans="1:36">
      <c r="A391" s="32"/>
      <c r="B391" s="113"/>
      <c r="C391" s="48"/>
      <c r="D391" s="30"/>
      <c r="E391" s="93"/>
      <c r="F391" s="91"/>
      <c r="AA391" s="98"/>
      <c r="AJ391" s="91"/>
    </row>
    <row r="392" spans="1:36">
      <c r="A392" s="32"/>
      <c r="B392" s="113"/>
      <c r="C392" s="48"/>
      <c r="D392" s="30"/>
      <c r="E392" s="93"/>
      <c r="F392" s="91"/>
      <c r="AJ392" s="91"/>
    </row>
    <row r="393" spans="1:36">
      <c r="A393" s="32"/>
      <c r="B393" s="113"/>
      <c r="C393" s="48"/>
      <c r="D393" s="30"/>
      <c r="E393" s="93"/>
      <c r="F393" s="91"/>
      <c r="AJ393" s="91"/>
    </row>
    <row r="394" spans="1:36" s="94" customFormat="1">
      <c r="A394" s="99"/>
      <c r="B394" s="112"/>
      <c r="C394" s="100"/>
      <c r="D394" s="30"/>
      <c r="E394" s="93"/>
      <c r="F394" s="91"/>
      <c r="G394" s="95"/>
      <c r="H394" s="93"/>
      <c r="I394" s="95"/>
      <c r="J394" s="93"/>
      <c r="K394" s="95"/>
      <c r="L394" s="95"/>
      <c r="M394" s="95"/>
      <c r="N394" s="95"/>
      <c r="O394" s="95"/>
      <c r="P394" s="95"/>
      <c r="Q394" s="96"/>
      <c r="R394" s="96"/>
      <c r="S394" s="96"/>
      <c r="T394" s="96"/>
      <c r="U394" s="96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J394" s="91"/>
    </row>
    <row r="395" spans="1:36" s="94" customFormat="1">
      <c r="A395" s="99"/>
      <c r="B395" s="112"/>
      <c r="C395" s="100"/>
      <c r="D395" s="30"/>
      <c r="E395" s="93"/>
      <c r="F395" s="91"/>
      <c r="G395" s="95"/>
      <c r="H395" s="93"/>
      <c r="I395" s="95"/>
      <c r="J395" s="93"/>
      <c r="K395" s="95"/>
      <c r="L395" s="95"/>
      <c r="M395" s="95"/>
      <c r="N395" s="95"/>
      <c r="O395" s="95"/>
      <c r="P395" s="95"/>
      <c r="Q395" s="96"/>
      <c r="R395" s="96"/>
      <c r="S395" s="96"/>
      <c r="T395" s="96"/>
      <c r="U395" s="96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J395" s="91"/>
    </row>
    <row r="396" spans="1:36" s="94" customFormat="1">
      <c r="A396" s="99"/>
      <c r="B396" s="112"/>
      <c r="C396" s="100"/>
      <c r="D396" s="30"/>
      <c r="E396" s="93"/>
      <c r="F396" s="91"/>
      <c r="G396" s="95"/>
      <c r="H396" s="93"/>
      <c r="I396" s="95"/>
      <c r="J396" s="93"/>
      <c r="K396" s="95"/>
      <c r="L396" s="95"/>
      <c r="M396" s="95"/>
      <c r="N396" s="95"/>
      <c r="O396" s="95"/>
      <c r="P396" s="95"/>
      <c r="Q396" s="96"/>
      <c r="R396" s="96"/>
      <c r="S396" s="96"/>
      <c r="T396" s="96"/>
      <c r="U396" s="96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J396" s="91"/>
    </row>
    <row r="397" spans="1:36" s="94" customFormat="1">
      <c r="A397" s="99"/>
      <c r="B397" s="112"/>
      <c r="C397" s="100"/>
      <c r="D397" s="30"/>
      <c r="E397" s="93"/>
      <c r="F397" s="91"/>
      <c r="G397" s="95"/>
      <c r="H397" s="93"/>
      <c r="I397" s="95"/>
      <c r="J397" s="93"/>
      <c r="K397" s="95"/>
      <c r="L397" s="95"/>
      <c r="M397" s="95"/>
      <c r="N397" s="95"/>
      <c r="O397" s="95"/>
      <c r="P397" s="95"/>
      <c r="Q397" s="96"/>
      <c r="R397" s="96"/>
      <c r="S397" s="96"/>
      <c r="T397" s="96"/>
      <c r="U397" s="96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J397" s="91"/>
    </row>
    <row r="398" spans="1:36" s="94" customFormat="1">
      <c r="A398" s="99"/>
      <c r="B398" s="112"/>
      <c r="C398" s="100"/>
      <c r="D398" s="30"/>
      <c r="E398" s="93"/>
      <c r="F398" s="91"/>
      <c r="G398" s="95"/>
      <c r="H398" s="93"/>
      <c r="I398" s="95"/>
      <c r="J398" s="93"/>
      <c r="K398" s="95"/>
      <c r="L398" s="95"/>
      <c r="M398" s="95"/>
      <c r="N398" s="95"/>
      <c r="O398" s="95"/>
      <c r="P398" s="95"/>
      <c r="Q398" s="96"/>
      <c r="R398" s="96"/>
      <c r="S398" s="96"/>
      <c r="T398" s="96"/>
      <c r="U398" s="96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J398" s="91"/>
    </row>
    <row r="399" spans="1:36" s="94" customFormat="1">
      <c r="A399" s="101"/>
      <c r="B399" s="113"/>
      <c r="C399" s="103"/>
      <c r="D399" s="33"/>
      <c r="F399" s="91"/>
      <c r="G399" s="92"/>
      <c r="I399" s="92"/>
      <c r="K399" s="92"/>
      <c r="L399" s="92"/>
      <c r="M399" s="92"/>
      <c r="N399" s="92"/>
      <c r="O399" s="92"/>
      <c r="P399" s="92"/>
      <c r="Q399" s="102"/>
      <c r="R399" s="102"/>
      <c r="S399" s="102"/>
      <c r="T399" s="102"/>
      <c r="U399" s="102"/>
      <c r="AJ399" s="91"/>
    </row>
    <row r="400" spans="1:36" s="94" customFormat="1">
      <c r="A400" s="99"/>
      <c r="B400" s="112"/>
      <c r="C400" s="100"/>
      <c r="D400" s="30"/>
      <c r="E400" s="93"/>
      <c r="F400" s="91"/>
      <c r="G400" s="95"/>
      <c r="H400" s="93"/>
      <c r="I400" s="95"/>
      <c r="J400" s="93"/>
      <c r="K400" s="95"/>
      <c r="L400" s="95"/>
      <c r="M400" s="95"/>
      <c r="N400" s="95"/>
      <c r="O400" s="95"/>
      <c r="P400" s="95"/>
      <c r="Q400" s="96"/>
      <c r="R400" s="96"/>
      <c r="S400" s="96"/>
      <c r="T400" s="96"/>
      <c r="U400" s="96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J400" s="91"/>
    </row>
    <row r="401" spans="1:36" s="94" customFormat="1">
      <c r="A401" s="99"/>
      <c r="B401" s="112"/>
      <c r="C401" s="100"/>
      <c r="D401" s="30"/>
      <c r="E401" s="93"/>
      <c r="F401" s="91"/>
      <c r="G401" s="95"/>
      <c r="H401" s="93"/>
      <c r="I401" s="95"/>
      <c r="J401" s="93"/>
      <c r="K401" s="95"/>
      <c r="L401" s="95"/>
      <c r="M401" s="95"/>
      <c r="N401" s="95"/>
      <c r="O401" s="95"/>
      <c r="P401" s="95"/>
      <c r="Q401" s="96"/>
      <c r="R401" s="96"/>
      <c r="S401" s="96"/>
      <c r="T401" s="96"/>
      <c r="U401" s="96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J401" s="91"/>
    </row>
    <row r="402" spans="1:36" s="94" customFormat="1">
      <c r="A402" s="101"/>
      <c r="C402" s="103"/>
      <c r="D402" s="33"/>
      <c r="F402" s="91"/>
      <c r="G402" s="92"/>
      <c r="I402" s="92"/>
      <c r="K402" s="92"/>
      <c r="L402" s="92"/>
      <c r="M402" s="92"/>
      <c r="N402" s="92"/>
      <c r="O402" s="92"/>
      <c r="P402" s="92"/>
      <c r="Q402" s="102"/>
      <c r="R402" s="102"/>
      <c r="S402" s="102"/>
      <c r="T402" s="102"/>
      <c r="U402" s="102"/>
      <c r="AJ402" s="91"/>
    </row>
    <row r="403" spans="1:36" s="94" customFormat="1">
      <c r="A403" s="99"/>
      <c r="B403" s="112"/>
      <c r="C403" s="100"/>
      <c r="D403" s="30"/>
      <c r="E403" s="93"/>
      <c r="F403" s="91"/>
      <c r="G403" s="95"/>
      <c r="H403" s="93"/>
      <c r="I403" s="95"/>
      <c r="J403" s="93"/>
      <c r="K403" s="95"/>
      <c r="L403" s="95"/>
      <c r="M403" s="95"/>
      <c r="N403" s="95"/>
      <c r="O403" s="95"/>
      <c r="P403" s="95"/>
      <c r="Q403" s="96"/>
      <c r="R403" s="96"/>
      <c r="S403" s="96"/>
      <c r="T403" s="96"/>
      <c r="U403" s="96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J403" s="91"/>
    </row>
    <row r="404" spans="1:36" s="94" customFormat="1">
      <c r="A404" s="99"/>
      <c r="B404" s="112"/>
      <c r="C404" s="100"/>
      <c r="D404" s="30"/>
      <c r="E404" s="93"/>
      <c r="F404" s="91"/>
      <c r="G404" s="95"/>
      <c r="H404" s="93"/>
      <c r="I404" s="95"/>
      <c r="J404" s="93"/>
      <c r="K404" s="95"/>
      <c r="L404" s="95"/>
      <c r="M404" s="95"/>
      <c r="N404" s="95"/>
      <c r="O404" s="95"/>
      <c r="P404" s="95"/>
      <c r="Q404" s="96"/>
      <c r="R404" s="96"/>
      <c r="S404" s="96"/>
      <c r="T404" s="96"/>
      <c r="U404" s="96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J404" s="91"/>
    </row>
    <row r="405" spans="1:36" s="94" customFormat="1">
      <c r="A405" s="99"/>
      <c r="B405" s="112"/>
      <c r="C405" s="100"/>
      <c r="D405" s="30"/>
      <c r="E405" s="93"/>
      <c r="F405" s="91"/>
      <c r="G405" s="95"/>
      <c r="H405" s="93"/>
      <c r="I405" s="95"/>
      <c r="J405" s="93"/>
      <c r="K405" s="95"/>
      <c r="L405" s="95"/>
      <c r="M405" s="95"/>
      <c r="N405" s="95"/>
      <c r="O405" s="95"/>
      <c r="P405" s="95"/>
      <c r="Q405" s="96"/>
      <c r="R405" s="96"/>
      <c r="S405" s="96"/>
      <c r="T405" s="96"/>
      <c r="U405" s="96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J405" s="91"/>
    </row>
    <row r="406" spans="1:36" s="94" customFormat="1">
      <c r="A406" s="99"/>
      <c r="B406" s="112"/>
      <c r="C406" s="100"/>
      <c r="D406" s="30"/>
      <c r="E406" s="93"/>
      <c r="F406" s="91"/>
      <c r="G406" s="95"/>
      <c r="H406" s="93"/>
      <c r="I406" s="95"/>
      <c r="J406" s="93"/>
      <c r="K406" s="95"/>
      <c r="L406" s="95"/>
      <c r="M406" s="95"/>
      <c r="N406" s="95"/>
      <c r="O406" s="95"/>
      <c r="P406" s="95"/>
      <c r="Q406" s="96"/>
      <c r="R406" s="96"/>
      <c r="S406" s="96"/>
      <c r="T406" s="96"/>
      <c r="U406" s="96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J406" s="91"/>
    </row>
    <row r="407" spans="1:36" s="94" customFormat="1">
      <c r="A407" s="99"/>
      <c r="B407" s="112"/>
      <c r="C407" s="100"/>
      <c r="D407" s="30"/>
      <c r="E407" s="93"/>
      <c r="F407" s="91"/>
      <c r="G407" s="95"/>
      <c r="H407" s="93"/>
      <c r="I407" s="95"/>
      <c r="J407" s="93"/>
      <c r="K407" s="95"/>
      <c r="L407" s="95"/>
      <c r="M407" s="95"/>
      <c r="N407" s="95"/>
      <c r="O407" s="95"/>
      <c r="P407" s="95"/>
      <c r="Q407" s="96"/>
      <c r="R407" s="96"/>
      <c r="S407" s="96"/>
      <c r="T407" s="96"/>
      <c r="U407" s="96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J407" s="91"/>
    </row>
    <row r="408" spans="1:36" s="94" customFormat="1">
      <c r="A408" s="99"/>
      <c r="B408" s="112"/>
      <c r="C408" s="100"/>
      <c r="D408" s="30"/>
      <c r="E408" s="93"/>
      <c r="F408" s="91"/>
      <c r="G408" s="95"/>
      <c r="H408" s="93"/>
      <c r="I408" s="95"/>
      <c r="J408" s="93"/>
      <c r="K408" s="95"/>
      <c r="L408" s="95"/>
      <c r="M408" s="95"/>
      <c r="N408" s="95"/>
      <c r="O408" s="95"/>
      <c r="P408" s="95"/>
      <c r="Q408" s="96"/>
      <c r="R408" s="96"/>
      <c r="S408" s="96"/>
      <c r="T408" s="96"/>
      <c r="U408" s="96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J408" s="91"/>
    </row>
    <row r="409" spans="1:36" s="94" customFormat="1">
      <c r="A409" s="99"/>
      <c r="B409" s="112"/>
      <c r="C409" s="100"/>
      <c r="D409" s="30"/>
      <c r="E409" s="93"/>
      <c r="F409" s="91"/>
      <c r="G409" s="95"/>
      <c r="H409" s="93"/>
      <c r="I409" s="95"/>
      <c r="J409" s="93"/>
      <c r="K409" s="95"/>
      <c r="L409" s="95"/>
      <c r="M409" s="95"/>
      <c r="N409" s="95"/>
      <c r="O409" s="95"/>
      <c r="P409" s="95"/>
      <c r="Q409" s="96"/>
      <c r="R409" s="96"/>
      <c r="S409" s="96"/>
      <c r="T409" s="96"/>
      <c r="U409" s="96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J409" s="91"/>
    </row>
    <row r="410" spans="1:36" s="94" customFormat="1">
      <c r="A410" s="99"/>
      <c r="B410" s="112"/>
      <c r="C410" s="100"/>
      <c r="D410" s="30"/>
      <c r="E410" s="93"/>
      <c r="F410" s="91"/>
      <c r="G410" s="95"/>
      <c r="H410" s="93"/>
      <c r="I410" s="95"/>
      <c r="J410" s="93"/>
      <c r="K410" s="95"/>
      <c r="L410" s="95"/>
      <c r="M410" s="95"/>
      <c r="N410" s="95"/>
      <c r="O410" s="95"/>
      <c r="P410" s="95"/>
      <c r="Q410" s="96"/>
      <c r="R410" s="96"/>
      <c r="S410" s="96"/>
      <c r="T410" s="96"/>
      <c r="U410" s="96"/>
      <c r="V410" s="97"/>
      <c r="W410" s="97"/>
      <c r="X410" s="97"/>
      <c r="Y410" s="97"/>
      <c r="Z410" s="97"/>
      <c r="AA410" s="95"/>
      <c r="AB410" s="97"/>
      <c r="AC410" s="97"/>
      <c r="AD410" s="97"/>
      <c r="AE410" s="95"/>
      <c r="AF410" s="97"/>
      <c r="AG410" s="93"/>
      <c r="AH410" s="93"/>
      <c r="AJ410" s="91"/>
    </row>
    <row r="411" spans="1:36" s="94" customFormat="1">
      <c r="A411" s="99"/>
      <c r="B411" s="112"/>
      <c r="C411" s="100"/>
      <c r="D411" s="30"/>
      <c r="E411" s="93"/>
      <c r="F411" s="91"/>
      <c r="G411" s="95"/>
      <c r="H411" s="93"/>
      <c r="I411" s="95"/>
      <c r="J411" s="93"/>
      <c r="K411" s="95"/>
      <c r="L411" s="95"/>
      <c r="M411" s="95"/>
      <c r="N411" s="95"/>
      <c r="O411" s="95"/>
      <c r="P411" s="95"/>
      <c r="Q411" s="96"/>
      <c r="R411" s="96"/>
      <c r="S411" s="96"/>
      <c r="T411" s="96"/>
      <c r="U411" s="96"/>
      <c r="V411" s="97"/>
      <c r="W411" s="97"/>
      <c r="X411" s="97"/>
      <c r="Y411" s="97"/>
      <c r="Z411" s="97"/>
      <c r="AA411" s="95"/>
      <c r="AB411" s="97"/>
      <c r="AC411" s="97"/>
      <c r="AD411" s="97"/>
      <c r="AE411" s="95"/>
      <c r="AF411" s="97"/>
      <c r="AG411" s="93"/>
      <c r="AH411" s="93"/>
      <c r="AJ411" s="91"/>
    </row>
    <row r="412" spans="1:36" s="94" customFormat="1">
      <c r="A412" s="99"/>
      <c r="B412" s="112"/>
      <c r="C412" s="100"/>
      <c r="D412" s="30"/>
      <c r="E412" s="93"/>
      <c r="F412" s="91"/>
      <c r="G412" s="95"/>
      <c r="H412" s="93"/>
      <c r="I412" s="95"/>
      <c r="J412" s="93"/>
      <c r="K412" s="95"/>
      <c r="L412" s="95"/>
      <c r="M412" s="95"/>
      <c r="N412" s="95"/>
      <c r="O412" s="95"/>
      <c r="P412" s="95"/>
      <c r="Q412" s="96"/>
      <c r="R412" s="96"/>
      <c r="S412" s="96"/>
      <c r="T412" s="96"/>
      <c r="U412" s="96"/>
      <c r="V412" s="97"/>
      <c r="W412" s="97"/>
      <c r="X412" s="97"/>
      <c r="Y412" s="97"/>
      <c r="Z412" s="97"/>
      <c r="AA412" s="95"/>
      <c r="AB412" s="97"/>
      <c r="AC412" s="97"/>
      <c r="AD412" s="97"/>
      <c r="AE412" s="95"/>
      <c r="AF412" s="97"/>
      <c r="AG412" s="93"/>
      <c r="AH412" s="93"/>
      <c r="AJ412" s="91"/>
    </row>
    <row r="413" spans="1:36" s="94" customFormat="1">
      <c r="A413" s="99"/>
      <c r="B413" s="112"/>
      <c r="C413" s="100"/>
      <c r="D413" s="30"/>
      <c r="E413" s="93"/>
      <c r="F413" s="91"/>
      <c r="G413" s="95"/>
      <c r="H413" s="93"/>
      <c r="I413" s="95"/>
      <c r="J413" s="93"/>
      <c r="K413" s="95"/>
      <c r="L413" s="95"/>
      <c r="M413" s="95"/>
      <c r="N413" s="95"/>
      <c r="O413" s="95"/>
      <c r="P413" s="95"/>
      <c r="Q413" s="96"/>
      <c r="R413" s="96"/>
      <c r="S413" s="96"/>
      <c r="T413" s="96"/>
      <c r="U413" s="96"/>
      <c r="V413" s="97"/>
      <c r="W413" s="97"/>
      <c r="X413" s="97"/>
      <c r="Y413" s="97"/>
      <c r="Z413" s="97"/>
      <c r="AA413" s="95"/>
      <c r="AB413" s="97"/>
      <c r="AC413" s="97"/>
      <c r="AD413" s="97"/>
      <c r="AE413" s="95"/>
      <c r="AF413" s="97"/>
      <c r="AG413" s="93"/>
      <c r="AH413" s="93"/>
      <c r="AJ413" s="91"/>
    </row>
    <row r="414" spans="1:36" s="94" customFormat="1">
      <c r="A414" s="99"/>
      <c r="B414" s="112"/>
      <c r="C414" s="100"/>
      <c r="D414" s="30"/>
      <c r="E414" s="93"/>
      <c r="F414" s="91"/>
      <c r="G414" s="95"/>
      <c r="H414" s="93"/>
      <c r="I414" s="95"/>
      <c r="J414" s="93"/>
      <c r="K414" s="95"/>
      <c r="L414" s="95"/>
      <c r="M414" s="95"/>
      <c r="N414" s="95"/>
      <c r="O414" s="95"/>
      <c r="P414" s="95"/>
      <c r="Q414" s="96"/>
      <c r="R414" s="96"/>
      <c r="S414" s="96"/>
      <c r="T414" s="96"/>
      <c r="U414" s="96"/>
      <c r="V414" s="97"/>
      <c r="W414" s="97"/>
      <c r="X414" s="97"/>
      <c r="Y414" s="97"/>
      <c r="Z414" s="97"/>
      <c r="AA414" s="95"/>
      <c r="AB414" s="97"/>
      <c r="AC414" s="97"/>
      <c r="AD414" s="97"/>
      <c r="AE414" s="95"/>
      <c r="AF414" s="97"/>
      <c r="AG414" s="93"/>
      <c r="AH414" s="93"/>
      <c r="AJ414" s="91"/>
    </row>
    <row r="415" spans="1:36" s="94" customFormat="1">
      <c r="A415" s="99"/>
      <c r="B415" s="112"/>
      <c r="C415" s="100"/>
      <c r="D415" s="30"/>
      <c r="E415" s="93"/>
      <c r="F415" s="91"/>
      <c r="G415" s="95"/>
      <c r="H415" s="93"/>
      <c r="I415" s="95"/>
      <c r="J415" s="93"/>
      <c r="K415" s="95"/>
      <c r="L415" s="95"/>
      <c r="M415" s="95"/>
      <c r="N415" s="95"/>
      <c r="O415" s="95"/>
      <c r="P415" s="95"/>
      <c r="Q415" s="96"/>
      <c r="R415" s="96"/>
      <c r="S415" s="96"/>
      <c r="T415" s="96"/>
      <c r="U415" s="96"/>
      <c r="V415" s="97"/>
      <c r="W415" s="97"/>
      <c r="X415" s="97"/>
      <c r="Y415" s="97"/>
      <c r="Z415" s="97"/>
      <c r="AA415" s="95"/>
      <c r="AB415" s="97"/>
      <c r="AC415" s="97"/>
      <c r="AD415" s="97"/>
      <c r="AE415" s="95"/>
      <c r="AF415" s="97"/>
      <c r="AG415" s="93"/>
      <c r="AH415" s="93"/>
      <c r="AJ415" s="91"/>
    </row>
    <row r="416" spans="1:36" s="94" customFormat="1">
      <c r="A416" s="99"/>
      <c r="B416" s="112"/>
      <c r="C416" s="100"/>
      <c r="D416" s="30"/>
      <c r="E416" s="93"/>
      <c r="F416" s="91"/>
      <c r="G416" s="95"/>
      <c r="H416" s="93"/>
      <c r="I416" s="95"/>
      <c r="J416" s="93"/>
      <c r="K416" s="95"/>
      <c r="L416" s="95"/>
      <c r="M416" s="95"/>
      <c r="N416" s="95"/>
      <c r="O416" s="95"/>
      <c r="P416" s="95"/>
      <c r="Q416" s="96"/>
      <c r="R416" s="96"/>
      <c r="S416" s="96"/>
      <c r="T416" s="96"/>
      <c r="U416" s="96"/>
      <c r="V416" s="97"/>
      <c r="W416" s="97"/>
      <c r="X416" s="97"/>
      <c r="Y416" s="97"/>
      <c r="Z416" s="97"/>
      <c r="AA416" s="95"/>
      <c r="AB416" s="97"/>
      <c r="AC416" s="97"/>
      <c r="AD416" s="97"/>
      <c r="AE416" s="95"/>
      <c r="AF416" s="97"/>
      <c r="AG416" s="93"/>
      <c r="AH416" s="93"/>
      <c r="AJ416" s="91"/>
    </row>
    <row r="417" spans="1:36" s="94" customFormat="1">
      <c r="A417" s="99"/>
      <c r="B417" s="112"/>
      <c r="C417" s="100"/>
      <c r="D417" s="30"/>
      <c r="E417" s="93"/>
      <c r="F417" s="91"/>
      <c r="G417" s="95"/>
      <c r="H417" s="93"/>
      <c r="I417" s="95"/>
      <c r="J417" s="93"/>
      <c r="K417" s="95"/>
      <c r="L417" s="95"/>
      <c r="M417" s="95"/>
      <c r="N417" s="95"/>
      <c r="O417" s="95"/>
      <c r="P417" s="95"/>
      <c r="Q417" s="96"/>
      <c r="R417" s="96"/>
      <c r="S417" s="96"/>
      <c r="T417" s="96"/>
      <c r="U417" s="96"/>
      <c r="V417" s="97"/>
      <c r="W417" s="97"/>
      <c r="X417" s="97"/>
      <c r="Y417" s="97"/>
      <c r="Z417" s="97"/>
      <c r="AA417" s="95"/>
      <c r="AB417" s="97"/>
      <c r="AC417" s="97"/>
      <c r="AD417" s="97"/>
      <c r="AE417" s="95"/>
      <c r="AF417" s="97"/>
      <c r="AG417" s="93"/>
      <c r="AH417" s="93"/>
      <c r="AJ417" s="91"/>
    </row>
    <row r="418" spans="1:36" s="94" customFormat="1">
      <c r="A418" s="99"/>
      <c r="B418" s="112"/>
      <c r="C418" s="100"/>
      <c r="D418" s="30"/>
      <c r="E418" s="93"/>
      <c r="F418" s="91"/>
      <c r="G418" s="95"/>
      <c r="H418" s="93"/>
      <c r="I418" s="95"/>
      <c r="J418" s="93"/>
      <c r="K418" s="95"/>
      <c r="L418" s="95"/>
      <c r="M418" s="95"/>
      <c r="N418" s="95"/>
      <c r="O418" s="95"/>
      <c r="P418" s="95"/>
      <c r="Q418" s="96"/>
      <c r="R418" s="96"/>
      <c r="S418" s="96"/>
      <c r="T418" s="96"/>
      <c r="U418" s="96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J418" s="91"/>
    </row>
    <row r="419" spans="1:36" s="94" customFormat="1">
      <c r="A419" s="99"/>
      <c r="B419" s="112"/>
      <c r="C419" s="100"/>
      <c r="D419" s="30"/>
      <c r="E419" s="93"/>
      <c r="F419" s="91"/>
      <c r="G419" s="95"/>
      <c r="H419" s="93"/>
      <c r="I419" s="95"/>
      <c r="J419" s="93"/>
      <c r="K419" s="95"/>
      <c r="L419" s="95"/>
      <c r="M419" s="95"/>
      <c r="N419" s="95"/>
      <c r="O419" s="95"/>
      <c r="P419" s="95"/>
      <c r="Q419" s="96"/>
      <c r="R419" s="96"/>
      <c r="S419" s="96"/>
      <c r="T419" s="96"/>
      <c r="U419" s="96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J419" s="91"/>
    </row>
    <row r="420" spans="1:36" s="94" customFormat="1">
      <c r="A420" s="99"/>
      <c r="B420" s="112"/>
      <c r="C420" s="100"/>
      <c r="D420" s="30"/>
      <c r="E420" s="93"/>
      <c r="F420" s="91"/>
      <c r="G420" s="95"/>
      <c r="H420" s="93"/>
      <c r="I420" s="95"/>
      <c r="J420" s="93"/>
      <c r="K420" s="95"/>
      <c r="L420" s="95"/>
      <c r="M420" s="95"/>
      <c r="N420" s="95"/>
      <c r="O420" s="95"/>
      <c r="P420" s="95"/>
      <c r="Q420" s="96"/>
      <c r="R420" s="96"/>
      <c r="S420" s="96"/>
      <c r="T420" s="96"/>
      <c r="U420" s="96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J420" s="91"/>
    </row>
    <row r="421" spans="1:36" s="94" customFormat="1">
      <c r="A421" s="99"/>
      <c r="B421" s="112"/>
      <c r="C421" s="100"/>
      <c r="D421" s="30"/>
      <c r="E421" s="93"/>
      <c r="F421" s="91"/>
      <c r="G421" s="95"/>
      <c r="H421" s="93"/>
      <c r="I421" s="95"/>
      <c r="J421" s="93"/>
      <c r="K421" s="95"/>
      <c r="L421" s="95"/>
      <c r="M421" s="95"/>
      <c r="N421" s="95"/>
      <c r="O421" s="95"/>
      <c r="P421" s="95"/>
      <c r="Q421" s="96"/>
      <c r="R421" s="96"/>
      <c r="S421" s="96"/>
      <c r="T421" s="96"/>
      <c r="U421" s="96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J421" s="91"/>
    </row>
    <row r="422" spans="1:36">
      <c r="A422" s="99"/>
      <c r="B422" s="112"/>
      <c r="C422" s="100"/>
      <c r="D422" s="30"/>
      <c r="E422" s="93"/>
      <c r="F422" s="91"/>
      <c r="G422" s="95"/>
      <c r="H422" s="93"/>
      <c r="I422" s="95"/>
      <c r="J422" s="93"/>
      <c r="K422" s="95"/>
      <c r="L422" s="95"/>
      <c r="M422" s="95"/>
      <c r="N422" s="95"/>
      <c r="O422" s="95"/>
      <c r="P422" s="95"/>
      <c r="Q422" s="96"/>
      <c r="R422" s="96"/>
      <c r="S422" s="96"/>
      <c r="T422" s="96"/>
      <c r="U422" s="96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4"/>
      <c r="AH422" s="94"/>
      <c r="AJ422" s="91"/>
    </row>
    <row r="423" spans="1:36">
      <c r="A423" s="99"/>
      <c r="B423" s="112"/>
      <c r="C423" s="100"/>
      <c r="D423" s="30"/>
      <c r="E423" s="93"/>
      <c r="F423" s="91"/>
      <c r="G423" s="95"/>
      <c r="H423" s="93"/>
      <c r="I423" s="95"/>
      <c r="J423" s="93"/>
      <c r="K423" s="95"/>
      <c r="L423" s="95"/>
      <c r="M423" s="95"/>
      <c r="N423" s="95"/>
      <c r="O423" s="95"/>
      <c r="P423" s="95"/>
      <c r="Q423" s="96"/>
      <c r="R423" s="96"/>
      <c r="S423" s="96"/>
      <c r="T423" s="96"/>
      <c r="U423" s="96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4"/>
      <c r="AH423" s="94"/>
      <c r="AJ423" s="91"/>
    </row>
    <row r="424" spans="1:36">
      <c r="A424" s="99"/>
      <c r="B424" s="112"/>
      <c r="C424" s="100"/>
      <c r="D424" s="30"/>
      <c r="E424" s="93"/>
      <c r="F424" s="91"/>
      <c r="G424" s="95"/>
      <c r="H424" s="93"/>
      <c r="I424" s="95"/>
      <c r="J424" s="93"/>
      <c r="K424" s="95"/>
      <c r="L424" s="95"/>
      <c r="M424" s="95"/>
      <c r="N424" s="95"/>
      <c r="O424" s="95"/>
      <c r="P424" s="95"/>
      <c r="Q424" s="96"/>
      <c r="R424" s="96"/>
      <c r="S424" s="96"/>
      <c r="T424" s="96"/>
      <c r="U424" s="96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4"/>
      <c r="AH424" s="94"/>
      <c r="AJ424" s="91"/>
    </row>
    <row r="425" spans="1:36">
      <c r="A425" s="99"/>
      <c r="B425" s="112"/>
      <c r="C425" s="100"/>
      <c r="D425" s="30"/>
      <c r="E425" s="93"/>
      <c r="F425" s="91"/>
      <c r="G425" s="95"/>
      <c r="H425" s="93"/>
      <c r="I425" s="95"/>
      <c r="J425" s="93"/>
      <c r="K425" s="95"/>
      <c r="L425" s="95"/>
      <c r="M425" s="95"/>
      <c r="N425" s="95"/>
      <c r="O425" s="95"/>
      <c r="P425" s="95"/>
      <c r="Q425" s="96"/>
      <c r="R425" s="96"/>
      <c r="S425" s="96"/>
      <c r="T425" s="96"/>
      <c r="U425" s="96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4"/>
      <c r="AH425" s="94"/>
      <c r="AJ425" s="91"/>
    </row>
    <row r="426" spans="1:36" s="94" customFormat="1">
      <c r="A426" s="90"/>
      <c r="B426" s="215"/>
      <c r="C426" s="212"/>
      <c r="D426" s="213"/>
      <c r="E426" s="93"/>
      <c r="F426" s="91"/>
      <c r="G426" s="95"/>
      <c r="H426" s="93"/>
      <c r="I426" s="95"/>
      <c r="J426" s="93"/>
      <c r="K426" s="95"/>
      <c r="L426" s="95"/>
      <c r="M426" s="95"/>
      <c r="N426" s="95"/>
      <c r="O426" s="95"/>
      <c r="P426" s="95"/>
      <c r="Q426" s="96"/>
      <c r="R426" s="96"/>
      <c r="S426" s="96"/>
      <c r="T426" s="96"/>
      <c r="U426" s="96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J426" s="91"/>
    </row>
    <row r="427" spans="1:36" s="94" customFormat="1">
      <c r="A427" s="99"/>
      <c r="B427" s="42"/>
      <c r="C427" s="100"/>
      <c r="D427" s="30"/>
      <c r="E427" s="93"/>
      <c r="F427" s="91"/>
      <c r="G427" s="95"/>
      <c r="H427" s="93"/>
      <c r="I427" s="95"/>
      <c r="J427" s="93"/>
      <c r="K427" s="95"/>
      <c r="L427" s="95"/>
      <c r="M427" s="95"/>
      <c r="N427" s="95"/>
      <c r="O427" s="95"/>
      <c r="P427" s="95"/>
      <c r="Q427" s="96"/>
      <c r="R427" s="96"/>
      <c r="S427" s="96"/>
      <c r="T427" s="96"/>
      <c r="U427" s="96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J427" s="91"/>
    </row>
    <row r="428" spans="1:36" s="94" customFormat="1">
      <c r="A428" s="99"/>
      <c r="B428" s="42"/>
      <c r="C428" s="100"/>
      <c r="D428" s="30"/>
      <c r="E428" s="93"/>
      <c r="F428" s="91"/>
      <c r="G428" s="95"/>
      <c r="H428" s="93"/>
      <c r="I428" s="95"/>
      <c r="J428" s="93"/>
      <c r="K428" s="95"/>
      <c r="L428" s="95"/>
      <c r="M428" s="95"/>
      <c r="N428" s="95"/>
      <c r="O428" s="95"/>
      <c r="P428" s="95"/>
      <c r="Q428" s="96"/>
      <c r="R428" s="96"/>
      <c r="S428" s="96"/>
      <c r="T428" s="96"/>
      <c r="U428" s="96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J428" s="91"/>
    </row>
    <row r="429" spans="1:36" s="94" customFormat="1">
      <c r="A429" s="99"/>
      <c r="B429" s="1"/>
      <c r="C429" s="100"/>
      <c r="D429" s="30"/>
      <c r="E429" s="93"/>
      <c r="F429" s="91"/>
      <c r="G429" s="95"/>
      <c r="H429" s="93"/>
      <c r="I429" s="95"/>
      <c r="J429" s="93"/>
      <c r="K429" s="95"/>
      <c r="L429" s="95"/>
      <c r="M429" s="95"/>
      <c r="N429" s="95"/>
      <c r="O429" s="95"/>
      <c r="P429" s="95"/>
      <c r="Q429" s="96"/>
      <c r="R429" s="96"/>
      <c r="S429" s="96"/>
      <c r="T429" s="96"/>
      <c r="U429" s="96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J429" s="91"/>
    </row>
    <row r="430" spans="1:36" s="94" customFormat="1">
      <c r="A430" s="99"/>
      <c r="B430" s="1"/>
      <c r="C430" s="100"/>
      <c r="D430" s="30"/>
      <c r="E430" s="93"/>
      <c r="F430" s="91"/>
      <c r="G430" s="95"/>
      <c r="H430" s="93"/>
      <c r="I430" s="95"/>
      <c r="J430" s="93"/>
      <c r="K430" s="95"/>
      <c r="L430" s="95"/>
      <c r="M430" s="95"/>
      <c r="N430" s="95"/>
      <c r="O430" s="95"/>
      <c r="P430" s="95"/>
      <c r="Q430" s="96"/>
      <c r="R430" s="96"/>
      <c r="S430" s="96"/>
      <c r="T430" s="96"/>
      <c r="U430" s="96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J430" s="91"/>
    </row>
    <row r="431" spans="1:36" s="94" customFormat="1">
      <c r="A431" s="99"/>
      <c r="B431" s="1"/>
      <c r="C431" s="100"/>
      <c r="D431" s="30"/>
      <c r="E431" s="93"/>
      <c r="F431" s="91"/>
      <c r="G431" s="95"/>
      <c r="H431" s="93"/>
      <c r="I431" s="95"/>
      <c r="J431" s="93"/>
      <c r="K431" s="95"/>
      <c r="L431" s="95"/>
      <c r="M431" s="95"/>
      <c r="N431" s="95"/>
      <c r="O431" s="95"/>
      <c r="P431" s="95"/>
      <c r="Q431" s="96"/>
      <c r="R431" s="96"/>
      <c r="S431" s="96"/>
      <c r="T431" s="96"/>
      <c r="U431" s="96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J431" s="91"/>
    </row>
    <row r="432" spans="1:36">
      <c r="A432" s="99"/>
      <c r="B432" s="1"/>
      <c r="C432" s="100"/>
      <c r="D432" s="30"/>
      <c r="E432" s="93"/>
      <c r="F432" s="91"/>
      <c r="G432" s="95"/>
      <c r="H432" s="93"/>
      <c r="I432" s="95"/>
      <c r="J432" s="93"/>
      <c r="K432" s="95"/>
      <c r="L432" s="95"/>
      <c r="M432" s="95"/>
      <c r="N432" s="95"/>
      <c r="O432" s="95"/>
      <c r="P432" s="95"/>
      <c r="Q432" s="96"/>
      <c r="R432" s="96"/>
      <c r="S432" s="96"/>
      <c r="T432" s="96"/>
      <c r="U432" s="96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J432" s="91"/>
    </row>
    <row r="433" spans="1:36">
      <c r="A433" s="99"/>
      <c r="B433" s="1"/>
      <c r="C433" s="100"/>
      <c r="D433" s="30"/>
      <c r="E433" s="93"/>
      <c r="F433" s="91"/>
      <c r="G433" s="95"/>
      <c r="H433" s="93"/>
      <c r="I433" s="95"/>
      <c r="J433" s="93"/>
      <c r="K433" s="95"/>
      <c r="L433" s="95"/>
      <c r="M433" s="95"/>
      <c r="N433" s="95"/>
      <c r="O433" s="95"/>
      <c r="P433" s="95"/>
      <c r="Q433" s="96"/>
      <c r="R433" s="96"/>
      <c r="S433" s="96"/>
      <c r="T433" s="96"/>
      <c r="U433" s="96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J433" s="91"/>
    </row>
    <row r="434" spans="1:36" s="94" customFormat="1">
      <c r="A434" s="99"/>
      <c r="B434" s="112"/>
      <c r="C434" s="100"/>
      <c r="D434" s="30"/>
      <c r="E434" s="93"/>
      <c r="F434" s="91"/>
      <c r="G434" s="95"/>
      <c r="H434" s="93"/>
      <c r="I434" s="95"/>
      <c r="J434" s="93"/>
      <c r="K434" s="95"/>
      <c r="L434" s="95"/>
      <c r="M434" s="95"/>
      <c r="N434" s="95"/>
      <c r="O434" s="95"/>
      <c r="P434" s="95"/>
      <c r="Q434" s="96"/>
      <c r="R434" s="96"/>
      <c r="S434" s="96"/>
      <c r="T434" s="96"/>
      <c r="U434" s="96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J434" s="91"/>
    </row>
    <row r="435" spans="1:36" s="94" customFormat="1">
      <c r="A435" s="99"/>
      <c r="B435" s="112"/>
      <c r="C435" s="100"/>
      <c r="D435" s="30"/>
      <c r="E435" s="93"/>
      <c r="F435" s="91"/>
      <c r="G435" s="95"/>
      <c r="H435" s="93"/>
      <c r="I435" s="95"/>
      <c r="J435" s="93"/>
      <c r="K435" s="95"/>
      <c r="L435" s="95"/>
      <c r="M435" s="95"/>
      <c r="N435" s="95"/>
      <c r="O435" s="95"/>
      <c r="P435" s="95"/>
      <c r="Q435" s="96"/>
      <c r="R435" s="96"/>
      <c r="S435" s="96"/>
      <c r="T435" s="96"/>
      <c r="U435" s="96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J435" s="91"/>
    </row>
    <row r="436" spans="1:36" s="94" customFormat="1">
      <c r="A436" s="99"/>
      <c r="B436" s="112"/>
      <c r="C436" s="100"/>
      <c r="D436" s="30"/>
      <c r="E436" s="93"/>
      <c r="F436" s="91"/>
      <c r="G436" s="95"/>
      <c r="H436" s="93"/>
      <c r="I436" s="95"/>
      <c r="J436" s="93"/>
      <c r="K436" s="95"/>
      <c r="L436" s="95"/>
      <c r="M436" s="95"/>
      <c r="N436" s="95"/>
      <c r="O436" s="95"/>
      <c r="P436" s="95"/>
      <c r="Q436" s="96"/>
      <c r="R436" s="96"/>
      <c r="S436" s="96"/>
      <c r="T436" s="96"/>
      <c r="U436" s="96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J436" s="91"/>
    </row>
    <row r="437" spans="1:36" s="94" customFormat="1">
      <c r="A437" s="99"/>
      <c r="B437" s="112"/>
      <c r="C437" s="100"/>
      <c r="D437" s="30"/>
      <c r="E437" s="93"/>
      <c r="F437" s="91"/>
      <c r="G437" s="95"/>
      <c r="H437" s="93"/>
      <c r="I437" s="95"/>
      <c r="J437" s="93"/>
      <c r="K437" s="95"/>
      <c r="L437" s="95"/>
      <c r="M437" s="95"/>
      <c r="N437" s="95"/>
      <c r="O437" s="95"/>
      <c r="P437" s="95"/>
      <c r="Q437" s="96"/>
      <c r="R437" s="96"/>
      <c r="S437" s="96"/>
      <c r="T437" s="96"/>
      <c r="U437" s="96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J437" s="91"/>
    </row>
    <row r="438" spans="1:36" s="94" customFormat="1">
      <c r="A438" s="99"/>
      <c r="B438" s="112"/>
      <c r="C438" s="100"/>
      <c r="D438" s="30"/>
      <c r="E438" s="93"/>
      <c r="F438" s="91"/>
      <c r="G438" s="95"/>
      <c r="H438" s="93"/>
      <c r="I438" s="95"/>
      <c r="J438" s="93"/>
      <c r="K438" s="95"/>
      <c r="L438" s="95"/>
      <c r="M438" s="95"/>
      <c r="N438" s="95"/>
      <c r="O438" s="95"/>
      <c r="P438" s="95"/>
      <c r="Q438" s="96"/>
      <c r="R438" s="96"/>
      <c r="S438" s="96"/>
      <c r="T438" s="96"/>
      <c r="U438" s="96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J438" s="91"/>
    </row>
    <row r="439" spans="1:36" s="94" customFormat="1">
      <c r="A439" s="99"/>
      <c r="B439" s="112"/>
      <c r="C439" s="100"/>
      <c r="D439" s="30"/>
      <c r="E439" s="93"/>
      <c r="F439" s="91"/>
      <c r="G439" s="95"/>
      <c r="H439" s="93"/>
      <c r="I439" s="95"/>
      <c r="J439" s="93"/>
      <c r="K439" s="95"/>
      <c r="L439" s="95"/>
      <c r="M439" s="95"/>
      <c r="N439" s="95"/>
      <c r="O439" s="95"/>
      <c r="P439" s="95"/>
      <c r="Q439" s="96"/>
      <c r="R439" s="96"/>
      <c r="S439" s="96"/>
      <c r="T439" s="96"/>
      <c r="U439" s="96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J439" s="91"/>
    </row>
    <row r="440" spans="1:36" s="94" customFormat="1">
      <c r="A440" s="99"/>
      <c r="B440" s="112"/>
      <c r="C440" s="100"/>
      <c r="D440" s="30"/>
      <c r="E440" s="93"/>
      <c r="F440" s="91"/>
      <c r="G440" s="95"/>
      <c r="H440" s="93"/>
      <c r="I440" s="95"/>
      <c r="J440" s="93"/>
      <c r="K440" s="95"/>
      <c r="L440" s="95"/>
      <c r="M440" s="95"/>
      <c r="N440" s="95"/>
      <c r="O440" s="95"/>
      <c r="P440" s="95"/>
      <c r="Q440" s="96"/>
      <c r="R440" s="96"/>
      <c r="S440" s="96"/>
      <c r="T440" s="96"/>
      <c r="U440" s="96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J440" s="91"/>
    </row>
    <row r="441" spans="1:36" s="94" customFormat="1">
      <c r="A441" s="99"/>
      <c r="B441" s="112"/>
      <c r="C441" s="100"/>
      <c r="D441" s="30"/>
      <c r="E441" s="93"/>
      <c r="F441" s="91"/>
      <c r="G441" s="95"/>
      <c r="H441" s="93"/>
      <c r="I441" s="95"/>
      <c r="J441" s="93"/>
      <c r="K441" s="95"/>
      <c r="L441" s="95"/>
      <c r="M441" s="95"/>
      <c r="N441" s="95"/>
      <c r="O441" s="95"/>
      <c r="P441" s="95"/>
      <c r="Q441" s="96"/>
      <c r="R441" s="96"/>
      <c r="S441" s="96"/>
      <c r="T441" s="96"/>
      <c r="U441" s="96"/>
      <c r="V441" s="98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J441" s="91"/>
    </row>
    <row r="442" spans="1:36" s="94" customFormat="1">
      <c r="A442" s="99"/>
      <c r="B442" s="112"/>
      <c r="C442" s="100"/>
      <c r="D442" s="30"/>
      <c r="E442" s="93"/>
      <c r="F442" s="91"/>
      <c r="G442" s="95"/>
      <c r="H442" s="93"/>
      <c r="I442" s="95"/>
      <c r="J442" s="93"/>
      <c r="K442" s="95"/>
      <c r="L442" s="95"/>
      <c r="M442" s="95"/>
      <c r="N442" s="95"/>
      <c r="O442" s="95"/>
      <c r="P442" s="95"/>
      <c r="Q442" s="96"/>
      <c r="R442" s="96"/>
      <c r="S442" s="96"/>
      <c r="T442" s="96"/>
      <c r="U442" s="96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J442" s="91"/>
    </row>
    <row r="443" spans="1:36" s="94" customFormat="1">
      <c r="A443" s="99"/>
      <c r="B443" s="112"/>
      <c r="C443" s="100"/>
      <c r="D443" s="30"/>
      <c r="E443" s="93"/>
      <c r="F443" s="91"/>
      <c r="G443" s="95"/>
      <c r="H443" s="93"/>
      <c r="I443" s="95"/>
      <c r="J443" s="93"/>
      <c r="K443" s="95"/>
      <c r="L443" s="95"/>
      <c r="M443" s="95"/>
      <c r="N443" s="95"/>
      <c r="O443" s="95"/>
      <c r="P443" s="95"/>
      <c r="Q443" s="96"/>
      <c r="R443" s="96"/>
      <c r="S443" s="96"/>
      <c r="T443" s="96"/>
      <c r="U443" s="96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J443" s="91"/>
    </row>
    <row r="444" spans="1:36" s="94" customFormat="1">
      <c r="A444" s="99"/>
      <c r="B444" s="112"/>
      <c r="C444" s="100"/>
      <c r="D444" s="30"/>
      <c r="E444" s="93"/>
      <c r="F444" s="91"/>
      <c r="G444" s="95"/>
      <c r="H444" s="93"/>
      <c r="I444" s="95"/>
      <c r="J444" s="93"/>
      <c r="K444" s="95"/>
      <c r="L444" s="95"/>
      <c r="M444" s="95"/>
      <c r="N444" s="95"/>
      <c r="O444" s="95"/>
      <c r="P444" s="95"/>
      <c r="Q444" s="96"/>
      <c r="R444" s="96"/>
      <c r="S444" s="96"/>
      <c r="T444" s="96"/>
      <c r="U444" s="96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J444" s="91"/>
    </row>
    <row r="445" spans="1:36" s="94" customFormat="1">
      <c r="A445" s="99"/>
      <c r="B445" s="112"/>
      <c r="C445" s="100"/>
      <c r="D445" s="30"/>
      <c r="E445" s="93"/>
      <c r="F445" s="91"/>
      <c r="G445" s="95"/>
      <c r="H445" s="93"/>
      <c r="I445" s="95"/>
      <c r="J445" s="93"/>
      <c r="K445" s="95"/>
      <c r="L445" s="95"/>
      <c r="M445" s="95"/>
      <c r="N445" s="95"/>
      <c r="O445" s="95"/>
      <c r="P445" s="95"/>
      <c r="Q445" s="96"/>
      <c r="R445" s="96"/>
      <c r="S445" s="96"/>
      <c r="T445" s="96"/>
      <c r="U445" s="96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J445" s="91"/>
    </row>
    <row r="446" spans="1:36" s="94" customFormat="1">
      <c r="A446" s="99"/>
      <c r="B446" s="112"/>
      <c r="C446" s="100"/>
      <c r="D446" s="30"/>
      <c r="E446" s="93"/>
      <c r="F446" s="91"/>
      <c r="G446" s="95"/>
      <c r="H446" s="93"/>
      <c r="I446" s="95"/>
      <c r="J446" s="93"/>
      <c r="K446" s="95"/>
      <c r="L446" s="95"/>
      <c r="M446" s="95"/>
      <c r="N446" s="95"/>
      <c r="O446" s="95"/>
      <c r="P446" s="95"/>
      <c r="Q446" s="96"/>
      <c r="R446" s="96"/>
      <c r="S446" s="96"/>
      <c r="T446" s="96"/>
      <c r="U446" s="96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J446" s="91"/>
    </row>
    <row r="447" spans="1:36" s="94" customFormat="1">
      <c r="A447" s="99"/>
      <c r="B447" s="112"/>
      <c r="C447" s="100"/>
      <c r="D447" s="30"/>
      <c r="E447" s="93"/>
      <c r="F447" s="91"/>
      <c r="G447" s="95"/>
      <c r="H447" s="93"/>
      <c r="I447" s="95"/>
      <c r="J447" s="93"/>
      <c r="K447" s="95"/>
      <c r="L447" s="95"/>
      <c r="M447" s="95"/>
      <c r="N447" s="95"/>
      <c r="O447" s="95"/>
      <c r="P447" s="95"/>
      <c r="Q447" s="96"/>
      <c r="R447" s="96"/>
      <c r="S447" s="96"/>
      <c r="T447" s="96"/>
      <c r="U447" s="96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J447" s="91"/>
    </row>
    <row r="448" spans="1:36" s="94" customFormat="1">
      <c r="A448" s="99"/>
      <c r="B448" s="112"/>
      <c r="C448" s="100"/>
      <c r="D448" s="30"/>
      <c r="E448" s="93"/>
      <c r="F448" s="91"/>
      <c r="G448" s="95"/>
      <c r="H448" s="93"/>
      <c r="I448" s="95"/>
      <c r="J448" s="93"/>
      <c r="K448" s="95"/>
      <c r="L448" s="95"/>
      <c r="M448" s="95"/>
      <c r="N448" s="95"/>
      <c r="O448" s="95"/>
      <c r="P448" s="95"/>
      <c r="Q448" s="96"/>
      <c r="R448" s="96"/>
      <c r="S448" s="96"/>
      <c r="T448" s="96"/>
      <c r="U448" s="96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J448" s="91"/>
    </row>
    <row r="449" spans="1:36" s="94" customFormat="1">
      <c r="A449" s="99"/>
      <c r="B449" s="112"/>
      <c r="C449" s="100"/>
      <c r="D449" s="30"/>
      <c r="E449" s="93"/>
      <c r="F449" s="91"/>
      <c r="G449" s="95"/>
      <c r="H449" s="93"/>
      <c r="I449" s="95"/>
      <c r="J449" s="93"/>
      <c r="K449" s="95"/>
      <c r="L449" s="95"/>
      <c r="M449" s="95"/>
      <c r="N449" s="95"/>
      <c r="O449" s="95"/>
      <c r="P449" s="95"/>
      <c r="Q449" s="96"/>
      <c r="R449" s="96"/>
      <c r="S449" s="96"/>
      <c r="T449" s="96"/>
      <c r="U449" s="96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J449" s="91"/>
    </row>
    <row r="450" spans="1:36" s="93" customFormat="1">
      <c r="A450" s="99"/>
      <c r="B450" s="1"/>
      <c r="C450" s="100"/>
      <c r="D450" s="30"/>
      <c r="F450" s="91"/>
      <c r="G450" s="95"/>
      <c r="I450" s="95"/>
      <c r="K450" s="95"/>
      <c r="L450" s="95"/>
      <c r="M450" s="95"/>
      <c r="N450" s="95"/>
      <c r="O450" s="95"/>
      <c r="AJ450" s="91"/>
    </row>
    <row r="451" spans="1:36" s="93" customFormat="1">
      <c r="A451" s="99"/>
      <c r="B451" s="1"/>
      <c r="C451" s="100"/>
      <c r="D451" s="30"/>
      <c r="F451" s="91"/>
      <c r="G451" s="95"/>
      <c r="I451" s="95"/>
      <c r="K451" s="95"/>
      <c r="L451" s="95"/>
      <c r="M451" s="95"/>
      <c r="N451" s="95"/>
      <c r="O451" s="95"/>
      <c r="P451" s="95"/>
      <c r="Q451" s="96"/>
      <c r="R451" s="96"/>
      <c r="S451" s="96"/>
      <c r="T451" s="96"/>
      <c r="U451" s="96"/>
      <c r="AJ451" s="91"/>
    </row>
    <row r="452" spans="1:36" s="93" customFormat="1">
      <c r="A452" s="99"/>
      <c r="B452" s="1"/>
      <c r="C452" s="100"/>
      <c r="D452" s="30"/>
      <c r="F452" s="91"/>
      <c r="G452" s="95"/>
      <c r="I452" s="95"/>
      <c r="K452" s="95"/>
      <c r="L452" s="95"/>
      <c r="M452" s="95"/>
      <c r="N452" s="95"/>
      <c r="O452" s="95"/>
      <c r="P452" s="95"/>
      <c r="Q452" s="96"/>
      <c r="R452" s="96"/>
      <c r="S452" s="96"/>
      <c r="T452" s="96"/>
      <c r="U452" s="96"/>
      <c r="AJ452" s="91"/>
    </row>
    <row r="453" spans="1:36" s="93" customFormat="1">
      <c r="A453" s="99"/>
      <c r="B453" s="1"/>
      <c r="C453" s="100"/>
      <c r="D453" s="30"/>
      <c r="F453" s="91"/>
      <c r="G453" s="95"/>
      <c r="I453" s="95"/>
      <c r="K453" s="95"/>
      <c r="L453" s="95"/>
      <c r="M453" s="95"/>
      <c r="N453" s="95"/>
      <c r="O453" s="95"/>
      <c r="P453" s="95"/>
      <c r="Q453" s="96"/>
      <c r="R453" s="96"/>
      <c r="S453" s="96"/>
      <c r="T453" s="96"/>
      <c r="U453" s="96"/>
      <c r="AJ453" s="91"/>
    </row>
    <row r="454" spans="1:36" s="93" customFormat="1">
      <c r="A454" s="99"/>
      <c r="B454" s="1"/>
      <c r="C454" s="100"/>
      <c r="D454" s="30"/>
      <c r="F454" s="91"/>
      <c r="G454" s="95"/>
      <c r="I454" s="95"/>
      <c r="K454" s="95"/>
      <c r="L454" s="95"/>
      <c r="M454" s="95"/>
      <c r="N454" s="95"/>
      <c r="O454" s="95"/>
      <c r="P454" s="95"/>
      <c r="Q454" s="96"/>
      <c r="R454" s="96"/>
      <c r="S454" s="96"/>
      <c r="T454" s="96"/>
      <c r="U454" s="96"/>
      <c r="AJ454" s="91"/>
    </row>
    <row r="455" spans="1:36" s="93" customFormat="1">
      <c r="A455" s="99"/>
      <c r="B455" s="1"/>
      <c r="C455" s="100"/>
      <c r="D455" s="30"/>
      <c r="F455" s="91"/>
      <c r="G455" s="95"/>
      <c r="I455" s="95"/>
      <c r="K455" s="95"/>
      <c r="L455" s="95"/>
      <c r="M455" s="95"/>
      <c r="N455" s="95"/>
      <c r="O455" s="95"/>
      <c r="P455" s="95"/>
      <c r="Q455" s="96"/>
      <c r="R455" s="96"/>
      <c r="S455" s="96"/>
      <c r="T455" s="96"/>
      <c r="U455" s="96"/>
      <c r="AJ455" s="91"/>
    </row>
    <row r="456" spans="1:36" s="93" customFormat="1">
      <c r="A456" s="99"/>
      <c r="B456" s="1"/>
      <c r="C456" s="100"/>
      <c r="D456" s="30"/>
      <c r="F456" s="91"/>
      <c r="G456" s="95"/>
      <c r="I456" s="95"/>
      <c r="K456" s="95"/>
      <c r="L456" s="95"/>
      <c r="M456" s="95"/>
      <c r="N456" s="95"/>
      <c r="O456" s="95"/>
      <c r="P456" s="95"/>
      <c r="Q456" s="96"/>
      <c r="R456" s="96"/>
      <c r="S456" s="96"/>
      <c r="T456" s="96"/>
      <c r="U456" s="96"/>
      <c r="AJ456" s="91"/>
    </row>
    <row r="457" spans="1:36" s="93" customFormat="1">
      <c r="A457" s="99"/>
      <c r="B457" s="1"/>
      <c r="C457" s="100"/>
      <c r="D457" s="30"/>
      <c r="F457" s="91"/>
      <c r="G457" s="95"/>
      <c r="I457" s="95"/>
      <c r="K457" s="95"/>
      <c r="L457" s="95"/>
      <c r="M457" s="95"/>
      <c r="N457" s="95"/>
      <c r="O457" s="95"/>
      <c r="P457" s="95"/>
      <c r="Q457" s="96"/>
      <c r="R457" s="96"/>
      <c r="S457" s="96"/>
      <c r="T457" s="96"/>
      <c r="U457" s="96"/>
      <c r="V457" s="22"/>
      <c r="AJ457" s="91"/>
    </row>
    <row r="458" spans="1:36" s="93" customFormat="1">
      <c r="A458" s="99"/>
      <c r="B458" s="1"/>
      <c r="C458" s="100"/>
      <c r="D458" s="30"/>
      <c r="F458" s="91"/>
      <c r="G458" s="95"/>
      <c r="H458" s="22"/>
      <c r="I458" s="95"/>
      <c r="K458" s="95"/>
      <c r="L458" s="95"/>
      <c r="M458" s="95"/>
      <c r="N458" s="95"/>
      <c r="O458" s="95"/>
      <c r="P458" s="95"/>
      <c r="Q458" s="96"/>
      <c r="R458" s="96"/>
      <c r="S458" s="96"/>
      <c r="T458" s="96"/>
      <c r="U458" s="96"/>
      <c r="V458" s="22"/>
      <c r="AJ458" s="91"/>
    </row>
    <row r="459" spans="1:36" s="93" customFormat="1">
      <c r="A459" s="99"/>
      <c r="B459" s="1"/>
      <c r="C459" s="100"/>
      <c r="D459" s="30"/>
      <c r="F459" s="91"/>
      <c r="G459" s="95"/>
      <c r="I459" s="95"/>
      <c r="K459" s="95"/>
      <c r="L459" s="95"/>
      <c r="M459" s="95"/>
      <c r="N459" s="95"/>
      <c r="O459" s="95"/>
      <c r="P459" s="95"/>
      <c r="Q459" s="96"/>
      <c r="R459" s="96"/>
      <c r="S459" s="96"/>
      <c r="T459" s="96"/>
      <c r="U459" s="96"/>
      <c r="V459" s="22"/>
      <c r="AJ459" s="91"/>
    </row>
    <row r="460" spans="1:36" s="93" customFormat="1">
      <c r="A460" s="99"/>
      <c r="B460" s="1"/>
      <c r="C460" s="100"/>
      <c r="D460" s="30"/>
      <c r="F460" s="91"/>
      <c r="G460" s="95"/>
      <c r="I460" s="95"/>
      <c r="K460" s="95"/>
      <c r="L460" s="95"/>
      <c r="M460" s="95"/>
      <c r="N460" s="95"/>
      <c r="O460" s="95"/>
      <c r="P460" s="95"/>
      <c r="Q460" s="96"/>
      <c r="R460" s="96"/>
      <c r="S460" s="96"/>
      <c r="T460" s="96"/>
      <c r="U460" s="96"/>
      <c r="V460" s="22"/>
      <c r="AJ460" s="91"/>
    </row>
    <row r="461" spans="1:36" s="93" customFormat="1">
      <c r="A461" s="99"/>
      <c r="B461" s="1"/>
      <c r="C461" s="100"/>
      <c r="D461" s="30"/>
      <c r="F461" s="91"/>
      <c r="G461" s="95"/>
      <c r="I461" s="95"/>
      <c r="K461" s="95"/>
      <c r="L461" s="95"/>
      <c r="M461" s="95"/>
      <c r="N461" s="95"/>
      <c r="O461" s="95"/>
      <c r="P461" s="95"/>
      <c r="Q461" s="96"/>
      <c r="R461" s="96"/>
      <c r="S461" s="96"/>
      <c r="T461" s="96"/>
      <c r="U461" s="96"/>
      <c r="V461" s="22"/>
      <c r="AJ461" s="91"/>
    </row>
    <row r="462" spans="1:36" s="93" customFormat="1">
      <c r="A462" s="99"/>
      <c r="B462" s="1"/>
      <c r="C462" s="100"/>
      <c r="D462" s="30"/>
      <c r="F462" s="91"/>
      <c r="G462" s="95"/>
      <c r="I462" s="95"/>
      <c r="K462" s="95"/>
      <c r="L462" s="95"/>
      <c r="M462" s="95"/>
      <c r="N462" s="95"/>
      <c r="O462" s="95"/>
      <c r="P462" s="95"/>
      <c r="Q462" s="96"/>
      <c r="R462" s="96"/>
      <c r="S462" s="96"/>
      <c r="T462" s="96"/>
      <c r="U462" s="96"/>
      <c r="V462" s="22"/>
      <c r="AJ462" s="91"/>
    </row>
    <row r="463" spans="1:36" s="93" customFormat="1">
      <c r="A463" s="99"/>
      <c r="B463" s="1"/>
      <c r="C463" s="100"/>
      <c r="D463" s="30"/>
      <c r="F463" s="91"/>
      <c r="G463" s="95"/>
      <c r="I463" s="95"/>
      <c r="K463" s="95"/>
      <c r="L463" s="95"/>
      <c r="M463" s="95"/>
      <c r="N463" s="95"/>
      <c r="O463" s="95"/>
      <c r="P463" s="95"/>
      <c r="Q463" s="96"/>
      <c r="R463" s="96"/>
      <c r="S463" s="96"/>
      <c r="T463" s="96"/>
      <c r="U463" s="96"/>
      <c r="V463" s="22"/>
      <c r="AJ463" s="91"/>
    </row>
    <row r="464" spans="1:36" s="93" customFormat="1">
      <c r="A464" s="99"/>
      <c r="B464" s="1"/>
      <c r="C464" s="100"/>
      <c r="D464" s="30"/>
      <c r="F464" s="91"/>
      <c r="G464" s="95"/>
      <c r="I464" s="95"/>
      <c r="K464" s="95"/>
      <c r="L464" s="95"/>
      <c r="M464" s="95"/>
      <c r="N464" s="95"/>
      <c r="O464" s="95"/>
      <c r="P464" s="95"/>
      <c r="Q464" s="96"/>
      <c r="R464" s="96"/>
      <c r="S464" s="96"/>
      <c r="T464" s="96"/>
      <c r="U464" s="96"/>
      <c r="V464" s="22"/>
      <c r="AJ464" s="91"/>
    </row>
    <row r="465" spans="1:36" s="93" customFormat="1">
      <c r="A465" s="99"/>
      <c r="B465" s="1"/>
      <c r="C465" s="100"/>
      <c r="D465" s="30"/>
      <c r="F465" s="91"/>
      <c r="G465" s="95"/>
      <c r="I465" s="95"/>
      <c r="K465" s="95"/>
      <c r="L465" s="95"/>
      <c r="M465" s="95"/>
      <c r="N465" s="95"/>
      <c r="O465" s="95"/>
      <c r="P465" s="95"/>
      <c r="Q465" s="96"/>
      <c r="R465" s="96"/>
      <c r="S465" s="96"/>
      <c r="T465" s="96"/>
      <c r="U465" s="96"/>
      <c r="V465" s="22"/>
      <c r="AJ465" s="91"/>
    </row>
    <row r="466" spans="1:36" s="93" customFormat="1">
      <c r="A466" s="99"/>
      <c r="B466" s="1"/>
      <c r="C466" s="100"/>
      <c r="D466" s="30"/>
      <c r="F466" s="91"/>
      <c r="G466" s="95"/>
      <c r="I466" s="95"/>
      <c r="K466" s="95"/>
      <c r="L466" s="95"/>
      <c r="M466" s="95"/>
      <c r="N466" s="95"/>
      <c r="O466" s="95"/>
      <c r="P466" s="95"/>
      <c r="Q466" s="96"/>
      <c r="R466" s="96"/>
      <c r="S466" s="96"/>
      <c r="T466" s="96"/>
      <c r="U466" s="96"/>
      <c r="V466" s="22"/>
      <c r="AJ466" s="91"/>
    </row>
    <row r="467" spans="1:36" s="93" customFormat="1">
      <c r="A467" s="99"/>
      <c r="B467" s="1"/>
      <c r="C467" s="100"/>
      <c r="D467" s="30"/>
      <c r="F467" s="91"/>
      <c r="G467" s="95"/>
      <c r="I467" s="95"/>
      <c r="K467" s="95"/>
      <c r="L467" s="95"/>
      <c r="M467" s="95"/>
      <c r="N467" s="95"/>
      <c r="O467" s="95"/>
      <c r="P467" s="95"/>
      <c r="Q467" s="96"/>
      <c r="R467" s="96"/>
      <c r="S467" s="96"/>
      <c r="T467" s="96"/>
      <c r="U467" s="96"/>
      <c r="V467" s="22"/>
      <c r="AJ467" s="91"/>
    </row>
    <row r="468" spans="1:36" s="93" customFormat="1">
      <c r="A468" s="99"/>
      <c r="B468" s="1"/>
      <c r="C468" s="100"/>
      <c r="D468" s="30"/>
      <c r="F468" s="91"/>
      <c r="G468" s="95"/>
      <c r="I468" s="95"/>
      <c r="K468" s="95"/>
      <c r="L468" s="95"/>
      <c r="M468" s="95"/>
      <c r="N468" s="95"/>
      <c r="O468" s="95"/>
      <c r="P468" s="95"/>
      <c r="Q468" s="96"/>
      <c r="R468" s="96"/>
      <c r="S468" s="96"/>
      <c r="T468" s="96"/>
      <c r="U468" s="96"/>
      <c r="V468" s="22"/>
      <c r="AJ468" s="91"/>
    </row>
    <row r="469" spans="1:36" s="93" customFormat="1">
      <c r="A469" s="99"/>
      <c r="B469" s="1"/>
      <c r="C469" s="100"/>
      <c r="D469" s="30"/>
      <c r="F469" s="91"/>
      <c r="G469" s="95"/>
      <c r="I469" s="95"/>
      <c r="K469" s="95"/>
      <c r="L469" s="95"/>
      <c r="M469" s="95"/>
      <c r="N469" s="95"/>
      <c r="O469" s="95"/>
      <c r="P469" s="95"/>
      <c r="Q469" s="96"/>
      <c r="R469" s="96"/>
      <c r="S469" s="96"/>
      <c r="T469" s="96"/>
      <c r="U469" s="96"/>
      <c r="V469" s="22"/>
      <c r="AJ469" s="91"/>
    </row>
    <row r="470" spans="1:36" s="93" customFormat="1">
      <c r="A470" s="99"/>
      <c r="B470" s="1"/>
      <c r="C470" s="100"/>
      <c r="D470" s="30"/>
      <c r="F470" s="91"/>
      <c r="G470" s="95"/>
      <c r="I470" s="95"/>
      <c r="K470" s="95"/>
      <c r="L470" s="95"/>
      <c r="M470" s="95"/>
      <c r="N470" s="95"/>
      <c r="O470" s="95"/>
      <c r="P470" s="95"/>
      <c r="Q470" s="96"/>
      <c r="R470" s="96"/>
      <c r="S470" s="96"/>
      <c r="T470" s="96"/>
      <c r="U470" s="96"/>
      <c r="V470" s="22"/>
      <c r="AJ470" s="91"/>
    </row>
    <row r="471" spans="1:36" s="93" customFormat="1">
      <c r="A471" s="99"/>
      <c r="B471" s="1"/>
      <c r="C471" s="100"/>
      <c r="D471" s="30"/>
      <c r="F471" s="91"/>
      <c r="G471" s="95"/>
      <c r="I471" s="95"/>
      <c r="K471" s="95"/>
      <c r="L471" s="95"/>
      <c r="M471" s="95"/>
      <c r="N471" s="95"/>
      <c r="O471" s="95"/>
      <c r="P471" s="95"/>
      <c r="Q471" s="96"/>
      <c r="R471" s="96"/>
      <c r="S471" s="96"/>
      <c r="T471" s="96"/>
      <c r="U471" s="96"/>
      <c r="V471" s="22"/>
      <c r="AJ471" s="91"/>
    </row>
    <row r="472" spans="1:36" s="93" customFormat="1">
      <c r="A472" s="99"/>
      <c r="B472" s="1"/>
      <c r="C472" s="100"/>
      <c r="D472" s="30"/>
      <c r="F472" s="91"/>
      <c r="G472" s="95"/>
      <c r="I472" s="95"/>
      <c r="K472" s="95"/>
      <c r="L472" s="95"/>
      <c r="M472" s="95"/>
      <c r="N472" s="95"/>
      <c r="O472" s="95"/>
      <c r="P472" s="95"/>
      <c r="Q472" s="96"/>
      <c r="R472" s="96"/>
      <c r="S472" s="96"/>
      <c r="T472" s="96"/>
      <c r="U472" s="96"/>
      <c r="V472" s="22"/>
      <c r="AJ472" s="91"/>
    </row>
    <row r="473" spans="1:36" s="93" customFormat="1">
      <c r="A473" s="99"/>
      <c r="B473" s="42"/>
      <c r="C473" s="100"/>
      <c r="D473" s="30"/>
      <c r="F473" s="91"/>
      <c r="G473" s="95"/>
      <c r="I473" s="95"/>
      <c r="J473" s="95"/>
      <c r="K473" s="95"/>
      <c r="L473" s="95"/>
      <c r="M473" s="95"/>
      <c r="N473" s="95"/>
      <c r="O473" s="95"/>
      <c r="P473" s="95"/>
      <c r="Q473" s="96"/>
      <c r="R473" s="96"/>
      <c r="S473" s="96"/>
      <c r="T473" s="96"/>
      <c r="U473" s="96"/>
      <c r="V473" s="22"/>
      <c r="AJ473" s="91"/>
    </row>
    <row r="474" spans="1:36" s="93" customFormat="1">
      <c r="A474" s="99"/>
      <c r="B474" s="1"/>
      <c r="C474" s="100"/>
      <c r="D474" s="30"/>
      <c r="F474" s="91"/>
      <c r="G474" s="95"/>
      <c r="I474" s="95"/>
      <c r="K474" s="95"/>
      <c r="L474" s="95"/>
      <c r="M474" s="95"/>
      <c r="N474" s="95"/>
      <c r="O474" s="95"/>
      <c r="P474" s="95"/>
      <c r="Q474" s="96"/>
      <c r="R474" s="96"/>
      <c r="S474" s="96"/>
      <c r="T474" s="96"/>
      <c r="U474" s="96"/>
      <c r="V474" s="22"/>
      <c r="AJ474" s="91"/>
    </row>
    <row r="475" spans="1:36" s="93" customFormat="1">
      <c r="A475" s="99"/>
      <c r="B475" s="1"/>
      <c r="C475" s="100"/>
      <c r="D475" s="30"/>
      <c r="F475" s="91"/>
      <c r="G475" s="95"/>
      <c r="I475" s="95"/>
      <c r="K475" s="95"/>
      <c r="L475" s="95"/>
      <c r="M475" s="95"/>
      <c r="N475" s="95"/>
      <c r="O475" s="95"/>
      <c r="P475" s="95"/>
      <c r="Q475" s="96"/>
      <c r="R475" s="96"/>
      <c r="S475" s="96"/>
      <c r="T475" s="96"/>
      <c r="U475" s="96"/>
      <c r="V475" s="22"/>
      <c r="AJ475" s="91"/>
    </row>
    <row r="476" spans="1:36" s="93" customFormat="1">
      <c r="A476" s="99"/>
      <c r="B476" s="1"/>
      <c r="C476" s="100"/>
      <c r="D476" s="30"/>
      <c r="F476" s="91"/>
      <c r="G476" s="95"/>
      <c r="I476" s="95"/>
      <c r="K476" s="95"/>
      <c r="L476" s="95"/>
      <c r="M476" s="95"/>
      <c r="N476" s="95"/>
      <c r="O476" s="95"/>
      <c r="P476" s="95"/>
      <c r="Q476" s="96"/>
      <c r="R476" s="96"/>
      <c r="S476" s="96"/>
      <c r="T476" s="96"/>
      <c r="U476" s="96"/>
      <c r="V476" s="22"/>
      <c r="AJ476" s="91"/>
    </row>
    <row r="477" spans="1:36" s="93" customFormat="1">
      <c r="A477" s="99"/>
      <c r="B477" s="1"/>
      <c r="C477" s="100"/>
      <c r="D477" s="30"/>
      <c r="F477" s="91"/>
      <c r="G477" s="95"/>
      <c r="I477" s="95"/>
      <c r="K477" s="95"/>
      <c r="L477" s="95"/>
      <c r="M477" s="95"/>
      <c r="N477" s="95"/>
      <c r="O477" s="95"/>
      <c r="P477" s="95"/>
      <c r="Q477" s="96"/>
      <c r="R477" s="96"/>
      <c r="S477" s="96"/>
      <c r="T477" s="96"/>
      <c r="U477" s="96"/>
      <c r="V477" s="22"/>
      <c r="AJ477" s="91"/>
    </row>
    <row r="478" spans="1:36" s="93" customFormat="1">
      <c r="A478" s="99"/>
      <c r="B478" s="1"/>
      <c r="C478" s="100"/>
      <c r="D478" s="30"/>
      <c r="F478" s="91"/>
      <c r="G478" s="95"/>
      <c r="I478" s="95"/>
      <c r="K478" s="95"/>
      <c r="L478" s="95"/>
      <c r="M478" s="95"/>
      <c r="N478" s="95"/>
      <c r="O478" s="95"/>
      <c r="P478" s="95"/>
      <c r="Q478" s="96"/>
      <c r="R478" s="96"/>
      <c r="S478" s="96"/>
      <c r="T478" s="96"/>
      <c r="U478" s="96"/>
      <c r="V478" s="22"/>
      <c r="AJ478" s="91"/>
    </row>
    <row r="479" spans="1:36" s="93" customFormat="1">
      <c r="A479" s="99"/>
      <c r="B479" s="1"/>
      <c r="C479" s="100"/>
      <c r="D479" s="30"/>
      <c r="F479" s="91"/>
      <c r="G479" s="95"/>
      <c r="I479" s="95"/>
      <c r="K479" s="95"/>
      <c r="L479" s="95"/>
      <c r="M479" s="95"/>
      <c r="N479" s="95"/>
      <c r="O479" s="95"/>
      <c r="P479" s="95"/>
      <c r="Q479" s="96"/>
      <c r="R479" s="96"/>
      <c r="S479" s="96"/>
      <c r="T479" s="96"/>
      <c r="U479" s="96"/>
      <c r="V479" s="22"/>
      <c r="AJ479" s="91"/>
    </row>
    <row r="480" spans="1:36" s="93" customFormat="1">
      <c r="A480" s="99"/>
      <c r="B480" s="1"/>
      <c r="C480" s="100"/>
      <c r="D480" s="30"/>
      <c r="F480" s="91"/>
      <c r="G480" s="95"/>
      <c r="I480" s="95"/>
      <c r="K480" s="95"/>
      <c r="L480" s="95"/>
      <c r="M480" s="95"/>
      <c r="N480" s="95"/>
      <c r="O480" s="95"/>
      <c r="P480" s="95"/>
      <c r="Q480" s="96"/>
      <c r="R480" s="96"/>
      <c r="S480" s="96"/>
      <c r="T480" s="96"/>
      <c r="U480" s="96"/>
      <c r="V480" s="22"/>
      <c r="AJ480" s="91"/>
    </row>
    <row r="481" spans="1:36" s="94" customFormat="1">
      <c r="A481" s="99"/>
      <c r="B481" s="42"/>
      <c r="C481" s="100"/>
      <c r="D481" s="30"/>
      <c r="E481" s="93"/>
      <c r="F481" s="91"/>
      <c r="G481" s="95"/>
      <c r="H481" s="93"/>
      <c r="I481" s="95"/>
      <c r="J481" s="93"/>
      <c r="K481" s="95"/>
      <c r="L481" s="95"/>
      <c r="M481" s="95"/>
      <c r="N481" s="95"/>
      <c r="O481" s="95"/>
      <c r="P481" s="95"/>
      <c r="Q481" s="96"/>
      <c r="R481" s="96"/>
      <c r="S481" s="96"/>
      <c r="T481" s="96"/>
      <c r="U481" s="96"/>
      <c r="V481" s="22"/>
      <c r="W481" s="93"/>
      <c r="X481" s="93"/>
      <c r="Y481" s="93"/>
      <c r="AJ481" s="109"/>
    </row>
    <row r="482" spans="1:36" s="93" customFormat="1">
      <c r="A482" s="99"/>
      <c r="B482" s="1"/>
      <c r="C482" s="100"/>
      <c r="D482" s="30"/>
      <c r="F482" s="91"/>
      <c r="G482" s="95"/>
      <c r="I482" s="95"/>
      <c r="K482" s="95"/>
      <c r="L482" s="95"/>
      <c r="M482" s="95"/>
      <c r="N482" s="95"/>
      <c r="O482" s="95"/>
      <c r="P482" s="95"/>
      <c r="Q482" s="96"/>
      <c r="R482" s="96"/>
      <c r="S482" s="96"/>
      <c r="T482" s="96"/>
      <c r="U482" s="96"/>
      <c r="V482" s="22"/>
      <c r="AJ482" s="91"/>
    </row>
    <row r="483" spans="1:36" s="93" customFormat="1">
      <c r="A483" s="99"/>
      <c r="B483" s="1"/>
      <c r="C483" s="100"/>
      <c r="D483" s="30"/>
      <c r="F483" s="91"/>
      <c r="G483" s="95"/>
      <c r="I483" s="95"/>
      <c r="K483" s="95"/>
      <c r="L483" s="95"/>
      <c r="M483" s="95"/>
      <c r="N483" s="95"/>
      <c r="O483" s="95"/>
      <c r="P483" s="95"/>
      <c r="Q483" s="96"/>
      <c r="R483" s="96"/>
      <c r="S483" s="96"/>
      <c r="T483" s="96"/>
      <c r="U483" s="96"/>
      <c r="V483" s="22"/>
      <c r="AJ483" s="91"/>
    </row>
    <row r="484" spans="1:36" s="93" customFormat="1">
      <c r="A484" s="99"/>
      <c r="B484" s="1"/>
      <c r="C484" s="100"/>
      <c r="D484" s="30"/>
      <c r="F484" s="91"/>
      <c r="G484" s="95"/>
      <c r="I484" s="95"/>
      <c r="K484" s="95"/>
      <c r="L484" s="95"/>
      <c r="M484" s="95"/>
      <c r="N484" s="95"/>
      <c r="O484" s="95"/>
      <c r="P484" s="95"/>
      <c r="Q484" s="96"/>
      <c r="R484" s="96"/>
      <c r="S484" s="96"/>
      <c r="T484" s="96"/>
      <c r="U484" s="96"/>
      <c r="V484" s="22"/>
      <c r="AJ484" s="91"/>
    </row>
    <row r="485" spans="1:36" s="93" customFormat="1">
      <c r="A485" s="99"/>
      <c r="B485" s="1"/>
      <c r="C485" s="100"/>
      <c r="D485" s="30"/>
      <c r="F485" s="91"/>
      <c r="G485" s="95"/>
      <c r="I485" s="95"/>
      <c r="K485" s="95"/>
      <c r="L485" s="95"/>
      <c r="M485" s="95"/>
      <c r="N485" s="95"/>
      <c r="O485" s="95"/>
      <c r="P485" s="95"/>
      <c r="Q485" s="96"/>
      <c r="R485" s="96"/>
      <c r="S485" s="96"/>
      <c r="T485" s="96"/>
      <c r="U485" s="96"/>
      <c r="V485" s="22"/>
      <c r="AJ485" s="91"/>
    </row>
    <row r="486" spans="1:36" s="93" customFormat="1">
      <c r="A486" s="99"/>
      <c r="B486" s="1"/>
      <c r="C486" s="100"/>
      <c r="D486" s="30"/>
      <c r="F486" s="91"/>
      <c r="G486" s="95"/>
      <c r="I486" s="95"/>
      <c r="K486" s="95"/>
      <c r="L486" s="95"/>
      <c r="M486" s="95"/>
      <c r="N486" s="95"/>
      <c r="O486" s="95"/>
      <c r="P486" s="95"/>
      <c r="Q486" s="96"/>
      <c r="R486" s="96"/>
      <c r="S486" s="96"/>
      <c r="T486" s="96"/>
      <c r="U486" s="96"/>
      <c r="V486" s="22"/>
      <c r="AJ486" s="91"/>
    </row>
    <row r="487" spans="1:36" s="93" customFormat="1">
      <c r="A487" s="99"/>
      <c r="B487" s="1"/>
      <c r="C487" s="100"/>
      <c r="D487" s="30"/>
      <c r="F487" s="91"/>
      <c r="G487" s="95"/>
      <c r="I487" s="95"/>
      <c r="K487" s="95"/>
      <c r="L487" s="95"/>
      <c r="M487" s="95"/>
      <c r="N487" s="95"/>
      <c r="O487" s="95"/>
      <c r="P487" s="95"/>
      <c r="Q487" s="96"/>
      <c r="R487" s="96"/>
      <c r="S487" s="96"/>
      <c r="T487" s="96"/>
      <c r="U487" s="96"/>
      <c r="V487" s="22"/>
      <c r="AJ487" s="91"/>
    </row>
    <row r="488" spans="1:36" s="93" customFormat="1">
      <c r="A488" s="99"/>
      <c r="B488" s="1"/>
      <c r="C488" s="100"/>
      <c r="D488" s="30"/>
      <c r="F488" s="91"/>
      <c r="G488" s="95"/>
      <c r="I488" s="95"/>
      <c r="K488" s="95"/>
      <c r="L488" s="95"/>
      <c r="M488" s="95"/>
      <c r="N488" s="95"/>
      <c r="O488" s="95"/>
      <c r="P488" s="95"/>
      <c r="Q488" s="96"/>
      <c r="R488" s="96"/>
      <c r="S488" s="96"/>
      <c r="T488" s="96"/>
      <c r="U488" s="96"/>
      <c r="V488" s="22"/>
      <c r="AJ488" s="91"/>
    </row>
    <row r="489" spans="1:36" s="93" customFormat="1">
      <c r="A489" s="99"/>
      <c r="B489" s="1"/>
      <c r="C489" s="100"/>
      <c r="D489" s="30"/>
      <c r="F489" s="91"/>
      <c r="G489" s="95"/>
      <c r="I489" s="95"/>
      <c r="K489" s="22"/>
      <c r="L489" s="22"/>
      <c r="M489" s="22"/>
      <c r="N489" s="22"/>
      <c r="O489" s="22"/>
      <c r="P489" s="95"/>
      <c r="Q489" s="96"/>
      <c r="R489" s="96"/>
      <c r="S489" s="96"/>
      <c r="T489" s="96"/>
      <c r="U489" s="96"/>
      <c r="V489" s="22"/>
      <c r="AJ489" s="91"/>
    </row>
    <row r="490" spans="1:36" s="93" customFormat="1">
      <c r="A490" s="99"/>
      <c r="B490" s="1"/>
      <c r="C490" s="100"/>
      <c r="D490" s="30"/>
      <c r="F490" s="91"/>
      <c r="G490" s="95"/>
      <c r="I490" s="95"/>
      <c r="K490" s="22"/>
      <c r="L490" s="22"/>
      <c r="M490" s="22"/>
      <c r="N490" s="22"/>
      <c r="O490" s="22"/>
      <c r="P490" s="95"/>
      <c r="Q490" s="96"/>
      <c r="R490" s="96"/>
      <c r="S490" s="96"/>
      <c r="T490" s="96"/>
      <c r="U490" s="96"/>
      <c r="V490" s="22"/>
      <c r="AJ490" s="91"/>
    </row>
    <row r="491" spans="1:36" s="93" customFormat="1">
      <c r="A491" s="99"/>
      <c r="B491" s="1"/>
      <c r="C491" s="100"/>
      <c r="D491" s="30"/>
      <c r="F491" s="91"/>
      <c r="G491" s="95"/>
      <c r="I491" s="95"/>
      <c r="K491" s="22"/>
      <c r="L491" s="22"/>
      <c r="M491" s="22"/>
      <c r="N491" s="22"/>
      <c r="O491" s="22"/>
      <c r="P491" s="95"/>
      <c r="Q491" s="96"/>
      <c r="R491" s="96"/>
      <c r="S491" s="96"/>
      <c r="T491" s="96"/>
      <c r="U491" s="96"/>
      <c r="V491" s="22"/>
      <c r="AJ491" s="91"/>
    </row>
    <row r="492" spans="1:36" s="93" customFormat="1">
      <c r="A492" s="99"/>
      <c r="B492" s="1"/>
      <c r="C492" s="100"/>
      <c r="D492" s="30"/>
      <c r="F492" s="91"/>
      <c r="G492" s="95"/>
      <c r="I492" s="95"/>
      <c r="K492" s="22"/>
      <c r="L492" s="22"/>
      <c r="M492" s="22"/>
      <c r="N492" s="22"/>
      <c r="O492" s="22"/>
      <c r="P492" s="95"/>
      <c r="Q492" s="96"/>
      <c r="R492" s="96"/>
      <c r="S492" s="96"/>
      <c r="T492" s="96"/>
      <c r="U492" s="96"/>
      <c r="V492" s="22"/>
      <c r="AJ492" s="91"/>
    </row>
    <row r="493" spans="1:36" s="93" customFormat="1">
      <c r="A493" s="99"/>
      <c r="B493" s="1"/>
      <c r="C493" s="100"/>
      <c r="D493" s="30"/>
      <c r="F493" s="91"/>
      <c r="G493" s="95"/>
      <c r="I493" s="95"/>
      <c r="K493" s="22"/>
      <c r="L493" s="22"/>
      <c r="M493" s="22"/>
      <c r="N493" s="22"/>
      <c r="O493" s="22"/>
      <c r="P493" s="95"/>
      <c r="Q493" s="96"/>
      <c r="R493" s="96"/>
      <c r="S493" s="96"/>
      <c r="T493" s="96"/>
      <c r="U493" s="96"/>
      <c r="V493" s="22"/>
      <c r="AJ493" s="91"/>
    </row>
    <row r="494" spans="1:36" s="93" customFormat="1">
      <c r="A494" s="99"/>
      <c r="B494" s="1"/>
      <c r="C494" s="100"/>
      <c r="D494" s="30"/>
      <c r="F494" s="91"/>
      <c r="G494" s="95"/>
      <c r="I494" s="95"/>
      <c r="K494" s="22"/>
      <c r="L494" s="22"/>
      <c r="M494" s="22"/>
      <c r="N494" s="22"/>
      <c r="O494" s="22"/>
      <c r="P494" s="95"/>
      <c r="Q494" s="96"/>
      <c r="R494" s="96"/>
      <c r="S494" s="96"/>
      <c r="T494" s="96"/>
      <c r="U494" s="96"/>
      <c r="V494" s="22"/>
      <c r="AJ494" s="91"/>
    </row>
    <row r="495" spans="1:36" s="93" customFormat="1">
      <c r="A495" s="99"/>
      <c r="B495" s="1"/>
      <c r="C495" s="100"/>
      <c r="D495" s="30"/>
      <c r="F495" s="91"/>
      <c r="G495" s="95"/>
      <c r="I495" s="95"/>
      <c r="K495" s="22"/>
      <c r="L495" s="22"/>
      <c r="M495" s="22"/>
      <c r="N495" s="22"/>
      <c r="O495" s="22"/>
      <c r="P495" s="95"/>
      <c r="Q495" s="96"/>
      <c r="R495" s="96"/>
      <c r="S495" s="96"/>
      <c r="T495" s="96"/>
      <c r="U495" s="96"/>
      <c r="V495" s="22"/>
      <c r="AJ495" s="91"/>
    </row>
    <row r="496" spans="1:36" s="93" customFormat="1">
      <c r="A496" s="122"/>
      <c r="B496" s="165"/>
      <c r="C496" s="212"/>
      <c r="D496" s="213"/>
      <c r="F496" s="91"/>
      <c r="G496" s="95"/>
      <c r="I496" s="95"/>
      <c r="K496" s="22"/>
      <c r="L496" s="22"/>
      <c r="M496" s="22"/>
      <c r="N496" s="22"/>
      <c r="O496" s="22"/>
      <c r="P496" s="95"/>
      <c r="Q496" s="96"/>
      <c r="R496" s="96"/>
      <c r="S496" s="96"/>
      <c r="T496" s="96"/>
      <c r="U496" s="96"/>
      <c r="V496" s="22"/>
      <c r="AJ496" s="91"/>
    </row>
    <row r="497" spans="1:36" s="94" customFormat="1">
      <c r="A497" s="117"/>
      <c r="B497" s="118"/>
      <c r="C497" s="100"/>
      <c r="D497" s="30"/>
      <c r="E497" s="93"/>
      <c r="F497" s="91"/>
      <c r="G497" s="95"/>
      <c r="H497" s="93"/>
      <c r="I497" s="95"/>
      <c r="J497" s="93"/>
      <c r="K497" s="116"/>
      <c r="L497" s="116"/>
      <c r="M497" s="116"/>
      <c r="N497" s="116"/>
      <c r="O497" s="116"/>
      <c r="P497" s="95"/>
      <c r="Q497" s="96"/>
      <c r="R497" s="96"/>
      <c r="S497" s="96"/>
      <c r="T497" s="96"/>
      <c r="U497" s="96"/>
      <c r="V497" s="119"/>
      <c r="W497" s="119"/>
      <c r="X497" s="119"/>
      <c r="Y497" s="119"/>
      <c r="Z497" s="119"/>
      <c r="AA497" s="120"/>
      <c r="AB497" s="119"/>
      <c r="AC497" s="119"/>
      <c r="AD497" s="119"/>
      <c r="AE497" s="120"/>
      <c r="AF497" s="119"/>
      <c r="AJ497" s="109"/>
    </row>
    <row r="498" spans="1:36" s="94" customFormat="1" ht="15.75">
      <c r="A498" s="117"/>
      <c r="B498" s="118"/>
      <c r="C498" s="100"/>
      <c r="D498" s="30"/>
      <c r="E498" s="93"/>
      <c r="F498" s="91"/>
      <c r="G498" s="95"/>
      <c r="H498" s="93"/>
      <c r="I498" s="95"/>
      <c r="J498" s="93"/>
      <c r="K498" s="116"/>
      <c r="L498" s="116"/>
      <c r="M498" s="116"/>
      <c r="N498" s="116"/>
      <c r="O498" s="116"/>
      <c r="P498" s="95"/>
      <c r="Q498" s="96"/>
      <c r="R498" s="96"/>
      <c r="S498" s="96"/>
      <c r="T498" s="96"/>
      <c r="U498" s="96"/>
      <c r="V498" s="119"/>
      <c r="W498" s="121"/>
      <c r="X498" s="121"/>
      <c r="Y498" s="121"/>
      <c r="Z498" s="119"/>
      <c r="AA498" s="120"/>
      <c r="AB498" s="119"/>
      <c r="AC498" s="119"/>
      <c r="AD498" s="121"/>
      <c r="AE498" s="121"/>
      <c r="AF498" s="121"/>
      <c r="AJ498" s="109"/>
    </row>
    <row r="499" spans="1:36" s="94" customFormat="1" ht="15.75">
      <c r="A499" s="117"/>
      <c r="B499" s="118"/>
      <c r="C499" s="100"/>
      <c r="D499" s="30"/>
      <c r="E499" s="93"/>
      <c r="F499" s="91"/>
      <c r="G499" s="95"/>
      <c r="H499" s="93"/>
      <c r="I499" s="95"/>
      <c r="J499" s="93"/>
      <c r="K499" s="116"/>
      <c r="L499" s="116"/>
      <c r="M499" s="116"/>
      <c r="N499" s="116"/>
      <c r="O499" s="116"/>
      <c r="P499" s="95"/>
      <c r="Q499" s="96"/>
      <c r="R499" s="96"/>
      <c r="S499" s="96"/>
      <c r="T499" s="96"/>
      <c r="U499" s="96"/>
      <c r="V499" s="119"/>
      <c r="W499" s="121"/>
      <c r="X499" s="121"/>
      <c r="Y499" s="121"/>
      <c r="Z499" s="119"/>
      <c r="AA499" s="120"/>
      <c r="AB499" s="119"/>
      <c r="AC499" s="119"/>
      <c r="AD499" s="121"/>
      <c r="AE499" s="121"/>
      <c r="AF499" s="121"/>
      <c r="AJ499" s="109"/>
    </row>
    <row r="500" spans="1:36" s="94" customFormat="1" ht="15.75">
      <c r="A500" s="117"/>
      <c r="B500" s="118"/>
      <c r="C500" s="100"/>
      <c r="D500" s="30"/>
      <c r="E500" s="93"/>
      <c r="F500" s="91"/>
      <c r="G500" s="95"/>
      <c r="H500" s="93"/>
      <c r="I500" s="95"/>
      <c r="J500" s="93"/>
      <c r="K500" s="116"/>
      <c r="L500" s="116"/>
      <c r="M500" s="116"/>
      <c r="N500" s="116"/>
      <c r="O500" s="116"/>
      <c r="P500" s="95"/>
      <c r="Q500" s="96"/>
      <c r="R500" s="96"/>
      <c r="S500" s="96"/>
      <c r="T500" s="96"/>
      <c r="U500" s="96"/>
      <c r="V500" s="119"/>
      <c r="W500" s="121"/>
      <c r="X500" s="121"/>
      <c r="Y500" s="121"/>
      <c r="Z500" s="119"/>
      <c r="AA500" s="120"/>
      <c r="AB500" s="119"/>
      <c r="AC500" s="119"/>
      <c r="AD500" s="121"/>
      <c r="AE500" s="121"/>
      <c r="AF500" s="121"/>
      <c r="AJ500" s="109"/>
    </row>
    <row r="501" spans="1:36" s="94" customFormat="1" ht="15.75">
      <c r="A501" s="117"/>
      <c r="B501" s="118"/>
      <c r="C501" s="100"/>
      <c r="D501" s="30"/>
      <c r="E501" s="93"/>
      <c r="F501" s="91"/>
      <c r="G501" s="95"/>
      <c r="H501" s="93"/>
      <c r="I501" s="95"/>
      <c r="J501" s="93"/>
      <c r="K501" s="116"/>
      <c r="L501" s="116"/>
      <c r="M501" s="116"/>
      <c r="N501" s="116"/>
      <c r="O501" s="116"/>
      <c r="P501" s="95"/>
      <c r="Q501" s="96"/>
      <c r="R501" s="96"/>
      <c r="S501" s="96"/>
      <c r="T501" s="96"/>
      <c r="U501" s="96"/>
      <c r="V501" s="119"/>
      <c r="W501" s="121"/>
      <c r="X501" s="121"/>
      <c r="Y501" s="121"/>
      <c r="Z501" s="119"/>
      <c r="AA501" s="120"/>
      <c r="AB501" s="119"/>
      <c r="AC501" s="119"/>
      <c r="AD501" s="121"/>
      <c r="AE501" s="121"/>
      <c r="AF501" s="121"/>
      <c r="AJ501" s="109"/>
    </row>
    <row r="502" spans="1:36" s="94" customFormat="1" ht="15.75">
      <c r="A502" s="117"/>
      <c r="B502" s="118"/>
      <c r="C502" s="100"/>
      <c r="D502" s="30"/>
      <c r="E502" s="93"/>
      <c r="F502" s="91"/>
      <c r="G502" s="95"/>
      <c r="H502" s="93"/>
      <c r="I502" s="95"/>
      <c r="J502" s="93"/>
      <c r="K502" s="116"/>
      <c r="L502" s="116"/>
      <c r="M502" s="116"/>
      <c r="N502" s="116"/>
      <c r="O502" s="116"/>
      <c r="P502" s="95"/>
      <c r="Q502" s="96"/>
      <c r="R502" s="96"/>
      <c r="S502" s="96"/>
      <c r="T502" s="96"/>
      <c r="U502" s="96"/>
      <c r="V502" s="119"/>
      <c r="W502" s="121"/>
      <c r="X502" s="121"/>
      <c r="Y502" s="121"/>
      <c r="Z502" s="119"/>
      <c r="AA502" s="120"/>
      <c r="AB502" s="119"/>
      <c r="AC502" s="119"/>
      <c r="AD502" s="121"/>
      <c r="AE502" s="121"/>
      <c r="AF502" s="121"/>
      <c r="AJ502" s="109"/>
    </row>
    <row r="503" spans="1:36" s="94" customFormat="1" ht="15.75">
      <c r="A503" s="117"/>
      <c r="B503" s="118"/>
      <c r="C503" s="100"/>
      <c r="D503" s="30"/>
      <c r="E503" s="93"/>
      <c r="F503" s="91"/>
      <c r="G503" s="95"/>
      <c r="H503" s="93"/>
      <c r="I503" s="95"/>
      <c r="J503" s="93"/>
      <c r="K503" s="116"/>
      <c r="L503" s="116"/>
      <c r="M503" s="116"/>
      <c r="N503" s="116"/>
      <c r="O503" s="116"/>
      <c r="P503" s="95"/>
      <c r="Q503" s="96"/>
      <c r="R503" s="96"/>
      <c r="S503" s="96"/>
      <c r="T503" s="96"/>
      <c r="U503" s="96"/>
      <c r="V503" s="119"/>
      <c r="W503" s="121"/>
      <c r="X503" s="121"/>
      <c r="Y503" s="121"/>
      <c r="Z503" s="119"/>
      <c r="AA503" s="120"/>
      <c r="AB503" s="119"/>
      <c r="AC503" s="119"/>
      <c r="AD503" s="121"/>
      <c r="AE503" s="121"/>
      <c r="AF503" s="121"/>
      <c r="AJ503" s="109"/>
    </row>
    <row r="504" spans="1:36" s="94" customFormat="1" ht="15.75">
      <c r="A504" s="117"/>
      <c r="B504" s="118"/>
      <c r="C504" s="100"/>
      <c r="D504" s="30"/>
      <c r="E504" s="93"/>
      <c r="F504" s="91"/>
      <c r="G504" s="95"/>
      <c r="H504" s="93"/>
      <c r="I504" s="95"/>
      <c r="J504" s="93"/>
      <c r="K504" s="116"/>
      <c r="L504" s="116"/>
      <c r="M504" s="116"/>
      <c r="N504" s="116"/>
      <c r="O504" s="116"/>
      <c r="P504" s="95"/>
      <c r="Q504" s="96"/>
      <c r="R504" s="96"/>
      <c r="S504" s="96"/>
      <c r="T504" s="96"/>
      <c r="U504" s="96"/>
      <c r="V504" s="119"/>
      <c r="W504" s="121"/>
      <c r="X504" s="121"/>
      <c r="Y504" s="121"/>
      <c r="Z504" s="119"/>
      <c r="AA504" s="120"/>
      <c r="AB504" s="119"/>
      <c r="AC504" s="119"/>
      <c r="AD504" s="121"/>
      <c r="AE504" s="121"/>
      <c r="AF504" s="121"/>
      <c r="AJ504" s="109"/>
    </row>
    <row r="505" spans="1:36" s="93" customFormat="1">
      <c r="A505" s="117"/>
      <c r="B505" s="118"/>
      <c r="C505" s="100"/>
      <c r="D505" s="30"/>
      <c r="F505" s="91"/>
      <c r="G505" s="95"/>
      <c r="I505" s="95"/>
      <c r="K505" s="116"/>
      <c r="L505" s="116"/>
      <c r="M505" s="116"/>
      <c r="N505" s="116"/>
      <c r="O505" s="116"/>
      <c r="P505" s="95"/>
      <c r="Q505" s="96"/>
      <c r="R505" s="96"/>
      <c r="S505" s="96"/>
      <c r="T505" s="96"/>
      <c r="U505" s="96"/>
      <c r="V505" s="22"/>
      <c r="AJ505" s="91"/>
    </row>
    <row r="506" spans="1:36" s="93" customFormat="1">
      <c r="A506" s="117"/>
      <c r="B506" s="118"/>
      <c r="C506" s="100"/>
      <c r="D506" s="30"/>
      <c r="F506" s="91"/>
      <c r="G506" s="95"/>
      <c r="I506" s="95"/>
      <c r="K506" s="116"/>
      <c r="L506" s="116"/>
      <c r="M506" s="116"/>
      <c r="N506" s="116"/>
      <c r="O506" s="116"/>
      <c r="P506" s="95"/>
      <c r="Q506" s="96"/>
      <c r="R506" s="96"/>
      <c r="S506" s="96"/>
      <c r="T506" s="96"/>
      <c r="U506" s="96"/>
      <c r="V506" s="22"/>
      <c r="AJ506" s="91"/>
    </row>
    <row r="507" spans="1:36" s="93" customFormat="1">
      <c r="A507" s="117"/>
      <c r="B507" s="118"/>
      <c r="C507" s="100"/>
      <c r="D507" s="30"/>
      <c r="F507" s="91"/>
      <c r="G507" s="95"/>
      <c r="I507" s="95"/>
      <c r="K507" s="116"/>
      <c r="L507" s="116"/>
      <c r="M507" s="116"/>
      <c r="N507" s="116"/>
      <c r="O507" s="116"/>
      <c r="P507" s="95"/>
      <c r="Q507" s="96"/>
      <c r="R507" s="96"/>
      <c r="S507" s="96"/>
      <c r="T507" s="96"/>
      <c r="U507" s="96"/>
      <c r="V507" s="22"/>
      <c r="AJ507" s="91"/>
    </row>
    <row r="508" spans="1:36" s="93" customFormat="1">
      <c r="A508" s="117"/>
      <c r="B508" s="118"/>
      <c r="C508" s="100"/>
      <c r="D508" s="30"/>
      <c r="F508" s="91"/>
      <c r="G508" s="95"/>
      <c r="I508" s="95"/>
      <c r="K508" s="116"/>
      <c r="L508" s="116"/>
      <c r="M508" s="116"/>
      <c r="N508" s="116"/>
      <c r="O508" s="116"/>
      <c r="P508" s="95"/>
      <c r="Q508" s="96"/>
      <c r="R508" s="96"/>
      <c r="S508" s="96"/>
      <c r="T508" s="96"/>
      <c r="U508" s="96"/>
      <c r="V508" s="22"/>
      <c r="AJ508" s="91"/>
    </row>
    <row r="509" spans="1:36" s="93" customFormat="1">
      <c r="A509" s="117"/>
      <c r="B509" s="118"/>
      <c r="C509" s="100"/>
      <c r="D509" s="30"/>
      <c r="F509" s="91"/>
      <c r="G509" s="95"/>
      <c r="I509" s="95"/>
      <c r="K509" s="116"/>
      <c r="L509" s="116"/>
      <c r="M509" s="116"/>
      <c r="N509" s="116"/>
      <c r="O509" s="116"/>
      <c r="P509" s="95"/>
      <c r="Q509" s="96"/>
      <c r="R509" s="96"/>
      <c r="S509" s="96"/>
      <c r="T509" s="96"/>
      <c r="U509" s="96"/>
      <c r="V509" s="22"/>
      <c r="AJ509" s="91"/>
    </row>
    <row r="510" spans="1:36" s="93" customFormat="1">
      <c r="A510" s="117"/>
      <c r="B510" s="118"/>
      <c r="C510" s="100"/>
      <c r="D510" s="30"/>
      <c r="F510" s="91"/>
      <c r="G510" s="95"/>
      <c r="I510" s="95"/>
      <c r="K510" s="116"/>
      <c r="L510" s="116"/>
      <c r="M510" s="116"/>
      <c r="N510" s="116"/>
      <c r="O510" s="116"/>
      <c r="P510" s="95"/>
      <c r="Q510" s="96"/>
      <c r="R510" s="96"/>
      <c r="S510" s="96"/>
      <c r="T510" s="96"/>
      <c r="U510" s="96"/>
      <c r="V510" s="22"/>
      <c r="AJ510" s="91"/>
    </row>
    <row r="511" spans="1:36" s="93" customFormat="1">
      <c r="A511" s="117"/>
      <c r="B511" s="118"/>
      <c r="C511" s="100"/>
      <c r="D511" s="30"/>
      <c r="F511" s="91"/>
      <c r="G511" s="95"/>
      <c r="I511" s="95"/>
      <c r="K511" s="116"/>
      <c r="L511" s="116"/>
      <c r="M511" s="116"/>
      <c r="N511" s="116"/>
      <c r="O511" s="116"/>
      <c r="P511" s="95"/>
      <c r="Q511" s="96"/>
      <c r="R511" s="96"/>
      <c r="S511" s="96"/>
      <c r="T511" s="96"/>
      <c r="U511" s="96"/>
      <c r="V511" s="22"/>
      <c r="AJ511" s="91"/>
    </row>
    <row r="512" spans="1:36" s="93" customFormat="1">
      <c r="A512" s="117"/>
      <c r="B512" s="118"/>
      <c r="C512" s="100"/>
      <c r="D512" s="30"/>
      <c r="F512" s="91"/>
      <c r="G512" s="95"/>
      <c r="I512" s="95"/>
      <c r="K512" s="116"/>
      <c r="L512" s="116"/>
      <c r="M512" s="116"/>
      <c r="N512" s="116"/>
      <c r="O512" s="116"/>
      <c r="P512" s="95"/>
      <c r="Q512" s="96"/>
      <c r="R512" s="96"/>
      <c r="S512" s="96"/>
      <c r="T512" s="96"/>
      <c r="U512" s="96"/>
      <c r="V512" s="22"/>
      <c r="AJ512" s="91"/>
    </row>
    <row r="513" spans="1:32" s="93" customFormat="1">
      <c r="A513" s="139"/>
      <c r="B513" s="133"/>
      <c r="C513" s="100"/>
      <c r="D513" s="30"/>
      <c r="F513" s="91"/>
      <c r="G513" s="95"/>
      <c r="I513" s="95"/>
      <c r="K513" s="22"/>
      <c r="L513" s="22"/>
      <c r="M513" s="22"/>
      <c r="N513" s="22"/>
      <c r="O513" s="22"/>
      <c r="P513" s="95"/>
      <c r="Q513" s="96"/>
      <c r="R513" s="96"/>
      <c r="S513" s="96"/>
      <c r="T513" s="96"/>
      <c r="U513" s="96"/>
      <c r="V513" s="119"/>
      <c r="W513" s="119"/>
      <c r="X513" s="119"/>
      <c r="Y513" s="119"/>
      <c r="Z513" s="119"/>
      <c r="AA513" s="120"/>
      <c r="AB513" s="119"/>
      <c r="AC513" s="119"/>
      <c r="AD513" s="119"/>
      <c r="AE513" s="120"/>
      <c r="AF513" s="119"/>
    </row>
    <row r="514" spans="1:32" s="93" customFormat="1" ht="15.75">
      <c r="A514" s="134"/>
      <c r="B514" s="133"/>
      <c r="C514" s="100"/>
      <c r="D514" s="30"/>
      <c r="F514" s="91"/>
      <c r="G514" s="95"/>
      <c r="I514" s="95"/>
      <c r="K514" s="22"/>
      <c r="L514" s="22"/>
      <c r="M514" s="22"/>
      <c r="N514" s="22"/>
      <c r="O514" s="22"/>
      <c r="P514" s="95"/>
      <c r="Q514" s="96"/>
      <c r="R514" s="96"/>
      <c r="S514" s="96"/>
      <c r="T514" s="96"/>
      <c r="U514" s="96"/>
      <c r="V514" s="119"/>
      <c r="W514" s="121"/>
      <c r="X514" s="121"/>
      <c r="Y514" s="121"/>
      <c r="Z514" s="119"/>
      <c r="AA514" s="120"/>
      <c r="AB514" s="119"/>
      <c r="AC514" s="119"/>
      <c r="AD514" s="121"/>
      <c r="AE514" s="121"/>
      <c r="AF514" s="121"/>
    </row>
    <row r="515" spans="1:32" s="93" customFormat="1" ht="15.75">
      <c r="A515" s="134"/>
      <c r="B515" s="133"/>
      <c r="C515" s="100"/>
      <c r="D515" s="30"/>
      <c r="F515" s="91"/>
      <c r="G515" s="95"/>
      <c r="I515" s="95"/>
      <c r="K515" s="22"/>
      <c r="L515" s="22"/>
      <c r="M515" s="22"/>
      <c r="N515" s="22"/>
      <c r="O515" s="22"/>
      <c r="P515" s="95"/>
      <c r="Q515" s="96"/>
      <c r="R515" s="96"/>
      <c r="S515" s="96"/>
      <c r="T515" s="96"/>
      <c r="U515" s="96"/>
      <c r="V515" s="119"/>
      <c r="W515" s="121"/>
      <c r="X515" s="121"/>
      <c r="Y515" s="121"/>
      <c r="Z515" s="119"/>
      <c r="AA515" s="120"/>
      <c r="AB515" s="119"/>
      <c r="AC515" s="119"/>
      <c r="AD515" s="121"/>
      <c r="AE515" s="121"/>
      <c r="AF515" s="121"/>
    </row>
    <row r="516" spans="1:32" s="93" customFormat="1" ht="15.75">
      <c r="A516" s="134"/>
      <c r="B516" s="133"/>
      <c r="C516" s="100"/>
      <c r="D516" s="30"/>
      <c r="F516" s="91"/>
      <c r="G516" s="95"/>
      <c r="I516" s="95"/>
      <c r="K516" s="22"/>
      <c r="L516" s="22"/>
      <c r="M516" s="22"/>
      <c r="N516" s="22"/>
      <c r="O516" s="22"/>
      <c r="P516" s="95"/>
      <c r="Q516" s="96"/>
      <c r="R516" s="96"/>
      <c r="S516" s="96"/>
      <c r="T516" s="96"/>
      <c r="U516" s="96"/>
      <c r="V516" s="119"/>
      <c r="W516" s="121"/>
      <c r="X516" s="121"/>
      <c r="Y516" s="121"/>
      <c r="Z516" s="119"/>
      <c r="AA516" s="120"/>
      <c r="AB516" s="119"/>
      <c r="AC516" s="119"/>
      <c r="AD516" s="121"/>
      <c r="AE516" s="121"/>
      <c r="AF516" s="121"/>
    </row>
    <row r="517" spans="1:32" s="93" customFormat="1" ht="15.75">
      <c r="A517" s="134"/>
      <c r="B517" s="133"/>
      <c r="C517" s="100"/>
      <c r="D517" s="30"/>
      <c r="F517" s="91"/>
      <c r="G517" s="95"/>
      <c r="I517" s="95"/>
      <c r="K517" s="22"/>
      <c r="L517" s="22"/>
      <c r="M517" s="22"/>
      <c r="N517" s="22"/>
      <c r="O517" s="22"/>
      <c r="P517" s="95"/>
      <c r="Q517" s="96"/>
      <c r="R517" s="96"/>
      <c r="S517" s="96"/>
      <c r="T517" s="96"/>
      <c r="U517" s="96"/>
      <c r="V517" s="119"/>
      <c r="W517" s="121"/>
      <c r="X517" s="121"/>
      <c r="Y517" s="121"/>
      <c r="Z517" s="119"/>
      <c r="AA517" s="120"/>
      <c r="AB517" s="119"/>
      <c r="AC517" s="119"/>
      <c r="AD517" s="121"/>
      <c r="AE517" s="121"/>
      <c r="AF517" s="121"/>
    </row>
    <row r="518" spans="1:32" s="93" customFormat="1" ht="15.75">
      <c r="A518" s="134"/>
      <c r="B518" s="133"/>
      <c r="C518" s="100"/>
      <c r="D518" s="30"/>
      <c r="F518" s="91"/>
      <c r="G518" s="95"/>
      <c r="I518" s="95"/>
      <c r="K518" s="22"/>
      <c r="L518" s="22"/>
      <c r="M518" s="22"/>
      <c r="N518" s="22"/>
      <c r="O518" s="22"/>
      <c r="P518" s="95"/>
      <c r="Q518" s="96"/>
      <c r="R518" s="96"/>
      <c r="S518" s="96"/>
      <c r="T518" s="96"/>
      <c r="U518" s="96"/>
      <c r="V518" s="119"/>
      <c r="W518" s="121"/>
      <c r="X518" s="121"/>
      <c r="Y518" s="121"/>
      <c r="Z518" s="119"/>
      <c r="AA518" s="120"/>
      <c r="AB518" s="119"/>
      <c r="AC518" s="119"/>
      <c r="AD518" s="121"/>
      <c r="AE518" s="121"/>
      <c r="AF518" s="121"/>
    </row>
    <row r="519" spans="1:32" s="93" customFormat="1" ht="15.75">
      <c r="A519" s="134"/>
      <c r="B519" s="133"/>
      <c r="C519" s="100"/>
      <c r="D519" s="30"/>
      <c r="F519" s="91"/>
      <c r="G519" s="95"/>
      <c r="I519" s="95"/>
      <c r="K519" s="22"/>
      <c r="L519" s="22"/>
      <c r="M519" s="22"/>
      <c r="N519" s="22"/>
      <c r="O519" s="22"/>
      <c r="P519" s="95"/>
      <c r="Q519" s="96"/>
      <c r="R519" s="96"/>
      <c r="S519" s="96"/>
      <c r="T519" s="96"/>
      <c r="U519" s="96"/>
      <c r="V519" s="119"/>
      <c r="W519" s="121"/>
      <c r="X519" s="121"/>
      <c r="Y519" s="121"/>
      <c r="Z519" s="119"/>
      <c r="AA519" s="120"/>
      <c r="AB519" s="119"/>
      <c r="AC519" s="119"/>
      <c r="AD519" s="121"/>
      <c r="AE519" s="121"/>
      <c r="AF519" s="121"/>
    </row>
    <row r="520" spans="1:32" s="93" customFormat="1" ht="15.75">
      <c r="A520" s="134"/>
      <c r="B520" s="133"/>
      <c r="C520" s="100"/>
      <c r="D520" s="30"/>
      <c r="F520" s="91"/>
      <c r="G520" s="95"/>
      <c r="I520" s="95"/>
      <c r="K520" s="22"/>
      <c r="L520" s="22"/>
      <c r="M520" s="22"/>
      <c r="N520" s="22"/>
      <c r="O520" s="22"/>
      <c r="P520" s="95"/>
      <c r="Q520" s="96"/>
      <c r="R520" s="96"/>
      <c r="S520" s="96"/>
      <c r="T520" s="96"/>
      <c r="U520" s="96"/>
      <c r="V520" s="119"/>
      <c r="W520" s="121"/>
      <c r="X520" s="121"/>
      <c r="Y520" s="121"/>
      <c r="Z520" s="119"/>
      <c r="AA520" s="120"/>
      <c r="AB520" s="119"/>
      <c r="AC520" s="119"/>
      <c r="AD520" s="121"/>
      <c r="AE520" s="121"/>
      <c r="AF520" s="121"/>
    </row>
    <row r="521" spans="1:32" s="93" customFormat="1">
      <c r="A521" s="134"/>
      <c r="B521" s="133"/>
      <c r="C521" s="100"/>
      <c r="D521" s="30"/>
      <c r="F521" s="91"/>
      <c r="G521" s="95"/>
      <c r="I521" s="95"/>
      <c r="K521" s="22"/>
      <c r="L521" s="22"/>
      <c r="M521" s="22"/>
      <c r="N521" s="22"/>
      <c r="O521" s="22"/>
      <c r="P521" s="95"/>
      <c r="Q521" s="96"/>
      <c r="R521" s="96"/>
      <c r="S521" s="96"/>
      <c r="T521" s="96"/>
      <c r="U521" s="96"/>
      <c r="V521" s="138"/>
      <c r="W521" s="138"/>
      <c r="X521" s="138"/>
      <c r="Y521" s="138"/>
      <c r="Z521" s="138"/>
      <c r="AA521" s="95"/>
      <c r="AB521" s="138"/>
      <c r="AC521" s="138"/>
      <c r="AD521" s="138"/>
      <c r="AE521" s="95"/>
      <c r="AF521" s="138"/>
    </row>
    <row r="522" spans="1:32" s="93" customFormat="1">
      <c r="A522" s="134"/>
      <c r="B522" s="133"/>
      <c r="C522" s="100"/>
      <c r="D522" s="30"/>
      <c r="F522" s="91"/>
      <c r="G522" s="95"/>
      <c r="I522" s="95"/>
      <c r="K522" s="22"/>
      <c r="L522" s="22"/>
      <c r="M522" s="22"/>
      <c r="N522" s="22"/>
      <c r="O522" s="22"/>
      <c r="P522" s="95"/>
      <c r="Q522" s="96"/>
      <c r="R522" s="96"/>
      <c r="S522" s="96"/>
      <c r="T522" s="96"/>
      <c r="U522" s="96"/>
      <c r="V522" s="137"/>
      <c r="W522" s="137"/>
      <c r="X522" s="137"/>
      <c r="Y522" s="137"/>
      <c r="Z522" s="137"/>
      <c r="AA522" s="95"/>
      <c r="AB522" s="137"/>
      <c r="AC522" s="137"/>
      <c r="AD522" s="137"/>
      <c r="AE522" s="95"/>
      <c r="AF522" s="137"/>
    </row>
    <row r="523" spans="1:32" s="93" customFormat="1">
      <c r="A523" s="134"/>
      <c r="B523" s="133"/>
      <c r="C523" s="100"/>
      <c r="D523" s="30"/>
      <c r="F523" s="91"/>
      <c r="G523" s="95"/>
      <c r="I523" s="95"/>
      <c r="K523" s="22"/>
      <c r="L523" s="22"/>
      <c r="M523" s="22"/>
      <c r="N523" s="22"/>
      <c r="O523" s="22"/>
      <c r="P523" s="95"/>
      <c r="Q523" s="96"/>
      <c r="R523" s="96"/>
      <c r="S523" s="96"/>
      <c r="T523" s="96"/>
      <c r="U523" s="96"/>
      <c r="V523" s="137"/>
      <c r="W523" s="137"/>
      <c r="X523" s="137"/>
      <c r="Y523" s="137"/>
      <c r="Z523" s="137"/>
      <c r="AA523" s="95"/>
      <c r="AB523" s="137"/>
      <c r="AC523" s="137"/>
      <c r="AD523" s="137"/>
      <c r="AE523" s="95"/>
      <c r="AF523" s="137"/>
    </row>
    <row r="524" spans="1:32" s="93" customFormat="1">
      <c r="A524" s="134"/>
      <c r="B524" s="133"/>
      <c r="C524" s="100"/>
      <c r="D524" s="30"/>
      <c r="F524" s="91"/>
      <c r="G524" s="95"/>
      <c r="I524" s="95"/>
      <c r="K524" s="22"/>
      <c r="L524" s="22"/>
      <c r="M524" s="22"/>
      <c r="N524" s="22"/>
      <c r="O524" s="22"/>
      <c r="P524" s="95"/>
      <c r="Q524" s="96"/>
      <c r="R524" s="96"/>
      <c r="S524" s="96"/>
      <c r="T524" s="96"/>
      <c r="U524" s="96"/>
      <c r="V524" s="137"/>
      <c r="W524" s="137"/>
      <c r="X524" s="137"/>
      <c r="Y524" s="137"/>
      <c r="Z524" s="137"/>
      <c r="AA524" s="95"/>
      <c r="AB524" s="137"/>
      <c r="AC524" s="137"/>
      <c r="AD524" s="137"/>
      <c r="AE524" s="95"/>
      <c r="AF524" s="137"/>
    </row>
    <row r="525" spans="1:32" s="93" customFormat="1">
      <c r="A525" s="134"/>
      <c r="B525" s="133"/>
      <c r="C525" s="100"/>
      <c r="D525" s="30"/>
      <c r="F525" s="91"/>
      <c r="G525" s="95"/>
      <c r="I525" s="95"/>
      <c r="K525" s="22"/>
      <c r="L525" s="22"/>
      <c r="M525" s="22"/>
      <c r="N525" s="22"/>
      <c r="O525" s="22"/>
      <c r="P525" s="95"/>
      <c r="Q525" s="96"/>
      <c r="R525" s="96"/>
      <c r="S525" s="96"/>
      <c r="T525" s="96"/>
      <c r="U525" s="96"/>
      <c r="V525" s="137"/>
      <c r="W525" s="137"/>
      <c r="X525" s="137"/>
      <c r="Y525" s="137"/>
      <c r="Z525" s="137"/>
      <c r="AA525" s="95"/>
      <c r="AB525" s="137"/>
      <c r="AC525" s="137"/>
      <c r="AD525" s="137"/>
      <c r="AE525" s="95"/>
      <c r="AF525" s="137"/>
    </row>
    <row r="526" spans="1:32" s="93" customFormat="1">
      <c r="A526" s="134"/>
      <c r="B526" s="133"/>
      <c r="C526" s="100"/>
      <c r="D526" s="30"/>
      <c r="F526" s="91"/>
      <c r="G526" s="95"/>
      <c r="I526" s="95"/>
      <c r="K526" s="22"/>
      <c r="L526" s="22"/>
      <c r="M526" s="22"/>
      <c r="N526" s="22"/>
      <c r="O526" s="22"/>
      <c r="P526" s="95"/>
      <c r="Q526" s="96"/>
      <c r="R526" s="96"/>
      <c r="S526" s="96"/>
      <c r="T526" s="96"/>
      <c r="U526" s="96"/>
      <c r="V526" s="137"/>
      <c r="W526" s="137"/>
      <c r="X526" s="137"/>
      <c r="Y526" s="137"/>
      <c r="Z526" s="137"/>
      <c r="AA526" s="95"/>
      <c r="AB526" s="137"/>
      <c r="AC526" s="137"/>
      <c r="AD526" s="137"/>
      <c r="AE526" s="95"/>
      <c r="AF526" s="137"/>
    </row>
    <row r="527" spans="1:32" s="93" customFormat="1">
      <c r="A527" s="134"/>
      <c r="B527" s="133"/>
      <c r="C527" s="100"/>
      <c r="D527" s="30"/>
      <c r="F527" s="91"/>
      <c r="G527" s="95"/>
      <c r="I527" s="95"/>
      <c r="K527" s="22"/>
      <c r="L527" s="22"/>
      <c r="M527" s="22"/>
      <c r="N527" s="22"/>
      <c r="O527" s="22"/>
      <c r="P527" s="95"/>
      <c r="Q527" s="96"/>
      <c r="R527" s="96"/>
      <c r="S527" s="96"/>
      <c r="T527" s="96"/>
      <c r="U527" s="96"/>
      <c r="V527" s="137"/>
      <c r="W527" s="137"/>
      <c r="X527" s="137"/>
      <c r="Y527" s="137"/>
      <c r="Z527" s="137"/>
      <c r="AA527" s="95"/>
      <c r="AB527" s="137"/>
      <c r="AC527" s="137"/>
      <c r="AD527" s="137"/>
      <c r="AE527" s="95"/>
      <c r="AF527" s="137"/>
    </row>
    <row r="528" spans="1:32" s="93" customFormat="1">
      <c r="A528" s="134"/>
      <c r="B528" s="133"/>
      <c r="C528" s="100"/>
      <c r="D528" s="30"/>
      <c r="F528" s="91"/>
      <c r="G528" s="95"/>
      <c r="I528" s="95"/>
      <c r="K528" s="95"/>
      <c r="L528" s="95"/>
      <c r="M528" s="95"/>
      <c r="N528" s="95"/>
      <c r="O528" s="95"/>
      <c r="P528" s="95"/>
      <c r="Q528" s="96"/>
      <c r="R528" s="96"/>
      <c r="S528" s="96"/>
      <c r="T528" s="96"/>
      <c r="U528" s="96"/>
      <c r="V528" s="137"/>
      <c r="W528" s="137"/>
      <c r="X528" s="137"/>
      <c r="Y528" s="137"/>
      <c r="Z528" s="137"/>
      <c r="AA528" s="95"/>
      <c r="AB528" s="137"/>
      <c r="AC528" s="137"/>
      <c r="AD528" s="137"/>
      <c r="AE528" s="95"/>
      <c r="AF528" s="137"/>
    </row>
    <row r="529" spans="1:32" s="94" customFormat="1">
      <c r="A529" s="134"/>
      <c r="B529" s="133"/>
      <c r="C529" s="100"/>
      <c r="D529" s="30"/>
      <c r="E529" s="93"/>
      <c r="F529" s="91"/>
      <c r="G529" s="95"/>
      <c r="H529" s="93"/>
      <c r="I529" s="95"/>
      <c r="J529" s="93"/>
      <c r="K529" s="95"/>
      <c r="L529" s="95"/>
      <c r="M529" s="95"/>
      <c r="N529" s="95"/>
      <c r="O529" s="95"/>
      <c r="P529" s="95"/>
      <c r="Q529" s="96"/>
      <c r="R529" s="96"/>
      <c r="S529" s="96"/>
      <c r="T529" s="96"/>
      <c r="U529" s="96"/>
      <c r="V529" s="140"/>
      <c r="W529" s="140"/>
      <c r="X529" s="140"/>
      <c r="Y529" s="140"/>
      <c r="Z529" s="140"/>
      <c r="AA529" s="95"/>
      <c r="AB529" s="140"/>
      <c r="AC529" s="140"/>
      <c r="AD529" s="140"/>
      <c r="AE529" s="95"/>
      <c r="AF529" s="140"/>
    </row>
    <row r="530" spans="1:32" s="94" customFormat="1">
      <c r="A530" s="134"/>
      <c r="B530" s="133"/>
      <c r="C530" s="100"/>
      <c r="D530" s="30"/>
      <c r="E530" s="93"/>
      <c r="F530" s="91"/>
      <c r="G530" s="95"/>
      <c r="H530" s="93"/>
      <c r="I530" s="95"/>
      <c r="J530" s="93"/>
      <c r="K530" s="95"/>
      <c r="L530" s="95"/>
      <c r="M530" s="95"/>
      <c r="N530" s="95"/>
      <c r="O530" s="95"/>
      <c r="P530" s="95"/>
      <c r="Q530" s="96"/>
      <c r="R530" s="96"/>
      <c r="S530" s="96"/>
      <c r="T530" s="96"/>
      <c r="U530" s="96"/>
      <c r="V530" s="140"/>
      <c r="W530" s="140"/>
      <c r="X530" s="140"/>
      <c r="Y530" s="140"/>
      <c r="Z530" s="140"/>
      <c r="AA530" s="95"/>
      <c r="AB530" s="140"/>
      <c r="AC530" s="140"/>
      <c r="AD530" s="140"/>
      <c r="AE530" s="95"/>
      <c r="AF530" s="140"/>
    </row>
    <row r="531" spans="1:32" s="94" customFormat="1">
      <c r="A531" s="134"/>
      <c r="B531" s="133"/>
      <c r="C531" s="100"/>
      <c r="D531" s="30"/>
      <c r="E531" s="93"/>
      <c r="F531" s="91"/>
      <c r="G531" s="95"/>
      <c r="H531" s="93"/>
      <c r="I531" s="95"/>
      <c r="J531" s="93"/>
      <c r="K531" s="95"/>
      <c r="L531" s="95"/>
      <c r="M531" s="95"/>
      <c r="N531" s="95"/>
      <c r="O531" s="95"/>
      <c r="P531" s="95"/>
      <c r="Q531" s="96"/>
      <c r="R531" s="96"/>
      <c r="S531" s="96"/>
      <c r="T531" s="96"/>
      <c r="U531" s="96"/>
      <c r="V531" s="140"/>
      <c r="W531" s="140"/>
      <c r="X531" s="140"/>
      <c r="Y531" s="140"/>
      <c r="Z531" s="140"/>
      <c r="AA531" s="95"/>
      <c r="AB531" s="140"/>
      <c r="AC531" s="140"/>
      <c r="AD531" s="140"/>
      <c r="AE531" s="95"/>
      <c r="AF531" s="140"/>
    </row>
    <row r="532" spans="1:32" s="94" customFormat="1">
      <c r="A532" s="134"/>
      <c r="B532" s="133"/>
      <c r="C532" s="100"/>
      <c r="D532" s="30"/>
      <c r="E532" s="93"/>
      <c r="F532" s="91"/>
      <c r="G532" s="95"/>
      <c r="H532" s="93"/>
      <c r="I532" s="95"/>
      <c r="J532" s="93"/>
      <c r="K532" s="116"/>
      <c r="L532" s="116"/>
      <c r="M532" s="116"/>
      <c r="N532" s="116"/>
      <c r="O532" s="116"/>
      <c r="P532" s="95"/>
      <c r="Q532" s="96"/>
      <c r="R532" s="96"/>
      <c r="S532" s="96"/>
      <c r="T532" s="96"/>
      <c r="U532" s="96"/>
      <c r="V532" s="140"/>
      <c r="W532" s="140"/>
      <c r="X532" s="140"/>
      <c r="Y532" s="140"/>
      <c r="Z532" s="140"/>
      <c r="AA532" s="95"/>
      <c r="AB532" s="140"/>
      <c r="AC532" s="140"/>
      <c r="AD532" s="140"/>
      <c r="AE532" s="95"/>
      <c r="AF532" s="140"/>
    </row>
    <row r="533" spans="1:32" s="94" customFormat="1">
      <c r="A533" s="134"/>
      <c r="B533" s="133"/>
      <c r="C533" s="100"/>
      <c r="D533" s="30"/>
      <c r="E533" s="93"/>
      <c r="F533" s="91"/>
      <c r="G533" s="95"/>
      <c r="H533" s="93"/>
      <c r="I533" s="95"/>
      <c r="J533" s="93"/>
      <c r="K533" s="116"/>
      <c r="L533" s="116"/>
      <c r="M533" s="116"/>
      <c r="N533" s="116"/>
      <c r="O533" s="116"/>
      <c r="P533" s="95"/>
      <c r="Q533" s="96"/>
      <c r="R533" s="96"/>
      <c r="S533" s="96"/>
      <c r="T533" s="96"/>
      <c r="U533" s="96"/>
      <c r="V533" s="140"/>
      <c r="W533" s="140"/>
      <c r="X533" s="140"/>
      <c r="Y533" s="140"/>
      <c r="Z533" s="140"/>
      <c r="AA533" s="95"/>
      <c r="AB533" s="140"/>
      <c r="AC533" s="140"/>
      <c r="AD533" s="140"/>
      <c r="AE533" s="95"/>
      <c r="AF533" s="140"/>
    </row>
    <row r="534" spans="1:32" s="94" customFormat="1">
      <c r="A534" s="134"/>
      <c r="B534" s="133"/>
      <c r="C534" s="100"/>
      <c r="D534" s="30"/>
      <c r="E534" s="93"/>
      <c r="F534" s="91"/>
      <c r="G534" s="95"/>
      <c r="H534" s="93"/>
      <c r="I534" s="95"/>
      <c r="J534" s="93"/>
      <c r="K534" s="95"/>
      <c r="L534" s="95"/>
      <c r="M534" s="95"/>
      <c r="N534" s="95"/>
      <c r="O534" s="95"/>
      <c r="P534" s="95"/>
      <c r="Q534" s="96"/>
      <c r="R534" s="96"/>
      <c r="S534" s="96"/>
      <c r="T534" s="96"/>
      <c r="U534" s="96"/>
      <c r="V534" s="140"/>
      <c r="W534" s="140"/>
      <c r="X534" s="140"/>
      <c r="Y534" s="140"/>
      <c r="Z534" s="140"/>
      <c r="AA534" s="95"/>
      <c r="AB534" s="140"/>
      <c r="AC534" s="140"/>
      <c r="AD534" s="140"/>
      <c r="AE534" s="95"/>
      <c r="AF534" s="140"/>
    </row>
    <row r="535" spans="1:32" s="94" customFormat="1">
      <c r="A535" s="134"/>
      <c r="B535" s="133"/>
      <c r="C535" s="100"/>
      <c r="D535" s="30"/>
      <c r="E535" s="93"/>
      <c r="F535" s="91"/>
      <c r="G535" s="95"/>
      <c r="H535" s="93"/>
      <c r="I535" s="95"/>
      <c r="J535" s="93"/>
      <c r="K535" s="95"/>
      <c r="L535" s="95"/>
      <c r="M535" s="95"/>
      <c r="N535" s="95"/>
      <c r="O535" s="95"/>
      <c r="P535" s="95"/>
      <c r="Q535" s="96"/>
      <c r="R535" s="96"/>
      <c r="S535" s="96"/>
      <c r="T535" s="96"/>
      <c r="U535" s="96"/>
      <c r="V535" s="140"/>
      <c r="W535" s="140"/>
      <c r="X535" s="140"/>
      <c r="Y535" s="140"/>
      <c r="Z535" s="140"/>
      <c r="AA535" s="95"/>
      <c r="AB535" s="140"/>
      <c r="AC535" s="140"/>
      <c r="AD535" s="140"/>
      <c r="AE535" s="95"/>
      <c r="AF535" s="140"/>
    </row>
    <row r="536" spans="1:32" s="94" customFormat="1">
      <c r="A536" s="134"/>
      <c r="B536" s="133"/>
      <c r="C536" s="100"/>
      <c r="D536" s="30"/>
      <c r="E536" s="93"/>
      <c r="F536" s="91"/>
      <c r="G536" s="95"/>
      <c r="H536" s="93"/>
      <c r="I536" s="95"/>
      <c r="J536" s="93"/>
      <c r="K536" s="95"/>
      <c r="L536" s="95"/>
      <c r="M536" s="95"/>
      <c r="N536" s="95"/>
      <c r="O536" s="95"/>
      <c r="P536" s="95"/>
      <c r="Q536" s="96"/>
      <c r="R536" s="96"/>
      <c r="S536" s="96"/>
      <c r="T536" s="96"/>
      <c r="U536" s="96"/>
      <c r="V536" s="140"/>
      <c r="W536" s="140"/>
      <c r="X536" s="140"/>
      <c r="Y536" s="140"/>
      <c r="Z536" s="140"/>
      <c r="AA536" s="95"/>
      <c r="AB536" s="140"/>
      <c r="AC536" s="140"/>
      <c r="AD536" s="140"/>
      <c r="AE536" s="95"/>
      <c r="AF536" s="140"/>
    </row>
    <row r="537" spans="1:32" s="94" customFormat="1">
      <c r="A537" s="134"/>
      <c r="B537" s="133"/>
      <c r="C537" s="100"/>
      <c r="D537" s="30"/>
      <c r="E537" s="93"/>
      <c r="F537" s="91"/>
      <c r="G537" s="95"/>
      <c r="H537" s="93"/>
      <c r="I537" s="95"/>
      <c r="J537" s="93"/>
      <c r="K537" s="95"/>
      <c r="L537" s="95"/>
      <c r="M537" s="95"/>
      <c r="N537" s="95"/>
      <c r="O537" s="95"/>
      <c r="P537" s="95"/>
      <c r="Q537" s="96"/>
      <c r="R537" s="96"/>
      <c r="S537" s="96"/>
      <c r="T537" s="96"/>
      <c r="U537" s="96"/>
      <c r="V537" s="141"/>
      <c r="W537" s="141"/>
      <c r="X537" s="141"/>
      <c r="Y537" s="141"/>
      <c r="Z537" s="141"/>
      <c r="AA537" s="95"/>
      <c r="AB537" s="141"/>
      <c r="AC537" s="141"/>
      <c r="AD537" s="141"/>
      <c r="AE537" s="95"/>
      <c r="AF537" s="141"/>
    </row>
    <row r="538" spans="1:32" s="94" customFormat="1">
      <c r="A538" s="134"/>
      <c r="B538" s="133"/>
      <c r="C538" s="100"/>
      <c r="D538" s="30"/>
      <c r="E538" s="93"/>
      <c r="F538" s="91"/>
      <c r="G538" s="95"/>
      <c r="H538" s="93"/>
      <c r="I538" s="22"/>
      <c r="J538" s="93"/>
      <c r="K538" s="22"/>
      <c r="L538" s="22"/>
      <c r="M538" s="22"/>
      <c r="N538" s="22"/>
      <c r="O538" s="22"/>
      <c r="P538" s="95"/>
      <c r="Q538" s="96"/>
      <c r="R538" s="96"/>
      <c r="S538" s="96"/>
      <c r="T538" s="96"/>
      <c r="U538" s="96"/>
      <c r="V538" s="141"/>
      <c r="W538" s="141"/>
      <c r="X538" s="141"/>
      <c r="Y538" s="141"/>
      <c r="Z538" s="141"/>
      <c r="AA538" s="95"/>
      <c r="AB538" s="141"/>
      <c r="AC538" s="141"/>
      <c r="AD538" s="141"/>
      <c r="AE538" s="95"/>
      <c r="AF538" s="141"/>
    </row>
    <row r="539" spans="1:32" s="94" customFormat="1">
      <c r="A539" s="134"/>
      <c r="B539" s="133"/>
      <c r="C539" s="100"/>
      <c r="D539" s="30"/>
      <c r="E539" s="93"/>
      <c r="F539" s="91"/>
      <c r="G539" s="95"/>
      <c r="H539" s="93"/>
      <c r="I539" s="95"/>
      <c r="J539" s="93"/>
      <c r="K539" s="95"/>
      <c r="L539" s="93"/>
      <c r="M539" s="95"/>
      <c r="N539" s="95"/>
      <c r="O539" s="95"/>
      <c r="P539" s="95"/>
      <c r="Q539" s="96"/>
      <c r="R539" s="96"/>
      <c r="S539" s="96"/>
      <c r="T539" s="96"/>
      <c r="U539" s="96"/>
      <c r="V539" s="141"/>
      <c r="W539" s="141"/>
      <c r="X539" s="141"/>
      <c r="Y539" s="141"/>
      <c r="Z539" s="141"/>
      <c r="AA539" s="95"/>
      <c r="AB539" s="141"/>
      <c r="AC539" s="141"/>
      <c r="AD539" s="141"/>
      <c r="AE539" s="95"/>
      <c r="AF539" s="141"/>
    </row>
    <row r="540" spans="1:32" s="94" customFormat="1">
      <c r="A540" s="134"/>
      <c r="B540" s="133"/>
      <c r="C540" s="100"/>
      <c r="D540" s="30"/>
      <c r="E540" s="93"/>
      <c r="F540" s="91"/>
      <c r="G540" s="95"/>
      <c r="H540" s="93"/>
      <c r="I540" s="95"/>
      <c r="J540" s="93"/>
      <c r="K540" s="95"/>
      <c r="L540" s="95"/>
      <c r="M540" s="95"/>
      <c r="N540" s="95"/>
      <c r="O540" s="95"/>
      <c r="P540" s="95"/>
      <c r="Q540" s="96"/>
      <c r="R540" s="96"/>
      <c r="S540" s="96"/>
      <c r="T540" s="96"/>
      <c r="U540" s="96"/>
      <c r="V540" s="141"/>
      <c r="W540" s="141"/>
      <c r="X540" s="141"/>
      <c r="Y540" s="141"/>
      <c r="Z540" s="141"/>
      <c r="AA540" s="95"/>
      <c r="AB540" s="141"/>
      <c r="AC540" s="141"/>
      <c r="AD540" s="141"/>
      <c r="AE540" s="95"/>
      <c r="AF540" s="141"/>
    </row>
    <row r="541" spans="1:32" s="94" customFormat="1">
      <c r="A541" s="134"/>
      <c r="B541" s="133"/>
      <c r="C541" s="100"/>
      <c r="D541" s="30"/>
      <c r="E541" s="93"/>
      <c r="F541" s="91"/>
      <c r="G541" s="95"/>
      <c r="H541" s="93"/>
      <c r="I541" s="95"/>
      <c r="J541" s="93"/>
      <c r="K541" s="22"/>
      <c r="L541" s="22"/>
      <c r="M541" s="22"/>
      <c r="N541" s="22"/>
      <c r="O541" s="22"/>
      <c r="P541" s="95"/>
      <c r="Q541" s="96"/>
      <c r="R541" s="96"/>
      <c r="S541" s="96"/>
      <c r="T541" s="96"/>
      <c r="U541" s="96"/>
      <c r="V541" s="141"/>
      <c r="W541" s="141"/>
      <c r="X541" s="141"/>
      <c r="Y541" s="141"/>
      <c r="Z541" s="141"/>
      <c r="AA541" s="95"/>
      <c r="AB541" s="141"/>
      <c r="AC541" s="141"/>
      <c r="AD541" s="141"/>
      <c r="AE541" s="95"/>
      <c r="AF541" s="141"/>
    </row>
    <row r="542" spans="1:32" s="94" customFormat="1">
      <c r="A542" s="134"/>
      <c r="B542" s="133"/>
      <c r="C542" s="100"/>
      <c r="D542" s="30"/>
      <c r="E542" s="93"/>
      <c r="F542" s="91"/>
      <c r="G542" s="95"/>
      <c r="H542" s="93"/>
      <c r="I542" s="95"/>
      <c r="J542" s="93"/>
      <c r="K542" s="22"/>
      <c r="L542" s="22"/>
      <c r="M542" s="22"/>
      <c r="N542" s="22"/>
      <c r="O542" s="22"/>
      <c r="P542" s="95"/>
      <c r="Q542" s="96"/>
      <c r="R542" s="96"/>
      <c r="S542" s="96"/>
      <c r="T542" s="96"/>
      <c r="U542" s="96"/>
      <c r="V542" s="141"/>
      <c r="W542" s="141"/>
      <c r="X542" s="141"/>
      <c r="Y542" s="141"/>
      <c r="Z542" s="141"/>
      <c r="AA542" s="95"/>
      <c r="AB542" s="141"/>
      <c r="AC542" s="141"/>
      <c r="AD542" s="141"/>
      <c r="AE542" s="95"/>
      <c r="AF542" s="141"/>
    </row>
    <row r="543" spans="1:32" s="94" customFormat="1">
      <c r="A543" s="134"/>
      <c r="B543" s="133"/>
      <c r="C543" s="100"/>
      <c r="D543" s="30"/>
      <c r="E543" s="93"/>
      <c r="F543" s="91"/>
      <c r="G543" s="95"/>
      <c r="H543" s="93"/>
      <c r="I543" s="95"/>
      <c r="J543" s="93"/>
      <c r="K543" s="22"/>
      <c r="L543" s="22"/>
      <c r="M543" s="22"/>
      <c r="N543" s="22"/>
      <c r="O543" s="22"/>
      <c r="P543" s="95"/>
      <c r="Q543" s="96"/>
      <c r="R543" s="96"/>
      <c r="S543" s="96"/>
      <c r="T543" s="96"/>
      <c r="U543" s="96"/>
      <c r="V543" s="141"/>
      <c r="W543" s="141"/>
      <c r="X543" s="141"/>
      <c r="Y543" s="141"/>
      <c r="Z543" s="141"/>
      <c r="AA543" s="95"/>
      <c r="AB543" s="141"/>
      <c r="AC543" s="141"/>
      <c r="AD543" s="141"/>
      <c r="AE543" s="95"/>
      <c r="AF543" s="141"/>
    </row>
    <row r="544" spans="1:32" s="94" customFormat="1">
      <c r="A544" s="134"/>
      <c r="B544" s="133"/>
      <c r="C544" s="100"/>
      <c r="D544" s="30"/>
      <c r="E544" s="93"/>
      <c r="F544" s="91"/>
      <c r="G544" s="95"/>
      <c r="H544" s="93"/>
      <c r="I544" s="95"/>
      <c r="J544" s="93"/>
      <c r="K544" s="22"/>
      <c r="L544" s="22"/>
      <c r="M544" s="22"/>
      <c r="N544" s="22"/>
      <c r="O544" s="22"/>
      <c r="P544" s="95"/>
      <c r="Q544" s="96"/>
      <c r="R544" s="96"/>
      <c r="S544" s="96"/>
      <c r="T544" s="96"/>
      <c r="U544" s="96"/>
      <c r="V544" s="141"/>
      <c r="W544" s="141"/>
      <c r="X544" s="141"/>
      <c r="Y544" s="141"/>
      <c r="Z544" s="141"/>
      <c r="AA544" s="95"/>
      <c r="AB544" s="141"/>
      <c r="AC544" s="141"/>
      <c r="AD544" s="141"/>
      <c r="AE544" s="95"/>
      <c r="AF544" s="141"/>
    </row>
    <row r="545" spans="1:32" s="93" customFormat="1">
      <c r="A545" s="134"/>
      <c r="B545" s="133"/>
      <c r="C545" s="100"/>
      <c r="D545" s="30"/>
      <c r="F545" s="91"/>
      <c r="G545" s="95"/>
      <c r="I545" s="95"/>
      <c r="K545" s="116"/>
      <c r="L545" s="116"/>
      <c r="M545" s="116"/>
      <c r="N545" s="116"/>
      <c r="O545" s="116"/>
      <c r="P545" s="95"/>
      <c r="Q545" s="96"/>
      <c r="R545" s="96"/>
      <c r="S545" s="96"/>
      <c r="T545" s="96"/>
      <c r="U545" s="96"/>
      <c r="V545" s="142"/>
      <c r="W545" s="142"/>
      <c r="X545" s="142"/>
      <c r="Y545" s="142"/>
      <c r="Z545" s="142"/>
      <c r="AA545" s="95"/>
      <c r="AB545" s="142"/>
      <c r="AC545" s="142"/>
      <c r="AD545" s="142"/>
      <c r="AE545" s="95"/>
      <c r="AF545" s="142"/>
    </row>
    <row r="546" spans="1:32" s="93" customFormat="1">
      <c r="A546" s="134"/>
      <c r="B546" s="133"/>
      <c r="C546" s="100"/>
      <c r="D546" s="30"/>
      <c r="F546" s="91"/>
      <c r="G546" s="95"/>
      <c r="I546" s="95"/>
      <c r="K546" s="22"/>
      <c r="L546" s="22"/>
      <c r="M546" s="22"/>
      <c r="N546" s="22"/>
      <c r="O546" s="22"/>
      <c r="P546" s="95"/>
      <c r="Q546" s="96"/>
      <c r="R546" s="96"/>
      <c r="S546" s="96"/>
      <c r="T546" s="96"/>
      <c r="U546" s="96"/>
      <c r="V546" s="142"/>
      <c r="W546" s="142"/>
      <c r="X546" s="142"/>
      <c r="Y546" s="142"/>
      <c r="Z546" s="142"/>
      <c r="AA546" s="95"/>
      <c r="AB546" s="142"/>
      <c r="AC546" s="142"/>
      <c r="AD546" s="142"/>
      <c r="AE546" s="95"/>
      <c r="AF546" s="142"/>
    </row>
    <row r="547" spans="1:32" s="93" customFormat="1">
      <c r="A547" s="134"/>
      <c r="B547" s="133"/>
      <c r="C547" s="100"/>
      <c r="D547" s="30"/>
      <c r="F547" s="91"/>
      <c r="G547" s="95"/>
      <c r="I547" s="95"/>
      <c r="K547" s="22"/>
      <c r="L547" s="22"/>
      <c r="M547" s="22"/>
      <c r="N547" s="22"/>
      <c r="O547" s="22"/>
      <c r="P547" s="95"/>
      <c r="Q547" s="96"/>
      <c r="R547" s="96"/>
      <c r="S547" s="96"/>
      <c r="T547" s="96"/>
      <c r="U547" s="96"/>
      <c r="V547" s="142"/>
      <c r="W547" s="142"/>
      <c r="X547" s="142"/>
      <c r="Y547" s="142"/>
      <c r="Z547" s="142"/>
      <c r="AA547" s="95"/>
      <c r="AB547" s="142"/>
      <c r="AC547" s="142"/>
      <c r="AD547" s="142"/>
      <c r="AE547" s="95"/>
      <c r="AF547" s="142"/>
    </row>
    <row r="548" spans="1:32" s="93" customFormat="1">
      <c r="A548" s="134"/>
      <c r="B548" s="133"/>
      <c r="C548" s="100"/>
      <c r="D548" s="30"/>
      <c r="F548" s="91"/>
      <c r="G548" s="95"/>
      <c r="I548" s="95"/>
      <c r="K548" s="22"/>
      <c r="L548" s="22"/>
      <c r="M548" s="22"/>
      <c r="N548" s="22"/>
      <c r="O548" s="22"/>
      <c r="P548" s="95"/>
      <c r="Q548" s="96"/>
      <c r="R548" s="96"/>
      <c r="S548" s="96"/>
      <c r="T548" s="96"/>
      <c r="U548" s="96"/>
      <c r="V548" s="142"/>
      <c r="W548" s="142"/>
      <c r="X548" s="142"/>
      <c r="Y548" s="142"/>
      <c r="Z548" s="142"/>
      <c r="AA548" s="95"/>
      <c r="AB548" s="142"/>
      <c r="AC548" s="142"/>
      <c r="AD548" s="142"/>
      <c r="AE548" s="95"/>
      <c r="AF548" s="142"/>
    </row>
    <row r="549" spans="1:32" s="93" customFormat="1">
      <c r="A549" s="134"/>
      <c r="B549" s="133"/>
      <c r="C549" s="100"/>
      <c r="D549" s="30"/>
      <c r="F549" s="91"/>
      <c r="G549" s="95"/>
      <c r="I549" s="95"/>
      <c r="K549" s="22"/>
      <c r="L549" s="22"/>
      <c r="M549" s="22"/>
      <c r="N549" s="22"/>
      <c r="O549" s="22"/>
      <c r="P549" s="95"/>
      <c r="Q549" s="96"/>
      <c r="R549" s="96"/>
      <c r="S549" s="96"/>
      <c r="T549" s="96"/>
      <c r="U549" s="96"/>
      <c r="V549" s="142"/>
      <c r="W549" s="142"/>
      <c r="X549" s="142"/>
      <c r="Y549" s="142"/>
      <c r="Z549" s="142"/>
      <c r="AA549" s="95"/>
      <c r="AB549" s="142"/>
      <c r="AC549" s="142"/>
      <c r="AD549" s="142"/>
      <c r="AE549" s="95"/>
      <c r="AF549" s="142"/>
    </row>
    <row r="550" spans="1:32" s="93" customFormat="1">
      <c r="A550" s="134"/>
      <c r="B550" s="133"/>
      <c r="C550" s="100"/>
      <c r="D550" s="30"/>
      <c r="F550" s="91"/>
      <c r="G550" s="95"/>
      <c r="I550" s="95"/>
      <c r="K550" s="22"/>
      <c r="L550" s="22"/>
      <c r="M550" s="22"/>
      <c r="N550" s="22"/>
      <c r="O550" s="22"/>
      <c r="P550" s="95"/>
      <c r="Q550" s="96"/>
      <c r="R550" s="96"/>
      <c r="S550" s="96"/>
      <c r="T550" s="96"/>
      <c r="U550" s="96"/>
      <c r="V550" s="142"/>
      <c r="W550" s="142"/>
      <c r="X550" s="142"/>
      <c r="Y550" s="142"/>
      <c r="Z550" s="142"/>
      <c r="AA550" s="95"/>
      <c r="AB550" s="142"/>
      <c r="AC550" s="142"/>
      <c r="AD550" s="142"/>
      <c r="AE550" s="95"/>
      <c r="AF550" s="142"/>
    </row>
    <row r="551" spans="1:32" s="93" customFormat="1">
      <c r="A551" s="134"/>
      <c r="B551" s="133"/>
      <c r="C551" s="100"/>
      <c r="D551" s="30"/>
      <c r="F551" s="91"/>
      <c r="G551" s="95"/>
      <c r="I551" s="95"/>
      <c r="K551" s="116"/>
      <c r="L551" s="116"/>
      <c r="M551" s="116"/>
      <c r="N551" s="116"/>
      <c r="O551" s="116"/>
      <c r="P551" s="95"/>
      <c r="Q551" s="96"/>
      <c r="R551" s="96"/>
      <c r="S551" s="96"/>
      <c r="T551" s="96"/>
      <c r="U551" s="96"/>
      <c r="V551" s="142"/>
      <c r="W551" s="142"/>
      <c r="X551" s="142"/>
      <c r="Y551" s="142"/>
      <c r="Z551" s="142"/>
      <c r="AA551" s="95"/>
      <c r="AB551" s="142"/>
      <c r="AC551" s="142"/>
    </row>
    <row r="552" spans="1:32" s="93" customFormat="1">
      <c r="A552" s="134"/>
      <c r="B552" s="133"/>
      <c r="C552" s="100"/>
      <c r="D552" s="30"/>
      <c r="F552" s="91"/>
      <c r="G552" s="95"/>
      <c r="I552" s="95"/>
      <c r="K552" s="116"/>
      <c r="L552" s="116"/>
      <c r="M552" s="116"/>
      <c r="N552" s="116"/>
      <c r="O552" s="116"/>
      <c r="P552" s="95"/>
      <c r="Q552" s="96"/>
      <c r="R552" s="96"/>
      <c r="S552" s="96"/>
      <c r="T552" s="96"/>
      <c r="U552" s="96"/>
      <c r="V552" s="142"/>
      <c r="W552" s="142"/>
      <c r="X552" s="142"/>
      <c r="Y552" s="142"/>
      <c r="Z552" s="142"/>
      <c r="AA552" s="95"/>
      <c r="AB552" s="142"/>
      <c r="AC552" s="142"/>
    </row>
    <row r="553" spans="1:32" s="93" customFormat="1">
      <c r="A553" s="134"/>
      <c r="B553" s="133"/>
      <c r="C553" s="100"/>
      <c r="D553" s="30"/>
      <c r="F553" s="91"/>
      <c r="G553" s="95"/>
      <c r="I553" s="95"/>
      <c r="K553" s="116"/>
      <c r="L553" s="116"/>
      <c r="M553" s="116"/>
      <c r="N553" s="116"/>
      <c r="O553" s="116"/>
      <c r="P553" s="95"/>
      <c r="Q553" s="96"/>
      <c r="R553" s="96"/>
      <c r="S553" s="96"/>
      <c r="T553" s="96"/>
      <c r="U553" s="96"/>
      <c r="V553" s="143"/>
      <c r="W553" s="143"/>
      <c r="X553" s="143"/>
      <c r="Y553" s="143"/>
      <c r="Z553" s="143"/>
      <c r="AA553" s="95"/>
      <c r="AB553" s="143"/>
      <c r="AC553" s="143"/>
    </row>
    <row r="554" spans="1:32" s="93" customFormat="1">
      <c r="A554" s="134"/>
      <c r="B554" s="133"/>
      <c r="C554" s="100"/>
      <c r="D554" s="30"/>
      <c r="F554" s="91"/>
      <c r="G554" s="95"/>
      <c r="I554" s="95"/>
      <c r="K554" s="116"/>
      <c r="L554" s="116"/>
      <c r="M554" s="116"/>
      <c r="N554" s="116"/>
      <c r="O554" s="116"/>
      <c r="P554" s="95"/>
      <c r="Q554" s="96"/>
      <c r="R554" s="96"/>
      <c r="S554" s="96"/>
      <c r="T554" s="96"/>
      <c r="U554" s="96"/>
      <c r="V554" s="143"/>
      <c r="W554" s="143"/>
      <c r="X554" s="143"/>
      <c r="Y554" s="143"/>
      <c r="Z554" s="143"/>
      <c r="AA554" s="95"/>
      <c r="AB554" s="143"/>
      <c r="AC554" s="143"/>
    </row>
    <row r="555" spans="1:32" s="93" customFormat="1">
      <c r="A555" s="134"/>
      <c r="B555" s="133"/>
      <c r="C555" s="100"/>
      <c r="D555" s="30"/>
      <c r="F555" s="91"/>
      <c r="G555" s="95"/>
      <c r="I555" s="95"/>
      <c r="K555" s="116"/>
      <c r="L555" s="116"/>
      <c r="M555" s="116"/>
      <c r="N555" s="116"/>
      <c r="O555" s="116"/>
      <c r="P555" s="95"/>
      <c r="Q555" s="96"/>
      <c r="R555" s="96"/>
      <c r="S555" s="96"/>
      <c r="T555" s="96"/>
      <c r="U555" s="96"/>
      <c r="V555" s="143"/>
      <c r="W555" s="143"/>
      <c r="X555" s="143"/>
      <c r="Y555" s="143"/>
      <c r="Z555" s="143"/>
      <c r="AA555" s="95"/>
      <c r="AB555" s="143"/>
      <c r="AC555" s="143"/>
    </row>
    <row r="556" spans="1:32" s="93" customFormat="1">
      <c r="A556" s="134"/>
      <c r="B556" s="133"/>
      <c r="C556" s="100"/>
      <c r="D556" s="30"/>
      <c r="F556" s="91"/>
      <c r="G556" s="95"/>
      <c r="I556" s="95"/>
      <c r="K556" s="116"/>
      <c r="L556" s="116"/>
      <c r="M556" s="116"/>
      <c r="N556" s="116"/>
      <c r="O556" s="116"/>
      <c r="P556" s="95"/>
      <c r="Q556" s="96"/>
      <c r="R556" s="96"/>
      <c r="S556" s="96"/>
      <c r="T556" s="96"/>
      <c r="U556" s="96"/>
      <c r="V556" s="143"/>
      <c r="W556" s="143"/>
      <c r="X556" s="143"/>
      <c r="Y556" s="143"/>
      <c r="Z556" s="143"/>
      <c r="AA556" s="95"/>
      <c r="AB556" s="143"/>
      <c r="AC556" s="143"/>
    </row>
    <row r="557" spans="1:32" s="93" customFormat="1">
      <c r="A557" s="134"/>
      <c r="B557" s="133"/>
      <c r="C557" s="100"/>
      <c r="D557" s="30"/>
      <c r="F557" s="91"/>
      <c r="G557" s="95"/>
      <c r="K557" s="116"/>
      <c r="L557" s="116"/>
      <c r="M557" s="116"/>
      <c r="N557" s="116"/>
      <c r="O557" s="116"/>
      <c r="P557" s="95"/>
      <c r="Q557" s="96"/>
      <c r="R557" s="96"/>
      <c r="S557" s="96"/>
      <c r="T557" s="96"/>
      <c r="U557" s="96"/>
      <c r="V557" s="143"/>
      <c r="W557" s="143"/>
      <c r="X557" s="143"/>
      <c r="Y557" s="143"/>
      <c r="Z557" s="143"/>
      <c r="AA557" s="95"/>
      <c r="AB557" s="143"/>
      <c r="AC557" s="143"/>
    </row>
    <row r="558" spans="1:32" s="93" customFormat="1">
      <c r="A558" s="134"/>
      <c r="B558" s="133"/>
      <c r="C558" s="100"/>
      <c r="D558" s="30"/>
      <c r="F558" s="91"/>
      <c r="G558" s="95"/>
      <c r="I558" s="95"/>
      <c r="K558" s="116"/>
      <c r="L558" s="116"/>
      <c r="M558" s="116"/>
      <c r="N558" s="116"/>
      <c r="O558" s="116"/>
      <c r="P558" s="95"/>
      <c r="Q558" s="96"/>
      <c r="R558" s="96"/>
      <c r="S558" s="96"/>
      <c r="T558" s="96"/>
      <c r="U558" s="96"/>
      <c r="V558" s="143"/>
      <c r="W558" s="143"/>
      <c r="X558" s="143"/>
      <c r="Y558" s="143"/>
      <c r="Z558" s="143"/>
      <c r="AA558" s="95"/>
      <c r="AB558" s="143"/>
      <c r="AC558" s="143"/>
    </row>
    <row r="559" spans="1:32" s="93" customFormat="1">
      <c r="A559" s="134"/>
      <c r="B559" s="133"/>
      <c r="C559" s="100"/>
      <c r="D559" s="30"/>
      <c r="F559" s="91"/>
      <c r="G559" s="95"/>
      <c r="I559" s="95"/>
      <c r="K559" s="116"/>
      <c r="L559" s="116"/>
      <c r="M559" s="116"/>
      <c r="N559" s="116"/>
      <c r="O559" s="116"/>
      <c r="P559" s="95"/>
      <c r="Q559" s="96"/>
      <c r="R559" s="96"/>
      <c r="S559" s="96"/>
      <c r="T559" s="96"/>
      <c r="U559" s="96"/>
      <c r="V559" s="143"/>
      <c r="W559" s="143"/>
      <c r="X559" s="143"/>
      <c r="Y559" s="143"/>
      <c r="Z559" s="143"/>
      <c r="AA559" s="95"/>
      <c r="AB559" s="143"/>
      <c r="AC559" s="143"/>
    </row>
    <row r="560" spans="1:32" s="93" customFormat="1">
      <c r="A560" s="134"/>
      <c r="B560" s="133"/>
      <c r="C560" s="100"/>
      <c r="D560" s="30"/>
      <c r="F560" s="91"/>
      <c r="G560" s="95"/>
      <c r="I560" s="95"/>
      <c r="K560" s="116"/>
      <c r="L560" s="116"/>
      <c r="M560" s="116"/>
      <c r="N560" s="116"/>
      <c r="O560" s="116"/>
      <c r="P560" s="95"/>
      <c r="Q560" s="96"/>
      <c r="R560" s="96"/>
      <c r="S560" s="96"/>
      <c r="T560" s="96"/>
      <c r="U560" s="96"/>
      <c r="V560" s="143"/>
      <c r="W560" s="143"/>
      <c r="X560" s="143"/>
      <c r="Y560" s="143"/>
      <c r="Z560" s="143"/>
      <c r="AA560" s="95"/>
      <c r="AB560" s="143"/>
      <c r="AC560" s="143"/>
    </row>
    <row r="561" spans="1:33" s="93" customFormat="1">
      <c r="A561" s="135"/>
      <c r="B561" s="136"/>
      <c r="C561" s="103"/>
      <c r="D561" s="33"/>
      <c r="E561" s="94"/>
      <c r="F561" s="109"/>
      <c r="G561" s="92"/>
      <c r="H561" s="94"/>
      <c r="I561" s="92"/>
      <c r="J561" s="94"/>
      <c r="K561" s="146"/>
      <c r="L561" s="146"/>
      <c r="M561" s="146"/>
      <c r="N561" s="146"/>
      <c r="O561" s="146"/>
      <c r="P561" s="92"/>
      <c r="Q561" s="102"/>
      <c r="R561" s="102"/>
      <c r="S561" s="102"/>
      <c r="T561" s="102"/>
      <c r="U561" s="102"/>
      <c r="V561" s="145"/>
      <c r="W561" s="144"/>
      <c r="X561" s="144"/>
      <c r="Y561" s="144"/>
      <c r="Z561" s="144"/>
      <c r="AA561" s="95"/>
      <c r="AB561" s="144"/>
      <c r="AC561" s="144"/>
    </row>
    <row r="562" spans="1:33" s="93" customFormat="1">
      <c r="A562" s="135"/>
      <c r="B562" s="136"/>
      <c r="C562" s="103"/>
      <c r="D562" s="33"/>
      <c r="E562" s="94"/>
      <c r="F562" s="109"/>
      <c r="G562" s="92"/>
      <c r="H562" s="94"/>
      <c r="I562" s="92"/>
      <c r="J562" s="94"/>
      <c r="K562" s="146"/>
      <c r="L562" s="146"/>
      <c r="M562" s="146"/>
      <c r="N562" s="146"/>
      <c r="O562" s="146"/>
      <c r="P562" s="92"/>
      <c r="Q562" s="102"/>
      <c r="R562" s="102"/>
      <c r="S562" s="102"/>
      <c r="T562" s="102"/>
      <c r="U562" s="102"/>
      <c r="V562" s="145"/>
      <c r="W562" s="144"/>
      <c r="X562" s="144"/>
      <c r="Y562" s="144"/>
      <c r="Z562" s="144"/>
      <c r="AA562" s="95"/>
      <c r="AB562" s="144"/>
      <c r="AC562" s="144"/>
    </row>
    <row r="563" spans="1:33" s="93" customFormat="1">
      <c r="A563" s="135"/>
      <c r="B563" s="136"/>
      <c r="C563" s="103"/>
      <c r="D563" s="33"/>
      <c r="E563" s="94"/>
      <c r="F563" s="109"/>
      <c r="G563" s="92"/>
      <c r="H563" s="94"/>
      <c r="I563" s="92"/>
      <c r="J563" s="94"/>
      <c r="K563" s="146"/>
      <c r="L563" s="146"/>
      <c r="M563" s="146"/>
      <c r="N563" s="146"/>
      <c r="O563" s="146"/>
      <c r="P563" s="92"/>
      <c r="Q563" s="102"/>
      <c r="R563" s="102"/>
      <c r="S563" s="102"/>
      <c r="T563" s="102"/>
      <c r="U563" s="102"/>
      <c r="V563" s="145"/>
      <c r="W563" s="144"/>
      <c r="X563" s="144"/>
      <c r="Y563" s="144"/>
      <c r="Z563" s="144"/>
      <c r="AA563" s="95"/>
      <c r="AB563" s="144"/>
      <c r="AC563" s="144"/>
    </row>
    <row r="564" spans="1:33" s="93" customFormat="1">
      <c r="A564" s="135"/>
      <c r="B564" s="136"/>
      <c r="C564" s="103"/>
      <c r="D564" s="33"/>
      <c r="E564" s="94"/>
      <c r="F564" s="109"/>
      <c r="G564" s="92"/>
      <c r="H564" s="94"/>
      <c r="I564" s="92"/>
      <c r="J564" s="94"/>
      <c r="K564" s="146"/>
      <c r="L564" s="146"/>
      <c r="M564" s="146"/>
      <c r="N564" s="146"/>
      <c r="O564" s="146"/>
      <c r="P564" s="92"/>
      <c r="Q564" s="102"/>
      <c r="R564" s="102"/>
      <c r="S564" s="102"/>
      <c r="T564" s="102"/>
      <c r="U564" s="102"/>
      <c r="V564" s="145"/>
      <c r="W564" s="144"/>
      <c r="X564" s="144"/>
      <c r="Y564" s="144"/>
      <c r="Z564" s="144"/>
      <c r="AA564" s="95"/>
      <c r="AB564" s="144"/>
      <c r="AC564" s="144"/>
    </row>
    <row r="565" spans="1:33" s="93" customFormat="1">
      <c r="A565" s="135"/>
      <c r="B565" s="136"/>
      <c r="C565" s="103"/>
      <c r="D565" s="33"/>
      <c r="E565" s="94"/>
      <c r="F565" s="109"/>
      <c r="G565" s="92"/>
      <c r="H565" s="94"/>
      <c r="I565" s="92"/>
      <c r="J565" s="94"/>
      <c r="K565" s="146"/>
      <c r="L565" s="146"/>
      <c r="M565" s="146"/>
      <c r="N565" s="146"/>
      <c r="O565" s="146"/>
      <c r="P565" s="92"/>
      <c r="Q565" s="102"/>
      <c r="R565" s="102"/>
      <c r="S565" s="102"/>
      <c r="T565" s="102"/>
      <c r="U565" s="102"/>
      <c r="V565" s="145"/>
      <c r="W565" s="144"/>
      <c r="X565" s="144"/>
      <c r="Y565" s="144"/>
      <c r="Z565" s="144"/>
      <c r="AA565" s="95"/>
      <c r="AB565" s="144"/>
      <c r="AC565" s="144"/>
    </row>
    <row r="566" spans="1:33" s="93" customFormat="1">
      <c r="A566" s="135"/>
      <c r="B566" s="136"/>
      <c r="C566" s="103"/>
      <c r="D566" s="33"/>
      <c r="E566" s="94"/>
      <c r="F566" s="109"/>
      <c r="G566" s="92"/>
      <c r="H566" s="94"/>
      <c r="I566" s="92"/>
      <c r="J566" s="94"/>
      <c r="K566" s="146"/>
      <c r="L566" s="146"/>
      <c r="M566" s="146"/>
      <c r="N566" s="146"/>
      <c r="O566" s="146"/>
      <c r="P566" s="92"/>
      <c r="Q566" s="102"/>
      <c r="R566" s="102"/>
      <c r="S566" s="102"/>
      <c r="T566" s="102"/>
      <c r="U566" s="102"/>
      <c r="V566" s="145"/>
      <c r="W566" s="144"/>
      <c r="X566" s="144"/>
      <c r="Y566" s="144"/>
      <c r="Z566" s="144"/>
      <c r="AA566" s="95"/>
      <c r="AB566" s="144"/>
      <c r="AC566" s="144"/>
    </row>
    <row r="567" spans="1:33" s="93" customFormat="1">
      <c r="A567" s="135"/>
      <c r="B567" s="136"/>
      <c r="C567" s="103"/>
      <c r="D567" s="33"/>
      <c r="E567" s="94"/>
      <c r="F567" s="109"/>
      <c r="G567" s="92"/>
      <c r="H567" s="94"/>
      <c r="I567" s="92"/>
      <c r="J567" s="94"/>
      <c r="K567" s="146"/>
      <c r="L567" s="146"/>
      <c r="M567" s="146"/>
      <c r="N567" s="146"/>
      <c r="O567" s="146"/>
      <c r="P567" s="92"/>
      <c r="Q567" s="102"/>
      <c r="R567" s="102"/>
      <c r="S567" s="102"/>
      <c r="T567" s="102"/>
      <c r="U567" s="102"/>
      <c r="V567" s="145"/>
      <c r="W567" s="144"/>
      <c r="X567" s="144"/>
      <c r="Y567" s="144"/>
      <c r="Z567" s="144"/>
      <c r="AA567" s="95"/>
      <c r="AB567" s="144"/>
      <c r="AC567" s="144"/>
    </row>
    <row r="568" spans="1:33" s="93" customFormat="1">
      <c r="A568" s="135"/>
      <c r="B568" s="136"/>
      <c r="C568" s="103"/>
      <c r="D568" s="33"/>
      <c r="E568" s="94"/>
      <c r="F568" s="109"/>
      <c r="G568" s="92"/>
      <c r="H568" s="94"/>
      <c r="I568" s="92"/>
      <c r="J568" s="94"/>
      <c r="K568" s="146"/>
      <c r="L568" s="146"/>
      <c r="M568" s="146"/>
      <c r="N568" s="146"/>
      <c r="O568" s="146"/>
      <c r="P568" s="92"/>
      <c r="Q568" s="102"/>
      <c r="R568" s="102"/>
      <c r="S568" s="102"/>
      <c r="T568" s="102"/>
      <c r="U568" s="102"/>
      <c r="V568" s="145"/>
      <c r="W568" s="144"/>
      <c r="X568" s="144"/>
      <c r="Y568" s="144"/>
      <c r="Z568" s="144"/>
      <c r="AA568" s="95"/>
      <c r="AB568" s="144"/>
      <c r="AC568" s="144"/>
    </row>
    <row r="569" spans="1:33" s="94" customFormat="1">
      <c r="A569" s="135"/>
      <c r="B569" s="136"/>
      <c r="C569" s="103"/>
      <c r="D569" s="33"/>
      <c r="E569" s="93"/>
      <c r="F569" s="91"/>
      <c r="G569" s="92"/>
      <c r="I569" s="92"/>
      <c r="K569" s="92"/>
      <c r="L569" s="92"/>
      <c r="M569" s="92"/>
      <c r="N569" s="92"/>
      <c r="O569" s="92"/>
      <c r="P569" s="92"/>
      <c r="Q569" s="102"/>
      <c r="R569" s="102"/>
      <c r="S569" s="102"/>
      <c r="T569" s="102"/>
      <c r="U569" s="102"/>
    </row>
    <row r="570" spans="1:33" s="94" customFormat="1">
      <c r="A570" s="216"/>
      <c r="B570" s="217"/>
      <c r="C570" s="218"/>
      <c r="D570" s="219"/>
      <c r="F570" s="91"/>
      <c r="G570" s="92"/>
      <c r="I570" s="92"/>
      <c r="K570" s="92"/>
      <c r="L570" s="92"/>
      <c r="M570" s="92"/>
      <c r="N570" s="92"/>
      <c r="O570" s="92"/>
      <c r="P570" s="92"/>
      <c r="Q570" s="102"/>
      <c r="R570" s="102"/>
      <c r="S570" s="102"/>
      <c r="T570" s="102"/>
      <c r="U570" s="102"/>
    </row>
    <row r="571" spans="1:33" s="94" customFormat="1">
      <c r="A571" s="135"/>
      <c r="B571" s="136"/>
      <c r="C571" s="103"/>
      <c r="D571" s="33"/>
      <c r="F571" s="91"/>
      <c r="G571" s="92"/>
      <c r="I571" s="92"/>
      <c r="K571" s="92"/>
      <c r="L571" s="92"/>
      <c r="M571" s="92"/>
      <c r="N571" s="92"/>
      <c r="O571" s="92"/>
      <c r="P571" s="92"/>
      <c r="Q571" s="102"/>
      <c r="R571" s="102"/>
      <c r="S571" s="102"/>
      <c r="T571" s="102"/>
      <c r="U571" s="102"/>
    </row>
    <row r="572" spans="1:33">
      <c r="A572" s="135"/>
      <c r="B572" s="114" t="s">
        <v>73</v>
      </c>
      <c r="C572" s="66"/>
      <c r="D572" s="66"/>
      <c r="E572" s="67"/>
      <c r="G572" s="68"/>
      <c r="H572" s="68"/>
      <c r="I572" s="69"/>
      <c r="J572" s="68"/>
      <c r="K572" s="68"/>
      <c r="L572" s="68"/>
      <c r="M572" s="68"/>
      <c r="N572" s="70"/>
      <c r="O572" s="70"/>
      <c r="P572" s="70"/>
      <c r="Q572" s="70"/>
      <c r="R572" s="70"/>
      <c r="S572" s="69"/>
      <c r="T572" s="69"/>
      <c r="U572" s="68"/>
      <c r="V572" s="68"/>
      <c r="W572" s="68"/>
      <c r="X572" s="69"/>
      <c r="Y572" s="68"/>
      <c r="Z572" s="68"/>
      <c r="AA572" s="68"/>
      <c r="AB572" s="69"/>
      <c r="AC572" s="67"/>
      <c r="AD572" s="71"/>
      <c r="AE572" s="72"/>
      <c r="AF572" s="72"/>
      <c r="AG572" s="73"/>
    </row>
    <row r="573" spans="1:33">
      <c r="A573" s="65"/>
      <c r="B573" s="66"/>
      <c r="C573" s="74"/>
      <c r="D573" s="123"/>
      <c r="E573" s="277" t="s">
        <v>74</v>
      </c>
      <c r="F573" s="277"/>
      <c r="G573" s="126" t="s">
        <v>36</v>
      </c>
      <c r="H573" s="75" t="s">
        <v>37</v>
      </c>
      <c r="I573" s="76" t="s">
        <v>31</v>
      </c>
      <c r="J573" s="77" t="s">
        <v>75</v>
      </c>
      <c r="K573" s="105" t="s">
        <v>17</v>
      </c>
      <c r="L573" s="106" t="s">
        <v>9</v>
      </c>
      <c r="M573" s="106" t="s">
        <v>10</v>
      </c>
      <c r="N573" s="106" t="s">
        <v>11</v>
      </c>
      <c r="O573" s="107" t="s">
        <v>94</v>
      </c>
      <c r="P573" s="78" t="s">
        <v>76</v>
      </c>
      <c r="Q573" s="256" t="s">
        <v>77</v>
      </c>
      <c r="R573" s="257"/>
      <c r="S573" s="257"/>
      <c r="T573" s="257"/>
      <c r="U573" s="258"/>
      <c r="V573" s="226" t="s">
        <v>16</v>
      </c>
      <c r="W573" s="227" t="s">
        <v>0</v>
      </c>
      <c r="X573" s="227" t="s">
        <v>1</v>
      </c>
      <c r="Y573" s="227" t="s">
        <v>2</v>
      </c>
      <c r="Z573" s="227" t="s">
        <v>3</v>
      </c>
      <c r="AA573" s="227" t="s">
        <v>4</v>
      </c>
      <c r="AB573" s="227" t="s">
        <v>5</v>
      </c>
      <c r="AC573" s="227" t="s">
        <v>6</v>
      </c>
      <c r="AD573" s="227" t="s">
        <v>7</v>
      </c>
      <c r="AE573" s="79" t="s">
        <v>78</v>
      </c>
      <c r="AF573" s="80" t="s">
        <v>14</v>
      </c>
      <c r="AG573" s="81" t="s">
        <v>54</v>
      </c>
    </row>
    <row r="574" spans="1:33">
      <c r="A574" s="65"/>
      <c r="B574" s="66"/>
      <c r="C574" s="246" t="s">
        <v>79</v>
      </c>
      <c r="D574" s="247" t="s">
        <v>80</v>
      </c>
      <c r="E574" s="243">
        <f>COUNTIF(F12:F90,"不合格")</f>
        <v>22</v>
      </c>
      <c r="F574" s="243"/>
      <c r="G574" s="127">
        <f>COUNTIF(G12:G90,"&lt;2")</f>
        <v>0</v>
      </c>
      <c r="H574" s="51">
        <f>COUNTIF(H12:H90,"&gt;1")</f>
        <v>0</v>
      </c>
      <c r="I574" s="51">
        <f>COUNTIF(I12:I90,"&gt;7")</f>
        <v>0</v>
      </c>
      <c r="J574" s="51">
        <f>COUNTIF(J12:J90,"＞9")</f>
        <v>0</v>
      </c>
      <c r="K574" s="244">
        <f>COUNTIF(K12:K90,"＜3")</f>
        <v>0</v>
      </c>
      <c r="L574" s="244">
        <f>COUNTIF(L12:L90,"＜5")</f>
        <v>0</v>
      </c>
      <c r="M574" s="51">
        <f>COUNTIF(M12:M90,"&gt;10.5")</f>
        <v>0</v>
      </c>
      <c r="N574" s="244">
        <f>COUNTIF(N12:N90,"＞22")</f>
        <v>0</v>
      </c>
      <c r="O574" s="244">
        <f>COUNTIF(O12:O90,"＞35")</f>
        <v>0</v>
      </c>
      <c r="P574" s="244">
        <f>COUNTIF(P12:P90,"＞0.3")</f>
        <v>0</v>
      </c>
      <c r="Q574" s="52"/>
      <c r="R574" s="51"/>
      <c r="S574" s="51"/>
      <c r="T574" s="51"/>
      <c r="U574" s="244">
        <f>COUNTIF(U12:U90,"＞100")</f>
        <v>0</v>
      </c>
      <c r="V574" s="224">
        <f>COUNTIF(V12:V90,"&gt;64")</f>
        <v>0</v>
      </c>
      <c r="W574" s="224">
        <f>COUNTIF(W12:W90,"&gt;13.0")</f>
        <v>0</v>
      </c>
      <c r="X574" s="224">
        <f>COUNTIF(X12:X90,"&gt;12.2")</f>
        <v>0</v>
      </c>
      <c r="Y574" s="224">
        <f>COUNTIF(Y12:Y90,"&lt;37.6")</f>
        <v>0</v>
      </c>
      <c r="Z574" s="156">
        <f>COUNTIF(Z12:Z90,"&gt;120")</f>
        <v>1</v>
      </c>
      <c r="AA574" s="224">
        <f>COUNTIF(AA12:AA90,"&gt;100")</f>
        <v>4</v>
      </c>
      <c r="AB574" s="224">
        <f>COUNTIF(AB12:AB90,"&gt;100")</f>
        <v>22</v>
      </c>
      <c r="AC574" s="224">
        <f>COUNTIF(AC12:AC90,"&gt;50")</f>
        <v>0</v>
      </c>
      <c r="AD574" s="224">
        <f>COUNTIF(AD12:AE90,"&gt;50")</f>
        <v>0</v>
      </c>
      <c r="AE574" s="51">
        <f>COUNTIF(AE12:AE90,"&gt;20")</f>
        <v>0</v>
      </c>
      <c r="AF574" s="51">
        <f>COUNTIF(AF12:AF90,"&gt;40")</f>
        <v>0</v>
      </c>
      <c r="AG574" s="51">
        <f>COUNTIF(AG12:AG99,"&gt;0.1")</f>
        <v>0</v>
      </c>
    </row>
    <row r="575" spans="1:33">
      <c r="A575" s="65"/>
      <c r="B575" s="66"/>
      <c r="C575" s="246"/>
      <c r="D575" s="247"/>
      <c r="E575" s="243"/>
      <c r="F575" s="243"/>
      <c r="G575" s="128"/>
      <c r="H575" s="53"/>
      <c r="I575" s="51">
        <f>COUNTIF(I12:I90,"&lt;4")</f>
        <v>0</v>
      </c>
      <c r="J575" s="51">
        <f>COUNTIF(J12:J90,"＜7")</f>
        <v>0</v>
      </c>
      <c r="K575" s="245"/>
      <c r="L575" s="245"/>
      <c r="M575" s="51">
        <f>COUNTIF(M12:M90,"&lt;9.8")</f>
        <v>0</v>
      </c>
      <c r="N575" s="245"/>
      <c r="O575" s="245"/>
      <c r="P575" s="245"/>
      <c r="Q575" s="54"/>
      <c r="R575" s="55"/>
      <c r="S575" s="51"/>
      <c r="T575" s="51"/>
      <c r="U575" s="245"/>
      <c r="V575" s="224">
        <f>COUNTIF(V12:V90,"＜60")</f>
        <v>0</v>
      </c>
      <c r="W575" s="224">
        <f>COUNTIF(W12:W90,"&lt;12.2")</f>
        <v>0</v>
      </c>
      <c r="X575" s="224">
        <f>COUNTIF(X12:X90,"&lt;11.6")</f>
        <v>0</v>
      </c>
      <c r="Y575" s="224">
        <f>COUNTIF(Y12:Y90,"&gt;38.8")</f>
        <v>0</v>
      </c>
      <c r="Z575" s="157"/>
      <c r="AA575" s="56"/>
      <c r="AB575" s="57"/>
      <c r="AC575" s="57"/>
      <c r="AD575" s="57"/>
      <c r="AE575" s="57"/>
      <c r="AF575" s="57"/>
      <c r="AG575" s="57"/>
    </row>
    <row r="576" spans="1:33">
      <c r="A576" s="65"/>
      <c r="B576" s="66"/>
      <c r="C576" s="246"/>
      <c r="D576" s="124" t="s">
        <v>81</v>
      </c>
      <c r="E576" s="275">
        <f>COUNTA(A12:A90)</f>
        <v>79</v>
      </c>
      <c r="F576" s="275"/>
      <c r="G576" s="129">
        <f t="shared" ref="G576:P576" si="4">COUNT(G12:G90)</f>
        <v>12</v>
      </c>
      <c r="H576" s="82">
        <f t="shared" si="4"/>
        <v>12</v>
      </c>
      <c r="I576" s="82">
        <f t="shared" si="4"/>
        <v>12</v>
      </c>
      <c r="J576" s="82">
        <f t="shared" si="4"/>
        <v>11</v>
      </c>
      <c r="K576" s="82">
        <f t="shared" si="4"/>
        <v>79</v>
      </c>
      <c r="L576" s="82">
        <f t="shared" si="4"/>
        <v>79</v>
      </c>
      <c r="M576" s="82">
        <f t="shared" si="4"/>
        <v>79</v>
      </c>
      <c r="N576" s="82">
        <f t="shared" si="4"/>
        <v>79</v>
      </c>
      <c r="O576" s="82">
        <f t="shared" si="4"/>
        <v>79</v>
      </c>
      <c r="P576" s="82">
        <f t="shared" si="4"/>
        <v>11</v>
      </c>
      <c r="Q576" s="83"/>
      <c r="R576" s="83"/>
      <c r="S576" s="83"/>
      <c r="T576" s="83"/>
      <c r="U576" s="82">
        <f t="shared" ref="U576:AG576" si="5">COUNT(U12:U90)</f>
        <v>11</v>
      </c>
      <c r="V576" s="82">
        <f t="shared" si="5"/>
        <v>79</v>
      </c>
      <c r="W576" s="82">
        <f t="shared" si="5"/>
        <v>11</v>
      </c>
      <c r="X576" s="82">
        <f t="shared" si="5"/>
        <v>11</v>
      </c>
      <c r="Y576" s="82">
        <f t="shared" si="5"/>
        <v>11</v>
      </c>
      <c r="Z576" s="82">
        <f t="shared" si="5"/>
        <v>79</v>
      </c>
      <c r="AA576" s="82">
        <f t="shared" si="5"/>
        <v>79</v>
      </c>
      <c r="AB576" s="82">
        <f t="shared" si="5"/>
        <v>79</v>
      </c>
      <c r="AC576" s="82">
        <f t="shared" si="5"/>
        <v>79</v>
      </c>
      <c r="AD576" s="82">
        <f t="shared" si="5"/>
        <v>11</v>
      </c>
      <c r="AE576" s="82">
        <f t="shared" si="5"/>
        <v>11</v>
      </c>
      <c r="AF576" s="82">
        <f t="shared" si="5"/>
        <v>11</v>
      </c>
      <c r="AG576" s="82">
        <f t="shared" si="5"/>
        <v>0</v>
      </c>
    </row>
    <row r="577" spans="1:33">
      <c r="A577" s="65"/>
      <c r="B577" s="66"/>
      <c r="C577" s="246"/>
      <c r="D577" s="125" t="s">
        <v>82</v>
      </c>
      <c r="E577" s="248">
        <f>1-E574/E576</f>
        <v>0.72151898734177222</v>
      </c>
      <c r="F577" s="248"/>
      <c r="G577" s="130">
        <f t="shared" ref="G577:P577" si="6">1-(G574+G575)/G576</f>
        <v>1</v>
      </c>
      <c r="H577" s="84">
        <f t="shared" si="6"/>
        <v>1</v>
      </c>
      <c r="I577" s="84">
        <f t="shared" si="6"/>
        <v>1</v>
      </c>
      <c r="J577" s="84">
        <f t="shared" si="6"/>
        <v>1</v>
      </c>
      <c r="K577" s="84">
        <f t="shared" si="6"/>
        <v>1</v>
      </c>
      <c r="L577" s="84">
        <f t="shared" si="6"/>
        <v>1</v>
      </c>
      <c r="M577" s="85">
        <f t="shared" si="6"/>
        <v>1</v>
      </c>
      <c r="N577" s="85">
        <f t="shared" si="6"/>
        <v>1</v>
      </c>
      <c r="O577" s="85">
        <f t="shared" si="6"/>
        <v>1</v>
      </c>
      <c r="P577" s="85">
        <f t="shared" si="6"/>
        <v>1</v>
      </c>
      <c r="Q577" s="63"/>
      <c r="R577" s="84"/>
      <c r="S577" s="84"/>
      <c r="T577" s="84"/>
      <c r="U577" s="84">
        <f t="shared" ref="U577:AG577" si="7">1-(U574+U575)/U576</f>
        <v>1</v>
      </c>
      <c r="V577" s="84">
        <f t="shared" si="7"/>
        <v>1</v>
      </c>
      <c r="W577" s="84">
        <f t="shared" si="7"/>
        <v>1</v>
      </c>
      <c r="X577" s="84">
        <f t="shared" si="7"/>
        <v>1</v>
      </c>
      <c r="Y577" s="84">
        <f>1-(Y574+Y575)/Y576</f>
        <v>1</v>
      </c>
      <c r="Z577" s="84">
        <f t="shared" si="7"/>
        <v>0.98734177215189878</v>
      </c>
      <c r="AA577" s="84">
        <f t="shared" si="7"/>
        <v>0.94936708860759489</v>
      </c>
      <c r="AB577" s="84">
        <f t="shared" si="7"/>
        <v>0.72151898734177222</v>
      </c>
      <c r="AC577" s="84">
        <f t="shared" si="7"/>
        <v>1</v>
      </c>
      <c r="AD577" s="84">
        <f t="shared" si="7"/>
        <v>1</v>
      </c>
      <c r="AE577" s="84">
        <f t="shared" si="7"/>
        <v>1</v>
      </c>
      <c r="AF577" s="84">
        <f t="shared" si="7"/>
        <v>1</v>
      </c>
      <c r="AG577" s="84" t="e">
        <f t="shared" si="7"/>
        <v>#DIV/0!</v>
      </c>
    </row>
    <row r="578" spans="1:33">
      <c r="A578" s="65"/>
      <c r="B578" s="66"/>
      <c r="C578" s="246" t="s">
        <v>83</v>
      </c>
      <c r="D578" s="247" t="s">
        <v>80</v>
      </c>
      <c r="E578" s="243">
        <f>COUNTIF(F91:F99,"不合格")</f>
        <v>3</v>
      </c>
      <c r="F578" s="243"/>
      <c r="G578" s="127">
        <f>COUNTIF(G91:G99,"&lt;2")</f>
        <v>0</v>
      </c>
      <c r="H578" s="51">
        <f>COUNTIF(H91:H99,"&gt;1")</f>
        <v>0</v>
      </c>
      <c r="I578" s="51">
        <f>COUNTIF(I91:I99,"&gt;7")</f>
        <v>0</v>
      </c>
      <c r="J578" s="51">
        <f>COUNTIF(J91:J99,"＞9")</f>
        <v>0</v>
      </c>
      <c r="K578" s="244">
        <f>COUNTIF(K91:K99,"＜3")</f>
        <v>0</v>
      </c>
      <c r="L578" s="244">
        <f>COUNTIF(L91:L99,"＜5")</f>
        <v>0</v>
      </c>
      <c r="M578" s="51">
        <f>COUNTIF(M91:M99,"&gt;10.5")</f>
        <v>0</v>
      </c>
      <c r="N578" s="244">
        <f>COUNTIF(N91:N99,"＞22")</f>
        <v>0</v>
      </c>
      <c r="O578" s="244">
        <f>COUNTIF(O91:O99,"＞35")</f>
        <v>0</v>
      </c>
      <c r="P578" s="244">
        <f>COUNTIF(P91:P99,"＞0.3")</f>
        <v>0</v>
      </c>
      <c r="Q578" s="52"/>
      <c r="R578" s="51"/>
      <c r="S578" s="51"/>
      <c r="T578" s="51"/>
      <c r="U578" s="244">
        <f>COUNTIF(U91:U99,"＞100")</f>
        <v>0</v>
      </c>
      <c r="V578" s="224">
        <f>COUNTIF(V91:V99,"&gt;64")</f>
        <v>0</v>
      </c>
      <c r="W578" s="224">
        <f>COUNTIF(W91:W99,"&gt;13.0")</f>
        <v>0</v>
      </c>
      <c r="X578" s="224">
        <f>COUNTIF(X91:X99,"&gt;12.2")</f>
        <v>0</v>
      </c>
      <c r="Y578" s="224">
        <f>COUNTIF(Y91:Y99,"&gt;38.8")</f>
        <v>0</v>
      </c>
      <c r="Z578" s="244">
        <f>COUNTIF(Z91:Z99,"&gt;120")</f>
        <v>0</v>
      </c>
      <c r="AA578" s="224">
        <f>COUNTIF(AA91:AA99,"&gt;100")</f>
        <v>3</v>
      </c>
      <c r="AB578" s="224">
        <f>COUNTIF(AB91:AB99,"&gt;100")</f>
        <v>1</v>
      </c>
      <c r="AC578" s="224">
        <f>COUNTIF(AC91:AC99,"&gt;50")</f>
        <v>0</v>
      </c>
      <c r="AD578" s="224">
        <f>COUNTIF(AD91:AE99,"&gt;50")</f>
        <v>0</v>
      </c>
      <c r="AE578" s="51">
        <f>COUNTIF(AE91:AE99,"&gt;20")</f>
        <v>0</v>
      </c>
      <c r="AF578" s="51">
        <f>COUNTIF(AF91:AF99,"&gt;40")</f>
        <v>0</v>
      </c>
      <c r="AG578" s="51">
        <f>COUNTIF(AG91:AG99,"&gt;0.1")</f>
        <v>0</v>
      </c>
    </row>
    <row r="579" spans="1:33">
      <c r="A579" s="65"/>
      <c r="B579" s="66"/>
      <c r="C579" s="246"/>
      <c r="D579" s="247"/>
      <c r="E579" s="243"/>
      <c r="F579" s="243"/>
      <c r="G579" s="128"/>
      <c r="H579" s="53"/>
      <c r="I579" s="51">
        <f>COUNTIF(I91:I99,"&lt;4")</f>
        <v>0</v>
      </c>
      <c r="J579" s="51">
        <f>COUNTIF(J91:J99,"＜7")</f>
        <v>0</v>
      </c>
      <c r="K579" s="245"/>
      <c r="L579" s="245"/>
      <c r="M579" s="51">
        <f>COUNTIF(M91:M99,"&lt;9.8")</f>
        <v>0</v>
      </c>
      <c r="N579" s="245"/>
      <c r="O579" s="245"/>
      <c r="P579" s="245"/>
      <c r="Q579" s="54"/>
      <c r="R579" s="55"/>
      <c r="S579" s="51"/>
      <c r="T579" s="51"/>
      <c r="U579" s="245"/>
      <c r="V579" s="224">
        <f>COUNTIF(V91:V99,"＜60")</f>
        <v>0</v>
      </c>
      <c r="W579" s="224">
        <f>COUNTIF(W91:W99,"&lt;12.4")</f>
        <v>0</v>
      </c>
      <c r="X579" s="224">
        <f>COUNTIF(X91:X99,"&lt;11.6")</f>
        <v>0</v>
      </c>
      <c r="Y579" s="224">
        <f>COUNTIF(Y91:Y99,"&lt;37.6")</f>
        <v>0</v>
      </c>
      <c r="Z579" s="245"/>
      <c r="AA579" s="56"/>
      <c r="AB579" s="57"/>
      <c r="AC579" s="57"/>
      <c r="AD579" s="57"/>
      <c r="AE579" s="57"/>
      <c r="AF579" s="57"/>
      <c r="AG579" s="57"/>
    </row>
    <row r="580" spans="1:33">
      <c r="A580" s="65"/>
      <c r="B580" s="66"/>
      <c r="C580" s="246"/>
      <c r="D580" s="124" t="s">
        <v>81</v>
      </c>
      <c r="E580" s="275">
        <f>COUNTA(A91:A99)</f>
        <v>9</v>
      </c>
      <c r="F580" s="275"/>
      <c r="G580" s="129">
        <f t="shared" ref="G580:P580" si="8">COUNT(G91:G99)</f>
        <v>1</v>
      </c>
      <c r="H580" s="82">
        <f t="shared" si="8"/>
        <v>1</v>
      </c>
      <c r="I580" s="82">
        <f t="shared" si="8"/>
        <v>1</v>
      </c>
      <c r="J580" s="82">
        <f t="shared" si="8"/>
        <v>1</v>
      </c>
      <c r="K580" s="82">
        <f t="shared" si="8"/>
        <v>9</v>
      </c>
      <c r="L580" s="82">
        <f t="shared" si="8"/>
        <v>9</v>
      </c>
      <c r="M580" s="82">
        <f t="shared" si="8"/>
        <v>9</v>
      </c>
      <c r="N580" s="82">
        <f t="shared" si="8"/>
        <v>9</v>
      </c>
      <c r="O580" s="82">
        <f t="shared" si="8"/>
        <v>9</v>
      </c>
      <c r="P580" s="82">
        <f t="shared" si="8"/>
        <v>1</v>
      </c>
      <c r="Q580" s="83"/>
      <c r="R580" s="83"/>
      <c r="S580" s="83"/>
      <c r="T580" s="83"/>
      <c r="U580" s="82">
        <f t="shared" ref="U580:AG580" si="9">COUNT(U91:U99)</f>
        <v>1</v>
      </c>
      <c r="V580" s="82">
        <f t="shared" si="9"/>
        <v>9</v>
      </c>
      <c r="W580" s="82">
        <f t="shared" si="9"/>
        <v>1</v>
      </c>
      <c r="X580" s="82">
        <f t="shared" si="9"/>
        <v>1</v>
      </c>
      <c r="Y580" s="82">
        <f t="shared" si="9"/>
        <v>1</v>
      </c>
      <c r="Z580" s="82">
        <f t="shared" si="9"/>
        <v>6</v>
      </c>
      <c r="AA580" s="82">
        <f t="shared" si="9"/>
        <v>9</v>
      </c>
      <c r="AB580" s="82">
        <f t="shared" si="9"/>
        <v>9</v>
      </c>
      <c r="AC580" s="82">
        <f t="shared" si="9"/>
        <v>9</v>
      </c>
      <c r="AD580" s="82">
        <f t="shared" si="9"/>
        <v>1</v>
      </c>
      <c r="AE580" s="82">
        <f t="shared" si="9"/>
        <v>1</v>
      </c>
      <c r="AF580" s="82">
        <f t="shared" si="9"/>
        <v>1</v>
      </c>
      <c r="AG580" s="82">
        <f t="shared" si="9"/>
        <v>0</v>
      </c>
    </row>
    <row r="581" spans="1:33">
      <c r="A581" s="65"/>
      <c r="B581" s="66"/>
      <c r="C581" s="246"/>
      <c r="D581" s="125" t="s">
        <v>82</v>
      </c>
      <c r="E581" s="248">
        <f>1-E578/E580</f>
        <v>0.66666666666666674</v>
      </c>
      <c r="F581" s="248"/>
      <c r="G581" s="130">
        <f t="shared" ref="G581:P581" si="10">1-(G578+G579)/G580</f>
        <v>1</v>
      </c>
      <c r="H581" s="84">
        <f t="shared" si="10"/>
        <v>1</v>
      </c>
      <c r="I581" s="84">
        <f t="shared" si="10"/>
        <v>1</v>
      </c>
      <c r="J581" s="84">
        <f t="shared" si="10"/>
        <v>1</v>
      </c>
      <c r="K581" s="84">
        <f t="shared" si="10"/>
        <v>1</v>
      </c>
      <c r="L581" s="84">
        <f t="shared" si="10"/>
        <v>1</v>
      </c>
      <c r="M581" s="85">
        <f t="shared" si="10"/>
        <v>1</v>
      </c>
      <c r="N581" s="85">
        <f t="shared" si="10"/>
        <v>1</v>
      </c>
      <c r="O581" s="85">
        <f t="shared" si="10"/>
        <v>1</v>
      </c>
      <c r="P581" s="85">
        <f t="shared" si="10"/>
        <v>1</v>
      </c>
      <c r="Q581" s="63"/>
      <c r="R581" s="84"/>
      <c r="S581" s="84"/>
      <c r="T581" s="84"/>
      <c r="U581" s="84">
        <f t="shared" ref="U581:AG581" si="11">1-(U578+U579)/U580</f>
        <v>1</v>
      </c>
      <c r="V581" s="84">
        <f t="shared" si="11"/>
        <v>1</v>
      </c>
      <c r="W581" s="84">
        <f t="shared" si="11"/>
        <v>1</v>
      </c>
      <c r="X581" s="84">
        <f t="shared" si="11"/>
        <v>1</v>
      </c>
      <c r="Y581" s="84">
        <f t="shared" si="11"/>
        <v>1</v>
      </c>
      <c r="Z581" s="84">
        <f t="shared" si="11"/>
        <v>1</v>
      </c>
      <c r="AA581" s="84">
        <f t="shared" si="11"/>
        <v>0.66666666666666674</v>
      </c>
      <c r="AB581" s="84">
        <f t="shared" si="11"/>
        <v>0.88888888888888884</v>
      </c>
      <c r="AC581" s="84">
        <f t="shared" si="11"/>
        <v>1</v>
      </c>
      <c r="AD581" s="84">
        <f t="shared" si="11"/>
        <v>1</v>
      </c>
      <c r="AE581" s="84">
        <f t="shared" si="11"/>
        <v>1</v>
      </c>
      <c r="AF581" s="84">
        <f t="shared" si="11"/>
        <v>1</v>
      </c>
      <c r="AG581" s="84" t="e">
        <f t="shared" si="11"/>
        <v>#DIV/0!</v>
      </c>
    </row>
    <row r="582" spans="1:33">
      <c r="A582" s="65"/>
      <c r="B582" s="66"/>
      <c r="C582" s="246" t="s">
        <v>84</v>
      </c>
      <c r="D582" s="247" t="s">
        <v>80</v>
      </c>
      <c r="E582" s="243">
        <f>COUNTIF(F100:F141,"不合格")</f>
        <v>1</v>
      </c>
      <c r="F582" s="243"/>
      <c r="G582" s="127">
        <f>COUNTIF(G100:G141,"&lt;2")</f>
        <v>0</v>
      </c>
      <c r="H582" s="51">
        <f>COUNTIF(H100:H141,"&gt;1")</f>
        <v>0</v>
      </c>
      <c r="I582" s="51">
        <f>COUNTIF(I100:I141,"&gt;7")</f>
        <v>0</v>
      </c>
      <c r="J582" s="51">
        <f>COUNTIF(J100:J141,"＞9")</f>
        <v>0</v>
      </c>
      <c r="K582" s="244">
        <f>COUNTIF(K100:K141,"＜3.0")</f>
        <v>0</v>
      </c>
      <c r="L582" s="244">
        <f>COUNTIF(L100:L141,"＜5.0")</f>
        <v>0</v>
      </c>
      <c r="M582" s="51">
        <f>COUNTIF(M100:M141,"&gt;10.5")</f>
        <v>0</v>
      </c>
      <c r="N582" s="244">
        <f>COUNTIF(N100:N141,"＞22")</f>
        <v>0</v>
      </c>
      <c r="O582" s="244">
        <f>COUNTIF(O100:O141,"＞35")</f>
        <v>0</v>
      </c>
      <c r="P582" s="244">
        <f>COUNTIF(P100:P141,"＞0.3")</f>
        <v>0</v>
      </c>
      <c r="Q582" s="52"/>
      <c r="R582" s="51"/>
      <c r="S582" s="51"/>
      <c r="T582" s="51"/>
      <c r="U582" s="244">
        <f>COUNTIF(U100:U141,"＞100")</f>
        <v>0</v>
      </c>
      <c r="V582" s="224">
        <f>COUNTIF(V100:V141,"&gt;64")</f>
        <v>0</v>
      </c>
      <c r="W582" s="224">
        <f>COUNTIF(W100:W141,"&gt;13.0")</f>
        <v>0</v>
      </c>
      <c r="X582" s="224">
        <f>COUNTIF(X100:X141,"&gt;12.2")</f>
        <v>0</v>
      </c>
      <c r="Y582" s="224">
        <f>COUNTIF(Y100:Y141,"&gt;38.8")</f>
        <v>0</v>
      </c>
      <c r="Z582" s="244">
        <f>COUNTIF(Z100:Z141,"&gt;120")</f>
        <v>0</v>
      </c>
      <c r="AA582" s="224">
        <f>COUNTIF(AA100:AA141,"&gt;100")</f>
        <v>1</v>
      </c>
      <c r="AB582" s="224">
        <f>COUNTIF(AB100:AB141,"&gt;100")</f>
        <v>0</v>
      </c>
      <c r="AC582" s="224">
        <f>COUNTIF(AC100:AC141,"&gt;50")</f>
        <v>0</v>
      </c>
      <c r="AD582" s="224">
        <f>COUNTIF(AD100:AE141,"&gt;50")</f>
        <v>0</v>
      </c>
      <c r="AE582" s="51">
        <f>COUNTIF(AE100:AE141,"&gt;20")</f>
        <v>0</v>
      </c>
      <c r="AF582" s="51">
        <f>COUNTIF(AF100:AF141,"&gt;40")</f>
        <v>0</v>
      </c>
      <c r="AG582" s="51">
        <f>COUNTIF(AG100:AG141,"&gt;0.3")</f>
        <v>0</v>
      </c>
    </row>
    <row r="583" spans="1:33">
      <c r="A583" s="65"/>
      <c r="B583" s="66"/>
      <c r="C583" s="246"/>
      <c r="D583" s="247"/>
      <c r="E583" s="243"/>
      <c r="F583" s="243"/>
      <c r="G583" s="128"/>
      <c r="H583" s="53"/>
      <c r="I583" s="51">
        <f>COUNTIF(I100:I141,"&lt;4")</f>
        <v>0</v>
      </c>
      <c r="J583" s="51">
        <f>COUNTIF(J100:J141,"＜7")</f>
        <v>0</v>
      </c>
      <c r="K583" s="245"/>
      <c r="L583" s="245"/>
      <c r="M583" s="51">
        <f>COUNTIF(M100:M141,"&lt;9.8")</f>
        <v>0</v>
      </c>
      <c r="N583" s="245"/>
      <c r="O583" s="245"/>
      <c r="P583" s="245"/>
      <c r="Q583" s="54"/>
      <c r="R583" s="55"/>
      <c r="S583" s="51"/>
      <c r="T583" s="51"/>
      <c r="U583" s="245"/>
      <c r="V583" s="224">
        <f>COUNTIF(V100:V141,"＜60")</f>
        <v>0</v>
      </c>
      <c r="W583" s="224">
        <f>COUNTIF(W100:W141,"&lt;12.4")</f>
        <v>0</v>
      </c>
      <c r="X583" s="224">
        <f>COUNTIF(X100:X141,"&lt;11.6")</f>
        <v>0</v>
      </c>
      <c r="Y583" s="224">
        <f>COUNTIF(Y100:Y141,"&lt;37.6")</f>
        <v>0</v>
      </c>
      <c r="Z583" s="245"/>
      <c r="AA583" s="56"/>
      <c r="AB583" s="57"/>
      <c r="AC583" s="57"/>
      <c r="AD583" s="57"/>
      <c r="AE583" s="57"/>
      <c r="AF583" s="57"/>
      <c r="AG583" s="57"/>
    </row>
    <row r="584" spans="1:33">
      <c r="A584" s="65"/>
      <c r="B584" s="66"/>
      <c r="C584" s="246"/>
      <c r="D584" s="124" t="s">
        <v>81</v>
      </c>
      <c r="E584" s="275">
        <f>COUNTA(A100:A141)</f>
        <v>42</v>
      </c>
      <c r="F584" s="275"/>
      <c r="G584" s="129">
        <f t="shared" ref="G584:P584" si="12">COUNT(G100:G141)</f>
        <v>5</v>
      </c>
      <c r="H584" s="82">
        <f t="shared" si="12"/>
        <v>5</v>
      </c>
      <c r="I584" s="82">
        <f t="shared" si="12"/>
        <v>5</v>
      </c>
      <c r="J584" s="82">
        <f t="shared" si="12"/>
        <v>5</v>
      </c>
      <c r="K584" s="82">
        <f t="shared" si="12"/>
        <v>42</v>
      </c>
      <c r="L584" s="82">
        <f t="shared" si="12"/>
        <v>42</v>
      </c>
      <c r="M584" s="82">
        <f t="shared" si="12"/>
        <v>42</v>
      </c>
      <c r="N584" s="82">
        <f t="shared" si="12"/>
        <v>42</v>
      </c>
      <c r="O584" s="82">
        <f t="shared" si="12"/>
        <v>42</v>
      </c>
      <c r="P584" s="82">
        <f t="shared" si="12"/>
        <v>5</v>
      </c>
      <c r="Q584" s="83"/>
      <c r="R584" s="83"/>
      <c r="S584" s="83"/>
      <c r="T584" s="83"/>
      <c r="U584" s="82">
        <f t="shared" ref="U584:AG584" si="13">COUNT(U100:U141)</f>
        <v>5</v>
      </c>
      <c r="V584" s="82">
        <f t="shared" si="13"/>
        <v>42</v>
      </c>
      <c r="W584" s="82">
        <f t="shared" si="13"/>
        <v>5</v>
      </c>
      <c r="X584" s="82">
        <f t="shared" si="13"/>
        <v>5</v>
      </c>
      <c r="Y584" s="82">
        <f t="shared" si="13"/>
        <v>5</v>
      </c>
      <c r="Z584" s="82">
        <f t="shared" si="13"/>
        <v>42</v>
      </c>
      <c r="AA584" s="82">
        <f t="shared" si="13"/>
        <v>42</v>
      </c>
      <c r="AB584" s="82">
        <f t="shared" si="13"/>
        <v>42</v>
      </c>
      <c r="AC584" s="82">
        <f t="shared" si="13"/>
        <v>42</v>
      </c>
      <c r="AD584" s="82">
        <f t="shared" si="13"/>
        <v>5</v>
      </c>
      <c r="AE584" s="82">
        <f t="shared" si="13"/>
        <v>5</v>
      </c>
      <c r="AF584" s="82">
        <f t="shared" si="13"/>
        <v>5</v>
      </c>
      <c r="AG584" s="82">
        <f t="shared" si="13"/>
        <v>0</v>
      </c>
    </row>
    <row r="585" spans="1:33">
      <c r="A585" s="65"/>
      <c r="B585" s="66"/>
      <c r="C585" s="246"/>
      <c r="D585" s="125" t="s">
        <v>82</v>
      </c>
      <c r="E585" s="248">
        <f>1-E582/E584</f>
        <v>0.97619047619047616</v>
      </c>
      <c r="F585" s="248"/>
      <c r="G585" s="130">
        <f t="shared" ref="G585:P585" si="14">1-(G582+G583)/G584</f>
        <v>1</v>
      </c>
      <c r="H585" s="84">
        <f t="shared" si="14"/>
        <v>1</v>
      </c>
      <c r="I585" s="84">
        <f t="shared" si="14"/>
        <v>1</v>
      </c>
      <c r="J585" s="84">
        <f t="shared" si="14"/>
        <v>1</v>
      </c>
      <c r="K585" s="84">
        <f t="shared" si="14"/>
        <v>1</v>
      </c>
      <c r="L585" s="84">
        <f t="shared" si="14"/>
        <v>1</v>
      </c>
      <c r="M585" s="85">
        <f t="shared" si="14"/>
        <v>1</v>
      </c>
      <c r="N585" s="85">
        <f t="shared" si="14"/>
        <v>1</v>
      </c>
      <c r="O585" s="85">
        <f t="shared" si="14"/>
        <v>1</v>
      </c>
      <c r="P585" s="85">
        <f t="shared" si="14"/>
        <v>1</v>
      </c>
      <c r="Q585" s="63"/>
      <c r="R585" s="84"/>
      <c r="S585" s="84"/>
      <c r="T585" s="84"/>
      <c r="U585" s="84">
        <f t="shared" ref="U585:AG585" si="15">1-(U582+U583)/U584</f>
        <v>1</v>
      </c>
      <c r="V585" s="84">
        <f t="shared" si="15"/>
        <v>1</v>
      </c>
      <c r="W585" s="84">
        <f t="shared" si="15"/>
        <v>1</v>
      </c>
      <c r="X585" s="84">
        <f t="shared" si="15"/>
        <v>1</v>
      </c>
      <c r="Y585" s="84">
        <f t="shared" si="15"/>
        <v>1</v>
      </c>
      <c r="Z585" s="84">
        <f t="shared" si="15"/>
        <v>1</v>
      </c>
      <c r="AA585" s="84">
        <f t="shared" si="15"/>
        <v>0.97619047619047616</v>
      </c>
      <c r="AB585" s="84">
        <f t="shared" si="15"/>
        <v>1</v>
      </c>
      <c r="AC585" s="84">
        <f t="shared" si="15"/>
        <v>1</v>
      </c>
      <c r="AD585" s="84">
        <f t="shared" si="15"/>
        <v>1</v>
      </c>
      <c r="AE585" s="84">
        <f t="shared" si="15"/>
        <v>1</v>
      </c>
      <c r="AF585" s="84">
        <f t="shared" si="15"/>
        <v>1</v>
      </c>
      <c r="AG585" s="84" t="e">
        <f t="shared" si="15"/>
        <v>#DIV/0!</v>
      </c>
    </row>
    <row r="586" spans="1:33">
      <c r="A586" s="65"/>
      <c r="B586" s="66"/>
      <c r="C586" s="246" t="s">
        <v>85</v>
      </c>
      <c r="D586" s="247" t="s">
        <v>80</v>
      </c>
      <c r="E586" s="243">
        <f>COUNTIF(F142:F189,"不合格")</f>
        <v>0</v>
      </c>
      <c r="F586" s="243"/>
      <c r="G586" s="127">
        <f>COUNTIF(G142:G189,"&lt;2")</f>
        <v>0</v>
      </c>
      <c r="H586" s="51">
        <f>COUNTIF(H142:H189,"&gt;1")</f>
        <v>0</v>
      </c>
      <c r="I586" s="51">
        <f>COUNTIF(I142:I189,"&gt;7")</f>
        <v>0</v>
      </c>
      <c r="J586" s="51">
        <f>COUNTIF(J142:J189,"＞9")</f>
        <v>0</v>
      </c>
      <c r="K586" s="244">
        <f>COUNTIF(K142:K189,"＜3.0")</f>
        <v>0</v>
      </c>
      <c r="L586" s="244">
        <f>COUNTIF(L142:L189,"＜5.0")</f>
        <v>0</v>
      </c>
      <c r="M586" s="51">
        <f>COUNTIF(M142:M189,"&gt;10.5")</f>
        <v>0</v>
      </c>
      <c r="N586" s="244">
        <f>COUNTIF(N142:N189,"＞22")</f>
        <v>0</v>
      </c>
      <c r="O586" s="244">
        <f>COUNTIF(O142:O189,"＞35")</f>
        <v>0</v>
      </c>
      <c r="P586" s="244">
        <f>COUNTIF(P142:P189,"＞0.3")</f>
        <v>0</v>
      </c>
      <c r="Q586" s="52"/>
      <c r="R586" s="51"/>
      <c r="S586" s="51"/>
      <c r="T586" s="51"/>
      <c r="U586" s="244">
        <f>COUNTIF(U142:U189,"＞100")</f>
        <v>0</v>
      </c>
      <c r="V586" s="224">
        <f>COUNTIF(V142:V189,"&gt;64")</f>
        <v>0</v>
      </c>
      <c r="W586" s="224">
        <f>COUNTIF(W142:W189,"&gt;13.0")</f>
        <v>0</v>
      </c>
      <c r="X586" s="224">
        <f>COUNTIF(X142:X189,"&gt;12.2")</f>
        <v>0</v>
      </c>
      <c r="Y586" s="224">
        <f>COUNTIF(Y142:Y189,"&gt;38.8")</f>
        <v>0</v>
      </c>
      <c r="Z586" s="244">
        <f>COUNTIF(Z142:Z189,"&gt;120")</f>
        <v>0</v>
      </c>
      <c r="AA586" s="224">
        <f>COUNTIF(AA190:AA190,"&gt;100")</f>
        <v>0</v>
      </c>
      <c r="AB586" s="224">
        <f>COUNTIF(AB190:AB190,"&gt;100")</f>
        <v>0</v>
      </c>
      <c r="AC586" s="224">
        <f>COUNTIF(AC190:AC190,"&gt;50")</f>
        <v>0</v>
      </c>
      <c r="AD586" s="224">
        <f>COUNTIF(AD142:AE189,"&gt;50")</f>
        <v>0</v>
      </c>
      <c r="AE586" s="51">
        <f>COUNTIF(AE142:AE189,"&gt;20")</f>
        <v>0</v>
      </c>
      <c r="AF586" s="51">
        <f>COUNTIF(AF142:AF189,"&gt;40")</f>
        <v>0</v>
      </c>
      <c r="AG586" s="51">
        <f>COUNTIF(AG142:AG189,"&gt;0.3")</f>
        <v>0</v>
      </c>
    </row>
    <row r="587" spans="1:33">
      <c r="A587" s="65"/>
      <c r="B587" s="66"/>
      <c r="C587" s="246"/>
      <c r="D587" s="247"/>
      <c r="E587" s="243"/>
      <c r="F587" s="243"/>
      <c r="G587" s="128"/>
      <c r="H587" s="53"/>
      <c r="I587" s="51">
        <f>COUNTIF(I142:I189,"&lt;4")</f>
        <v>0</v>
      </c>
      <c r="J587" s="51">
        <f>COUNTIF(J142:J189,"＜7")</f>
        <v>0</v>
      </c>
      <c r="K587" s="245"/>
      <c r="L587" s="245"/>
      <c r="M587" s="51">
        <f>COUNTIF(M142:M189,"&lt;9.8")</f>
        <v>0</v>
      </c>
      <c r="N587" s="245"/>
      <c r="O587" s="245"/>
      <c r="P587" s="245"/>
      <c r="Q587" s="54"/>
      <c r="R587" s="55"/>
      <c r="S587" s="51"/>
      <c r="T587" s="51"/>
      <c r="U587" s="245"/>
      <c r="V587" s="224">
        <f>COUNTIF(V142:V189,"＜60")</f>
        <v>0</v>
      </c>
      <c r="W587" s="224">
        <f>COUNTIF(W142:W189,"&lt;12.4")</f>
        <v>1</v>
      </c>
      <c r="X587" s="224">
        <f>COUNTIF(X142:X189,"&lt;11.6")</f>
        <v>0</v>
      </c>
      <c r="Y587" s="224">
        <f>COUNTIF(Y142:Y189,"&lt;37.6")</f>
        <v>0</v>
      </c>
      <c r="Z587" s="245"/>
      <c r="AA587" s="56"/>
      <c r="AB587" s="57"/>
      <c r="AC587" s="57"/>
      <c r="AD587" s="57"/>
      <c r="AE587" s="57"/>
      <c r="AF587" s="57"/>
      <c r="AG587" s="57"/>
    </row>
    <row r="588" spans="1:33">
      <c r="A588" s="65"/>
      <c r="B588" s="66"/>
      <c r="C588" s="246"/>
      <c r="D588" s="124" t="s">
        <v>81</v>
      </c>
      <c r="E588" s="275">
        <f>COUNTA(A142:A189)</f>
        <v>48</v>
      </c>
      <c r="F588" s="275"/>
      <c r="G588" s="129">
        <f t="shared" ref="G588:P588" si="16">COUNT(G142:G189)</f>
        <v>6</v>
      </c>
      <c r="H588" s="82">
        <f t="shared" si="16"/>
        <v>6</v>
      </c>
      <c r="I588" s="82">
        <f t="shared" si="16"/>
        <v>13</v>
      </c>
      <c r="J588" s="82">
        <f t="shared" si="16"/>
        <v>7</v>
      </c>
      <c r="K588" s="82">
        <f t="shared" si="16"/>
        <v>48</v>
      </c>
      <c r="L588" s="82">
        <f t="shared" si="16"/>
        <v>48</v>
      </c>
      <c r="M588" s="82">
        <f t="shared" si="16"/>
        <v>48</v>
      </c>
      <c r="N588" s="82">
        <f t="shared" si="16"/>
        <v>48</v>
      </c>
      <c r="O588" s="82">
        <f t="shared" si="16"/>
        <v>48</v>
      </c>
      <c r="P588" s="82">
        <f t="shared" si="16"/>
        <v>6</v>
      </c>
      <c r="Q588" s="83"/>
      <c r="R588" s="83"/>
      <c r="S588" s="83"/>
      <c r="T588" s="83"/>
      <c r="U588" s="82">
        <f t="shared" ref="U588:AG588" si="17">COUNT(U142:U189)</f>
        <v>6</v>
      </c>
      <c r="V588" s="82">
        <f t="shared" si="17"/>
        <v>48</v>
      </c>
      <c r="W588" s="82">
        <f t="shared" si="17"/>
        <v>6</v>
      </c>
      <c r="X588" s="82">
        <f t="shared" si="17"/>
        <v>6</v>
      </c>
      <c r="Y588" s="82">
        <f t="shared" si="17"/>
        <v>6</v>
      </c>
      <c r="Z588" s="82">
        <f t="shared" si="17"/>
        <v>48</v>
      </c>
      <c r="AA588" s="82">
        <f t="shared" si="17"/>
        <v>48</v>
      </c>
      <c r="AB588" s="82">
        <f t="shared" si="17"/>
        <v>48</v>
      </c>
      <c r="AC588" s="82">
        <f t="shared" si="17"/>
        <v>48</v>
      </c>
      <c r="AD588" s="82">
        <f t="shared" si="17"/>
        <v>6</v>
      </c>
      <c r="AE588" s="82">
        <f t="shared" si="17"/>
        <v>6</v>
      </c>
      <c r="AF588" s="82">
        <f t="shared" si="17"/>
        <v>6</v>
      </c>
      <c r="AG588" s="82">
        <f t="shared" si="17"/>
        <v>0</v>
      </c>
    </row>
    <row r="589" spans="1:33">
      <c r="A589" s="65"/>
      <c r="B589" s="66"/>
      <c r="C589" s="246"/>
      <c r="D589" s="125" t="s">
        <v>82</v>
      </c>
      <c r="E589" s="248">
        <f>1-E586/E588</f>
        <v>1</v>
      </c>
      <c r="F589" s="248"/>
      <c r="G589" s="130">
        <f t="shared" ref="G589:P589" si="18">1-(G586+G587)/G588</f>
        <v>1</v>
      </c>
      <c r="H589" s="84">
        <f t="shared" si="18"/>
        <v>1</v>
      </c>
      <c r="I589" s="84">
        <f t="shared" si="18"/>
        <v>1</v>
      </c>
      <c r="J589" s="84">
        <f t="shared" si="18"/>
        <v>1</v>
      </c>
      <c r="K589" s="84">
        <f t="shared" si="18"/>
        <v>1</v>
      </c>
      <c r="L589" s="84">
        <f t="shared" si="18"/>
        <v>1</v>
      </c>
      <c r="M589" s="85">
        <f t="shared" si="18"/>
        <v>1</v>
      </c>
      <c r="N589" s="85">
        <f t="shared" si="18"/>
        <v>1</v>
      </c>
      <c r="O589" s="85">
        <f t="shared" si="18"/>
        <v>1</v>
      </c>
      <c r="P589" s="85">
        <f t="shared" si="18"/>
        <v>1</v>
      </c>
      <c r="Q589" s="63"/>
      <c r="R589" s="84"/>
      <c r="S589" s="84"/>
      <c r="T589" s="84"/>
      <c r="U589" s="84">
        <f t="shared" ref="U589:AG589" si="19">1-(U586+U587)/U588</f>
        <v>1</v>
      </c>
      <c r="V589" s="84">
        <f t="shared" si="19"/>
        <v>1</v>
      </c>
      <c r="W589" s="84">
        <f t="shared" si="19"/>
        <v>0.83333333333333337</v>
      </c>
      <c r="X589" s="84">
        <f t="shared" si="19"/>
        <v>1</v>
      </c>
      <c r="Y589" s="84">
        <f t="shared" si="19"/>
        <v>1</v>
      </c>
      <c r="Z589" s="84">
        <f t="shared" si="19"/>
        <v>1</v>
      </c>
      <c r="AA589" s="84">
        <f t="shared" si="19"/>
        <v>1</v>
      </c>
      <c r="AB589" s="84">
        <f t="shared" si="19"/>
        <v>1</v>
      </c>
      <c r="AC589" s="84">
        <f t="shared" si="19"/>
        <v>1</v>
      </c>
      <c r="AD589" s="84">
        <f t="shared" si="19"/>
        <v>1</v>
      </c>
      <c r="AE589" s="84">
        <f t="shared" si="19"/>
        <v>1</v>
      </c>
      <c r="AF589" s="84">
        <f t="shared" si="19"/>
        <v>1</v>
      </c>
      <c r="AG589" s="84" t="e">
        <f t="shared" si="19"/>
        <v>#DIV/0!</v>
      </c>
    </row>
    <row r="590" spans="1:33">
      <c r="A590" s="65"/>
      <c r="B590" s="66"/>
      <c r="C590" s="246" t="s">
        <v>93</v>
      </c>
      <c r="D590" s="247" t="s">
        <v>80</v>
      </c>
      <c r="E590" s="243">
        <f>COUNTIF(F190:F190,"不合格")</f>
        <v>0</v>
      </c>
      <c r="F590" s="243"/>
      <c r="G590" s="127">
        <f>COUNTIF(G190:G190,"&lt;2")</f>
        <v>0</v>
      </c>
      <c r="H590" s="89">
        <f>COUNTIF(H190:H190,"&gt;1")</f>
        <v>0</v>
      </c>
      <c r="I590" s="89">
        <f>COUNTIF(I190:I190,"&gt;7")</f>
        <v>0</v>
      </c>
      <c r="J590" s="89">
        <f>COUNTIF(J190:J190,"＞9")</f>
        <v>0</v>
      </c>
      <c r="K590" s="244">
        <f>COUNTIF(K190:K190,"&lt;3.0")</f>
        <v>0</v>
      </c>
      <c r="L590" s="244">
        <f>COUNTIF(L190:L190,"＜5")</f>
        <v>0</v>
      </c>
      <c r="M590" s="89">
        <f>COUNTIF(M190:M190,"&gt;10.5")</f>
        <v>0</v>
      </c>
      <c r="N590" s="244">
        <f>COUNTIF(N190:N190,"＞22")</f>
        <v>0</v>
      </c>
      <c r="O590" s="244">
        <f>COUNTIF(O190:O190,"＞35")</f>
        <v>0</v>
      </c>
      <c r="P590" s="244">
        <f>COUNTIF(P190:P190,"＞0.3")</f>
        <v>0</v>
      </c>
      <c r="Q590" s="52"/>
      <c r="R590" s="89"/>
      <c r="S590" s="89"/>
      <c r="T590" s="89"/>
      <c r="U590" s="244">
        <f>COUNTIF(U190:U190,"＞100")</f>
        <v>0</v>
      </c>
      <c r="V590" s="224">
        <f>COUNTIF(V190:V190,"&gt;64")</f>
        <v>0</v>
      </c>
      <c r="W590" s="224">
        <f>COUNTIF(W190:W190,"&gt;13.0")</f>
        <v>0</v>
      </c>
      <c r="X590" s="224">
        <f>COUNTIF(X190:X190,"&gt;12.2")</f>
        <v>0</v>
      </c>
      <c r="Y590" s="224">
        <f>COUNTIF(Y190:Y190,"&gt;38.8")</f>
        <v>0</v>
      </c>
      <c r="Z590" s="244">
        <f>COUNTIF(Z190:Z190,"&gt;120")</f>
        <v>0</v>
      </c>
      <c r="AA590" s="224">
        <f>COUNTIF(AA190:AA190,"&gt;100")</f>
        <v>0</v>
      </c>
      <c r="AB590" s="224">
        <f>COUNTIF(AB191:AB221,"&gt;100")</f>
        <v>0</v>
      </c>
      <c r="AC590" s="224">
        <f>COUNTIF(AC191:AC221,"&gt;50")</f>
        <v>0</v>
      </c>
      <c r="AD590" s="224">
        <f>COUNTIF(AD191:AD221,"&gt;50")</f>
        <v>0</v>
      </c>
      <c r="AE590" s="89">
        <f>COUNTIF(AE191:AE221,"&gt;20")</f>
        <v>0</v>
      </c>
      <c r="AF590" s="89">
        <f>COUNTIF(AF191:AF221,"&gt;40")</f>
        <v>0</v>
      </c>
      <c r="AG590" s="89">
        <f>COUNTIF(AG191:AG221,"&gt;0.3")</f>
        <v>9</v>
      </c>
    </row>
    <row r="591" spans="1:33">
      <c r="A591" s="65"/>
      <c r="B591" s="66"/>
      <c r="C591" s="246"/>
      <c r="D591" s="247"/>
      <c r="E591" s="243"/>
      <c r="F591" s="243"/>
      <c r="G591" s="128"/>
      <c r="H591" s="53"/>
      <c r="I591" s="89">
        <f>COUNTIF(I190:I190,"&lt;4")</f>
        <v>0</v>
      </c>
      <c r="J591" s="89">
        <f>COUNTIF(J190:J190,"＜7")</f>
        <v>0</v>
      </c>
      <c r="K591" s="245"/>
      <c r="L591" s="245"/>
      <c r="M591" s="89">
        <f>COUNTIF(M190:M190,"＜9.8")</f>
        <v>0</v>
      </c>
      <c r="N591" s="245"/>
      <c r="O591" s="245"/>
      <c r="P591" s="245"/>
      <c r="Q591" s="54"/>
      <c r="R591" s="55"/>
      <c r="S591" s="89"/>
      <c r="T591" s="89"/>
      <c r="U591" s="245"/>
      <c r="V591" s="224">
        <f>COUNTIF(V190:V190,"＜60")</f>
        <v>0</v>
      </c>
      <c r="W591" s="224">
        <f>COUNTIF(W190:W190,"&lt;12.4")</f>
        <v>0</v>
      </c>
      <c r="X591" s="224">
        <f>COUNTIF(X190:X190,"&lt;11.6")</f>
        <v>0</v>
      </c>
      <c r="Y591" s="224">
        <f>COUNTIF(Y190:Y190,"&lt;37.6")</f>
        <v>0</v>
      </c>
      <c r="Z591" s="245"/>
      <c r="AA591" s="56"/>
      <c r="AB591" s="57"/>
      <c r="AC591" s="57"/>
      <c r="AD591" s="57"/>
      <c r="AE591" s="57"/>
      <c r="AF591" s="57"/>
      <c r="AG591" s="57"/>
    </row>
    <row r="592" spans="1:33">
      <c r="A592" s="65"/>
      <c r="B592" s="66"/>
      <c r="C592" s="246"/>
      <c r="D592" s="124" t="s">
        <v>81</v>
      </c>
      <c r="E592" s="276">
        <f>COUNT(E190:E190)</f>
        <v>0</v>
      </c>
      <c r="F592" s="276"/>
      <c r="G592" s="131">
        <f>COUNT(G222:G275)</f>
        <v>4</v>
      </c>
      <c r="H592" s="59">
        <f>COUNT(H222:H275)</f>
        <v>4</v>
      </c>
      <c r="I592" s="59">
        <f t="shared" ref="I592:P592" si="20">COUNT(I190:I190)</f>
        <v>0</v>
      </c>
      <c r="J592" s="59">
        <f t="shared" si="20"/>
        <v>0</v>
      </c>
      <c r="K592" s="59">
        <f t="shared" si="20"/>
        <v>0</v>
      </c>
      <c r="L592" s="59">
        <f t="shared" si="20"/>
        <v>0</v>
      </c>
      <c r="M592" s="59">
        <f t="shared" si="20"/>
        <v>0</v>
      </c>
      <c r="N592" s="59">
        <f t="shared" si="20"/>
        <v>0</v>
      </c>
      <c r="O592" s="59">
        <f t="shared" si="20"/>
        <v>0</v>
      </c>
      <c r="P592" s="59">
        <f t="shared" si="20"/>
        <v>0</v>
      </c>
      <c r="Q592" s="59"/>
      <c r="R592" s="59"/>
      <c r="S592" s="59"/>
      <c r="T592" s="59"/>
      <c r="U592" s="59">
        <f t="shared" ref="U592:AG592" si="21">COUNT(U190:U190)</f>
        <v>0</v>
      </c>
      <c r="V592" s="225">
        <f t="shared" si="21"/>
        <v>0</v>
      </c>
      <c r="W592" s="225">
        <f t="shared" si="21"/>
        <v>0</v>
      </c>
      <c r="X592" s="225">
        <f t="shared" si="21"/>
        <v>0</v>
      </c>
      <c r="Y592" s="225">
        <f t="shared" si="21"/>
        <v>0</v>
      </c>
      <c r="Z592" s="225">
        <f t="shared" si="21"/>
        <v>0</v>
      </c>
      <c r="AA592" s="225">
        <f t="shared" si="21"/>
        <v>0</v>
      </c>
      <c r="AB592" s="225">
        <f t="shared" si="21"/>
        <v>0</v>
      </c>
      <c r="AC592" s="225">
        <f t="shared" si="21"/>
        <v>0</v>
      </c>
      <c r="AD592" s="225">
        <f t="shared" si="21"/>
        <v>0</v>
      </c>
      <c r="AE592" s="59">
        <f t="shared" si="21"/>
        <v>0</v>
      </c>
      <c r="AF592" s="59">
        <f t="shared" si="21"/>
        <v>0</v>
      </c>
      <c r="AG592" s="59">
        <f t="shared" si="21"/>
        <v>0</v>
      </c>
    </row>
    <row r="593" spans="1:33">
      <c r="A593" s="65"/>
      <c r="B593" s="66"/>
      <c r="C593" s="246"/>
      <c r="D593" s="125" t="s">
        <v>82</v>
      </c>
      <c r="E593" s="248" t="e">
        <f>1-E590/E592</f>
        <v>#DIV/0!</v>
      </c>
      <c r="F593" s="248"/>
      <c r="G593" s="87">
        <f t="shared" ref="G593:L593" si="22">1-(G590+G591)/G592</f>
        <v>1</v>
      </c>
      <c r="H593" s="62">
        <f t="shared" si="22"/>
        <v>1</v>
      </c>
      <c r="I593" s="62" t="e">
        <f t="shared" si="22"/>
        <v>#DIV/0!</v>
      </c>
      <c r="J593" s="62" t="e">
        <f t="shared" si="22"/>
        <v>#DIV/0!</v>
      </c>
      <c r="K593" s="85" t="e">
        <f t="shared" si="22"/>
        <v>#DIV/0!</v>
      </c>
      <c r="L593" s="62" t="e">
        <f t="shared" si="22"/>
        <v>#DIV/0!</v>
      </c>
      <c r="M593" s="62" t="e">
        <f>1-M590/M592</f>
        <v>#DIV/0!</v>
      </c>
      <c r="N593" s="62" t="e">
        <f>1-N590/N592</f>
        <v>#DIV/0!</v>
      </c>
      <c r="O593" s="62" t="e">
        <f>1-O590/O592</f>
        <v>#DIV/0!</v>
      </c>
      <c r="P593" s="62" t="e">
        <f>1-P590/P592</f>
        <v>#DIV/0!</v>
      </c>
      <c r="Q593" s="63"/>
      <c r="R593" s="62"/>
      <c r="S593" s="62"/>
      <c r="T593" s="62"/>
      <c r="U593" s="62" t="e">
        <f>1-U590/U592</f>
        <v>#DIV/0!</v>
      </c>
      <c r="V593" s="62" t="e">
        <f>1-(V590+V591)/V592</f>
        <v>#DIV/0!</v>
      </c>
      <c r="W593" s="62" t="e">
        <f t="shared" ref="W593:AG593" si="23">1-(W590+W591)/W592</f>
        <v>#DIV/0!</v>
      </c>
      <c r="X593" s="62" t="e">
        <f t="shared" si="23"/>
        <v>#DIV/0!</v>
      </c>
      <c r="Y593" s="62" t="e">
        <f t="shared" si="23"/>
        <v>#DIV/0!</v>
      </c>
      <c r="Z593" s="62" t="e">
        <f t="shared" si="23"/>
        <v>#DIV/0!</v>
      </c>
      <c r="AA593" s="62" t="e">
        <f t="shared" si="23"/>
        <v>#DIV/0!</v>
      </c>
      <c r="AB593" s="62" t="e">
        <f t="shared" si="23"/>
        <v>#DIV/0!</v>
      </c>
      <c r="AC593" s="62" t="e">
        <f t="shared" si="23"/>
        <v>#DIV/0!</v>
      </c>
      <c r="AD593" s="62" t="e">
        <f t="shared" si="23"/>
        <v>#DIV/0!</v>
      </c>
      <c r="AE593" s="62" t="e">
        <f t="shared" si="23"/>
        <v>#DIV/0!</v>
      </c>
      <c r="AF593" s="62" t="e">
        <f t="shared" si="23"/>
        <v>#DIV/0!</v>
      </c>
      <c r="AG593" s="62" t="e">
        <f t="shared" si="23"/>
        <v>#DIV/0!</v>
      </c>
    </row>
    <row r="594" spans="1:33">
      <c r="A594" s="65"/>
      <c r="B594" s="66"/>
      <c r="C594" s="246" t="s">
        <v>86</v>
      </c>
      <c r="D594" s="247" t="s">
        <v>80</v>
      </c>
      <c r="E594" s="243">
        <f>COUNTIF(F191:F221,"不合格")</f>
        <v>9</v>
      </c>
      <c r="F594" s="243"/>
      <c r="G594" s="127">
        <f>COUNTIF(G191:G221,"&lt;2")</f>
        <v>0</v>
      </c>
      <c r="H594" s="51">
        <f>COUNTIF(H191:H221,"&gt;1")</f>
        <v>1</v>
      </c>
      <c r="I594" s="51">
        <f>COUNTIF(I191:I221,"&gt;7")</f>
        <v>0</v>
      </c>
      <c r="J594" s="51">
        <f>COUNTIF(J191:J221,"＞9")</f>
        <v>0</v>
      </c>
      <c r="K594" s="244">
        <f>COUNTIF(K191:K221,"＜3")</f>
        <v>0</v>
      </c>
      <c r="L594" s="244">
        <f>COUNTIF(L191:L221,"＜5")</f>
        <v>0</v>
      </c>
      <c r="M594" s="51">
        <f>COUNTIF(M191:M221,"&gt;10.5")</f>
        <v>0</v>
      </c>
      <c r="N594" s="244">
        <f>COUNTIF(N191:N221,"＞22")</f>
        <v>0</v>
      </c>
      <c r="O594" s="244">
        <f>COUNTIF(O191:O221,"＞35")</f>
        <v>0</v>
      </c>
      <c r="P594" s="244">
        <f>COUNTIF(P191:P221,"＞0.3")</f>
        <v>0</v>
      </c>
      <c r="Q594" s="52"/>
      <c r="R594" s="51"/>
      <c r="S594" s="51"/>
      <c r="T594" s="51"/>
      <c r="U594" s="244">
        <f>COUNTIF(U191:U221,"＞100")</f>
        <v>0</v>
      </c>
      <c r="V594" s="224">
        <f>COUNTIF(V191:V221,"&gt;64")</f>
        <v>0</v>
      </c>
      <c r="W594" s="224">
        <f>COUNTIF(W191:W221,"&gt;13.0")</f>
        <v>0</v>
      </c>
      <c r="X594" s="224">
        <f>COUNTIF(X191:X221,"&gt;12.2")</f>
        <v>0</v>
      </c>
      <c r="Y594" s="224">
        <f>COUNTIF(Y191:Y221,"&gt;38.8")</f>
        <v>0</v>
      </c>
      <c r="Z594" s="244">
        <f>COUNTIF(Z191:Z221,"&gt;120")</f>
        <v>0</v>
      </c>
      <c r="AA594" s="224">
        <f>COUNTIF(AA191:AA221,"&gt;100")</f>
        <v>0</v>
      </c>
      <c r="AB594" s="224">
        <f>COUNTIF(AB222:AB279,"&gt;100")</f>
        <v>0</v>
      </c>
      <c r="AC594" s="224">
        <f>COUNTIF(AC222:AC279,"&gt;50")</f>
        <v>0</v>
      </c>
      <c r="AD594" s="224">
        <f>COUNTIF(AD222:AD279,"&gt;50")</f>
        <v>0</v>
      </c>
      <c r="AE594" s="51">
        <f>COUNTIF(AE222:AE279,"&gt;20")</f>
        <v>0</v>
      </c>
      <c r="AF594" s="51">
        <f>COUNTIF(AF222:AF279,"&gt;40")</f>
        <v>0</v>
      </c>
      <c r="AG594" s="51">
        <f>COUNTIF(AG222:AG279,"&gt;0.13")</f>
        <v>3</v>
      </c>
    </row>
    <row r="595" spans="1:33">
      <c r="A595" s="65"/>
      <c r="B595" s="66"/>
      <c r="C595" s="246"/>
      <c r="D595" s="247"/>
      <c r="E595" s="243"/>
      <c r="F595" s="243"/>
      <c r="G595" s="128"/>
      <c r="H595" s="53"/>
      <c r="I595" s="51">
        <f>COUNTIF(I191:I221,"&lt;4")</f>
        <v>0</v>
      </c>
      <c r="J595" s="51">
        <f>COUNTIF(J191:J221,"＜7")</f>
        <v>0</v>
      </c>
      <c r="K595" s="245"/>
      <c r="L595" s="245"/>
      <c r="M595" s="51">
        <f>COUNTIF(M191:M221,"＜9.8")</f>
        <v>0</v>
      </c>
      <c r="N595" s="245"/>
      <c r="O595" s="245"/>
      <c r="P595" s="245"/>
      <c r="Q595" s="54"/>
      <c r="R595" s="55"/>
      <c r="S595" s="51"/>
      <c r="T595" s="51"/>
      <c r="U595" s="245"/>
      <c r="V595" s="224">
        <f>COUNTIF(V191:V221,"＜60")</f>
        <v>0</v>
      </c>
      <c r="W595" s="224">
        <f>COUNTIF(W191:W221,"&lt;12.4")</f>
        <v>0</v>
      </c>
      <c r="X595" s="224">
        <f>COUNTIF(X191:X221,"&lt;11.6")</f>
        <v>0</v>
      </c>
      <c r="Y595" s="224">
        <f>COUNTIF(Y191:Y221,"&lt;37.6")</f>
        <v>0</v>
      </c>
      <c r="Z595" s="245"/>
      <c r="AA595" s="56"/>
      <c r="AB595" s="57"/>
      <c r="AC595" s="57"/>
      <c r="AD595" s="57"/>
      <c r="AE595" s="57"/>
      <c r="AF595" s="57"/>
      <c r="AG595" s="57"/>
    </row>
    <row r="596" spans="1:33">
      <c r="A596" s="65"/>
      <c r="B596" s="66"/>
      <c r="C596" s="246"/>
      <c r="D596" s="124" t="s">
        <v>81</v>
      </c>
      <c r="E596" s="276">
        <f>COUNT(E191:E221)</f>
        <v>31</v>
      </c>
      <c r="F596" s="276"/>
      <c r="G596" s="131">
        <f t="shared" ref="G596:P596" si="24">COUNT(G191:G221)</f>
        <v>4</v>
      </c>
      <c r="H596" s="59">
        <f t="shared" si="24"/>
        <v>5</v>
      </c>
      <c r="I596" s="59">
        <f t="shared" si="24"/>
        <v>4</v>
      </c>
      <c r="J596" s="59">
        <f t="shared" si="24"/>
        <v>4</v>
      </c>
      <c r="K596" s="59">
        <f t="shared" si="24"/>
        <v>31</v>
      </c>
      <c r="L596" s="59">
        <f t="shared" si="24"/>
        <v>31</v>
      </c>
      <c r="M596" s="59">
        <f t="shared" si="24"/>
        <v>31</v>
      </c>
      <c r="N596" s="59">
        <f t="shared" si="24"/>
        <v>31</v>
      </c>
      <c r="O596" s="59">
        <f t="shared" si="24"/>
        <v>31</v>
      </c>
      <c r="P596" s="59">
        <f t="shared" si="24"/>
        <v>4</v>
      </c>
      <c r="Q596" s="59"/>
      <c r="R596" s="59"/>
      <c r="S596" s="59"/>
      <c r="T596" s="59"/>
      <c r="U596" s="59">
        <f t="shared" ref="U596:AG596" si="25">COUNT(U191:U221)</f>
        <v>4</v>
      </c>
      <c r="V596" s="225">
        <f t="shared" si="25"/>
        <v>31</v>
      </c>
      <c r="W596" s="225">
        <f t="shared" si="25"/>
        <v>4</v>
      </c>
      <c r="X596" s="225">
        <f t="shared" si="25"/>
        <v>4</v>
      </c>
      <c r="Y596" s="225">
        <f t="shared" si="25"/>
        <v>4</v>
      </c>
      <c r="Z596" s="225">
        <f t="shared" si="25"/>
        <v>31</v>
      </c>
      <c r="AA596" s="225">
        <f t="shared" si="25"/>
        <v>31</v>
      </c>
      <c r="AB596" s="225">
        <f t="shared" si="25"/>
        <v>31</v>
      </c>
      <c r="AC596" s="225">
        <f t="shared" si="25"/>
        <v>31</v>
      </c>
      <c r="AD596" s="225">
        <f t="shared" si="25"/>
        <v>4</v>
      </c>
      <c r="AE596" s="59">
        <f t="shared" si="25"/>
        <v>4</v>
      </c>
      <c r="AF596" s="59">
        <f t="shared" si="25"/>
        <v>4</v>
      </c>
      <c r="AG596" s="59">
        <f t="shared" si="25"/>
        <v>9</v>
      </c>
    </row>
    <row r="597" spans="1:33">
      <c r="A597" s="65"/>
      <c r="B597" s="66"/>
      <c r="C597" s="246"/>
      <c r="D597" s="125" t="s">
        <v>82</v>
      </c>
      <c r="E597" s="248">
        <f>1-E594/E596</f>
        <v>0.70967741935483875</v>
      </c>
      <c r="F597" s="248"/>
      <c r="G597" s="87">
        <f t="shared" ref="G597:L597" si="26">1-(G594+G595)/G596</f>
        <v>1</v>
      </c>
      <c r="H597" s="62">
        <f t="shared" si="26"/>
        <v>0.8</v>
      </c>
      <c r="I597" s="62">
        <f t="shared" si="26"/>
        <v>1</v>
      </c>
      <c r="J597" s="62">
        <f t="shared" si="26"/>
        <v>1</v>
      </c>
      <c r="K597" s="62">
        <f t="shared" si="26"/>
        <v>1</v>
      </c>
      <c r="L597" s="62">
        <f t="shared" si="26"/>
        <v>1</v>
      </c>
      <c r="M597" s="62">
        <f>1-M594/M596</f>
        <v>1</v>
      </c>
      <c r="N597" s="62">
        <f>1-N594/N596</f>
        <v>1</v>
      </c>
      <c r="O597" s="62">
        <f>1-O594/O596</f>
        <v>1</v>
      </c>
      <c r="P597" s="62">
        <f>1-P594/P596</f>
        <v>1</v>
      </c>
      <c r="Q597" s="63"/>
      <c r="R597" s="62"/>
      <c r="S597" s="62"/>
      <c r="T597" s="62"/>
      <c r="U597" s="62">
        <f>1-U594/U596</f>
        <v>1</v>
      </c>
      <c r="V597" s="62">
        <f>1-(V594+V595)/V596</f>
        <v>1</v>
      </c>
      <c r="W597" s="62">
        <f t="shared" ref="W597:AG597" si="27">1-(W594+W595)/W596</f>
        <v>1</v>
      </c>
      <c r="X597" s="62">
        <f t="shared" si="27"/>
        <v>1</v>
      </c>
      <c r="Y597" s="62">
        <f t="shared" si="27"/>
        <v>1</v>
      </c>
      <c r="Z597" s="62">
        <f t="shared" si="27"/>
        <v>1</v>
      </c>
      <c r="AA597" s="62">
        <f t="shared" si="27"/>
        <v>1</v>
      </c>
      <c r="AB597" s="62">
        <f t="shared" si="27"/>
        <v>1</v>
      </c>
      <c r="AC597" s="62">
        <f t="shared" si="27"/>
        <v>1</v>
      </c>
      <c r="AD597" s="62">
        <f t="shared" si="27"/>
        <v>1</v>
      </c>
      <c r="AE597" s="62">
        <f t="shared" si="27"/>
        <v>1</v>
      </c>
      <c r="AF597" s="62">
        <f t="shared" si="27"/>
        <v>1</v>
      </c>
      <c r="AG597" s="62">
        <f t="shared" si="27"/>
        <v>0.66666666666666674</v>
      </c>
    </row>
    <row r="598" spans="1:33">
      <c r="A598" s="65"/>
      <c r="B598" s="66"/>
      <c r="C598" s="246" t="s">
        <v>87</v>
      </c>
      <c r="D598" s="247" t="s">
        <v>80</v>
      </c>
      <c r="E598" s="243">
        <f>COUNTIF(F222:F266,"不合格")</f>
        <v>0</v>
      </c>
      <c r="F598" s="243"/>
      <c r="G598" s="127">
        <f>COUNTIF(G222:G266,"&lt;2")</f>
        <v>0</v>
      </c>
      <c r="H598" s="51">
        <f>COUNTIF(H222:H266,"&gt;1")</f>
        <v>0</v>
      </c>
      <c r="I598" s="51">
        <f>COUNTIF(I222:I266,"&gt;7")</f>
        <v>0</v>
      </c>
      <c r="J598" s="51">
        <f>COUNTIF(J222:J266,"＞9")</f>
        <v>0</v>
      </c>
      <c r="K598" s="244">
        <f>COUNTIF(K222:K266,"＜3")</f>
        <v>0</v>
      </c>
      <c r="L598" s="244">
        <f>COUNTIF(L222:L266,"＜5")</f>
        <v>0</v>
      </c>
      <c r="M598" s="51">
        <f>COUNTIF(M222:M266,"&gt;10.5")</f>
        <v>0</v>
      </c>
      <c r="N598" s="244">
        <f>COUNTIF(N222:N266,"＞22")</f>
        <v>0</v>
      </c>
      <c r="O598" s="244">
        <f>COUNTIF(O222:O266,"＞35")</f>
        <v>0</v>
      </c>
      <c r="P598" s="244">
        <f>COUNTIF(P222:P266,"＞0.3")</f>
        <v>0</v>
      </c>
      <c r="Q598" s="52"/>
      <c r="R598" s="51"/>
      <c r="S598" s="51"/>
      <c r="T598" s="51"/>
      <c r="U598" s="244">
        <f>COUNTIF(U222:U266,"＞100")</f>
        <v>0</v>
      </c>
      <c r="V598" s="224">
        <f>COUNTIF(V222:V266,"&gt;64")</f>
        <v>0</v>
      </c>
      <c r="W598" s="224">
        <f>COUNTIF(W222:W266,"&gt;13.0")</f>
        <v>0</v>
      </c>
      <c r="X598" s="224">
        <f>COUNTIF(X222:X266,"&gt;12.2")</f>
        <v>0</v>
      </c>
      <c r="Y598" s="224">
        <f>COUNTIF(Y222:Y266,"&gt;38.8")</f>
        <v>0</v>
      </c>
      <c r="Z598" s="244">
        <f>COUNTIF(Z222:Z266,"&gt;120")</f>
        <v>0</v>
      </c>
      <c r="AA598" s="224">
        <f>COUNTIF(AA222:AA266,"&gt;100")</f>
        <v>0</v>
      </c>
      <c r="AB598" s="224">
        <f>COUNTIF(AB222:AB266,"&gt;100")</f>
        <v>0</v>
      </c>
      <c r="AC598" s="224">
        <f>COUNTIF(AC222:AC266,"&gt;50")</f>
        <v>0</v>
      </c>
      <c r="AD598" s="224">
        <f>COUNTIF(AD222:AD266,"&gt;50")</f>
        <v>0</v>
      </c>
      <c r="AE598" s="51">
        <f>COUNTIF(AE222:AE266,"&gt;20")</f>
        <v>0</v>
      </c>
      <c r="AF598" s="51">
        <f>COUNTIF(AF222:AF266,"&gt;40")</f>
        <v>0</v>
      </c>
      <c r="AG598" s="89">
        <f>COUNTIF(AG222:AG266,"&gt;0.3")</f>
        <v>3</v>
      </c>
    </row>
    <row r="599" spans="1:33">
      <c r="A599" s="65"/>
      <c r="B599" s="66"/>
      <c r="C599" s="246"/>
      <c r="D599" s="247"/>
      <c r="E599" s="243"/>
      <c r="F599" s="243"/>
      <c r="G599" s="128"/>
      <c r="H599" s="53"/>
      <c r="I599" s="51">
        <f>COUNTIF(I222:I266,"&lt;4")</f>
        <v>0</v>
      </c>
      <c r="J599" s="51">
        <f>COUNTIF(J222:J266,"＜7")</f>
        <v>0</v>
      </c>
      <c r="K599" s="245"/>
      <c r="L599" s="245"/>
      <c r="M599" s="51">
        <f>COUNTIF(M222:M266,"＜9.8")</f>
        <v>0</v>
      </c>
      <c r="N599" s="245"/>
      <c r="O599" s="245"/>
      <c r="P599" s="245"/>
      <c r="Q599" s="54"/>
      <c r="R599" s="55"/>
      <c r="S599" s="51"/>
      <c r="T599" s="51"/>
      <c r="U599" s="245"/>
      <c r="V599" s="224">
        <f>COUNTIF(V222:V266,"＜60")</f>
        <v>0</v>
      </c>
      <c r="W599" s="224">
        <f>COUNTIF(W267:W295,"&lt;12.4")</f>
        <v>0</v>
      </c>
      <c r="X599" s="224">
        <f>COUNTIF(X222:X266,"&lt;11.6")</f>
        <v>0</v>
      </c>
      <c r="Y599" s="224">
        <f>COUNTIF(Y222:Y266,"&lt;37.6")</f>
        <v>0</v>
      </c>
      <c r="Z599" s="245"/>
      <c r="AA599" s="56"/>
      <c r="AB599" s="57"/>
      <c r="AC599" s="57"/>
      <c r="AD599" s="57"/>
      <c r="AE599" s="57"/>
      <c r="AF599" s="57"/>
      <c r="AG599" s="57"/>
    </row>
    <row r="600" spans="1:33">
      <c r="A600" s="65"/>
      <c r="B600" s="66"/>
      <c r="C600" s="246"/>
      <c r="D600" s="124" t="s">
        <v>81</v>
      </c>
      <c r="E600" s="276">
        <f>COUNT(E222:E266)</f>
        <v>32</v>
      </c>
      <c r="F600" s="276"/>
      <c r="G600" s="131">
        <f t="shared" ref="G600:P600" si="28">COUNT(G222:G266)</f>
        <v>4</v>
      </c>
      <c r="H600" s="59">
        <f t="shared" si="28"/>
        <v>4</v>
      </c>
      <c r="I600" s="59">
        <f t="shared" si="28"/>
        <v>3</v>
      </c>
      <c r="J600" s="59">
        <f t="shared" si="28"/>
        <v>4</v>
      </c>
      <c r="K600" s="59">
        <f t="shared" si="28"/>
        <v>32</v>
      </c>
      <c r="L600" s="59">
        <f t="shared" si="28"/>
        <v>32</v>
      </c>
      <c r="M600" s="59">
        <f t="shared" si="28"/>
        <v>32</v>
      </c>
      <c r="N600" s="59">
        <f t="shared" si="28"/>
        <v>32</v>
      </c>
      <c r="O600" s="59">
        <f t="shared" si="28"/>
        <v>32</v>
      </c>
      <c r="P600" s="59">
        <f t="shared" si="28"/>
        <v>4</v>
      </c>
      <c r="Q600" s="59"/>
      <c r="R600" s="59"/>
      <c r="S600" s="59"/>
      <c r="T600" s="59"/>
      <c r="U600" s="59">
        <f t="shared" ref="U600:AC600" si="29">COUNT(U267:U295)</f>
        <v>0</v>
      </c>
      <c r="V600" s="225">
        <f t="shared" si="29"/>
        <v>0</v>
      </c>
      <c r="W600" s="225">
        <f t="shared" si="29"/>
        <v>0</v>
      </c>
      <c r="X600" s="225">
        <f t="shared" si="29"/>
        <v>0</v>
      </c>
      <c r="Y600" s="225">
        <f t="shared" si="29"/>
        <v>0</v>
      </c>
      <c r="Z600" s="225">
        <f t="shared" si="29"/>
        <v>0</v>
      </c>
      <c r="AA600" s="225">
        <f t="shared" si="29"/>
        <v>0</v>
      </c>
      <c r="AB600" s="225">
        <f t="shared" si="29"/>
        <v>0</v>
      </c>
      <c r="AC600" s="225">
        <f t="shared" si="29"/>
        <v>0</v>
      </c>
      <c r="AD600" s="225">
        <f>COUNT(AD280:AD303)</f>
        <v>0</v>
      </c>
      <c r="AE600" s="59">
        <f>COUNT(AE280:AE303)</f>
        <v>0</v>
      </c>
      <c r="AF600" s="59">
        <f>COUNT(AF280:AF303)</f>
        <v>0</v>
      </c>
      <c r="AG600" s="59">
        <f>COUNT(AG280:AG303)</f>
        <v>0</v>
      </c>
    </row>
    <row r="601" spans="1:33">
      <c r="A601" s="65"/>
      <c r="B601" s="66"/>
      <c r="C601" s="246"/>
      <c r="D601" s="125" t="s">
        <v>82</v>
      </c>
      <c r="E601" s="248">
        <f>1-E598/E600</f>
        <v>1</v>
      </c>
      <c r="F601" s="248"/>
      <c r="G601" s="87">
        <f t="shared" ref="G601:P601" si="30">1-(G598+G599)/G600</f>
        <v>1</v>
      </c>
      <c r="H601" s="62">
        <f t="shared" si="30"/>
        <v>1</v>
      </c>
      <c r="I601" s="62">
        <f t="shared" si="30"/>
        <v>1</v>
      </c>
      <c r="J601" s="62">
        <f t="shared" si="30"/>
        <v>1</v>
      </c>
      <c r="K601" s="62">
        <f t="shared" si="30"/>
        <v>1</v>
      </c>
      <c r="L601" s="62">
        <f t="shared" si="30"/>
        <v>1</v>
      </c>
      <c r="M601" s="62">
        <f>1-M598/M600</f>
        <v>1</v>
      </c>
      <c r="N601" s="62">
        <f t="shared" si="30"/>
        <v>1</v>
      </c>
      <c r="O601" s="62">
        <f t="shared" si="30"/>
        <v>1</v>
      </c>
      <c r="P601" s="62">
        <f t="shared" si="30"/>
        <v>1</v>
      </c>
      <c r="Q601" s="63"/>
      <c r="R601" s="62"/>
      <c r="S601" s="62"/>
      <c r="T601" s="62"/>
      <c r="U601" s="62" t="e">
        <f t="shared" ref="U601:W601" si="31">1-(U598+U599)/U600</f>
        <v>#DIV/0!</v>
      </c>
      <c r="V601" s="62" t="e">
        <f t="shared" si="31"/>
        <v>#DIV/0!</v>
      </c>
      <c r="W601" s="62" t="e">
        <f t="shared" si="31"/>
        <v>#DIV/0!</v>
      </c>
      <c r="X601" s="62" t="e">
        <f t="shared" ref="X601:AG601" si="32">1-(X598+X599)/X600</f>
        <v>#DIV/0!</v>
      </c>
      <c r="Y601" s="62" t="e">
        <f t="shared" si="32"/>
        <v>#DIV/0!</v>
      </c>
      <c r="Z601" s="62" t="e">
        <f t="shared" si="32"/>
        <v>#DIV/0!</v>
      </c>
      <c r="AA601" s="62" t="e">
        <f t="shared" si="32"/>
        <v>#DIV/0!</v>
      </c>
      <c r="AB601" s="62" t="e">
        <f t="shared" si="32"/>
        <v>#DIV/0!</v>
      </c>
      <c r="AC601" s="62" t="e">
        <f t="shared" si="32"/>
        <v>#DIV/0!</v>
      </c>
      <c r="AD601" s="62" t="e">
        <f t="shared" si="32"/>
        <v>#DIV/0!</v>
      </c>
      <c r="AE601" s="62" t="e">
        <f t="shared" si="32"/>
        <v>#DIV/0!</v>
      </c>
      <c r="AF601" s="62" t="e">
        <f t="shared" si="32"/>
        <v>#DIV/0!</v>
      </c>
      <c r="AG601" s="62" t="e">
        <f t="shared" si="32"/>
        <v>#DIV/0!</v>
      </c>
    </row>
    <row r="602" spans="1:33">
      <c r="A602" s="65"/>
      <c r="B602" s="66"/>
      <c r="C602" s="246" t="s">
        <v>88</v>
      </c>
      <c r="D602" s="247" t="s">
        <v>80</v>
      </c>
      <c r="E602" s="243">
        <f>COUNTIF(F267:F295,"不合格")</f>
        <v>0</v>
      </c>
      <c r="F602" s="243"/>
      <c r="G602" s="127">
        <f>COUNTIF(G267:G295,"&lt;2")</f>
        <v>0</v>
      </c>
      <c r="H602" s="104">
        <f>COUNTIF(H267:H295,"&gt;1")</f>
        <v>0</v>
      </c>
      <c r="I602" s="89">
        <f>COUNTIF(G267:G295,"&gt;7")</f>
        <v>0</v>
      </c>
      <c r="J602" s="89">
        <f>COUNTIF(G267:G295,"＞9")</f>
        <v>0</v>
      </c>
      <c r="K602" s="244">
        <f>COUNTIF(G267:G295,"＜3")</f>
        <v>0</v>
      </c>
      <c r="L602" s="244">
        <f>COUNTIF(L271:L299,"＜5")</f>
        <v>0</v>
      </c>
      <c r="M602" s="89">
        <f>COUNTIF(M271:M299,"&gt;10.5")</f>
        <v>0</v>
      </c>
      <c r="N602" s="244">
        <f>COUNTIF(N271:N299,"＞22")</f>
        <v>0</v>
      </c>
      <c r="O602" s="244">
        <f>COUNTIF(O271:O299,"＞35")</f>
        <v>0</v>
      </c>
      <c r="P602" s="244">
        <f>COUNTIF(P271:P299,"＞0.3")</f>
        <v>0</v>
      </c>
      <c r="Q602" s="52"/>
      <c r="R602" s="89"/>
      <c r="S602" s="89"/>
      <c r="T602" s="89"/>
      <c r="U602" s="244">
        <f>COUNTIF(U271:U299,"＞100")</f>
        <v>0</v>
      </c>
      <c r="V602" s="224">
        <f>COUNTIF(V271:V299,"&gt;64")</f>
        <v>0</v>
      </c>
      <c r="W602" s="224">
        <f>COUNTIF(W271:W299,"&gt;13.0")</f>
        <v>0</v>
      </c>
      <c r="X602" s="224">
        <f>COUNTIF(X271:X299,"&gt;12.2")</f>
        <v>0</v>
      </c>
      <c r="Y602" s="224">
        <f>COUNTIF(Y271:Y299,"&gt;38.8")</f>
        <v>0</v>
      </c>
      <c r="Z602" s="244">
        <f>COUNTIF(Z271:Z299,"&gt;120")</f>
        <v>0</v>
      </c>
      <c r="AA602" s="224">
        <f>COUNTIF(AA271:AA299,"&gt;100")</f>
        <v>0</v>
      </c>
      <c r="AB602" s="224">
        <f>COUNTIF(AB271:AB299,"&gt;100")</f>
        <v>0</v>
      </c>
      <c r="AC602" s="224">
        <f>COUNTIF(AC271:AC299,"&gt;50")</f>
        <v>0</v>
      </c>
      <c r="AD602" s="224">
        <f>COUNTIF(AD226:AD270,"&gt;50")</f>
        <v>0</v>
      </c>
      <c r="AE602" s="89">
        <f>COUNTIF(AE226:AE270,"&gt;20")</f>
        <v>0</v>
      </c>
      <c r="AF602" s="89">
        <f>COUNTIF(AF226:AF270,"&gt;40")</f>
        <v>0</v>
      </c>
      <c r="AG602" s="89">
        <f>COUNTIF(AG226:AG270,"&gt;0.3")</f>
        <v>2</v>
      </c>
    </row>
    <row r="603" spans="1:33">
      <c r="A603" s="65"/>
      <c r="B603" s="66"/>
      <c r="C603" s="246"/>
      <c r="D603" s="247"/>
      <c r="E603" s="243"/>
      <c r="F603" s="243"/>
      <c r="G603" s="128"/>
      <c r="H603" s="53"/>
      <c r="I603" s="104">
        <f>COUNTIF(I267:I295,"&lt;4")</f>
        <v>0</v>
      </c>
      <c r="J603" s="89">
        <f>COUNTIF(G267:G295,"＜7")</f>
        <v>0</v>
      </c>
      <c r="K603" s="245"/>
      <c r="L603" s="245"/>
      <c r="M603" s="89">
        <f>COUNTIF(M271:M299,"＜9.8")</f>
        <v>0</v>
      </c>
      <c r="N603" s="245"/>
      <c r="O603" s="245"/>
      <c r="P603" s="245"/>
      <c r="Q603" s="54"/>
      <c r="R603" s="55"/>
      <c r="S603" s="89"/>
      <c r="T603" s="89"/>
      <c r="U603" s="245"/>
      <c r="V603" s="224">
        <f>COUNTIF(V271:V299,"＜60")</f>
        <v>0</v>
      </c>
      <c r="W603" s="224">
        <f>COUNTIF(W271:W299,"&lt;12.4")</f>
        <v>0</v>
      </c>
      <c r="X603" s="224">
        <f>COUNTIF(X271:X299,"&lt;11.6")</f>
        <v>0</v>
      </c>
      <c r="Y603" s="224">
        <f>COUNTIF(Y271:Y299,"&lt;37.6")</f>
        <v>0</v>
      </c>
      <c r="Z603" s="245"/>
      <c r="AA603" s="56"/>
      <c r="AB603" s="57"/>
      <c r="AC603" s="57"/>
      <c r="AD603" s="57"/>
      <c r="AE603" s="57"/>
      <c r="AF603" s="57"/>
      <c r="AG603" s="57"/>
    </row>
    <row r="604" spans="1:33">
      <c r="A604" s="65"/>
      <c r="B604" s="66"/>
      <c r="C604" s="246"/>
      <c r="D604" s="124" t="s">
        <v>81</v>
      </c>
      <c r="E604" s="276">
        <f>COUNT(E267:E295)</f>
        <v>0</v>
      </c>
      <c r="F604" s="276"/>
      <c r="G604" s="131">
        <f t="shared" ref="G604:P604" si="33">COUNT(G267:G295)</f>
        <v>0</v>
      </c>
      <c r="H604" s="59">
        <f t="shared" si="33"/>
        <v>0</v>
      </c>
      <c r="I604" s="59">
        <f t="shared" si="33"/>
        <v>0</v>
      </c>
      <c r="J604" s="59">
        <f t="shared" si="33"/>
        <v>0</v>
      </c>
      <c r="K604" s="59">
        <f t="shared" si="33"/>
        <v>0</v>
      </c>
      <c r="L604" s="59">
        <f t="shared" si="33"/>
        <v>0</v>
      </c>
      <c r="M604" s="59">
        <f t="shared" si="33"/>
        <v>0</v>
      </c>
      <c r="N604" s="59">
        <f t="shared" si="33"/>
        <v>0</v>
      </c>
      <c r="O604" s="59">
        <f t="shared" si="33"/>
        <v>0</v>
      </c>
      <c r="P604" s="59">
        <f t="shared" si="33"/>
        <v>0</v>
      </c>
      <c r="Q604" s="59"/>
      <c r="R604" s="59"/>
      <c r="S604" s="59"/>
      <c r="T604" s="59"/>
      <c r="U604" s="59">
        <f>COUNT(U267:U295)</f>
        <v>0</v>
      </c>
      <c r="V604" s="225">
        <f>COUNT(V267:V295)</f>
        <v>0</v>
      </c>
      <c r="W604" s="225">
        <f>COUNT(W267:W295)</f>
        <v>0</v>
      </c>
      <c r="X604" s="225">
        <f>COUNT(X267:X295)</f>
        <v>0</v>
      </c>
      <c r="Y604" s="225">
        <f ca="1">COUNT(Y267:Y2130)</f>
        <v>38</v>
      </c>
      <c r="Z604" s="225">
        <f t="shared" ref="Z604:AG604" si="34">COUNT(Z267:Z295)</f>
        <v>0</v>
      </c>
      <c r="AA604" s="225">
        <f t="shared" si="34"/>
        <v>0</v>
      </c>
      <c r="AB604" s="225">
        <f t="shared" si="34"/>
        <v>0</v>
      </c>
      <c r="AC604" s="225">
        <f t="shared" si="34"/>
        <v>0</v>
      </c>
      <c r="AD604" s="225">
        <f t="shared" si="34"/>
        <v>0</v>
      </c>
      <c r="AE604" s="59">
        <f t="shared" si="34"/>
        <v>0</v>
      </c>
      <c r="AF604" s="59">
        <f t="shared" si="34"/>
        <v>0</v>
      </c>
      <c r="AG604" s="59">
        <f t="shared" si="34"/>
        <v>0</v>
      </c>
    </row>
    <row r="605" spans="1:33">
      <c r="A605" s="65"/>
      <c r="B605" s="66"/>
      <c r="C605" s="246"/>
      <c r="D605" s="125" t="s">
        <v>82</v>
      </c>
      <c r="E605" s="248" t="e">
        <f>1-E602/E604</f>
        <v>#DIV/0!</v>
      </c>
      <c r="F605" s="248"/>
      <c r="G605" s="87" t="e">
        <f t="shared" ref="G605:L605" si="35">1-(G602+G603)/G604</f>
        <v>#DIV/0!</v>
      </c>
      <c r="H605" s="62" t="e">
        <f t="shared" si="35"/>
        <v>#DIV/0!</v>
      </c>
      <c r="I605" s="62" t="e">
        <f t="shared" si="35"/>
        <v>#DIV/0!</v>
      </c>
      <c r="J605" s="62" t="e">
        <f t="shared" si="35"/>
        <v>#DIV/0!</v>
      </c>
      <c r="K605" s="62" t="e">
        <f t="shared" si="35"/>
        <v>#DIV/0!</v>
      </c>
      <c r="L605" s="62" t="e">
        <f t="shared" si="35"/>
        <v>#DIV/0!</v>
      </c>
      <c r="M605" s="62" t="e">
        <f>1-M602/M604</f>
        <v>#DIV/0!</v>
      </c>
      <c r="N605" s="62" t="e">
        <f>1-N602/N604</f>
        <v>#DIV/0!</v>
      </c>
      <c r="O605" s="62" t="e">
        <f>1-O602/O604</f>
        <v>#DIV/0!</v>
      </c>
      <c r="P605" s="62" t="e">
        <f>1-P602/P604</f>
        <v>#DIV/0!</v>
      </c>
      <c r="Q605" s="63"/>
      <c r="R605" s="62"/>
      <c r="S605" s="62"/>
      <c r="T605" s="62"/>
      <c r="U605" s="62" t="e">
        <f>1-U602/U604</f>
        <v>#DIV/0!</v>
      </c>
      <c r="V605" s="62" t="e">
        <f>1-(V602+V603)/V604</f>
        <v>#DIV/0!</v>
      </c>
      <c r="W605" s="62" t="e">
        <f t="shared" ref="W605:AG605" si="36">1-(W602+W603)/W604</f>
        <v>#DIV/0!</v>
      </c>
      <c r="X605" s="62" t="e">
        <f t="shared" si="36"/>
        <v>#DIV/0!</v>
      </c>
      <c r="Y605" s="62">
        <f t="shared" ca="1" si="36"/>
        <v>1</v>
      </c>
      <c r="Z605" s="62" t="e">
        <f t="shared" si="36"/>
        <v>#DIV/0!</v>
      </c>
      <c r="AA605" s="62" t="e">
        <f t="shared" si="36"/>
        <v>#DIV/0!</v>
      </c>
      <c r="AB605" s="62" t="e">
        <f t="shared" si="36"/>
        <v>#DIV/0!</v>
      </c>
      <c r="AC605" s="62" t="e">
        <f t="shared" si="36"/>
        <v>#DIV/0!</v>
      </c>
      <c r="AD605" s="62" t="e">
        <f t="shared" si="36"/>
        <v>#DIV/0!</v>
      </c>
      <c r="AE605" s="62" t="e">
        <f t="shared" si="36"/>
        <v>#DIV/0!</v>
      </c>
      <c r="AF605" s="62" t="e">
        <f t="shared" si="36"/>
        <v>#DIV/0!</v>
      </c>
      <c r="AG605" s="62" t="e">
        <f t="shared" si="36"/>
        <v>#DIV/0!</v>
      </c>
    </row>
    <row r="606" spans="1:33">
      <c r="A606" s="65"/>
      <c r="B606" s="66"/>
      <c r="C606" s="246" t="s">
        <v>89</v>
      </c>
      <c r="D606" s="247" t="s">
        <v>80</v>
      </c>
      <c r="E606" s="243">
        <f>COUNTIF(F328:F369,"不合格")</f>
        <v>0</v>
      </c>
      <c r="F606" s="243"/>
      <c r="G606" s="127">
        <f>COUNTIF(G328:G369,"&lt;2")</f>
        <v>0</v>
      </c>
      <c r="H606" s="51">
        <f>COUNTIF(H328:H369,"&gt;1")</f>
        <v>0</v>
      </c>
      <c r="I606" s="51">
        <f>COUNTIF(I328:I369,"&gt;7")</f>
        <v>0</v>
      </c>
      <c r="J606" s="51">
        <f>COUNTIF(J328:J369,"＞9")</f>
        <v>0</v>
      </c>
      <c r="K606" s="244">
        <f>COUNTIF(K328:K369,"＜3")</f>
        <v>0</v>
      </c>
      <c r="L606" s="244">
        <f>COUNTIF(L328:L369,"＜5")</f>
        <v>0</v>
      </c>
      <c r="M606" s="51">
        <f>COUNTIF(M328:M369,"&gt;10.5")</f>
        <v>0</v>
      </c>
      <c r="N606" s="244">
        <f>COUNTIF(N328:N369,"＞22")</f>
        <v>0</v>
      </c>
      <c r="O606" s="244">
        <f>COUNTIF(O328:O369,"＞35")</f>
        <v>0</v>
      </c>
      <c r="P606" s="244">
        <f>COUNTIF(P328:P369,"＞0.3")</f>
        <v>0</v>
      </c>
      <c r="Q606" s="52"/>
      <c r="R606" s="51"/>
      <c r="S606" s="51"/>
      <c r="T606" s="51"/>
      <c r="U606" s="244">
        <f>COUNTIF(U328:U369,"＞100")</f>
        <v>0</v>
      </c>
      <c r="V606" s="224">
        <f>COUNTIF(V328:V369,"&gt;64")</f>
        <v>0</v>
      </c>
      <c r="W606" s="224">
        <f>COUNTIF(W328:W369,"&gt;13.0")</f>
        <v>0</v>
      </c>
      <c r="X606" s="224">
        <f>COUNTIF(X328:X369,"&gt;12.2")</f>
        <v>0</v>
      </c>
      <c r="Y606" s="224">
        <f>COUNTIF(Y328:Y369,"&gt;38.8")</f>
        <v>0</v>
      </c>
      <c r="Z606" s="244">
        <f>COUNTIF(Z328:Z369,"&gt;120")</f>
        <v>0</v>
      </c>
      <c r="AA606" s="224">
        <f>COUNTIF(AA328:AA369,"&gt;100")</f>
        <v>0</v>
      </c>
      <c r="AB606" s="224">
        <f>COUNTIF(AB328:AB369,"&gt;100")</f>
        <v>0</v>
      </c>
      <c r="AC606" s="224">
        <f>COUNTIF(AC328:AC369,"&gt;50")</f>
        <v>0</v>
      </c>
      <c r="AD606" s="224">
        <f>COUNTIF(AD328:AD369,"&gt;50")</f>
        <v>0</v>
      </c>
      <c r="AE606" s="51">
        <f>COUNTIF(AE328:AE369,"&gt;20")</f>
        <v>0</v>
      </c>
      <c r="AF606" s="51">
        <f>COUNTIF(AF328:AF369,"&gt;40")</f>
        <v>0</v>
      </c>
      <c r="AG606" s="51">
        <f>COUNTIF(AG328:AG369,"&gt;0.13")</f>
        <v>0</v>
      </c>
    </row>
    <row r="607" spans="1:33">
      <c r="A607" s="65"/>
      <c r="B607" s="66"/>
      <c r="C607" s="246"/>
      <c r="D607" s="247"/>
      <c r="E607" s="243"/>
      <c r="F607" s="243"/>
      <c r="G607" s="128"/>
      <c r="H607" s="53"/>
      <c r="I607" s="51">
        <f>COUNTIF(I328:I369,"&lt;4")</f>
        <v>0</v>
      </c>
      <c r="J607" s="51">
        <f>COUNTIF(J328:J369,"＜7")</f>
        <v>0</v>
      </c>
      <c r="K607" s="245"/>
      <c r="L607" s="245"/>
      <c r="M607" s="51">
        <f>COUNTIF(M328:M369,"＜9.8")</f>
        <v>0</v>
      </c>
      <c r="N607" s="245"/>
      <c r="O607" s="245"/>
      <c r="P607" s="245"/>
      <c r="Q607" s="54"/>
      <c r="R607" s="55"/>
      <c r="S607" s="51"/>
      <c r="T607" s="51"/>
      <c r="U607" s="245"/>
      <c r="V607" s="224">
        <f>COUNTIF(V328:V369,"＜60")</f>
        <v>0</v>
      </c>
      <c r="W607" s="224">
        <f>COUNTIF(W328:W369,"&lt;12.4")</f>
        <v>0</v>
      </c>
      <c r="X607" s="224">
        <f>COUNTIF(X328:X369,"&lt;11.6")</f>
        <v>0</v>
      </c>
      <c r="Y607" s="224">
        <f>COUNTIF(Y328:Y369,"&lt;37.6")</f>
        <v>0</v>
      </c>
      <c r="Z607" s="245"/>
      <c r="AA607" s="56"/>
      <c r="AB607" s="57"/>
      <c r="AC607" s="57"/>
      <c r="AD607" s="57"/>
      <c r="AE607" s="57"/>
      <c r="AF607" s="57"/>
      <c r="AG607" s="57"/>
    </row>
    <row r="608" spans="1:33">
      <c r="A608" s="65"/>
      <c r="B608" s="66"/>
      <c r="C608" s="246"/>
      <c r="D608" s="124" t="s">
        <v>81</v>
      </c>
      <c r="E608" s="275">
        <f>COUNTA(B328:B369)</f>
        <v>0</v>
      </c>
      <c r="F608" s="275"/>
      <c r="G608" s="131">
        <f t="shared" ref="G608:P608" si="37">COUNT(G328:G369)</f>
        <v>0</v>
      </c>
      <c r="H608" s="59">
        <f t="shared" si="37"/>
        <v>0</v>
      </c>
      <c r="I608" s="59">
        <f t="shared" si="37"/>
        <v>0</v>
      </c>
      <c r="J608" s="59">
        <f t="shared" si="37"/>
        <v>0</v>
      </c>
      <c r="K608" s="59">
        <f t="shared" si="37"/>
        <v>0</v>
      </c>
      <c r="L608" s="59">
        <f t="shared" si="37"/>
        <v>0</v>
      </c>
      <c r="M608" s="59">
        <f t="shared" si="37"/>
        <v>0</v>
      </c>
      <c r="N608" s="59">
        <f t="shared" si="37"/>
        <v>0</v>
      </c>
      <c r="O608" s="59">
        <f t="shared" si="37"/>
        <v>0</v>
      </c>
      <c r="P608" s="59">
        <f t="shared" si="37"/>
        <v>0</v>
      </c>
      <c r="Q608" s="59"/>
      <c r="R608" s="59"/>
      <c r="S608" s="59"/>
      <c r="T608" s="59"/>
      <c r="U608" s="59">
        <f t="shared" ref="U608:AG608" si="38">COUNT(U328:U369)</f>
        <v>0</v>
      </c>
      <c r="V608" s="225">
        <f t="shared" si="38"/>
        <v>0</v>
      </c>
      <c r="W608" s="225">
        <f t="shared" si="38"/>
        <v>0</v>
      </c>
      <c r="X608" s="225">
        <f t="shared" si="38"/>
        <v>0</v>
      </c>
      <c r="Y608" s="225">
        <f t="shared" si="38"/>
        <v>0</v>
      </c>
      <c r="Z608" s="225">
        <f t="shared" si="38"/>
        <v>0</v>
      </c>
      <c r="AA608" s="225">
        <f t="shared" si="38"/>
        <v>0</v>
      </c>
      <c r="AB608" s="225">
        <f t="shared" si="38"/>
        <v>0</v>
      </c>
      <c r="AC608" s="225">
        <f t="shared" si="38"/>
        <v>0</v>
      </c>
      <c r="AD608" s="225">
        <f t="shared" si="38"/>
        <v>0</v>
      </c>
      <c r="AE608" s="59">
        <f t="shared" si="38"/>
        <v>0</v>
      </c>
      <c r="AF608" s="59">
        <f t="shared" si="38"/>
        <v>0</v>
      </c>
      <c r="AG608" s="59">
        <f t="shared" si="38"/>
        <v>0</v>
      </c>
    </row>
    <row r="609" spans="1:33">
      <c r="A609" s="65"/>
      <c r="B609" s="66"/>
      <c r="C609" s="246"/>
      <c r="D609" s="125" t="s">
        <v>82</v>
      </c>
      <c r="E609" s="242" t="e">
        <f>1-E606/E608</f>
        <v>#DIV/0!</v>
      </c>
      <c r="F609" s="242"/>
      <c r="G609" s="87" t="e">
        <f t="shared" ref="G609:L609" si="39">1-(G606+G607)/G608</f>
        <v>#DIV/0!</v>
      </c>
      <c r="H609" s="62" t="e">
        <f t="shared" si="39"/>
        <v>#DIV/0!</v>
      </c>
      <c r="I609" s="62" t="e">
        <f t="shared" si="39"/>
        <v>#DIV/0!</v>
      </c>
      <c r="J609" s="62" t="e">
        <f t="shared" si="39"/>
        <v>#DIV/0!</v>
      </c>
      <c r="K609" s="62" t="e">
        <f t="shared" si="39"/>
        <v>#DIV/0!</v>
      </c>
      <c r="L609" s="62" t="e">
        <f t="shared" si="39"/>
        <v>#DIV/0!</v>
      </c>
      <c r="M609" s="62" t="e">
        <f>1-M606/M608</f>
        <v>#DIV/0!</v>
      </c>
      <c r="N609" s="62" t="e">
        <f>1-N606/N608</f>
        <v>#DIV/0!</v>
      </c>
      <c r="O609" s="62" t="e">
        <f>1-O606/O608</f>
        <v>#DIV/0!</v>
      </c>
      <c r="P609" s="62" t="e">
        <f>1-P606/P608</f>
        <v>#DIV/0!</v>
      </c>
      <c r="Q609" s="63"/>
      <c r="R609" s="62"/>
      <c r="S609" s="62"/>
      <c r="T609" s="62"/>
      <c r="U609" s="62" t="e">
        <f>1-U606/U608</f>
        <v>#DIV/0!</v>
      </c>
      <c r="V609" s="62" t="e">
        <f>1-(V606+V607)/V608</f>
        <v>#DIV/0!</v>
      </c>
      <c r="W609" s="62" t="e">
        <f t="shared" ref="W609:AG609" si="40">1-(W606+W607)/W608</f>
        <v>#DIV/0!</v>
      </c>
      <c r="X609" s="62" t="e">
        <f t="shared" si="40"/>
        <v>#DIV/0!</v>
      </c>
      <c r="Y609" s="62" t="e">
        <f t="shared" si="40"/>
        <v>#DIV/0!</v>
      </c>
      <c r="Z609" s="62" t="e">
        <f t="shared" si="40"/>
        <v>#DIV/0!</v>
      </c>
      <c r="AA609" s="62" t="e">
        <f t="shared" si="40"/>
        <v>#DIV/0!</v>
      </c>
      <c r="AB609" s="62" t="e">
        <f t="shared" si="40"/>
        <v>#DIV/0!</v>
      </c>
      <c r="AC609" s="62" t="e">
        <f t="shared" si="40"/>
        <v>#DIV/0!</v>
      </c>
      <c r="AD609" s="62" t="e">
        <f t="shared" si="40"/>
        <v>#DIV/0!</v>
      </c>
      <c r="AE609" s="62" t="e">
        <f t="shared" si="40"/>
        <v>#DIV/0!</v>
      </c>
      <c r="AF609" s="62" t="e">
        <f t="shared" si="40"/>
        <v>#DIV/0!</v>
      </c>
      <c r="AG609" s="62" t="e">
        <f t="shared" si="40"/>
        <v>#DIV/0!</v>
      </c>
    </row>
    <row r="610" spans="1:33">
      <c r="A610" s="65"/>
      <c r="B610" s="66"/>
      <c r="C610" s="246" t="s">
        <v>90</v>
      </c>
      <c r="D610" s="247" t="s">
        <v>80</v>
      </c>
      <c r="E610" s="243">
        <f>COUNTIF(F353:F425,"不合格")</f>
        <v>0</v>
      </c>
      <c r="F610" s="243"/>
      <c r="G610" s="127">
        <f>COUNTIF(G353:G425,"&lt;2")</f>
        <v>0</v>
      </c>
      <c r="H610" s="51">
        <f>COUNTIF(H353:H425,"&gt;1")</f>
        <v>0</v>
      </c>
      <c r="I610" s="51">
        <f>COUNTIF(I353:I425,"&gt;7")</f>
        <v>0</v>
      </c>
      <c r="J610" s="51">
        <f>COUNTIF(J353:J425,"＞9")</f>
        <v>0</v>
      </c>
      <c r="K610" s="244">
        <f>COUNTIF(K353:K425,"&lt;3")</f>
        <v>0</v>
      </c>
      <c r="L610" s="244">
        <f>COUNTIF(L353:L425,"＜5")</f>
        <v>0</v>
      </c>
      <c r="M610" s="51">
        <f>COUNTIF(M353:M425,"&gt;10.5")</f>
        <v>0</v>
      </c>
      <c r="N610" s="244">
        <f>COUNTIF(N353:N425,"＞22")</f>
        <v>0</v>
      </c>
      <c r="O610" s="244">
        <f>COUNTIF(O353:O425,"＞35")</f>
        <v>0</v>
      </c>
      <c r="P610" s="244">
        <f>COUNTIF(P353:P425,"＞0.3")</f>
        <v>0</v>
      </c>
      <c r="Q610" s="52"/>
      <c r="R610" s="51"/>
      <c r="S610" s="51"/>
      <c r="T610" s="51"/>
      <c r="U610" s="244">
        <f>COUNTIF(U353:U425,"＞100")</f>
        <v>0</v>
      </c>
      <c r="V610" s="224">
        <f>COUNTIF(V353:V425,"&gt;64")</f>
        <v>0</v>
      </c>
      <c r="W610" s="224">
        <f>COUNTIF(W353:W425,"&gt;13.0")</f>
        <v>0</v>
      </c>
      <c r="X610" s="224">
        <f>COUNTIF(X353:X425,"&gt;12.2")</f>
        <v>0</v>
      </c>
      <c r="Y610" s="224">
        <f>COUNTIF(Y353:Y425,"&gt;38.8")</f>
        <v>0</v>
      </c>
      <c r="Z610" s="244">
        <f>COUNTIF(Z353:Z425,"&gt;120")</f>
        <v>0</v>
      </c>
      <c r="AA610" s="224">
        <f>COUNTIF(AA353:AA425,"&gt;100")</f>
        <v>0</v>
      </c>
      <c r="AB610" s="224">
        <f>COUNTIF(AB353:AB425,"&gt;100")</f>
        <v>0</v>
      </c>
      <c r="AC610" s="224">
        <f>COUNTIF(AC353:AC425,"&gt;50")</f>
        <v>0</v>
      </c>
      <c r="AD610" s="224">
        <f>COUNTIF(AD353:AD425,"&gt;50")</f>
        <v>0</v>
      </c>
      <c r="AE610" s="51">
        <f>COUNTIF(AE353:AE425,"&gt;20")</f>
        <v>0</v>
      </c>
      <c r="AF610" s="51">
        <f>COUNTIF(AF353:AF425,"&gt;40")</f>
        <v>0</v>
      </c>
      <c r="AG610" s="51">
        <f>COUNTIF(AG353:AG425,"&gt;0.3")</f>
        <v>0</v>
      </c>
    </row>
    <row r="611" spans="1:33">
      <c r="A611" s="65"/>
      <c r="B611" s="66"/>
      <c r="C611" s="246"/>
      <c r="D611" s="247"/>
      <c r="E611" s="243"/>
      <c r="F611" s="243"/>
      <c r="G611" s="128"/>
      <c r="H611" s="53"/>
      <c r="I611" s="59">
        <f>COUNTIF(I353:I425,"&lt;4")</f>
        <v>0</v>
      </c>
      <c r="J611" s="59">
        <f>COUNTIF(J353:J425,"＜7")</f>
        <v>0</v>
      </c>
      <c r="K611" s="245"/>
      <c r="L611" s="245"/>
      <c r="M611" s="51">
        <f>COUNTIF(M353:M425,"＜9.8")</f>
        <v>0</v>
      </c>
      <c r="N611" s="245"/>
      <c r="O611" s="245"/>
      <c r="P611" s="245"/>
      <c r="Q611" s="54"/>
      <c r="R611" s="55"/>
      <c r="S611" s="51"/>
      <c r="T611" s="51"/>
      <c r="U611" s="245"/>
      <c r="V611" s="225">
        <f>COUNTIF(V353:V425,"＜60")</f>
        <v>0</v>
      </c>
      <c r="W611" s="225">
        <f>COUNTIF(W353:W425,"&lt;12.4")</f>
        <v>0</v>
      </c>
      <c r="X611" s="225">
        <f>COUNTIF(X353:X425,"&lt;11.6")</f>
        <v>0</v>
      </c>
      <c r="Y611" s="225">
        <f>COUNTIF(Y353:Y425,"&lt;37.6")</f>
        <v>0</v>
      </c>
      <c r="Z611" s="245"/>
      <c r="AA611" s="56"/>
      <c r="AB611" s="57"/>
      <c r="AC611" s="57"/>
      <c r="AD611" s="57"/>
      <c r="AE611" s="57"/>
      <c r="AF611" s="57"/>
      <c r="AG611" s="57"/>
    </row>
    <row r="612" spans="1:33">
      <c r="A612" s="65"/>
      <c r="B612" s="66"/>
      <c r="C612" s="246"/>
      <c r="D612" s="124" t="s">
        <v>81</v>
      </c>
      <c r="E612" s="241">
        <f>COUNTA(B353:B425)</f>
        <v>0</v>
      </c>
      <c r="F612" s="241"/>
      <c r="G612" s="132">
        <f t="shared" ref="G612:P612" si="41">COUNTA(G353:G425)</f>
        <v>0</v>
      </c>
      <c r="H612" s="86">
        <f t="shared" si="41"/>
        <v>0</v>
      </c>
      <c r="I612" s="86">
        <f t="shared" si="41"/>
        <v>0</v>
      </c>
      <c r="J612" s="86">
        <f t="shared" si="41"/>
        <v>0</v>
      </c>
      <c r="K612" s="86">
        <f t="shared" si="41"/>
        <v>0</v>
      </c>
      <c r="L612" s="86">
        <f t="shared" si="41"/>
        <v>0</v>
      </c>
      <c r="M612" s="86">
        <f t="shared" si="41"/>
        <v>0</v>
      </c>
      <c r="N612" s="86">
        <f t="shared" si="41"/>
        <v>0</v>
      </c>
      <c r="O612" s="86">
        <f t="shared" si="41"/>
        <v>0</v>
      </c>
      <c r="P612" s="86">
        <f t="shared" si="41"/>
        <v>0</v>
      </c>
      <c r="Q612" s="59"/>
      <c r="R612" s="59"/>
      <c r="S612" s="59"/>
      <c r="T612" s="59"/>
      <c r="U612" s="86">
        <f t="shared" ref="U612:AG612" si="42">COUNTA(U353:U425)</f>
        <v>0</v>
      </c>
      <c r="V612" s="86">
        <f t="shared" si="42"/>
        <v>0</v>
      </c>
      <c r="W612" s="86">
        <f t="shared" si="42"/>
        <v>0</v>
      </c>
      <c r="X612" s="86">
        <f t="shared" si="42"/>
        <v>0</v>
      </c>
      <c r="Y612" s="86">
        <f t="shared" si="42"/>
        <v>0</v>
      </c>
      <c r="Z612" s="86">
        <f t="shared" si="42"/>
        <v>0</v>
      </c>
      <c r="AA612" s="86">
        <f t="shared" si="42"/>
        <v>0</v>
      </c>
      <c r="AB612" s="86">
        <f t="shared" si="42"/>
        <v>0</v>
      </c>
      <c r="AC612" s="86">
        <f t="shared" si="42"/>
        <v>0</v>
      </c>
      <c r="AD612" s="86">
        <f t="shared" si="42"/>
        <v>0</v>
      </c>
      <c r="AE612" s="86">
        <f t="shared" si="42"/>
        <v>0</v>
      </c>
      <c r="AF612" s="86">
        <f t="shared" si="42"/>
        <v>0</v>
      </c>
      <c r="AG612" s="86">
        <f t="shared" si="42"/>
        <v>0</v>
      </c>
    </row>
    <row r="613" spans="1:33">
      <c r="A613" s="65"/>
      <c r="B613" s="66"/>
      <c r="C613" s="246"/>
      <c r="D613" s="125" t="s">
        <v>82</v>
      </c>
      <c r="E613" s="242" t="e">
        <f>1-E610/E612</f>
        <v>#DIV/0!</v>
      </c>
      <c r="F613" s="242"/>
      <c r="G613" s="87" t="e">
        <f t="shared" ref="G613:L613" si="43">1-(G610+G611)/G612</f>
        <v>#DIV/0!</v>
      </c>
      <c r="H613" s="62" t="e">
        <f t="shared" si="43"/>
        <v>#DIV/0!</v>
      </c>
      <c r="I613" s="62" t="e">
        <f t="shared" si="43"/>
        <v>#DIV/0!</v>
      </c>
      <c r="J613" s="62" t="e">
        <f t="shared" si="43"/>
        <v>#DIV/0!</v>
      </c>
      <c r="K613" s="62" t="e">
        <f>1-K610/K612</f>
        <v>#DIV/0!</v>
      </c>
      <c r="L613" s="62" t="e">
        <f t="shared" si="43"/>
        <v>#DIV/0!</v>
      </c>
      <c r="M613" s="62" t="e">
        <f>1-M610/M612</f>
        <v>#DIV/0!</v>
      </c>
      <c r="N613" s="62" t="e">
        <f>1-N610/N612</f>
        <v>#DIV/0!</v>
      </c>
      <c r="O613" s="62" t="e">
        <f>1-O610/O612</f>
        <v>#DIV/0!</v>
      </c>
      <c r="P613" s="87" t="e">
        <f>1-P610/P612</f>
        <v>#DIV/0!</v>
      </c>
      <c r="Q613" s="63"/>
      <c r="R613" s="62"/>
      <c r="S613" s="62"/>
      <c r="T613" s="62"/>
      <c r="U613" s="62" t="e">
        <f>1-U610/U612</f>
        <v>#DIV/0!</v>
      </c>
      <c r="V613" s="62" t="e">
        <f>1-(V610+V611)/V612</f>
        <v>#DIV/0!</v>
      </c>
      <c r="W613" s="62" t="e">
        <f t="shared" ref="W613:AG613" si="44">1-(W610+W611)/W612</f>
        <v>#DIV/0!</v>
      </c>
      <c r="X613" s="62" t="e">
        <f t="shared" si="44"/>
        <v>#DIV/0!</v>
      </c>
      <c r="Y613" s="62" t="e">
        <f t="shared" si="44"/>
        <v>#DIV/0!</v>
      </c>
      <c r="Z613" s="62" t="e">
        <f t="shared" si="44"/>
        <v>#DIV/0!</v>
      </c>
      <c r="AA613" s="87" t="e">
        <f t="shared" si="44"/>
        <v>#DIV/0!</v>
      </c>
      <c r="AB613" s="62" t="e">
        <f t="shared" si="44"/>
        <v>#DIV/0!</v>
      </c>
      <c r="AC613" s="62" t="e">
        <f t="shared" si="44"/>
        <v>#DIV/0!</v>
      </c>
      <c r="AD613" s="87" t="e">
        <f t="shared" si="44"/>
        <v>#DIV/0!</v>
      </c>
      <c r="AE613" s="87" t="e">
        <f t="shared" si="44"/>
        <v>#DIV/0!</v>
      </c>
      <c r="AF613" s="62" t="e">
        <f t="shared" si="44"/>
        <v>#DIV/0!</v>
      </c>
      <c r="AG613" s="62" t="e">
        <f t="shared" si="44"/>
        <v>#DIV/0!</v>
      </c>
    </row>
    <row r="614" spans="1:33">
      <c r="A614" s="65"/>
      <c r="B614" s="66"/>
      <c r="C614" s="246" t="s">
        <v>91</v>
      </c>
      <c r="D614" s="247" t="s">
        <v>80</v>
      </c>
      <c r="E614" s="243">
        <f>COUNTIF(F426:F496,"不合格")</f>
        <v>0</v>
      </c>
      <c r="F614" s="243"/>
      <c r="G614" s="127">
        <f>COUNTIF(G426:G496,"&lt;2")</f>
        <v>0</v>
      </c>
      <c r="H614" s="108">
        <f>COUNTIF(H426:H496,"&gt;1")</f>
        <v>0</v>
      </c>
      <c r="I614" s="108">
        <f>COUNTIF(I426:I496,"&gt;7")</f>
        <v>0</v>
      </c>
      <c r="J614" s="108">
        <f>COUNTIF(J426:J496,"＞9")</f>
        <v>0</v>
      </c>
      <c r="K614" s="244">
        <f>COUNTIF(K426:K496,"&lt;3")</f>
        <v>0</v>
      </c>
      <c r="L614" s="244">
        <f>COUNTIF(L426:L496,"＜5")</f>
        <v>0</v>
      </c>
      <c r="M614" s="108">
        <f>COUNTIF(M426:M496,"&gt;10.5")</f>
        <v>0</v>
      </c>
      <c r="N614" s="244">
        <f>COUNTIF(N426:N496,"＞22")</f>
        <v>0</v>
      </c>
      <c r="O614" s="244">
        <f>COUNTIF(O426:O496,"＞35")</f>
        <v>0</v>
      </c>
      <c r="P614" s="244">
        <f>COUNTIF(P426:P496,"＞0.3")</f>
        <v>0</v>
      </c>
      <c r="Q614" s="52"/>
      <c r="R614" s="108"/>
      <c r="S614" s="108"/>
      <c r="T614" s="108"/>
      <c r="U614" s="244">
        <f>COUNTIF(U426:U496,"＞100")</f>
        <v>0</v>
      </c>
      <c r="V614" s="224">
        <f>COUNTIF(V426:V496,"&gt;64")</f>
        <v>0</v>
      </c>
      <c r="W614" s="224">
        <f>COUNTIF(W426:W496,"&gt;13.0")</f>
        <v>0</v>
      </c>
      <c r="X614" s="224">
        <f>COUNTIF(X426:X496,"&gt;12.2")</f>
        <v>0</v>
      </c>
      <c r="Y614" s="224">
        <f>COUNTIF(Y426:Y496,"&gt;38.8")</f>
        <v>0</v>
      </c>
      <c r="Z614" s="244">
        <f>COUNTIF(Z426:Z496,"&gt;120")</f>
        <v>0</v>
      </c>
      <c r="AA614" s="224">
        <f>COUNTIF(AA426:AA496,"&gt;100")</f>
        <v>0</v>
      </c>
      <c r="AB614" s="224">
        <f>COUNTIF(AB426:AB496,"&gt;100")</f>
        <v>0</v>
      </c>
      <c r="AC614" s="224">
        <f>COUNTIF(AC426:AC496,"&gt;50")</f>
        <v>0</v>
      </c>
      <c r="AD614" s="224">
        <f>COUNTIF(AD426:AD496,"&gt;50")</f>
        <v>0</v>
      </c>
      <c r="AE614" s="108">
        <f>COUNTIF(AE426:AE496,"&gt;20")</f>
        <v>0</v>
      </c>
      <c r="AF614" s="108">
        <f>COUNTIF(AF426:AF496,"&gt;40")</f>
        <v>0</v>
      </c>
      <c r="AG614" s="108">
        <f>COUNTIF(AG426:AG496,"&gt;0.3")</f>
        <v>0</v>
      </c>
    </row>
    <row r="615" spans="1:33">
      <c r="A615" s="65"/>
      <c r="B615" s="66"/>
      <c r="C615" s="246"/>
      <c r="D615" s="247"/>
      <c r="E615" s="243"/>
      <c r="F615" s="243"/>
      <c r="G615" s="128"/>
      <c r="H615" s="53"/>
      <c r="I615" s="59">
        <f>COUNTIF(I426:I496,"&lt;4")</f>
        <v>0</v>
      </c>
      <c r="J615" s="59">
        <f>COUNTIF(J426:J496,"＜7")</f>
        <v>0</v>
      </c>
      <c r="K615" s="245"/>
      <c r="L615" s="245"/>
      <c r="M615" s="108">
        <f>COUNTIF(M426:M496,"＜9.8")</f>
        <v>0</v>
      </c>
      <c r="N615" s="245"/>
      <c r="O615" s="245"/>
      <c r="P615" s="245"/>
      <c r="Q615" s="54"/>
      <c r="R615" s="55"/>
      <c r="S615" s="108"/>
      <c r="T615" s="108"/>
      <c r="U615" s="245"/>
      <c r="V615" s="225">
        <f>COUNTIF(V426:V496,"＜60")</f>
        <v>0</v>
      </c>
      <c r="W615" s="225">
        <f>COUNTIF(W426:W496,"&lt;12.4")</f>
        <v>0</v>
      </c>
      <c r="X615" s="225">
        <f>COUNTIF(X426:X496,"&lt;11.6")</f>
        <v>0</v>
      </c>
      <c r="Y615" s="225">
        <f>COUNTIF(Y426:Y496,"&lt;37.6")</f>
        <v>0</v>
      </c>
      <c r="Z615" s="245"/>
      <c r="AA615" s="56"/>
      <c r="AB615" s="57"/>
      <c r="AC615" s="57"/>
      <c r="AD615" s="57"/>
      <c r="AE615" s="57"/>
      <c r="AF615" s="57"/>
      <c r="AG615" s="57"/>
    </row>
    <row r="616" spans="1:33">
      <c r="A616" s="65"/>
      <c r="B616" s="66"/>
      <c r="C616" s="246"/>
      <c r="D616" s="124" t="s">
        <v>81</v>
      </c>
      <c r="E616" s="241">
        <f>COUNTA(B426:B496)</f>
        <v>0</v>
      </c>
      <c r="F616" s="241"/>
      <c r="G616" s="132">
        <f>COUNTA(C426:C496)</f>
        <v>0</v>
      </c>
      <c r="H616" s="86">
        <f>COUNTA(D426:D496)</f>
        <v>0</v>
      </c>
      <c r="I616" s="86">
        <f>COUNTA(E426:E496)</f>
        <v>0</v>
      </c>
      <c r="J616" s="86">
        <f t="shared" ref="J616:P616" si="45">COUNTA(G426:G496)</f>
        <v>0</v>
      </c>
      <c r="K616" s="86">
        <f t="shared" si="45"/>
        <v>0</v>
      </c>
      <c r="L616" s="86">
        <f t="shared" si="45"/>
        <v>0</v>
      </c>
      <c r="M616" s="86">
        <f t="shared" si="45"/>
        <v>0</v>
      </c>
      <c r="N616" s="86">
        <f t="shared" si="45"/>
        <v>0</v>
      </c>
      <c r="O616" s="86">
        <f t="shared" si="45"/>
        <v>0</v>
      </c>
      <c r="P616" s="86">
        <f t="shared" si="45"/>
        <v>0</v>
      </c>
      <c r="Q616" s="59"/>
      <c r="R616" s="59"/>
      <c r="S616" s="59"/>
      <c r="T616" s="59"/>
      <c r="U616" s="86">
        <f t="shared" ref="U616:AG616" si="46">COUNTA(U426:U496)</f>
        <v>0</v>
      </c>
      <c r="V616" s="86">
        <f t="shared" si="46"/>
        <v>0</v>
      </c>
      <c r="W616" s="86">
        <f t="shared" si="46"/>
        <v>0</v>
      </c>
      <c r="X616" s="86">
        <f t="shared" si="46"/>
        <v>0</v>
      </c>
      <c r="Y616" s="86">
        <f t="shared" si="46"/>
        <v>0</v>
      </c>
      <c r="Z616" s="86">
        <f t="shared" si="46"/>
        <v>0</v>
      </c>
      <c r="AA616" s="86">
        <f t="shared" si="46"/>
        <v>0</v>
      </c>
      <c r="AB616" s="86">
        <f t="shared" si="46"/>
        <v>0</v>
      </c>
      <c r="AC616" s="86">
        <f t="shared" si="46"/>
        <v>0</v>
      </c>
      <c r="AD616" s="86">
        <f t="shared" si="46"/>
        <v>0</v>
      </c>
      <c r="AE616" s="86">
        <f t="shared" si="46"/>
        <v>0</v>
      </c>
      <c r="AF616" s="86">
        <f t="shared" si="46"/>
        <v>0</v>
      </c>
      <c r="AG616" s="86">
        <f t="shared" si="46"/>
        <v>0</v>
      </c>
    </row>
    <row r="617" spans="1:33">
      <c r="A617" s="65"/>
      <c r="B617" s="66"/>
      <c r="C617" s="246"/>
      <c r="D617" s="125" t="s">
        <v>82</v>
      </c>
      <c r="E617" s="242" t="e">
        <f>1-E614/E616</f>
        <v>#DIV/0!</v>
      </c>
      <c r="F617" s="242"/>
      <c r="G617" s="87" t="e">
        <f t="shared" ref="G617:J617" si="47">1-(G614+G615)/G616</f>
        <v>#DIV/0!</v>
      </c>
      <c r="H617" s="62" t="e">
        <f t="shared" si="47"/>
        <v>#DIV/0!</v>
      </c>
      <c r="I617" s="62" t="e">
        <f t="shared" si="47"/>
        <v>#DIV/0!</v>
      </c>
      <c r="J617" s="62" t="e">
        <f t="shared" si="47"/>
        <v>#DIV/0!</v>
      </c>
      <c r="K617" s="62" t="e">
        <f>1-K614/K616</f>
        <v>#DIV/0!</v>
      </c>
      <c r="L617" s="62" t="e">
        <f t="shared" ref="L617" si="48">1-(L614+L615)/L616</f>
        <v>#DIV/0!</v>
      </c>
      <c r="M617" s="62" t="e">
        <f>1-M614/M616</f>
        <v>#DIV/0!</v>
      </c>
      <c r="N617" s="62" t="e">
        <f>1-N614/N616</f>
        <v>#DIV/0!</v>
      </c>
      <c r="O617" s="62" t="e">
        <f>1-O614/O616</f>
        <v>#DIV/0!</v>
      </c>
      <c r="P617" s="87" t="e">
        <f>1-P614/P616</f>
        <v>#DIV/0!</v>
      </c>
      <c r="Q617" s="63"/>
      <c r="R617" s="62"/>
      <c r="S617" s="62"/>
      <c r="T617" s="62"/>
      <c r="U617" s="62" t="e">
        <f>1-U614/U616</f>
        <v>#DIV/0!</v>
      </c>
      <c r="V617" s="62" t="e">
        <f>1-(V614+V615)/U616</f>
        <v>#DIV/0!</v>
      </c>
      <c r="W617" s="62" t="e">
        <f t="shared" ref="W617:AG617" si="49">1-(W614+W615)/W616</f>
        <v>#DIV/0!</v>
      </c>
      <c r="X617" s="62" t="e">
        <f t="shared" si="49"/>
        <v>#DIV/0!</v>
      </c>
      <c r="Y617" s="62" t="e">
        <f t="shared" si="49"/>
        <v>#DIV/0!</v>
      </c>
      <c r="Z617" s="62" t="e">
        <f t="shared" si="49"/>
        <v>#DIV/0!</v>
      </c>
      <c r="AA617" s="87" t="e">
        <f t="shared" si="49"/>
        <v>#DIV/0!</v>
      </c>
      <c r="AB617" s="62" t="e">
        <f t="shared" si="49"/>
        <v>#DIV/0!</v>
      </c>
      <c r="AC617" s="62" t="e">
        <f t="shared" si="49"/>
        <v>#DIV/0!</v>
      </c>
      <c r="AD617" s="87" t="e">
        <f t="shared" si="49"/>
        <v>#DIV/0!</v>
      </c>
      <c r="AE617" s="87" t="e">
        <f t="shared" si="49"/>
        <v>#DIV/0!</v>
      </c>
      <c r="AF617" s="62" t="e">
        <f t="shared" si="49"/>
        <v>#DIV/0!</v>
      </c>
      <c r="AG617" s="62" t="e">
        <f t="shared" si="49"/>
        <v>#DIV/0!</v>
      </c>
    </row>
    <row r="618" spans="1:33">
      <c r="A618" s="65"/>
      <c r="B618" s="66"/>
      <c r="C618" s="246" t="s">
        <v>92</v>
      </c>
      <c r="D618" s="247" t="s">
        <v>80</v>
      </c>
      <c r="E618" s="243">
        <f>COUNTIF(AJ497:AJ569,"不合格")</f>
        <v>0</v>
      </c>
      <c r="F618" s="243"/>
      <c r="G618" s="127">
        <f>COUNTIF(G497:G569,"&lt;2")</f>
        <v>0</v>
      </c>
      <c r="H618" s="108">
        <f>COUNTIF(H497:H569,"&gt;1")</f>
        <v>0</v>
      </c>
      <c r="I618" s="108">
        <f>COUNTIF(I497:I569,"&gt;7")</f>
        <v>0</v>
      </c>
      <c r="J618" s="108">
        <f>COUNTIF(J497:J569,"＞9")</f>
        <v>0</v>
      </c>
      <c r="K618" s="244">
        <f>COUNTIF(K497:K569,"&lt;2.5")</f>
        <v>0</v>
      </c>
      <c r="L618" s="244">
        <f>COUNTIF(L497:L569,"＜5")</f>
        <v>0</v>
      </c>
      <c r="M618" s="108">
        <f>COUNTIF(M497:M569,"&gt;10.5")</f>
        <v>0</v>
      </c>
      <c r="N618" s="244">
        <f>COUNTIF(N497:N569,"＞22")</f>
        <v>0</v>
      </c>
      <c r="O618" s="244">
        <f>COUNTIF(O497:O569,"＞35")</f>
        <v>0</v>
      </c>
      <c r="P618" s="244">
        <f>COUNTIF(P497:P569,"＞0.3")</f>
        <v>0</v>
      </c>
      <c r="Q618" s="52"/>
      <c r="R618" s="108"/>
      <c r="S618" s="108"/>
      <c r="T618" s="108"/>
      <c r="U618" s="244">
        <f>COUNTIF(U497:U569,"＞100")</f>
        <v>0</v>
      </c>
      <c r="V618" s="224">
        <f>COUNTIF(V497:V569,"&gt;64")</f>
        <v>0</v>
      </c>
      <c r="W618" s="224">
        <f>COUNTIF(W497:W569,"&gt;13.0")</f>
        <v>0</v>
      </c>
      <c r="X618" s="224">
        <f>COUNTIF(X497:X569,"&gt;12.2")</f>
        <v>0</v>
      </c>
      <c r="Y618" s="224">
        <f>COUNTIF(Y497:Y569,"&gt;38.8")</f>
        <v>0</v>
      </c>
      <c r="Z618" s="244">
        <f>COUNTIF(Z497:Z569,"&gt;120")</f>
        <v>0</v>
      </c>
      <c r="AA618" s="224">
        <f>COUNTIF(AA497:AA569,"&gt;100")</f>
        <v>0</v>
      </c>
      <c r="AB618" s="224">
        <f>COUNTIF(AB497:AB569,"&gt;100")</f>
        <v>0</v>
      </c>
      <c r="AC618" s="224">
        <f>COUNTIF(AC497:AC569,"&gt;50")</f>
        <v>0</v>
      </c>
      <c r="AD618" s="224">
        <f>COUNTIF(AD497:AD569,"&gt;50")</f>
        <v>0</v>
      </c>
      <c r="AE618" s="108">
        <f>COUNTIF(AE497:AE569,"&gt;20")</f>
        <v>0</v>
      </c>
      <c r="AF618" s="108">
        <f>COUNTIF(AF497:AF569,"&gt;40")</f>
        <v>0</v>
      </c>
      <c r="AG618" s="108">
        <f>COUNTIF(AG497:AG569,"&gt;0.3")</f>
        <v>0</v>
      </c>
    </row>
    <row r="619" spans="1:33">
      <c r="A619" s="65"/>
      <c r="B619" s="66"/>
      <c r="C619" s="246"/>
      <c r="D619" s="247"/>
      <c r="E619" s="243"/>
      <c r="F619" s="243"/>
      <c r="G619" s="128"/>
      <c r="H619" s="53"/>
      <c r="I619" s="59">
        <f>COUNTIF(I497:I569,"&lt;4")</f>
        <v>0</v>
      </c>
      <c r="J619" s="59">
        <f>COUNTIF(J497:J569,"＜7")</f>
        <v>0</v>
      </c>
      <c r="K619" s="245"/>
      <c r="L619" s="245"/>
      <c r="M619" s="108">
        <f>COUNTIF(M497:M569,"＜9.8")</f>
        <v>0</v>
      </c>
      <c r="N619" s="245"/>
      <c r="O619" s="245"/>
      <c r="P619" s="245"/>
      <c r="Q619" s="54"/>
      <c r="R619" s="55"/>
      <c r="S619" s="108"/>
      <c r="T619" s="108"/>
      <c r="U619" s="245"/>
      <c r="V619" s="225">
        <f>COUNTIF(V497:V569,"＜60")</f>
        <v>0</v>
      </c>
      <c r="W619" s="225">
        <f>COUNTIF(W497:W569,"&lt;12.2")</f>
        <v>0</v>
      </c>
      <c r="X619" s="225">
        <f>COUNTIF(X497:X569,"&lt;11.6")</f>
        <v>0</v>
      </c>
      <c r="Y619" s="225">
        <f>COUNTIF(Y497:Y569,"&lt;37.6")</f>
        <v>0</v>
      </c>
      <c r="Z619" s="245"/>
      <c r="AA619" s="56"/>
      <c r="AB619" s="57"/>
      <c r="AC619" s="57"/>
      <c r="AD619" s="57"/>
      <c r="AE619" s="57"/>
      <c r="AF619" s="57"/>
      <c r="AG619" s="57"/>
    </row>
    <row r="620" spans="1:33">
      <c r="A620" s="65"/>
      <c r="B620" s="66"/>
      <c r="C620" s="246"/>
      <c r="D620" s="124" t="s">
        <v>81</v>
      </c>
      <c r="E620" s="241">
        <f>COUNTA(B497:B569)</f>
        <v>0</v>
      </c>
      <c r="F620" s="241"/>
      <c r="G620" s="132">
        <f t="shared" ref="G620:P620" si="50">COUNTA(C497:C569)</f>
        <v>0</v>
      </c>
      <c r="H620" s="86">
        <f t="shared" si="50"/>
        <v>0</v>
      </c>
      <c r="I620" s="86">
        <f t="shared" si="50"/>
        <v>0</v>
      </c>
      <c r="J620" s="86">
        <f t="shared" si="50"/>
        <v>0</v>
      </c>
      <c r="K620" s="86">
        <f t="shared" si="50"/>
        <v>0</v>
      </c>
      <c r="L620" s="86">
        <f t="shared" si="50"/>
        <v>0</v>
      </c>
      <c r="M620" s="86">
        <f t="shared" si="50"/>
        <v>0</v>
      </c>
      <c r="N620" s="86">
        <f t="shared" si="50"/>
        <v>0</v>
      </c>
      <c r="O620" s="86">
        <f t="shared" si="50"/>
        <v>0</v>
      </c>
      <c r="P620" s="86">
        <f t="shared" si="50"/>
        <v>0</v>
      </c>
      <c r="Q620" s="59"/>
      <c r="R620" s="59"/>
      <c r="S620" s="59"/>
      <c r="T620" s="59"/>
      <c r="U620" s="86">
        <f t="shared" ref="U620:AG620" si="51">COUNTA(U497:U513)</f>
        <v>0</v>
      </c>
      <c r="V620" s="86">
        <f t="shared" si="51"/>
        <v>0</v>
      </c>
      <c r="W620" s="86">
        <f t="shared" si="51"/>
        <v>0</v>
      </c>
      <c r="X620" s="86">
        <f t="shared" si="51"/>
        <v>0</v>
      </c>
      <c r="Y620" s="86">
        <f t="shared" si="51"/>
        <v>0</v>
      </c>
      <c r="Z620" s="86">
        <f t="shared" si="51"/>
        <v>0</v>
      </c>
      <c r="AA620" s="86">
        <f t="shared" si="51"/>
        <v>0</v>
      </c>
      <c r="AB620" s="86">
        <f t="shared" si="51"/>
        <v>0</v>
      </c>
      <c r="AC620" s="86">
        <f t="shared" si="51"/>
        <v>0</v>
      </c>
      <c r="AD620" s="86">
        <f t="shared" si="51"/>
        <v>0</v>
      </c>
      <c r="AE620" s="86">
        <f t="shared" si="51"/>
        <v>0</v>
      </c>
      <c r="AF620" s="86">
        <f t="shared" si="51"/>
        <v>0</v>
      </c>
      <c r="AG620" s="86">
        <f t="shared" si="51"/>
        <v>0</v>
      </c>
    </row>
    <row r="621" spans="1:33">
      <c r="A621" s="65"/>
      <c r="B621" s="66"/>
      <c r="C621" s="246"/>
      <c r="D621" s="125" t="s">
        <v>82</v>
      </c>
      <c r="E621" s="242" t="e">
        <f>1-E618/E620</f>
        <v>#DIV/0!</v>
      </c>
      <c r="F621" s="242"/>
      <c r="G621" s="87" t="e">
        <f t="shared" ref="G621:J621" si="52">1-(G618+G619)/G620</f>
        <v>#DIV/0!</v>
      </c>
      <c r="H621" s="62" t="e">
        <f t="shared" si="52"/>
        <v>#DIV/0!</v>
      </c>
      <c r="I621" s="62" t="e">
        <f t="shared" si="52"/>
        <v>#DIV/0!</v>
      </c>
      <c r="J621" s="62" t="e">
        <f t="shared" si="52"/>
        <v>#DIV/0!</v>
      </c>
      <c r="K621" s="62" t="e">
        <f>1-K618/K620</f>
        <v>#DIV/0!</v>
      </c>
      <c r="L621" s="62" t="e">
        <f t="shared" ref="L621" si="53">1-(L618+L619)/L620</f>
        <v>#DIV/0!</v>
      </c>
      <c r="M621" s="62" t="e">
        <f>1-M618/M620</f>
        <v>#DIV/0!</v>
      </c>
      <c r="N621" s="62" t="e">
        <f>1-N618/N620</f>
        <v>#DIV/0!</v>
      </c>
      <c r="O621" s="62" t="e">
        <f>1-O618/O620</f>
        <v>#DIV/0!</v>
      </c>
      <c r="P621" s="87" t="e">
        <f>1-P618/P620</f>
        <v>#DIV/0!</v>
      </c>
      <c r="Q621" s="63"/>
      <c r="R621" s="62"/>
      <c r="S621" s="62"/>
      <c r="T621" s="62"/>
      <c r="U621" s="62" t="e">
        <f>1-U618/U620</f>
        <v>#DIV/0!</v>
      </c>
      <c r="V621" s="62" t="e">
        <f>1-(V618+V619)/V620</f>
        <v>#DIV/0!</v>
      </c>
      <c r="W621" s="62" t="e">
        <f t="shared" ref="W621:AG621" si="54">1-(W618+W619)/W620</f>
        <v>#DIV/0!</v>
      </c>
      <c r="X621" s="62" t="e">
        <f t="shared" si="54"/>
        <v>#DIV/0!</v>
      </c>
      <c r="Y621" s="62" t="e">
        <f t="shared" si="54"/>
        <v>#DIV/0!</v>
      </c>
      <c r="Z621" s="62" t="e">
        <f t="shared" si="54"/>
        <v>#DIV/0!</v>
      </c>
      <c r="AA621" s="87" t="e">
        <f t="shared" si="54"/>
        <v>#DIV/0!</v>
      </c>
      <c r="AB621" s="62" t="e">
        <f t="shared" si="54"/>
        <v>#DIV/0!</v>
      </c>
      <c r="AC621" s="62" t="e">
        <f t="shared" si="54"/>
        <v>#DIV/0!</v>
      </c>
      <c r="AD621" s="87" t="e">
        <f t="shared" si="54"/>
        <v>#DIV/0!</v>
      </c>
      <c r="AE621" s="87" t="e">
        <f t="shared" si="54"/>
        <v>#DIV/0!</v>
      </c>
      <c r="AF621" s="62" t="e">
        <f t="shared" si="54"/>
        <v>#DIV/0!</v>
      </c>
      <c r="AG621" s="62" t="e">
        <f t="shared" si="54"/>
        <v>#DIV/0!</v>
      </c>
    </row>
  </sheetData>
  <mergeCells count="182">
    <mergeCell ref="C614:C617"/>
    <mergeCell ref="D614:D615"/>
    <mergeCell ref="C618:C621"/>
    <mergeCell ref="D618:D619"/>
    <mergeCell ref="N610:N611"/>
    <mergeCell ref="O610:O611"/>
    <mergeCell ref="P610:P611"/>
    <mergeCell ref="H8:H9"/>
    <mergeCell ref="C590:C593"/>
    <mergeCell ref="D590:D591"/>
    <mergeCell ref="K590:K591"/>
    <mergeCell ref="L590:L591"/>
    <mergeCell ref="E600:F600"/>
    <mergeCell ref="E601:F601"/>
    <mergeCell ref="E602:F603"/>
    <mergeCell ref="E604:F604"/>
    <mergeCell ref="E605:F605"/>
    <mergeCell ref="E606:F607"/>
    <mergeCell ref="E608:F608"/>
    <mergeCell ref="E609:F609"/>
    <mergeCell ref="E613:F613"/>
    <mergeCell ref="N590:N591"/>
    <mergeCell ref="O590:O591"/>
    <mergeCell ref="P590:P591"/>
    <mergeCell ref="U590:U591"/>
    <mergeCell ref="N594:N595"/>
    <mergeCell ref="O594:O595"/>
    <mergeCell ref="P594:P595"/>
    <mergeCell ref="U594:U595"/>
    <mergeCell ref="F6:F11"/>
    <mergeCell ref="K614:K615"/>
    <mergeCell ref="L614:L615"/>
    <mergeCell ref="N614:N615"/>
    <mergeCell ref="O614:O615"/>
    <mergeCell ref="P614:P615"/>
    <mergeCell ref="U614:U615"/>
    <mergeCell ref="E590:F591"/>
    <mergeCell ref="E592:F592"/>
    <mergeCell ref="E593:F593"/>
    <mergeCell ref="E594:F595"/>
    <mergeCell ref="E596:F596"/>
    <mergeCell ref="E573:F573"/>
    <mergeCell ref="E614:F615"/>
    <mergeCell ref="U574:U575"/>
    <mergeCell ref="E574:F575"/>
    <mergeCell ref="E576:F576"/>
    <mergeCell ref="E577:F577"/>
    <mergeCell ref="A7:E7"/>
    <mergeCell ref="Z614:Z615"/>
    <mergeCell ref="K618:K619"/>
    <mergeCell ref="L618:L619"/>
    <mergeCell ref="N618:N619"/>
    <mergeCell ref="O618:O619"/>
    <mergeCell ref="P618:P619"/>
    <mergeCell ref="U618:U619"/>
    <mergeCell ref="Z618:Z619"/>
    <mergeCell ref="U602:U603"/>
    <mergeCell ref="Z602:Z603"/>
    <mergeCell ref="K602:K603"/>
    <mergeCell ref="L602:L603"/>
    <mergeCell ref="E598:F599"/>
    <mergeCell ref="Z610:Z611"/>
    <mergeCell ref="C610:C613"/>
    <mergeCell ref="D610:D611"/>
    <mergeCell ref="K610:K611"/>
    <mergeCell ref="L610:L611"/>
    <mergeCell ref="E610:F611"/>
    <mergeCell ref="E612:F612"/>
    <mergeCell ref="U610:U611"/>
    <mergeCell ref="N606:N607"/>
    <mergeCell ref="O606:O607"/>
    <mergeCell ref="P606:P607"/>
    <mergeCell ref="U606:U607"/>
    <mergeCell ref="C602:C605"/>
    <mergeCell ref="Z586:Z587"/>
    <mergeCell ref="C586:C589"/>
    <mergeCell ref="D586:D587"/>
    <mergeCell ref="K586:K587"/>
    <mergeCell ref="L586:L587"/>
    <mergeCell ref="O582:O583"/>
    <mergeCell ref="P582:P583"/>
    <mergeCell ref="U582:U583"/>
    <mergeCell ref="Z582:Z583"/>
    <mergeCell ref="C582:C585"/>
    <mergeCell ref="D582:D583"/>
    <mergeCell ref="K582:K583"/>
    <mergeCell ref="L582:L583"/>
    <mergeCell ref="N582:N583"/>
    <mergeCell ref="N586:N587"/>
    <mergeCell ref="O586:O587"/>
    <mergeCell ref="P586:P587"/>
    <mergeCell ref="U586:U587"/>
    <mergeCell ref="E585:F585"/>
    <mergeCell ref="E586:F587"/>
    <mergeCell ref="E588:F588"/>
    <mergeCell ref="E589:F589"/>
    <mergeCell ref="E582:F583"/>
    <mergeCell ref="E584:F584"/>
    <mergeCell ref="C578:C581"/>
    <mergeCell ref="D578:D579"/>
    <mergeCell ref="K578:K579"/>
    <mergeCell ref="L578:L579"/>
    <mergeCell ref="N578:N579"/>
    <mergeCell ref="O578:O579"/>
    <mergeCell ref="P578:P579"/>
    <mergeCell ref="U578:U579"/>
    <mergeCell ref="Z578:Z579"/>
    <mergeCell ref="E578:F579"/>
    <mergeCell ref="E580:F580"/>
    <mergeCell ref="E581:F581"/>
    <mergeCell ref="W98:Y98"/>
    <mergeCell ref="W13:Y13"/>
    <mergeCell ref="W17:Y17"/>
    <mergeCell ref="V3:AH3"/>
    <mergeCell ref="B8:C11"/>
    <mergeCell ref="D8:D9"/>
    <mergeCell ref="E8:E9"/>
    <mergeCell ref="AA8:AA9"/>
    <mergeCell ref="AB8:AB9"/>
    <mergeCell ref="AC8:AC9"/>
    <mergeCell ref="AD8:AD9"/>
    <mergeCell ref="AE8:AE9"/>
    <mergeCell ref="AF8:AF9"/>
    <mergeCell ref="AG8:AG9"/>
    <mergeCell ref="AH8:AH9"/>
    <mergeCell ref="Z8:Z9"/>
    <mergeCell ref="L8:L9"/>
    <mergeCell ref="N8:N9"/>
    <mergeCell ref="O8:O9"/>
    <mergeCell ref="P8:P9"/>
    <mergeCell ref="U8:U9"/>
    <mergeCell ref="G8:G9"/>
    <mergeCell ref="A6:E6"/>
    <mergeCell ref="F4:F5"/>
    <mergeCell ref="AJ6:AJ11"/>
    <mergeCell ref="K594:K595"/>
    <mergeCell ref="L594:L595"/>
    <mergeCell ref="N598:N599"/>
    <mergeCell ref="O598:O599"/>
    <mergeCell ref="P598:P599"/>
    <mergeCell ref="A1:Q2"/>
    <mergeCell ref="A4:A5"/>
    <mergeCell ref="B4:B5"/>
    <mergeCell ref="C4:C5"/>
    <mergeCell ref="D4:D5"/>
    <mergeCell ref="K4:O4"/>
    <mergeCell ref="Q4:U4"/>
    <mergeCell ref="G3:U3"/>
    <mergeCell ref="Q573:U573"/>
    <mergeCell ref="C574:C577"/>
    <mergeCell ref="D574:D575"/>
    <mergeCell ref="K574:K575"/>
    <mergeCell ref="L574:L575"/>
    <mergeCell ref="N574:N575"/>
    <mergeCell ref="O574:O575"/>
    <mergeCell ref="P574:P575"/>
    <mergeCell ref="Z590:Z591"/>
    <mergeCell ref="A3:F3"/>
    <mergeCell ref="E616:F616"/>
    <mergeCell ref="E617:F617"/>
    <mergeCell ref="E618:F619"/>
    <mergeCell ref="E620:F620"/>
    <mergeCell ref="E621:F621"/>
    <mergeCell ref="Z594:Z595"/>
    <mergeCell ref="C594:C597"/>
    <mergeCell ref="D594:D595"/>
    <mergeCell ref="E597:F597"/>
    <mergeCell ref="Z606:Z607"/>
    <mergeCell ref="C606:C609"/>
    <mergeCell ref="D606:D607"/>
    <mergeCell ref="K606:K607"/>
    <mergeCell ref="L606:L607"/>
    <mergeCell ref="U598:U599"/>
    <mergeCell ref="Z598:Z599"/>
    <mergeCell ref="C598:C601"/>
    <mergeCell ref="D598:D599"/>
    <mergeCell ref="K598:K599"/>
    <mergeCell ref="L598:L599"/>
    <mergeCell ref="N602:N603"/>
    <mergeCell ref="O602:O603"/>
    <mergeCell ref="P602:P603"/>
    <mergeCell ref="D602:D603"/>
  </mergeCells>
  <phoneticPr fontId="1" type="noConversion"/>
  <conditionalFormatting sqref="F1:F2 F4:F1048576">
    <cfRule type="cellIs" dxfId="39" priority="52" operator="equal">
      <formula>"不合格"</formula>
    </cfRule>
  </conditionalFormatting>
  <conditionalFormatting sqref="J1:J3 J12:J1048576">
    <cfRule type="cellIs" dxfId="38" priority="51" operator="notBetween">
      <formula>7</formula>
      <formula>9</formula>
    </cfRule>
  </conditionalFormatting>
  <conditionalFormatting sqref="I1:I3 I12:I1048576">
    <cfRule type="cellIs" dxfId="37" priority="50" operator="notBetween">
      <formula>4</formula>
      <formula>7</formula>
    </cfRule>
  </conditionalFormatting>
  <conditionalFormatting sqref="M1:M4 R192:R198 R200:R205 R207:R213 M12:M238 R215:R221 M571:M1048576">
    <cfRule type="cellIs" dxfId="36" priority="49" operator="notBetween">
      <formula>9.8</formula>
      <formula>10.5</formula>
    </cfRule>
  </conditionalFormatting>
  <conditionalFormatting sqref="K1:K4 K12:K1048576">
    <cfRule type="cellIs" dxfId="35" priority="47" operator="lessThan">
      <formula>2.5</formula>
    </cfRule>
    <cfRule type="cellIs" priority="48" operator="lessThan">
      <formula>2.5</formula>
    </cfRule>
  </conditionalFormatting>
  <conditionalFormatting sqref="L1:L4 Q190:Q198 Q200:Q221 L12:L1048576">
    <cfRule type="cellIs" dxfId="34" priority="46" operator="lessThan">
      <formula>5</formula>
    </cfRule>
  </conditionalFormatting>
  <conditionalFormatting sqref="N1:N4 S190:S221 N11:N1048576">
    <cfRule type="cellIs" dxfId="33" priority="43" operator="greaterThan">
      <formula>22</formula>
    </cfRule>
  </conditionalFormatting>
  <conditionalFormatting sqref="O1:O4 T190:T221 O12:O1048576">
    <cfRule type="cellIs" dxfId="32" priority="42" operator="greaterThan">
      <formula>35</formula>
    </cfRule>
  </conditionalFormatting>
  <conditionalFormatting sqref="V1:V3 V12:V203 V205:V238 V571:V1048576">
    <cfRule type="cellIs" dxfId="31" priority="41" operator="notBetween">
      <formula>60</formula>
      <formula>64</formula>
    </cfRule>
  </conditionalFormatting>
  <conditionalFormatting sqref="U1:U4 AA12:AB190 U12:U1048576 AA571:AB1048576">
    <cfRule type="cellIs" dxfId="30" priority="40" operator="greaterThan">
      <formula>100</formula>
    </cfRule>
  </conditionalFormatting>
  <conditionalFormatting sqref="W1:W3 W12:W1048576">
    <cfRule type="cellIs" dxfId="29" priority="39" operator="notBetween">
      <formula>12.2</formula>
      <formula>13</formula>
    </cfRule>
  </conditionalFormatting>
  <conditionalFormatting sqref="X1:X3 X12:X1048576">
    <cfRule type="cellIs" dxfId="28" priority="38" operator="notBetween">
      <formula>11.6</formula>
      <formula>12.2</formula>
    </cfRule>
  </conditionalFormatting>
  <conditionalFormatting sqref="Y1:Y3 Y12:Y1048576">
    <cfRule type="cellIs" dxfId="27" priority="37" operator="notBetween">
      <formula>37.6</formula>
      <formula>38.8</formula>
    </cfRule>
  </conditionalFormatting>
  <conditionalFormatting sqref="Z1:Z3 Z12:Z190 Z571:Z1048576">
    <cfRule type="cellIs" dxfId="26" priority="36" operator="greaterThan">
      <formula>120</formula>
    </cfRule>
  </conditionalFormatting>
  <conditionalFormatting sqref="AA1:AA3">
    <cfRule type="cellIs" dxfId="25" priority="35" operator="greaterThan">
      <formula>100</formula>
    </cfRule>
  </conditionalFormatting>
  <conditionalFormatting sqref="AB1:AB3">
    <cfRule type="cellIs" dxfId="24" priority="34" operator="greaterThan">
      <formula>100</formula>
    </cfRule>
  </conditionalFormatting>
  <conditionalFormatting sqref="AC1:AC3 AC12:AC203 AC205:AC1048576">
    <cfRule type="cellIs" dxfId="23" priority="33" operator="greaterThan">
      <formula>50</formula>
    </cfRule>
  </conditionalFormatting>
  <conditionalFormatting sqref="R190">
    <cfRule type="cellIs" dxfId="22" priority="32" operator="notBetween">
      <formula>9.8</formula>
      <formula>10.5</formula>
    </cfRule>
  </conditionalFormatting>
  <conditionalFormatting sqref="P190 P192:P198 P200:P205 P207:P212 P215:P221">
    <cfRule type="cellIs" dxfId="21" priority="30" operator="lessThan">
      <formula>2.5</formula>
    </cfRule>
    <cfRule type="cellIs" priority="31" operator="lessThan">
      <formula>2.5</formula>
    </cfRule>
  </conditionalFormatting>
  <conditionalFormatting sqref="Z191:Z238">
    <cfRule type="cellIs" dxfId="20" priority="23" operator="greaterThan">
      <formula>88</formula>
    </cfRule>
  </conditionalFormatting>
  <conditionalFormatting sqref="AA191:AA238">
    <cfRule type="cellIs" dxfId="19" priority="22" operator="greaterThan">
      <formula>68.75</formula>
    </cfRule>
  </conditionalFormatting>
  <conditionalFormatting sqref="AB191:AB238">
    <cfRule type="cellIs" dxfId="18" priority="21" operator="greaterThan">
      <formula>76.67</formula>
    </cfRule>
  </conditionalFormatting>
  <conditionalFormatting sqref="AG222:AG570">
    <cfRule type="cellIs" dxfId="17" priority="20" operator="greaterThan">
      <formula>1300</formula>
    </cfRule>
  </conditionalFormatting>
  <conditionalFormatting sqref="G12:G570">
    <cfRule type="cellIs" dxfId="16" priority="19" operator="lessThan">
      <formula>2</formula>
    </cfRule>
  </conditionalFormatting>
  <conditionalFormatting sqref="H12:H570">
    <cfRule type="cellIs" dxfId="15" priority="18" operator="greaterThan">
      <formula>1</formula>
    </cfRule>
  </conditionalFormatting>
  <conditionalFormatting sqref="P12:P570">
    <cfRule type="cellIs" dxfId="14" priority="17" operator="greaterThan">
      <formula>0.3</formula>
    </cfRule>
  </conditionalFormatting>
  <conditionalFormatting sqref="AD12:AD570">
    <cfRule type="cellIs" dxfId="13" priority="14" operator="greaterThan">
      <formula>50</formula>
    </cfRule>
  </conditionalFormatting>
  <conditionalFormatting sqref="AE12:AE570">
    <cfRule type="cellIs" dxfId="12" priority="13" operator="greaterThan">
      <formula>20</formula>
    </cfRule>
  </conditionalFormatting>
  <conditionalFormatting sqref="AF12:AF570">
    <cfRule type="cellIs" dxfId="11" priority="12" operator="greaterThan">
      <formula>40</formula>
    </cfRule>
  </conditionalFormatting>
  <conditionalFormatting sqref="M239:M570">
    <cfRule type="cellIs" dxfId="10" priority="10" operator="between">
      <formula>10.32</formula>
      <formula>10.5</formula>
    </cfRule>
    <cfRule type="cellIs" dxfId="9" priority="11" operator="notBetween">
      <formula>9.8</formula>
      <formula>10.5</formula>
    </cfRule>
  </conditionalFormatting>
  <conditionalFormatting sqref="V239:V570">
    <cfRule type="cellIs" dxfId="8" priority="7" operator="between">
      <formula>60</formula>
      <formula>62</formula>
    </cfRule>
    <cfRule type="cellIs" dxfId="7" priority="8" operator="between">
      <formula>63.02</formula>
      <formula>64</formula>
    </cfRule>
    <cfRule type="cellIs" dxfId="6" priority="9" operator="notBetween">
      <formula>60</formula>
      <formula>64</formula>
    </cfRule>
  </conditionalFormatting>
  <conditionalFormatting sqref="Z239:Z570">
    <cfRule type="cellIs" dxfId="5" priority="5" operator="between">
      <formula>88</formula>
      <formula>120</formula>
    </cfRule>
    <cfRule type="cellIs" dxfId="4" priority="6" operator="greaterThan">
      <formula>120</formula>
    </cfRule>
  </conditionalFormatting>
  <conditionalFormatting sqref="AA239:AA570">
    <cfRule type="cellIs" dxfId="3" priority="3" operator="between">
      <formula>68.75</formula>
      <formula>100</formula>
    </cfRule>
    <cfRule type="cellIs" dxfId="2" priority="4" operator="greaterThan">
      <formula>100</formula>
    </cfRule>
  </conditionalFormatting>
  <conditionalFormatting sqref="AB239:AB570">
    <cfRule type="cellIs" dxfId="1" priority="1" operator="between">
      <formula>76.67</formula>
      <formula>100</formula>
    </cfRule>
    <cfRule type="cellIs" dxfId="0" priority="2" operator="greaterThan">
      <formula>100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2018-03-18T07:14:47Z</dcterms:modified>
</cp:coreProperties>
</file>